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emn\OneDrive\Bureau\porto\EXCEL\"/>
    </mc:Choice>
  </mc:AlternateContent>
  <xr:revisionPtr revIDLastSave="0" documentId="13_ncr:2001_{B783AE43-4D87-4E4F-A065-EEC6043F6A39}" xr6:coauthVersionLast="47" xr6:coauthVersionMax="47" xr10:uidLastSave="{00000000-0000-0000-0000-000000000000}"/>
  <bookViews>
    <workbookView xWindow="-120" yWindow="-120" windowWidth="29040" windowHeight="15720" xr2:uid="{DDF7CF2A-F954-4172-B452-A27A2A75638F}"/>
  </bookViews>
  <sheets>
    <sheet name="Modèle_financier" sheetId="1" r:id="rId1"/>
    <sheet name="DATA" sheetId="2" r:id="rId2"/>
    <sheet name="Hypothèses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E42" i="1"/>
  <c r="E43" i="1" s="1"/>
  <c r="E41" i="1"/>
  <c r="E40" i="1"/>
  <c r="F111" i="1"/>
  <c r="E111" i="1"/>
  <c r="F106" i="1"/>
  <c r="E106" i="1"/>
  <c r="F96" i="1"/>
  <c r="E96" i="1"/>
  <c r="F95" i="1"/>
  <c r="E95" i="1"/>
  <c r="F94" i="1"/>
  <c r="E94" i="1"/>
  <c r="F76" i="1"/>
  <c r="E76" i="1"/>
  <c r="E81" i="1"/>
  <c r="E79" i="1"/>
  <c r="F79" i="1"/>
  <c r="F78" i="1"/>
  <c r="E78" i="1"/>
  <c r="F77" i="1"/>
  <c r="E77" i="1"/>
  <c r="F75" i="1"/>
  <c r="E75" i="1"/>
  <c r="F70" i="1"/>
  <c r="F72" i="1" s="1"/>
  <c r="E70" i="1"/>
  <c r="E72" i="1" s="1"/>
  <c r="F71" i="1"/>
  <c r="E71" i="1"/>
  <c r="F60" i="1"/>
  <c r="F61" i="1"/>
  <c r="F62" i="1"/>
  <c r="F63" i="1"/>
  <c r="F64" i="1"/>
  <c r="F65" i="1"/>
  <c r="F66" i="1"/>
  <c r="E66" i="1"/>
  <c r="F107" i="1"/>
  <c r="E107" i="1"/>
  <c r="E65" i="1"/>
  <c r="E64" i="1"/>
  <c r="E63" i="1"/>
  <c r="E62" i="1"/>
  <c r="E61" i="1"/>
  <c r="E60" i="1"/>
  <c r="E55" i="1"/>
  <c r="F55" i="1"/>
  <c r="E56" i="1"/>
  <c r="F56" i="1"/>
  <c r="E57" i="1"/>
  <c r="F57" i="1"/>
  <c r="F103" i="1"/>
  <c r="E103" i="1"/>
  <c r="F102" i="1"/>
  <c r="E102" i="1"/>
  <c r="F97" i="1"/>
  <c r="E97" i="1"/>
  <c r="F91" i="1"/>
  <c r="E91" i="1"/>
  <c r="F90" i="1"/>
  <c r="E90" i="1"/>
  <c r="F89" i="1"/>
  <c r="E89" i="1"/>
  <c r="F46" i="1"/>
  <c r="E46" i="1"/>
  <c r="E38" i="1"/>
  <c r="F38" i="1"/>
  <c r="F36" i="1"/>
  <c r="F37" i="1"/>
  <c r="E37" i="1"/>
  <c r="E36" i="1"/>
  <c r="E34" i="1"/>
  <c r="F34" i="1"/>
  <c r="F33" i="1"/>
  <c r="E33" i="1"/>
  <c r="F32" i="1"/>
  <c r="E32" i="1"/>
  <c r="F31" i="1"/>
  <c r="E31" i="1"/>
  <c r="D113" i="1"/>
  <c r="C113" i="1"/>
  <c r="D104" i="1"/>
  <c r="D108" i="1" s="1"/>
  <c r="C104" i="1"/>
  <c r="C108" i="1" s="1"/>
  <c r="D92" i="1"/>
  <c r="D98" i="1" s="1"/>
  <c r="C92" i="1"/>
  <c r="C98" i="1" s="1"/>
  <c r="D86" i="1"/>
  <c r="E86" i="1" s="1"/>
  <c r="F86" i="1" s="1"/>
  <c r="D79" i="1"/>
  <c r="C79" i="1"/>
  <c r="D72" i="1"/>
  <c r="C72" i="1"/>
  <c r="D55" i="1"/>
  <c r="D56" i="1"/>
  <c r="D57" i="1"/>
  <c r="D58" i="1"/>
  <c r="C58" i="1"/>
  <c r="C57" i="1"/>
  <c r="C56" i="1"/>
  <c r="C55" i="1"/>
  <c r="D51" i="1"/>
  <c r="E51" i="1" s="1"/>
  <c r="F51" i="1" s="1"/>
  <c r="D34" i="1"/>
  <c r="D38" i="1" s="1"/>
  <c r="D43" i="1" s="1"/>
  <c r="D48" i="1" s="1"/>
  <c r="D53" i="1" s="1"/>
  <c r="C34" i="1"/>
  <c r="C38" i="1" s="1"/>
  <c r="C43" i="1" s="1"/>
  <c r="C48" i="1" s="1"/>
  <c r="C53" i="1" s="1"/>
  <c r="D30" i="1"/>
  <c r="E30" i="1" s="1"/>
  <c r="F30" i="1" s="1"/>
  <c r="E45" i="1" l="1"/>
  <c r="C114" i="1"/>
  <c r="C116" i="1" s="1"/>
  <c r="D114" i="1"/>
  <c r="D116" i="1" s="1"/>
  <c r="C67" i="1"/>
  <c r="C82" i="1" s="1"/>
  <c r="C83" i="1" s="1"/>
  <c r="D81" i="1" s="1"/>
  <c r="D67" i="1"/>
  <c r="D82" i="1" s="1"/>
  <c r="E47" i="1" l="1"/>
  <c r="E58" i="1" s="1"/>
  <c r="E110" i="1" s="1"/>
  <c r="D83" i="1"/>
  <c r="E48" i="1" l="1"/>
  <c r="E53" i="1" s="1"/>
  <c r="E67" i="1" l="1"/>
  <c r="E82" i="1" s="1"/>
  <c r="E83" i="1" s="1"/>
  <c r="E112" i="1"/>
  <c r="E113" i="1" l="1"/>
  <c r="F81" i="1"/>
  <c r="E88" i="1"/>
  <c r="E101" i="1"/>
  <c r="E104" i="1" l="1"/>
  <c r="E108" i="1" s="1"/>
  <c r="F41" i="1"/>
  <c r="E92" i="1"/>
  <c r="E98" i="1" s="1"/>
  <c r="F40" i="1"/>
  <c r="F43" i="1" s="1"/>
  <c r="E114" i="1"/>
  <c r="E116" i="1" s="1"/>
  <c r="F45" i="1" l="1"/>
  <c r="F47" i="1" s="1"/>
  <c r="F58" i="1" l="1"/>
  <c r="F110" i="1" s="1"/>
  <c r="F48" i="1"/>
  <c r="F53" i="1" s="1"/>
  <c r="F67" i="1" l="1"/>
  <c r="F82" i="1" s="1"/>
  <c r="F83" i="1" s="1"/>
  <c r="F112" i="1"/>
  <c r="F113" i="1" s="1"/>
  <c r="F101" i="1" l="1"/>
  <c r="F104" i="1" s="1"/>
  <c r="F108" i="1" s="1"/>
  <c r="F114" i="1" s="1"/>
  <c r="F88" i="1"/>
  <c r="F92" i="1" s="1"/>
  <c r="F98" i="1" s="1"/>
  <c r="F116" i="1" l="1"/>
</calcChain>
</file>

<file path=xl/sharedStrings.xml><?xml version="1.0" encoding="utf-8"?>
<sst xmlns="http://schemas.openxmlformats.org/spreadsheetml/2006/main" count="195" uniqueCount="97">
  <si>
    <t>Compte de Résultat</t>
  </si>
  <si>
    <t>Chiffre d'affaires :</t>
  </si>
  <si>
    <t>(-) Coût des biens vendus :</t>
  </si>
  <si>
    <t>(-) Frais généraux et administratifs :</t>
  </si>
  <si>
    <t>(-) Amortissement des immobilisations corporelles :</t>
  </si>
  <si>
    <t>(-) Amortissement des immobilisations incorporelles :</t>
  </si>
  <si>
    <t>Résultat d'exploitation :</t>
  </si>
  <si>
    <t>(+) Revenus d’intérêts :</t>
  </si>
  <si>
    <t>(-) Charges d’intérêts sur ligne de crédit renouvelable :</t>
  </si>
  <si>
    <t>(-) Charges d’intérêts sur emprunt :</t>
  </si>
  <si>
    <t>Résultat avant impôts :</t>
  </si>
  <si>
    <t>(-) Impôts sur les bénéfices :</t>
  </si>
  <si>
    <t>(+) Quote-part des résultats dans les entreprises associées :</t>
  </si>
  <si>
    <t>(-) Intérêts minoritaires :</t>
  </si>
  <si>
    <t>Résultat net :</t>
  </si>
  <si>
    <t>Tableau de Flux de Trésorerie</t>
  </si>
  <si>
    <t>Activités d'exploitation :</t>
  </si>
  <si>
    <t>Ajustements pour charges non monétaires :</t>
  </si>
  <si>
    <t>(+) Amortissement des immobilisations corporelles :</t>
  </si>
  <si>
    <t>(+) Amortissement des immobilisations incorporelles :</t>
  </si>
  <si>
    <t>(-) Quote-part des résultats dans les entreprises associées :</t>
  </si>
  <si>
    <t>(+) Intérêts minoritaires :</t>
  </si>
  <si>
    <t>Variations des actifs et passifs d'exploitation:</t>
  </si>
  <si>
    <t>(Augmentation) / diminution des comptes clients :</t>
  </si>
  <si>
    <t>(Augmentation) / diminution des stocks :</t>
  </si>
  <si>
    <t>(Augmentation) / diminution des autres actifs courants :</t>
  </si>
  <si>
    <t>(Augmentation) / diminution des dettes fournisseurs :</t>
  </si>
  <si>
    <t>(Augmentation) / diminution des autres passifs courants :</t>
  </si>
  <si>
    <t>(Augmentation) / diminution des autres actifs à long terme :</t>
  </si>
  <si>
    <t>(Augmentation) / diminution des autres passifs à long terme :</t>
  </si>
  <si>
    <t>Flux de trésorerie d'exploitation :</t>
  </si>
  <si>
    <t>Activités d'Investissement :</t>
  </si>
  <si>
    <t>Dépenses d'investissement :</t>
  </si>
  <si>
    <t>Dividendes reçus des entreprises associées :</t>
  </si>
  <si>
    <t>Flux de trésorerie d'investissement :</t>
  </si>
  <si>
    <t>Activités de Financement :</t>
  </si>
  <si>
    <t>Émission / (Remboursement) d'emprunts :</t>
  </si>
  <si>
    <t>Émission / (Rachat) d'actions :</t>
  </si>
  <si>
    <t>(-) Dividendes versés aux actionnaires de la société mère :</t>
  </si>
  <si>
    <t>(-) Dividendes versés aux intérêts minoritaires :</t>
  </si>
  <si>
    <t>Flux de trésorerie de financement :</t>
  </si>
  <si>
    <t>Trésorerie initiale (ligne de crédit renouvelable) :</t>
  </si>
  <si>
    <t>(+/-) Variation de trésorerie :</t>
  </si>
  <si>
    <t>Trésorerie finale (ligne de crédit renouvelable)</t>
  </si>
  <si>
    <t>Bilan</t>
  </si>
  <si>
    <t>Trésorerie et Équivalents :</t>
  </si>
  <si>
    <t>Comptes clients :</t>
  </si>
  <si>
    <t>Stocks :</t>
  </si>
  <si>
    <t>Autres actifs courants :</t>
  </si>
  <si>
    <t>Total actifs courants :</t>
  </si>
  <si>
    <t>Immobilisations corporelles nettes :</t>
  </si>
  <si>
    <t>Immobilisations incorporelles :</t>
  </si>
  <si>
    <t>Investissements :</t>
  </si>
  <si>
    <t>Autres actifs à long terme :</t>
  </si>
  <si>
    <t>Total actifs :</t>
  </si>
  <si>
    <t>Ligne de Crédit Renouvelable (Revolver) :</t>
  </si>
  <si>
    <t>Dettes fournisseurs :</t>
  </si>
  <si>
    <t>Autres passifs courants :</t>
  </si>
  <si>
    <t>Total des passifs courants :</t>
  </si>
  <si>
    <t>Emprunt :</t>
  </si>
  <si>
    <t>Autres passifs à long terme :</t>
  </si>
  <si>
    <t>Total passifs :</t>
  </si>
  <si>
    <t>Intérêts Minoritaires :</t>
  </si>
  <si>
    <t>Capital social :</t>
  </si>
  <si>
    <t>Résultats non distribués :</t>
  </si>
  <si>
    <t>Total capitaux propres :</t>
  </si>
  <si>
    <t>Total passifs et capitaux propres :</t>
  </si>
  <si>
    <t>Hypothèses</t>
  </si>
  <si>
    <t>Jours dans la période :</t>
  </si>
  <si>
    <t>Croissance CA :</t>
  </si>
  <si>
    <t>Coût des biens vendus % CA :</t>
  </si>
  <si>
    <t>Frais généraux et administratifs % CA :</t>
  </si>
  <si>
    <t>Amortissement immo corporelles :</t>
  </si>
  <si>
    <t>Amortissement immo incorporelles :</t>
  </si>
  <si>
    <t>Intérêts, excédent de trésorerie :</t>
  </si>
  <si>
    <t>Intérêts, ligne de crédit renouvelable :</t>
  </si>
  <si>
    <t>Intérêts, emprunts :</t>
  </si>
  <si>
    <t>Taux d'imposition effectif :</t>
  </si>
  <si>
    <t>Quote-part des résultats des affiliés :</t>
  </si>
  <si>
    <t>Intérêts minoritaires :</t>
  </si>
  <si>
    <t>Creances clients (jours) :</t>
  </si>
  <si>
    <t>Stocks (jours) :</t>
  </si>
  <si>
    <t>Dettes fournisseurs (jours) :</t>
  </si>
  <si>
    <t>Dépenses d'investissement (Capex) :</t>
  </si>
  <si>
    <t>Dividendes actionnaires société mère :</t>
  </si>
  <si>
    <t>Dividendes reçus des affiliés :</t>
  </si>
  <si>
    <t>Dividendes intérêts minoritaires :</t>
  </si>
  <si>
    <t>Émission / (rachat) d'actions :</t>
  </si>
  <si>
    <t>Remboursement emprunts :</t>
  </si>
  <si>
    <t>Marge Brute:</t>
  </si>
  <si>
    <t>Actifs:</t>
  </si>
  <si>
    <t>Passifs &amp; Capitaux Propres</t>
  </si>
  <si>
    <t>Total passifs</t>
  </si>
  <si>
    <t>Equilibre du Bilan</t>
  </si>
  <si>
    <t xml:space="preserve"> </t>
  </si>
  <si>
    <t>Creances clients :</t>
  </si>
  <si>
    <t>(Augmentation) / diminution des creances clients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</si>
</sst>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_);\(0.0%\)"/>
    <numFmt numFmtId="165" formatCode="#,##0_ ;\-#,##0\ "/>
    <numFmt numFmtId="166" formatCode="0.00000"/>
    <numFmt numFmtId="167" formatCode="0&quot;H&quot;"/>
    <numFmt numFmtId="168" formatCode="0&quot;P&quot;"/>
    <numFmt numFmtId="169" formatCode="#,##0;\(#,##0\);0"/>
    <numFmt numFmtId="170" formatCode="#,##0.0"/>
  </numFmts>
  <fonts count="6" x14ac:knownFonts="1">
    <font>
      <sz val="10"/>
      <color rgb="FF000000"/>
      <name val="Franklin Gothic Book"/>
      <family val="2"/>
    </font>
    <font>
      <sz val="11"/>
      <color rgb="FF000000"/>
      <name val="Aptos Narrow"/>
      <family val="2"/>
    </font>
    <font>
      <sz val="10"/>
      <color rgb="FF0000FF"/>
      <name val="Franklin Gothic Book"/>
      <family val="2"/>
    </font>
    <font>
      <b/>
      <sz val="10"/>
      <color rgb="FF000000"/>
      <name val="Franklin Gothic Book"/>
      <family val="2"/>
    </font>
    <font>
      <i/>
      <sz val="10"/>
      <color rgb="FF000000"/>
      <name val="Franklin Gothic Book"/>
      <family val="2"/>
    </font>
    <font>
      <b/>
      <sz val="10"/>
      <color theme="1"/>
      <name val="Franklin Gothic Book"/>
      <family val="2"/>
    </font>
  </fonts>
  <fills count="5">
    <fill>
      <patternFill patternType="none"/>
    </fill>
    <fill>
      <patternFill patternType="gray125"/>
    </fill>
    <fill>
      <patternFill patternType="solid">
        <fgColor rgb="FFFFFA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169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</cellStyleXfs>
  <cellXfs count="23">
    <xf numFmtId="169" fontId="0" fillId="0" borderId="0" xfId="0"/>
    <xf numFmtId="9" fontId="0" fillId="0" borderId="0" xfId="0" applyNumberFormat="1"/>
    <xf numFmtId="169" fontId="0" fillId="0" borderId="2" xfId="0" applyBorder="1"/>
    <xf numFmtId="169" fontId="3" fillId="0" borderId="0" xfId="0" applyFont="1"/>
    <xf numFmtId="169" fontId="3" fillId="3" borderId="2" xfId="0" applyFont="1" applyFill="1" applyBorder="1"/>
    <xf numFmtId="167" fontId="3" fillId="3" borderId="2" xfId="0" applyNumberFormat="1" applyFont="1" applyFill="1" applyBorder="1"/>
    <xf numFmtId="168" fontId="3" fillId="3" borderId="2" xfId="0" applyNumberFormat="1" applyFont="1" applyFill="1" applyBorder="1"/>
    <xf numFmtId="169" fontId="3" fillId="0" borderId="3" xfId="0" applyFont="1" applyBorder="1"/>
    <xf numFmtId="169" fontId="4" fillId="0" borderId="0" xfId="0" applyFont="1"/>
    <xf numFmtId="170" fontId="0" fillId="0" borderId="0" xfId="0" applyNumberFormat="1"/>
    <xf numFmtId="3" fontId="3" fillId="0" borderId="3" xfId="0" applyNumberFormat="1" applyFont="1" applyBorder="1"/>
    <xf numFmtId="165" fontId="0" fillId="0" borderId="0" xfId="0" applyNumberFormat="1"/>
    <xf numFmtId="166" fontId="0" fillId="0" borderId="0" xfId="0" applyNumberFormat="1"/>
    <xf numFmtId="169" fontId="0" fillId="4" borderId="0" xfId="0" applyFill="1"/>
    <xf numFmtId="169" fontId="0" fillId="4" borderId="2" xfId="0" applyFill="1" applyBorder="1"/>
    <xf numFmtId="169" fontId="2" fillId="2" borderId="1" xfId="2" applyNumberFormat="1" applyFont="1"/>
    <xf numFmtId="9" fontId="2" fillId="2" borderId="1" xfId="2" applyNumberFormat="1" applyFont="1"/>
    <xf numFmtId="169" fontId="2" fillId="0" borderId="0" xfId="0" applyFont="1"/>
    <xf numFmtId="169" fontId="2" fillId="0" borderId="2" xfId="0" applyFont="1" applyBorder="1"/>
    <xf numFmtId="169" fontId="2" fillId="4" borderId="0" xfId="0" applyFont="1" applyFill="1"/>
    <xf numFmtId="169" fontId="2" fillId="4" borderId="2" xfId="0" applyFont="1" applyFill="1" applyBorder="1"/>
    <xf numFmtId="168" fontId="5" fillId="3" borderId="2" xfId="0" applyNumberFormat="1" applyFont="1" applyFill="1" applyBorder="1"/>
    <xf numFmtId="167" fontId="5" fillId="3" borderId="2" xfId="0" applyNumberFormat="1" applyFont="1" applyFill="1" applyBorder="1"/>
  </cellXfs>
  <cellStyles count="3">
    <cellStyle name="Entrée" xfId="2" builtinId="20" customBuiltin="1"/>
    <cellStyle name="Normal" xfId="0" builtinId="0" customBuiltin="1"/>
    <cellStyle name="Pourcentage" xfId="1" builtinId="5" customBuiltin="1"/>
  </cellStyles>
  <dxfs count="2">
    <dxf>
      <fill>
        <patternFill>
          <bgColor rgb="FFDE3163"/>
        </patternFill>
      </fill>
    </dxf>
    <dxf>
      <font>
        <b/>
        <i val="0"/>
        <color theme="0"/>
      </font>
    </dxf>
  </dxfs>
  <tableStyles count="0" defaultTableStyle="TableStyleMedium2" defaultPivotStyle="PivotStyleLight16"/>
  <colors>
    <mruColors>
      <color rgb="FF0000FF"/>
      <color rgb="FFDE3163"/>
      <color rgb="FFFFFA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B5429-71B4-4A2A-B975-DF0F47F5E184}">
  <dimension ref="A2:L116"/>
  <sheetViews>
    <sheetView showGridLines="0" tabSelected="1" workbookViewId="0">
      <selection activeCell="H19" sqref="H19"/>
    </sheetView>
  </sheetViews>
  <sheetFormatPr baseColWidth="10" defaultColWidth="11.625" defaultRowHeight="13.5" x14ac:dyDescent="0.25"/>
  <cols>
    <col min="1" max="1" width="2.625" customWidth="1"/>
    <col min="2" max="2" width="35.625" customWidth="1"/>
  </cols>
  <sheetData>
    <row r="2" spans="2:6" x14ac:dyDescent="0.25">
      <c r="B2" s="4" t="s">
        <v>67</v>
      </c>
      <c r="C2" s="5"/>
      <c r="D2" s="5"/>
      <c r="E2" s="21">
        <v>2024</v>
      </c>
      <c r="F2" s="21">
        <v>2025</v>
      </c>
    </row>
    <row r="3" spans="2:6" x14ac:dyDescent="0.25">
      <c r="B3" t="s">
        <v>68</v>
      </c>
      <c r="E3" s="15">
        <v>360</v>
      </c>
      <c r="F3" s="15">
        <v>360</v>
      </c>
    </row>
    <row r="4" spans="2:6" x14ac:dyDescent="0.25">
      <c r="B4" t="s">
        <v>69</v>
      </c>
      <c r="E4" s="16">
        <v>0.05</v>
      </c>
      <c r="F4" s="16">
        <v>0.05</v>
      </c>
    </row>
    <row r="5" spans="2:6" x14ac:dyDescent="0.25">
      <c r="B5" t="s">
        <v>70</v>
      </c>
      <c r="E5" s="16">
        <v>0.45</v>
      </c>
      <c r="F5" s="16">
        <v>0.45</v>
      </c>
    </row>
    <row r="6" spans="2:6" x14ac:dyDescent="0.25">
      <c r="B6" t="s">
        <v>71</v>
      </c>
      <c r="E6" s="16">
        <v>0.3</v>
      </c>
      <c r="F6" s="16">
        <v>0.3</v>
      </c>
    </row>
    <row r="7" spans="2:6" x14ac:dyDescent="0.25">
      <c r="B7" t="s">
        <v>72</v>
      </c>
      <c r="E7" s="15">
        <v>110</v>
      </c>
      <c r="F7" s="15">
        <v>120</v>
      </c>
    </row>
    <row r="8" spans="2:6" x14ac:dyDescent="0.25">
      <c r="B8" t="s">
        <v>73</v>
      </c>
      <c r="E8" s="15">
        <v>30</v>
      </c>
      <c r="F8" s="15">
        <v>30</v>
      </c>
    </row>
    <row r="9" spans="2:6" x14ac:dyDescent="0.25">
      <c r="B9" t="s">
        <v>74</v>
      </c>
      <c r="E9" s="16">
        <v>0.01</v>
      </c>
      <c r="F9" s="16">
        <v>0.01</v>
      </c>
    </row>
    <row r="10" spans="2:6" x14ac:dyDescent="0.25">
      <c r="B10" t="s">
        <v>75</v>
      </c>
      <c r="E10" s="16">
        <v>0.06</v>
      </c>
      <c r="F10" s="16">
        <v>0.06</v>
      </c>
    </row>
    <row r="11" spans="2:6" x14ac:dyDescent="0.25">
      <c r="B11" t="s">
        <v>76</v>
      </c>
      <c r="E11" s="16">
        <v>0.06</v>
      </c>
      <c r="F11" s="16">
        <v>0.06</v>
      </c>
    </row>
    <row r="12" spans="2:6" x14ac:dyDescent="0.25">
      <c r="B12" t="s">
        <v>77</v>
      </c>
      <c r="E12" s="16">
        <v>0.4</v>
      </c>
      <c r="F12" s="16">
        <v>0.4</v>
      </c>
    </row>
    <row r="13" spans="2:6" x14ac:dyDescent="0.25">
      <c r="B13" t="s">
        <v>78</v>
      </c>
      <c r="E13" s="15">
        <v>25</v>
      </c>
      <c r="F13" s="15">
        <v>25</v>
      </c>
    </row>
    <row r="14" spans="2:6" x14ac:dyDescent="0.25">
      <c r="B14" t="s">
        <v>79</v>
      </c>
      <c r="E14" s="16">
        <v>0.1</v>
      </c>
      <c r="F14" s="16">
        <v>0.1</v>
      </c>
    </row>
    <row r="15" spans="2:6" x14ac:dyDescent="0.25">
      <c r="B15" t="s">
        <v>80</v>
      </c>
      <c r="E15" s="15">
        <v>72</v>
      </c>
      <c r="F15" s="15">
        <v>72</v>
      </c>
    </row>
    <row r="16" spans="2:6" x14ac:dyDescent="0.25">
      <c r="B16" t="s">
        <v>81</v>
      </c>
      <c r="E16" s="15">
        <v>100</v>
      </c>
      <c r="F16" s="15">
        <v>100</v>
      </c>
    </row>
    <row r="17" spans="1:6" x14ac:dyDescent="0.25">
      <c r="B17" t="s">
        <v>48</v>
      </c>
      <c r="E17" s="15">
        <v>1500</v>
      </c>
      <c r="F17" s="15">
        <v>1650</v>
      </c>
    </row>
    <row r="18" spans="1:6" x14ac:dyDescent="0.25">
      <c r="B18" t="s">
        <v>53</v>
      </c>
      <c r="E18" s="15">
        <v>500</v>
      </c>
      <c r="F18" s="15">
        <v>550</v>
      </c>
    </row>
    <row r="19" spans="1:6" x14ac:dyDescent="0.25">
      <c r="B19" t="s">
        <v>82</v>
      </c>
      <c r="E19" s="15">
        <v>50</v>
      </c>
      <c r="F19" s="15">
        <v>50</v>
      </c>
    </row>
    <row r="20" spans="1:6" x14ac:dyDescent="0.25">
      <c r="B20" t="s">
        <v>57</v>
      </c>
      <c r="E20" s="15">
        <v>1000</v>
      </c>
      <c r="F20" s="15">
        <v>1120</v>
      </c>
    </row>
    <row r="21" spans="1:6" x14ac:dyDescent="0.25">
      <c r="B21" t="s">
        <v>60</v>
      </c>
      <c r="E21" s="15">
        <v>505</v>
      </c>
      <c r="F21" s="15">
        <v>525</v>
      </c>
    </row>
    <row r="22" spans="1:6" x14ac:dyDescent="0.25">
      <c r="B22" t="s">
        <v>83</v>
      </c>
      <c r="E22" s="15">
        <v>100</v>
      </c>
      <c r="F22" s="15">
        <v>100</v>
      </c>
    </row>
    <row r="23" spans="1:6" x14ac:dyDescent="0.25">
      <c r="B23" t="s">
        <v>84</v>
      </c>
      <c r="E23" s="15">
        <v>100</v>
      </c>
      <c r="F23" s="15">
        <v>100</v>
      </c>
    </row>
    <row r="24" spans="1:6" x14ac:dyDescent="0.25">
      <c r="B24" t="s">
        <v>85</v>
      </c>
      <c r="E24" s="15">
        <v>1</v>
      </c>
      <c r="F24" s="15">
        <v>1</v>
      </c>
    </row>
    <row r="25" spans="1:6" x14ac:dyDescent="0.25">
      <c r="B25" t="s">
        <v>86</v>
      </c>
      <c r="E25" s="15">
        <v>1</v>
      </c>
      <c r="F25" s="15">
        <v>1</v>
      </c>
    </row>
    <row r="26" spans="1:6" x14ac:dyDescent="0.25">
      <c r="B26" t="s">
        <v>87</v>
      </c>
      <c r="E26" s="15">
        <v>0</v>
      </c>
      <c r="F26" s="15">
        <v>0</v>
      </c>
    </row>
    <row r="27" spans="1:6" x14ac:dyDescent="0.25">
      <c r="B27" t="s">
        <v>88</v>
      </c>
      <c r="E27" s="15">
        <v>100</v>
      </c>
      <c r="F27" s="15">
        <v>100</v>
      </c>
    </row>
    <row r="30" spans="1:6" x14ac:dyDescent="0.25">
      <c r="A30" t="s">
        <v>94</v>
      </c>
      <c r="B30" s="4" t="s">
        <v>0</v>
      </c>
      <c r="C30" s="22">
        <v>2022</v>
      </c>
      <c r="D30" s="5">
        <f>C30+1</f>
        <v>2023</v>
      </c>
      <c r="E30" s="6">
        <f>D30+1</f>
        <v>2024</v>
      </c>
      <c r="F30" s="6">
        <f>E30+1</f>
        <v>2025</v>
      </c>
    </row>
    <row r="31" spans="1:6" x14ac:dyDescent="0.25">
      <c r="B31" t="s">
        <v>1</v>
      </c>
      <c r="C31" s="17">
        <v>3150</v>
      </c>
      <c r="D31" s="17">
        <v>3308</v>
      </c>
      <c r="E31">
        <f>D31*(1+E4)</f>
        <v>3473.4</v>
      </c>
      <c r="F31">
        <f>E31*(1+F4)</f>
        <v>3647.07</v>
      </c>
    </row>
    <row r="32" spans="1:6" x14ac:dyDescent="0.25">
      <c r="B32" t="s">
        <v>2</v>
      </c>
      <c r="C32" s="17">
        <v>-1418</v>
      </c>
      <c r="D32" s="17">
        <v>-1488</v>
      </c>
      <c r="E32">
        <f>-E31*E5</f>
        <v>-1563.03</v>
      </c>
      <c r="F32">
        <f>-F31*F5</f>
        <v>-1641.1815000000001</v>
      </c>
    </row>
    <row r="33" spans="2:6" x14ac:dyDescent="0.25">
      <c r="B33" s="2" t="s">
        <v>3</v>
      </c>
      <c r="C33" s="18">
        <v>-945</v>
      </c>
      <c r="D33" s="18">
        <v>-992</v>
      </c>
      <c r="E33" s="2">
        <f>-E31*E6</f>
        <v>-1042.02</v>
      </c>
      <c r="F33" s="2">
        <f>-F31*F6</f>
        <v>-1094.1210000000001</v>
      </c>
    </row>
    <row r="34" spans="2:6" x14ac:dyDescent="0.25">
      <c r="B34" s="3" t="s">
        <v>89</v>
      </c>
      <c r="C34" s="3">
        <f>SUM(C31:C33)</f>
        <v>787</v>
      </c>
      <c r="D34" s="3">
        <f>SUM(D31:D33)</f>
        <v>828</v>
      </c>
      <c r="E34" s="3">
        <f>SUM(E31:E33)</f>
        <v>868.35000000000014</v>
      </c>
      <c r="F34" s="3">
        <f>SUM(F31:F33)</f>
        <v>911.76749999999993</v>
      </c>
    </row>
    <row r="36" spans="2:6" x14ac:dyDescent="0.25">
      <c r="B36" t="s">
        <v>4</v>
      </c>
      <c r="C36" s="17">
        <v>-110</v>
      </c>
      <c r="D36" s="17">
        <v>-120</v>
      </c>
      <c r="E36">
        <f>-E7</f>
        <v>-110</v>
      </c>
      <c r="F36">
        <f>-F7</f>
        <v>-120</v>
      </c>
    </row>
    <row r="37" spans="2:6" x14ac:dyDescent="0.25">
      <c r="B37" s="2" t="s">
        <v>5</v>
      </c>
      <c r="C37" s="18">
        <v>-30</v>
      </c>
      <c r="D37" s="18">
        <v>-30</v>
      </c>
      <c r="E37" s="2">
        <f>-E8</f>
        <v>-30</v>
      </c>
      <c r="F37" s="2">
        <f>-F8</f>
        <v>-30</v>
      </c>
    </row>
    <row r="38" spans="2:6" x14ac:dyDescent="0.25">
      <c r="B38" s="3" t="s">
        <v>6</v>
      </c>
      <c r="C38" s="3">
        <f>C34+SUM(C36:C37)</f>
        <v>647</v>
      </c>
      <c r="D38" s="3">
        <f>D34+SUM(D36:D37)</f>
        <v>678</v>
      </c>
      <c r="E38" s="3">
        <f>E34+SUM(E36:E37)</f>
        <v>728.35000000000014</v>
      </c>
      <c r="F38" s="3">
        <f>F34+SUM(F36:F37)</f>
        <v>761.76749999999993</v>
      </c>
    </row>
    <row r="40" spans="2:6" s="13" customFormat="1" x14ac:dyDescent="0.25">
      <c r="B40" s="13" t="s">
        <v>7</v>
      </c>
      <c r="C40" s="19">
        <v>0</v>
      </c>
      <c r="D40" s="19">
        <v>0</v>
      </c>
      <c r="E40" s="13">
        <f>E9*D88</f>
        <v>0.9</v>
      </c>
      <c r="F40" s="13">
        <f>F9*E88</f>
        <v>3.9424999999999953E-2</v>
      </c>
    </row>
    <row r="41" spans="2:6" s="13" customFormat="1" x14ac:dyDescent="0.25">
      <c r="B41" s="13" t="s">
        <v>8</v>
      </c>
      <c r="C41" s="19">
        <v>0</v>
      </c>
      <c r="D41" s="19">
        <v>0</v>
      </c>
      <c r="E41" s="13">
        <f>E10*D101*-1</f>
        <v>0</v>
      </c>
      <c r="F41" s="13">
        <f>F10*E101*-1</f>
        <v>0</v>
      </c>
    </row>
    <row r="42" spans="2:6" s="13" customFormat="1" x14ac:dyDescent="0.25">
      <c r="B42" s="14" t="s">
        <v>9</v>
      </c>
      <c r="C42" s="20">
        <v>-61</v>
      </c>
      <c r="D42" s="20">
        <v>-53</v>
      </c>
      <c r="E42" s="14">
        <f>-E11*AVERAGE(D106:E106)</f>
        <v>-41.4</v>
      </c>
      <c r="F42" s="14">
        <f>-F11*AVERAGE(E106:F106)</f>
        <v>-35.4</v>
      </c>
    </row>
    <row r="43" spans="2:6" x14ac:dyDescent="0.25">
      <c r="B43" s="3" t="s">
        <v>10</v>
      </c>
      <c r="C43" s="3">
        <f>C38+SUM(C40:C42)</f>
        <v>586</v>
      </c>
      <c r="D43" s="3">
        <f>D38+SUM(D40:D42)</f>
        <v>625</v>
      </c>
      <c r="E43" s="3">
        <f>E38+SUM(E40:E42)</f>
        <v>687.85000000000014</v>
      </c>
      <c r="F43" s="3">
        <f>F38+SUM(F40:F42)</f>
        <v>726.40692499999989</v>
      </c>
    </row>
    <row r="45" spans="2:6" x14ac:dyDescent="0.25">
      <c r="B45" t="s">
        <v>11</v>
      </c>
      <c r="C45" s="17">
        <v>-235</v>
      </c>
      <c r="D45" s="17">
        <v>-249</v>
      </c>
      <c r="E45">
        <f>-E43*E12</f>
        <v>-275.14000000000004</v>
      </c>
      <c r="F45">
        <f>-F43*F12</f>
        <v>-290.56276999999994</v>
      </c>
    </row>
    <row r="46" spans="2:6" x14ac:dyDescent="0.25">
      <c r="B46" t="s">
        <v>12</v>
      </c>
      <c r="C46" s="17">
        <v>25</v>
      </c>
      <c r="D46" s="17">
        <v>25</v>
      </c>
      <c r="E46">
        <f>E13</f>
        <v>25</v>
      </c>
      <c r="F46">
        <f>F13</f>
        <v>25</v>
      </c>
    </row>
    <row r="47" spans="2:6" x14ac:dyDescent="0.25">
      <c r="B47" s="2" t="s">
        <v>13</v>
      </c>
      <c r="C47" s="18">
        <v>-38</v>
      </c>
      <c r="D47" s="18">
        <v>-40</v>
      </c>
      <c r="E47" s="2">
        <f>-SUM(E43:E46)*E14</f>
        <v>-43.771000000000015</v>
      </c>
      <c r="F47" s="2">
        <f>-SUM(F43:F46)*F14</f>
        <v>-46.084415499999999</v>
      </c>
    </row>
    <row r="48" spans="2:6" x14ac:dyDescent="0.25">
      <c r="B48" s="3" t="s">
        <v>14</v>
      </c>
      <c r="C48" s="3">
        <f>C43+SUM(C45:C47)</f>
        <v>338</v>
      </c>
      <c r="D48" s="3">
        <f>D43+SUM(D45:D47)</f>
        <v>361</v>
      </c>
      <c r="E48" s="3">
        <f>E43+SUM(E45:E47)</f>
        <v>393.93900000000008</v>
      </c>
      <c r="F48" s="3">
        <f>F43+SUM(F45:F47)</f>
        <v>414.75973949999997</v>
      </c>
    </row>
    <row r="51" spans="1:6" x14ac:dyDescent="0.25">
      <c r="A51" t="s">
        <v>94</v>
      </c>
      <c r="B51" s="4" t="s">
        <v>15</v>
      </c>
      <c r="C51" s="22">
        <v>2022</v>
      </c>
      <c r="D51" s="5">
        <f>C51+1</f>
        <v>2023</v>
      </c>
      <c r="E51" s="6">
        <f>D51+1</f>
        <v>2024</v>
      </c>
      <c r="F51" s="6">
        <f>E51+1</f>
        <v>2025</v>
      </c>
    </row>
    <row r="52" spans="1:6" x14ac:dyDescent="0.25">
      <c r="B52" s="3" t="s">
        <v>16</v>
      </c>
      <c r="C52" s="3"/>
      <c r="D52" s="3"/>
      <c r="E52" s="3"/>
      <c r="F52" s="3"/>
    </row>
    <row r="53" spans="1:6" x14ac:dyDescent="0.25">
      <c r="B53" s="3" t="s">
        <v>14</v>
      </c>
      <c r="C53" s="3">
        <f>C48</f>
        <v>338</v>
      </c>
      <c r="D53" s="3">
        <f>D48</f>
        <v>361</v>
      </c>
      <c r="E53" s="3">
        <f t="shared" ref="E53:F53" si="0">E48</f>
        <v>393.93900000000008</v>
      </c>
      <c r="F53" s="3">
        <f t="shared" si="0"/>
        <v>414.75973949999997</v>
      </c>
    </row>
    <row r="54" spans="1:6" x14ac:dyDescent="0.25">
      <c r="B54" t="s">
        <v>17</v>
      </c>
    </row>
    <row r="55" spans="1:6" x14ac:dyDescent="0.25">
      <c r="B55" t="s">
        <v>18</v>
      </c>
      <c r="C55">
        <f>-C36</f>
        <v>110</v>
      </c>
      <c r="D55">
        <f>-D36</f>
        <v>120</v>
      </c>
      <c r="E55">
        <f t="shared" ref="E55:F55" si="1">-E36</f>
        <v>110</v>
      </c>
      <c r="F55">
        <f t="shared" si="1"/>
        <v>120</v>
      </c>
    </row>
    <row r="56" spans="1:6" x14ac:dyDescent="0.25">
      <c r="B56" t="s">
        <v>19</v>
      </c>
      <c r="C56">
        <f>-C37</f>
        <v>30</v>
      </c>
      <c r="D56">
        <f>-D37</f>
        <v>30</v>
      </c>
      <c r="E56">
        <f t="shared" ref="E56:F56" si="2">-E37</f>
        <v>30</v>
      </c>
      <c r="F56">
        <f t="shared" si="2"/>
        <v>30</v>
      </c>
    </row>
    <row r="57" spans="1:6" x14ac:dyDescent="0.25">
      <c r="B57" t="s">
        <v>20</v>
      </c>
      <c r="C57">
        <f>-C46</f>
        <v>-25</v>
      </c>
      <c r="D57">
        <f>-D46</f>
        <v>-25</v>
      </c>
      <c r="E57">
        <f t="shared" ref="E57:F57" si="3">-E46</f>
        <v>-25</v>
      </c>
      <c r="F57">
        <f t="shared" si="3"/>
        <v>-25</v>
      </c>
    </row>
    <row r="58" spans="1:6" x14ac:dyDescent="0.25">
      <c r="B58" t="s">
        <v>21</v>
      </c>
      <c r="C58">
        <f>-C47</f>
        <v>38</v>
      </c>
      <c r="D58">
        <f>-D47</f>
        <v>40</v>
      </c>
      <c r="E58">
        <f t="shared" ref="E58:F58" si="4">-E47</f>
        <v>43.771000000000015</v>
      </c>
      <c r="F58">
        <f t="shared" si="4"/>
        <v>46.084415499999999</v>
      </c>
    </row>
    <row r="59" spans="1:6" x14ac:dyDescent="0.25">
      <c r="B59" t="s">
        <v>22</v>
      </c>
    </row>
    <row r="60" spans="1:6" x14ac:dyDescent="0.25">
      <c r="B60" t="s">
        <v>96</v>
      </c>
      <c r="C60" s="17">
        <v>-30</v>
      </c>
      <c r="D60" s="17">
        <v>-32</v>
      </c>
      <c r="E60">
        <f>D89-E89</f>
        <v>-32.680000000000064</v>
      </c>
      <c r="F60">
        <f>E89-F89</f>
        <v>-34.734000000000037</v>
      </c>
    </row>
    <row r="61" spans="1:6" x14ac:dyDescent="0.25">
      <c r="B61" t="s">
        <v>24</v>
      </c>
      <c r="C61" s="17">
        <v>6</v>
      </c>
      <c r="D61" s="17">
        <v>-20</v>
      </c>
      <c r="E61">
        <f>D90-E90</f>
        <v>-21.175000000000011</v>
      </c>
      <c r="F61">
        <f>E90-F90</f>
        <v>-21.708750000000009</v>
      </c>
    </row>
    <row r="62" spans="1:6" x14ac:dyDescent="0.25">
      <c r="B62" t="s">
        <v>25</v>
      </c>
      <c r="C62" s="17">
        <v>-60</v>
      </c>
      <c r="D62" s="17">
        <v>-60</v>
      </c>
      <c r="E62">
        <f>D91-E91</f>
        <v>-180</v>
      </c>
      <c r="F62">
        <f>E91-F91</f>
        <v>-150</v>
      </c>
    </row>
    <row r="63" spans="1:6" x14ac:dyDescent="0.25">
      <c r="B63" t="s">
        <v>26</v>
      </c>
      <c r="C63" s="17">
        <v>-3</v>
      </c>
      <c r="D63" s="17">
        <v>10</v>
      </c>
      <c r="E63">
        <f>E102-D102</f>
        <v>10.087500000000006</v>
      </c>
      <c r="F63">
        <f>F102-E102</f>
        <v>10.854375000000005</v>
      </c>
    </row>
    <row r="64" spans="1:6" x14ac:dyDescent="0.25">
      <c r="B64" t="s">
        <v>27</v>
      </c>
      <c r="C64" s="17">
        <v>-20</v>
      </c>
      <c r="D64" s="17">
        <v>110</v>
      </c>
      <c r="E64">
        <f>E103-D103</f>
        <v>-90</v>
      </c>
      <c r="F64">
        <f>F103-E103</f>
        <v>120</v>
      </c>
    </row>
    <row r="65" spans="2:6" x14ac:dyDescent="0.25">
      <c r="B65" t="s">
        <v>28</v>
      </c>
      <c r="C65" s="17">
        <v>-40</v>
      </c>
      <c r="D65" s="17">
        <v>-25</v>
      </c>
      <c r="E65">
        <f>D97-E97</f>
        <v>-35</v>
      </c>
      <c r="F65">
        <f>E97-F97</f>
        <v>-50</v>
      </c>
    </row>
    <row r="66" spans="2:6" x14ac:dyDescent="0.25">
      <c r="B66" t="s">
        <v>29</v>
      </c>
      <c r="C66" s="17">
        <v>-25</v>
      </c>
      <c r="D66" s="17">
        <v>20</v>
      </c>
      <c r="E66">
        <f>E107-D107</f>
        <v>10</v>
      </c>
      <c r="F66">
        <f>F107-E107</f>
        <v>20</v>
      </c>
    </row>
    <row r="67" spans="2:6" x14ac:dyDescent="0.25">
      <c r="B67" s="7" t="s">
        <v>30</v>
      </c>
      <c r="C67" s="7">
        <f>SUM(C53:C66)</f>
        <v>319</v>
      </c>
      <c r="D67" s="7">
        <f>SUM(D53:D66)</f>
        <v>529</v>
      </c>
      <c r="E67" s="7">
        <f t="shared" ref="E67:F67" si="5">SUM(E53:E66)</f>
        <v>213.9425</v>
      </c>
      <c r="F67" s="7">
        <f t="shared" si="5"/>
        <v>480.25577999999996</v>
      </c>
    </row>
    <row r="69" spans="2:6" x14ac:dyDescent="0.25">
      <c r="B69" t="s">
        <v>31</v>
      </c>
    </row>
    <row r="70" spans="2:6" x14ac:dyDescent="0.25">
      <c r="B70" t="s">
        <v>32</v>
      </c>
      <c r="C70" s="17">
        <v>-100</v>
      </c>
      <c r="D70" s="17">
        <v>-100</v>
      </c>
      <c r="E70">
        <f>-E22</f>
        <v>-100</v>
      </c>
      <c r="F70">
        <f>-F22</f>
        <v>-100</v>
      </c>
    </row>
    <row r="71" spans="2:6" x14ac:dyDescent="0.25">
      <c r="B71" t="s">
        <v>33</v>
      </c>
      <c r="C71" s="17">
        <v>1</v>
      </c>
      <c r="D71" s="17">
        <v>1</v>
      </c>
      <c r="E71">
        <f>E24</f>
        <v>1</v>
      </c>
      <c r="F71">
        <f>F24</f>
        <v>1</v>
      </c>
    </row>
    <row r="72" spans="2:6" x14ac:dyDescent="0.25">
      <c r="B72" s="7" t="s">
        <v>34</v>
      </c>
      <c r="C72" s="7">
        <f>SUM(C70:C71)</f>
        <v>-99</v>
      </c>
      <c r="D72" s="7">
        <f>SUM(D70:D71)</f>
        <v>-99</v>
      </c>
      <c r="E72" s="7">
        <f t="shared" ref="E72:F72" si="6">SUM(E70:E71)</f>
        <v>-99</v>
      </c>
      <c r="F72" s="7">
        <f t="shared" si="6"/>
        <v>-99</v>
      </c>
    </row>
    <row r="74" spans="2:6" x14ac:dyDescent="0.25">
      <c r="B74" s="3" t="s">
        <v>35</v>
      </c>
      <c r="C74" s="3"/>
      <c r="D74" s="3"/>
      <c r="E74" s="3"/>
      <c r="F74" s="3"/>
    </row>
    <row r="75" spans="2:6" x14ac:dyDescent="0.25">
      <c r="B75" t="s">
        <v>36</v>
      </c>
      <c r="C75" s="17">
        <v>-180</v>
      </c>
      <c r="D75" s="17">
        <v>-180</v>
      </c>
      <c r="E75">
        <f>-E27</f>
        <v>-100</v>
      </c>
      <c r="F75">
        <f>-F27</f>
        <v>-100</v>
      </c>
    </row>
    <row r="76" spans="2:6" x14ac:dyDescent="0.25">
      <c r="B76" t="s">
        <v>37</v>
      </c>
      <c r="E76">
        <f>E26</f>
        <v>0</v>
      </c>
      <c r="F76">
        <f>F26</f>
        <v>0</v>
      </c>
    </row>
    <row r="77" spans="2:6" x14ac:dyDescent="0.25">
      <c r="B77" t="s">
        <v>38</v>
      </c>
      <c r="C77" s="17">
        <v>-100</v>
      </c>
      <c r="D77" s="17">
        <v>-100</v>
      </c>
      <c r="E77">
        <f>-E23</f>
        <v>-100</v>
      </c>
      <c r="F77">
        <f>-F23</f>
        <v>-100</v>
      </c>
    </row>
    <row r="78" spans="2:6" x14ac:dyDescent="0.25">
      <c r="B78" t="s">
        <v>39</v>
      </c>
      <c r="E78">
        <f>-E25</f>
        <v>-1</v>
      </c>
      <c r="F78">
        <f>-F25</f>
        <v>-1</v>
      </c>
    </row>
    <row r="79" spans="2:6" x14ac:dyDescent="0.25">
      <c r="B79" s="7" t="s">
        <v>40</v>
      </c>
      <c r="C79" s="7">
        <f>SUM(C75:C78)</f>
        <v>-280</v>
      </c>
      <c r="D79" s="7">
        <f>SUM(D75:D78)</f>
        <v>-280</v>
      </c>
      <c r="E79" s="7">
        <f t="shared" ref="E79:F79" si="7">SUM(E75:E78)</f>
        <v>-201</v>
      </c>
      <c r="F79" s="7">
        <f t="shared" si="7"/>
        <v>-201</v>
      </c>
    </row>
    <row r="81" spans="1:6" x14ac:dyDescent="0.25">
      <c r="B81" t="s">
        <v>41</v>
      </c>
      <c r="C81" s="17">
        <v>0</v>
      </c>
      <c r="D81">
        <f>C83</f>
        <v>-60</v>
      </c>
      <c r="E81">
        <f t="shared" ref="E81:F81" si="8">D83</f>
        <v>90</v>
      </c>
      <c r="F81">
        <f t="shared" si="8"/>
        <v>3.9424999999999955</v>
      </c>
    </row>
    <row r="82" spans="1:6" x14ac:dyDescent="0.25">
      <c r="B82" t="s">
        <v>42</v>
      </c>
      <c r="C82">
        <f>C67+C72+C79</f>
        <v>-60</v>
      </c>
      <c r="D82">
        <f>D67+D72+D79</f>
        <v>150</v>
      </c>
      <c r="E82">
        <f t="shared" ref="E82:F82" si="9">E67+E72+E79</f>
        <v>-86.057500000000005</v>
      </c>
      <c r="F82">
        <f t="shared" si="9"/>
        <v>180.25577999999996</v>
      </c>
    </row>
    <row r="83" spans="1:6" x14ac:dyDescent="0.25">
      <c r="B83" s="7" t="s">
        <v>43</v>
      </c>
      <c r="C83" s="7">
        <f>SUM(C81:C82)</f>
        <v>-60</v>
      </c>
      <c r="D83" s="7">
        <f>SUM(D81:D82)</f>
        <v>90</v>
      </c>
      <c r="E83" s="7">
        <f t="shared" ref="E83:F83" si="10">SUM(E81:E82)</f>
        <v>3.9424999999999955</v>
      </c>
      <c r="F83" s="7">
        <f t="shared" si="10"/>
        <v>184.19827999999995</v>
      </c>
    </row>
    <row r="86" spans="1:6" x14ac:dyDescent="0.25">
      <c r="A86" t="s">
        <v>94</v>
      </c>
      <c r="B86" s="4" t="s">
        <v>44</v>
      </c>
      <c r="C86" s="22">
        <v>2022</v>
      </c>
      <c r="D86" s="5">
        <f>C86+1</f>
        <v>2023</v>
      </c>
      <c r="E86" s="6">
        <f>D86+1</f>
        <v>2024</v>
      </c>
      <c r="F86" s="6">
        <f>E86+1</f>
        <v>2025</v>
      </c>
    </row>
    <row r="87" spans="1:6" x14ac:dyDescent="0.25">
      <c r="B87" s="3" t="s">
        <v>90</v>
      </c>
    </row>
    <row r="88" spans="1:6" x14ac:dyDescent="0.25">
      <c r="B88" t="s">
        <v>45</v>
      </c>
      <c r="C88" s="17">
        <v>0</v>
      </c>
      <c r="D88" s="17">
        <v>90</v>
      </c>
      <c r="E88">
        <f>MAX(E83,0)</f>
        <v>3.9424999999999955</v>
      </c>
      <c r="F88">
        <f>MAX(F83,0)</f>
        <v>184.19827999999995</v>
      </c>
    </row>
    <row r="89" spans="1:6" x14ac:dyDescent="0.25">
      <c r="B89" t="s">
        <v>95</v>
      </c>
      <c r="C89" s="17">
        <v>630</v>
      </c>
      <c r="D89" s="17">
        <v>662</v>
      </c>
      <c r="E89">
        <f>E31/E3*E15</f>
        <v>694.68000000000006</v>
      </c>
      <c r="F89">
        <f>F31/F3*F15</f>
        <v>729.4140000000001</v>
      </c>
    </row>
    <row r="90" spans="1:6" x14ac:dyDescent="0.25">
      <c r="B90" t="s">
        <v>47</v>
      </c>
      <c r="C90" s="17">
        <v>394</v>
      </c>
      <c r="D90" s="17">
        <v>413</v>
      </c>
      <c r="E90">
        <f>-E32/E3*E16</f>
        <v>434.17500000000001</v>
      </c>
      <c r="F90">
        <f>-F32/F3*F16</f>
        <v>455.88375000000002</v>
      </c>
    </row>
    <row r="91" spans="1:6" x14ac:dyDescent="0.25">
      <c r="B91" t="s">
        <v>48</v>
      </c>
      <c r="C91" s="17">
        <v>1260</v>
      </c>
      <c r="D91" s="17">
        <v>1320</v>
      </c>
      <c r="E91">
        <f>E17</f>
        <v>1500</v>
      </c>
      <c r="F91">
        <f>F17</f>
        <v>1650</v>
      </c>
    </row>
    <row r="92" spans="1:6" x14ac:dyDescent="0.25">
      <c r="B92" s="7" t="s">
        <v>49</v>
      </c>
      <c r="C92" s="7">
        <f>SUM(C88:C91)</f>
        <v>2284</v>
      </c>
      <c r="D92" s="7">
        <f>SUM(D88:D91)</f>
        <v>2485</v>
      </c>
      <c r="E92" s="7">
        <f t="shared" ref="E92:F92" si="11">SUM(E88:E91)</f>
        <v>2632.7975000000001</v>
      </c>
      <c r="F92" s="7">
        <f t="shared" si="11"/>
        <v>3019.4960300000002</v>
      </c>
    </row>
    <row r="94" spans="1:6" x14ac:dyDescent="0.25">
      <c r="B94" t="s">
        <v>50</v>
      </c>
      <c r="C94" s="17">
        <v>1190</v>
      </c>
      <c r="D94" s="17">
        <v>1170</v>
      </c>
      <c r="E94">
        <f>D94-E55-E70</f>
        <v>1160</v>
      </c>
      <c r="F94">
        <f>E94-F55-F70</f>
        <v>1140</v>
      </c>
    </row>
    <row r="95" spans="1:6" x14ac:dyDescent="0.25">
      <c r="B95" t="s">
        <v>51</v>
      </c>
      <c r="C95" s="17">
        <v>170</v>
      </c>
      <c r="D95" s="17">
        <v>140</v>
      </c>
      <c r="E95">
        <f>D95-E56</f>
        <v>110</v>
      </c>
      <c r="F95">
        <f>E95-F56</f>
        <v>80</v>
      </c>
    </row>
    <row r="96" spans="1:6" x14ac:dyDescent="0.25">
      <c r="B96" t="s">
        <v>52</v>
      </c>
      <c r="C96" s="17">
        <v>524</v>
      </c>
      <c r="D96" s="17">
        <v>548</v>
      </c>
      <c r="E96">
        <f>D96-E57-E71</f>
        <v>572</v>
      </c>
      <c r="F96">
        <f>E96-F57-F71</f>
        <v>596</v>
      </c>
    </row>
    <row r="97" spans="2:12" x14ac:dyDescent="0.25">
      <c r="B97" t="s">
        <v>53</v>
      </c>
      <c r="C97" s="17">
        <v>440</v>
      </c>
      <c r="D97" s="17">
        <v>465</v>
      </c>
      <c r="E97">
        <f>E18</f>
        <v>500</v>
      </c>
      <c r="F97">
        <f>F18</f>
        <v>550</v>
      </c>
    </row>
    <row r="98" spans="2:12" x14ac:dyDescent="0.25">
      <c r="B98" s="7" t="s">
        <v>54</v>
      </c>
      <c r="C98" s="7">
        <f>C92+SUM(C94:C97)</f>
        <v>4608</v>
      </c>
      <c r="D98" s="7">
        <f>D92+SUM(D94:D97)</f>
        <v>4808</v>
      </c>
      <c r="E98" s="7">
        <f t="shared" ref="E98:F98" si="12">E92+SUM(E94:E97)</f>
        <v>4974.7975000000006</v>
      </c>
      <c r="F98" s="7">
        <f t="shared" si="12"/>
        <v>5385.4960300000002</v>
      </c>
    </row>
    <row r="100" spans="2:12" x14ac:dyDescent="0.25">
      <c r="B100" s="3" t="s">
        <v>91</v>
      </c>
    </row>
    <row r="101" spans="2:12" x14ac:dyDescent="0.25">
      <c r="B101" t="s">
        <v>55</v>
      </c>
      <c r="C101" s="17">
        <v>59</v>
      </c>
      <c r="D101" s="17">
        <v>0</v>
      </c>
      <c r="E101">
        <f>-MIN(E83,0)</f>
        <v>0</v>
      </c>
      <c r="F101">
        <f>-MIN(F83,0)</f>
        <v>0</v>
      </c>
    </row>
    <row r="102" spans="2:12" x14ac:dyDescent="0.25">
      <c r="B102" t="s">
        <v>56</v>
      </c>
      <c r="C102" s="17">
        <v>197</v>
      </c>
      <c r="D102" s="17">
        <v>207</v>
      </c>
      <c r="E102">
        <f>-E32/E3*E19</f>
        <v>217.08750000000001</v>
      </c>
      <c r="F102">
        <f>-F32/F3*F19</f>
        <v>227.94187500000001</v>
      </c>
    </row>
    <row r="103" spans="2:12" x14ac:dyDescent="0.25">
      <c r="B103" t="s">
        <v>57</v>
      </c>
      <c r="C103" s="17">
        <v>980</v>
      </c>
      <c r="D103" s="17">
        <v>1090</v>
      </c>
      <c r="E103">
        <f>E20</f>
        <v>1000</v>
      </c>
      <c r="F103">
        <f>F20</f>
        <v>1120</v>
      </c>
    </row>
    <row r="104" spans="2:12" x14ac:dyDescent="0.25">
      <c r="B104" s="7" t="s">
        <v>58</v>
      </c>
      <c r="C104" s="7">
        <f>SUM(C101:C103)</f>
        <v>1236</v>
      </c>
      <c r="D104" s="7">
        <f>SUM(D101:D103)</f>
        <v>1297</v>
      </c>
      <c r="E104" s="7">
        <f t="shared" ref="E104:F104" si="13">SUM(E101:E103)</f>
        <v>1217.0875000000001</v>
      </c>
      <c r="F104" s="7">
        <f t="shared" si="13"/>
        <v>1347.941875</v>
      </c>
      <c r="K104" s="12"/>
    </row>
    <row r="106" spans="2:12" x14ac:dyDescent="0.25">
      <c r="B106" t="s">
        <v>59</v>
      </c>
      <c r="C106" s="17">
        <v>920</v>
      </c>
      <c r="D106" s="17">
        <v>740</v>
      </c>
      <c r="E106">
        <f>D106+E75</f>
        <v>640</v>
      </c>
      <c r="F106">
        <f>E106+F75</f>
        <v>540</v>
      </c>
    </row>
    <row r="107" spans="2:12" x14ac:dyDescent="0.25">
      <c r="B107" t="s">
        <v>60</v>
      </c>
      <c r="C107" s="17">
        <v>475</v>
      </c>
      <c r="D107" s="17">
        <v>495</v>
      </c>
      <c r="E107">
        <f>E21</f>
        <v>505</v>
      </c>
      <c r="F107">
        <f>F21</f>
        <v>525</v>
      </c>
    </row>
    <row r="108" spans="2:12" x14ac:dyDescent="0.25">
      <c r="B108" s="7" t="s">
        <v>92</v>
      </c>
      <c r="C108" s="7">
        <f>C104+SUM(C106:C107)</f>
        <v>2631</v>
      </c>
      <c r="D108" s="7">
        <f>D104+SUM(D106:D107)</f>
        <v>2532</v>
      </c>
      <c r="E108" s="7">
        <f t="shared" ref="E108:F108" si="14">E104+SUM(E106:E107)</f>
        <v>2362.0875000000001</v>
      </c>
      <c r="F108" s="7">
        <f t="shared" si="14"/>
        <v>2412.941875</v>
      </c>
      <c r="L108" s="11"/>
    </row>
    <row r="110" spans="2:12" x14ac:dyDescent="0.25">
      <c r="B110" t="s">
        <v>62</v>
      </c>
      <c r="C110" s="17">
        <v>138</v>
      </c>
      <c r="D110" s="17">
        <v>177</v>
      </c>
      <c r="E110">
        <f>D110+E58+E78</f>
        <v>219.77100000000002</v>
      </c>
      <c r="F110">
        <f>E110+F58+F78</f>
        <v>264.85541549999999</v>
      </c>
    </row>
    <row r="111" spans="2:12" x14ac:dyDescent="0.25">
      <c r="B111" t="s">
        <v>63</v>
      </c>
      <c r="C111" s="17">
        <v>400</v>
      </c>
      <c r="D111" s="17">
        <v>400</v>
      </c>
      <c r="E111">
        <f>D111+E76</f>
        <v>400</v>
      </c>
      <c r="F111">
        <f>E111+F76</f>
        <v>400</v>
      </c>
    </row>
    <row r="112" spans="2:12" x14ac:dyDescent="0.25">
      <c r="B112" t="s">
        <v>64</v>
      </c>
      <c r="C112" s="17">
        <v>1439</v>
      </c>
      <c r="D112" s="17">
        <v>1699</v>
      </c>
      <c r="E112">
        <f>D112+E53+E77</f>
        <v>1992.9390000000003</v>
      </c>
      <c r="F112">
        <f>E112+F53+F77</f>
        <v>2307.6987395000001</v>
      </c>
      <c r="G112" s="9"/>
    </row>
    <row r="113" spans="2:6" x14ac:dyDescent="0.25">
      <c r="B113" s="7" t="s">
        <v>65</v>
      </c>
      <c r="C113" s="7">
        <f>SUM(C110:C112)</f>
        <v>1977</v>
      </c>
      <c r="D113" s="7">
        <f>SUM(D110:D112)</f>
        <v>2276</v>
      </c>
      <c r="E113" s="7">
        <f t="shared" ref="E113:F113" si="15">SUM(E110:E112)</f>
        <v>2612.71</v>
      </c>
      <c r="F113" s="7">
        <f t="shared" si="15"/>
        <v>2972.5541549999998</v>
      </c>
    </row>
    <row r="114" spans="2:6" x14ac:dyDescent="0.25">
      <c r="B114" s="7" t="s">
        <v>66</v>
      </c>
      <c r="C114" s="7">
        <f>C113+C108</f>
        <v>4608</v>
      </c>
      <c r="D114" s="10">
        <f>D113+D108</f>
        <v>4808</v>
      </c>
      <c r="E114" s="10">
        <f t="shared" ref="E114:F114" si="16">E113+E108</f>
        <v>4974.7975000000006</v>
      </c>
      <c r="F114" s="10">
        <f t="shared" si="16"/>
        <v>5385.4960300000002</v>
      </c>
    </row>
    <row r="116" spans="2:6" x14ac:dyDescent="0.25">
      <c r="B116" s="8" t="s">
        <v>93</v>
      </c>
      <c r="C116">
        <f>ROUND(C114-C98,0)</f>
        <v>0</v>
      </c>
      <c r="D116">
        <f>ROUND(D114-D98,0)</f>
        <v>0</v>
      </c>
      <c r="E116">
        <f t="shared" ref="E116:F116" si="17">ROUND(E114-E98,0)</f>
        <v>0</v>
      </c>
      <c r="F116">
        <f t="shared" si="17"/>
        <v>0</v>
      </c>
    </row>
  </sheetData>
  <conditionalFormatting sqref="C116:F116">
    <cfRule type="cellIs" dxfId="1" priority="1" operator="notEqual">
      <formula>0</formula>
    </cfRule>
    <cfRule type="cellIs" dxfId="0" priority="2" operator="notEqual">
      <formula>0</formula>
    </cfRule>
  </conditionalFormatting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3EAF-D969-45FB-BB8C-104830A2023E}">
  <sheetPr>
    <tabColor rgb="FFFF0000"/>
  </sheetPr>
  <dimension ref="A1:C77"/>
  <sheetViews>
    <sheetView topLeftCell="A23" workbookViewId="0">
      <selection activeCell="E61" sqref="E61"/>
    </sheetView>
  </sheetViews>
  <sheetFormatPr baseColWidth="10" defaultRowHeight="13.5" x14ac:dyDescent="0.25"/>
  <cols>
    <col min="1" max="1" width="55.75" customWidth="1"/>
    <col min="2" max="2" width="11" customWidth="1"/>
  </cols>
  <sheetData>
    <row r="1" spans="1:3" x14ac:dyDescent="0.25">
      <c r="A1" t="s">
        <v>0</v>
      </c>
      <c r="B1">
        <v>2022</v>
      </c>
      <c r="C1">
        <v>2023</v>
      </c>
    </row>
    <row r="2" spans="1:3" x14ac:dyDescent="0.25">
      <c r="A2" t="s">
        <v>1</v>
      </c>
      <c r="B2">
        <v>3150</v>
      </c>
      <c r="C2">
        <v>3308</v>
      </c>
    </row>
    <row r="3" spans="1:3" x14ac:dyDescent="0.25">
      <c r="A3" t="s">
        <v>2</v>
      </c>
      <c r="B3">
        <v>-1418</v>
      </c>
      <c r="C3">
        <v>-1488</v>
      </c>
    </row>
    <row r="4" spans="1:3" x14ac:dyDescent="0.25">
      <c r="A4" t="s">
        <v>3</v>
      </c>
      <c r="B4">
        <v>-945</v>
      </c>
      <c r="C4">
        <v>-992</v>
      </c>
    </row>
    <row r="5" spans="1:3" x14ac:dyDescent="0.25">
      <c r="A5" t="s">
        <v>4</v>
      </c>
      <c r="B5">
        <v>-110</v>
      </c>
      <c r="C5">
        <v>-120</v>
      </c>
    </row>
    <row r="6" spans="1:3" x14ac:dyDescent="0.25">
      <c r="A6" t="s">
        <v>5</v>
      </c>
      <c r="B6">
        <v>-30</v>
      </c>
      <c r="C6">
        <v>-30</v>
      </c>
    </row>
    <row r="7" spans="1:3" x14ac:dyDescent="0.25">
      <c r="A7" t="s">
        <v>6</v>
      </c>
      <c r="B7">
        <v>648</v>
      </c>
      <c r="C7">
        <v>677</v>
      </c>
    </row>
    <row r="8" spans="1:3" x14ac:dyDescent="0.25">
      <c r="A8" t="s">
        <v>7</v>
      </c>
      <c r="B8">
        <v>0</v>
      </c>
      <c r="C8">
        <v>0</v>
      </c>
    </row>
    <row r="9" spans="1:3" x14ac:dyDescent="0.25">
      <c r="A9" t="s">
        <v>8</v>
      </c>
      <c r="B9">
        <v>0</v>
      </c>
      <c r="C9">
        <v>0</v>
      </c>
    </row>
    <row r="10" spans="1:3" x14ac:dyDescent="0.25">
      <c r="A10" t="s">
        <v>9</v>
      </c>
      <c r="B10">
        <v>-61</v>
      </c>
      <c r="C10">
        <v>-53</v>
      </c>
    </row>
    <row r="11" spans="1:3" x14ac:dyDescent="0.25">
      <c r="A11" t="s">
        <v>10</v>
      </c>
      <c r="B11">
        <v>587</v>
      </c>
      <c r="C11">
        <v>624</v>
      </c>
    </row>
    <row r="12" spans="1:3" x14ac:dyDescent="0.25">
      <c r="A12" t="s">
        <v>11</v>
      </c>
      <c r="B12">
        <v>-235</v>
      </c>
      <c r="C12">
        <v>-249</v>
      </c>
    </row>
    <row r="13" spans="1:3" x14ac:dyDescent="0.25">
      <c r="A13" t="s">
        <v>12</v>
      </c>
      <c r="B13">
        <v>25</v>
      </c>
      <c r="C13">
        <v>25</v>
      </c>
    </row>
    <row r="14" spans="1:3" x14ac:dyDescent="0.25">
      <c r="A14" t="s">
        <v>13</v>
      </c>
      <c r="B14">
        <v>-38</v>
      </c>
      <c r="C14">
        <v>-40</v>
      </c>
    </row>
    <row r="15" spans="1:3" x14ac:dyDescent="0.25">
      <c r="A15" t="s">
        <v>14</v>
      </c>
      <c r="B15">
        <v>339</v>
      </c>
      <c r="C15">
        <v>359</v>
      </c>
    </row>
    <row r="18" spans="1:3" x14ac:dyDescent="0.25">
      <c r="A18" t="s">
        <v>15</v>
      </c>
      <c r="B18">
        <v>2022</v>
      </c>
      <c r="C18">
        <v>2023</v>
      </c>
    </row>
    <row r="19" spans="1:3" x14ac:dyDescent="0.25">
      <c r="A19" t="s">
        <v>16</v>
      </c>
    </row>
    <row r="20" spans="1:3" x14ac:dyDescent="0.25">
      <c r="A20" t="s">
        <v>14</v>
      </c>
      <c r="B20">
        <v>339</v>
      </c>
      <c r="C20">
        <v>359</v>
      </c>
    </row>
    <row r="21" spans="1:3" x14ac:dyDescent="0.25">
      <c r="A21" t="s">
        <v>17</v>
      </c>
    </row>
    <row r="22" spans="1:3" x14ac:dyDescent="0.25">
      <c r="A22" t="s">
        <v>18</v>
      </c>
      <c r="B22">
        <v>110</v>
      </c>
      <c r="C22">
        <v>120</v>
      </c>
    </row>
    <row r="23" spans="1:3" x14ac:dyDescent="0.25">
      <c r="A23" t="s">
        <v>19</v>
      </c>
      <c r="B23">
        <v>30</v>
      </c>
      <c r="C23">
        <v>30</v>
      </c>
    </row>
    <row r="24" spans="1:3" x14ac:dyDescent="0.25">
      <c r="A24" t="s">
        <v>20</v>
      </c>
      <c r="B24">
        <v>-25</v>
      </c>
      <c r="C24">
        <v>-25</v>
      </c>
    </row>
    <row r="25" spans="1:3" x14ac:dyDescent="0.25">
      <c r="A25" t="s">
        <v>21</v>
      </c>
      <c r="B25">
        <v>38</v>
      </c>
      <c r="C25">
        <v>40</v>
      </c>
    </row>
    <row r="26" spans="1:3" x14ac:dyDescent="0.25">
      <c r="A26" t="s">
        <v>22</v>
      </c>
    </row>
    <row r="27" spans="1:3" x14ac:dyDescent="0.25">
      <c r="A27" t="s">
        <v>23</v>
      </c>
      <c r="B27">
        <v>-30</v>
      </c>
      <c r="C27">
        <v>-32</v>
      </c>
    </row>
    <row r="28" spans="1:3" x14ac:dyDescent="0.25">
      <c r="A28" t="s">
        <v>24</v>
      </c>
      <c r="B28">
        <v>6</v>
      </c>
      <c r="C28">
        <v>-20</v>
      </c>
    </row>
    <row r="29" spans="1:3" x14ac:dyDescent="0.25">
      <c r="A29" t="s">
        <v>25</v>
      </c>
      <c r="B29">
        <v>-60</v>
      </c>
      <c r="C29">
        <v>-60</v>
      </c>
    </row>
    <row r="30" spans="1:3" x14ac:dyDescent="0.25">
      <c r="A30" t="s">
        <v>26</v>
      </c>
      <c r="B30">
        <v>-3</v>
      </c>
      <c r="C30">
        <v>10</v>
      </c>
    </row>
    <row r="31" spans="1:3" x14ac:dyDescent="0.25">
      <c r="A31" t="s">
        <v>27</v>
      </c>
      <c r="B31">
        <v>-20</v>
      </c>
      <c r="C31">
        <v>110</v>
      </c>
    </row>
    <row r="32" spans="1:3" x14ac:dyDescent="0.25">
      <c r="A32" t="s">
        <v>28</v>
      </c>
      <c r="B32">
        <v>-40</v>
      </c>
      <c r="C32">
        <v>-25</v>
      </c>
    </row>
    <row r="33" spans="1:3" x14ac:dyDescent="0.25">
      <c r="A33" t="s">
        <v>29</v>
      </c>
      <c r="B33">
        <v>-25</v>
      </c>
      <c r="C33">
        <v>20</v>
      </c>
    </row>
    <row r="34" spans="1:3" x14ac:dyDescent="0.25">
      <c r="A34" t="s">
        <v>30</v>
      </c>
      <c r="B34">
        <v>320</v>
      </c>
      <c r="C34">
        <v>528</v>
      </c>
    </row>
    <row r="36" spans="1:3" x14ac:dyDescent="0.25">
      <c r="A36" t="s">
        <v>31</v>
      </c>
    </row>
    <row r="37" spans="1:3" x14ac:dyDescent="0.25">
      <c r="A37" t="s">
        <v>32</v>
      </c>
      <c r="B37">
        <v>-100</v>
      </c>
      <c r="C37">
        <v>-100</v>
      </c>
    </row>
    <row r="38" spans="1:3" x14ac:dyDescent="0.25">
      <c r="A38" t="s">
        <v>33</v>
      </c>
      <c r="B38">
        <v>1</v>
      </c>
      <c r="C38">
        <v>1</v>
      </c>
    </row>
    <row r="39" spans="1:3" x14ac:dyDescent="0.25">
      <c r="A39" t="s">
        <v>34</v>
      </c>
      <c r="B39">
        <v>-99</v>
      </c>
      <c r="C39">
        <v>-99</v>
      </c>
    </row>
    <row r="41" spans="1:3" x14ac:dyDescent="0.25">
      <c r="A41" t="s">
        <v>35</v>
      </c>
    </row>
    <row r="42" spans="1:3" x14ac:dyDescent="0.25">
      <c r="A42" t="s">
        <v>36</v>
      </c>
      <c r="B42">
        <v>-180</v>
      </c>
      <c r="C42">
        <v>-180</v>
      </c>
    </row>
    <row r="43" spans="1:3" x14ac:dyDescent="0.25">
      <c r="A43" t="s">
        <v>37</v>
      </c>
    </row>
    <row r="44" spans="1:3" x14ac:dyDescent="0.25">
      <c r="A44" t="s">
        <v>38</v>
      </c>
      <c r="B44">
        <v>-100</v>
      </c>
      <c r="C44">
        <v>-100</v>
      </c>
    </row>
    <row r="45" spans="1:3" x14ac:dyDescent="0.25">
      <c r="A45" t="s">
        <v>39</v>
      </c>
    </row>
    <row r="46" spans="1:3" x14ac:dyDescent="0.25">
      <c r="A46" t="s">
        <v>40</v>
      </c>
      <c r="B46">
        <v>-280</v>
      </c>
      <c r="C46">
        <v>-280</v>
      </c>
    </row>
    <row r="48" spans="1:3" x14ac:dyDescent="0.25">
      <c r="A48" t="s">
        <v>41</v>
      </c>
      <c r="B48">
        <v>0</v>
      </c>
      <c r="C48">
        <v>-59</v>
      </c>
    </row>
    <row r="49" spans="1:3" x14ac:dyDescent="0.25">
      <c r="A49" t="s">
        <v>42</v>
      </c>
      <c r="B49">
        <v>-59</v>
      </c>
      <c r="C49">
        <v>149</v>
      </c>
    </row>
    <row r="50" spans="1:3" x14ac:dyDescent="0.25">
      <c r="A50" t="s">
        <v>43</v>
      </c>
      <c r="B50">
        <v>-59</v>
      </c>
      <c r="C50">
        <v>90</v>
      </c>
    </row>
    <row r="53" spans="1:3" x14ac:dyDescent="0.25">
      <c r="A53" t="s">
        <v>44</v>
      </c>
      <c r="B53">
        <v>2022</v>
      </c>
      <c r="C53">
        <v>2023</v>
      </c>
    </row>
    <row r="54" spans="1:3" x14ac:dyDescent="0.25">
      <c r="A54" t="s">
        <v>45</v>
      </c>
      <c r="B54">
        <v>0</v>
      </c>
      <c r="C54">
        <v>90</v>
      </c>
    </row>
    <row r="55" spans="1:3" x14ac:dyDescent="0.25">
      <c r="A55" t="s">
        <v>46</v>
      </c>
      <c r="B55">
        <v>630</v>
      </c>
      <c r="C55">
        <v>662</v>
      </c>
    </row>
    <row r="56" spans="1:3" x14ac:dyDescent="0.25">
      <c r="A56" t="s">
        <v>47</v>
      </c>
      <c r="B56">
        <v>394</v>
      </c>
      <c r="C56">
        <v>413</v>
      </c>
    </row>
    <row r="57" spans="1:3" x14ac:dyDescent="0.25">
      <c r="A57" t="s">
        <v>48</v>
      </c>
      <c r="B57">
        <v>1260</v>
      </c>
      <c r="C57">
        <v>1320</v>
      </c>
    </row>
    <row r="58" spans="1:3" x14ac:dyDescent="0.25">
      <c r="A58" t="s">
        <v>49</v>
      </c>
      <c r="B58">
        <v>2284</v>
      </c>
      <c r="C58">
        <v>2485</v>
      </c>
    </row>
    <row r="59" spans="1:3" x14ac:dyDescent="0.25">
      <c r="A59" t="s">
        <v>50</v>
      </c>
      <c r="B59">
        <v>1190</v>
      </c>
      <c r="C59">
        <v>1170</v>
      </c>
    </row>
    <row r="60" spans="1:3" x14ac:dyDescent="0.25">
      <c r="A60" t="s">
        <v>51</v>
      </c>
      <c r="B60">
        <v>170</v>
      </c>
      <c r="C60">
        <v>140</v>
      </c>
    </row>
    <row r="61" spans="1:3" x14ac:dyDescent="0.25">
      <c r="A61" t="s">
        <v>52</v>
      </c>
      <c r="B61">
        <v>524</v>
      </c>
      <c r="C61">
        <v>548</v>
      </c>
    </row>
    <row r="62" spans="1:3" x14ac:dyDescent="0.25">
      <c r="A62" t="s">
        <v>53</v>
      </c>
      <c r="B62">
        <v>440</v>
      </c>
      <c r="C62">
        <v>465</v>
      </c>
    </row>
    <row r="63" spans="1:3" x14ac:dyDescent="0.25">
      <c r="A63" t="s">
        <v>54</v>
      </c>
      <c r="B63">
        <v>4608</v>
      </c>
      <c r="C63">
        <v>4808</v>
      </c>
    </row>
    <row r="65" spans="1:3" x14ac:dyDescent="0.25">
      <c r="A65" t="s">
        <v>55</v>
      </c>
      <c r="B65">
        <v>59</v>
      </c>
      <c r="C65">
        <v>0</v>
      </c>
    </row>
    <row r="66" spans="1:3" x14ac:dyDescent="0.25">
      <c r="A66" t="s">
        <v>56</v>
      </c>
      <c r="B66">
        <v>197</v>
      </c>
      <c r="C66">
        <v>207</v>
      </c>
    </row>
    <row r="67" spans="1:3" x14ac:dyDescent="0.25">
      <c r="A67" t="s">
        <v>57</v>
      </c>
      <c r="B67">
        <v>980</v>
      </c>
      <c r="C67">
        <v>1090</v>
      </c>
    </row>
    <row r="68" spans="1:3" x14ac:dyDescent="0.25">
      <c r="A68" t="s">
        <v>58</v>
      </c>
      <c r="B68">
        <v>1236</v>
      </c>
      <c r="C68">
        <v>1297</v>
      </c>
    </row>
    <row r="69" spans="1:3" x14ac:dyDescent="0.25">
      <c r="A69" t="s">
        <v>59</v>
      </c>
      <c r="B69">
        <v>920</v>
      </c>
      <c r="C69">
        <v>740</v>
      </c>
    </row>
    <row r="70" spans="1:3" x14ac:dyDescent="0.25">
      <c r="A70" t="s">
        <v>60</v>
      </c>
      <c r="B70">
        <v>475</v>
      </c>
      <c r="C70">
        <v>495</v>
      </c>
    </row>
    <row r="71" spans="1:3" x14ac:dyDescent="0.25">
      <c r="A71" t="s">
        <v>61</v>
      </c>
      <c r="B71">
        <v>2631</v>
      </c>
      <c r="C71">
        <v>2532</v>
      </c>
    </row>
    <row r="73" spans="1:3" x14ac:dyDescent="0.25">
      <c r="A73" t="s">
        <v>62</v>
      </c>
      <c r="B73">
        <v>138</v>
      </c>
      <c r="C73">
        <v>177</v>
      </c>
    </row>
    <row r="74" spans="1:3" x14ac:dyDescent="0.25">
      <c r="A74" t="s">
        <v>63</v>
      </c>
      <c r="B74">
        <v>400</v>
      </c>
      <c r="C74">
        <v>400</v>
      </c>
    </row>
    <row r="75" spans="1:3" x14ac:dyDescent="0.25">
      <c r="A75" t="s">
        <v>64</v>
      </c>
      <c r="B75">
        <v>1439</v>
      </c>
      <c r="C75">
        <v>1699</v>
      </c>
    </row>
    <row r="76" spans="1:3" x14ac:dyDescent="0.25">
      <c r="A76" t="s">
        <v>65</v>
      </c>
      <c r="B76">
        <v>1977</v>
      </c>
      <c r="C76">
        <v>2276</v>
      </c>
    </row>
    <row r="77" spans="1:3" x14ac:dyDescent="0.25">
      <c r="A77" t="s">
        <v>66</v>
      </c>
      <c r="B77">
        <v>4608</v>
      </c>
      <c r="C77">
        <v>4808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BB320-D82A-401E-9009-D37F86ED5349}">
  <dimension ref="A1:C26"/>
  <sheetViews>
    <sheetView workbookViewId="0">
      <selection sqref="A1:C26"/>
    </sheetView>
  </sheetViews>
  <sheetFormatPr baseColWidth="10" defaultRowHeight="13.5" x14ac:dyDescent="0.25"/>
  <cols>
    <col min="1" max="1" width="35.375" customWidth="1"/>
    <col min="2" max="2" width="11" customWidth="1"/>
  </cols>
  <sheetData>
    <row r="1" spans="1:3" x14ac:dyDescent="0.25">
      <c r="A1" t="s">
        <v>67</v>
      </c>
      <c r="B1">
        <v>2024</v>
      </c>
      <c r="C1">
        <v>2025</v>
      </c>
    </row>
    <row r="2" spans="1:3" x14ac:dyDescent="0.25">
      <c r="A2" t="s">
        <v>68</v>
      </c>
      <c r="B2">
        <v>360</v>
      </c>
      <c r="C2">
        <v>360</v>
      </c>
    </row>
    <row r="3" spans="1:3" x14ac:dyDescent="0.25">
      <c r="A3" t="s">
        <v>69</v>
      </c>
      <c r="B3" s="1">
        <v>0.05</v>
      </c>
      <c r="C3" s="1">
        <v>0.05</v>
      </c>
    </row>
    <row r="4" spans="1:3" x14ac:dyDescent="0.25">
      <c r="A4" t="s">
        <v>70</v>
      </c>
      <c r="B4" s="1">
        <v>0.45</v>
      </c>
      <c r="C4" s="1">
        <v>0.45</v>
      </c>
    </row>
    <row r="5" spans="1:3" x14ac:dyDescent="0.25">
      <c r="A5" t="s">
        <v>71</v>
      </c>
      <c r="B5" s="1">
        <v>0.3</v>
      </c>
      <c r="C5" s="1">
        <v>0.3</v>
      </c>
    </row>
    <row r="6" spans="1:3" x14ac:dyDescent="0.25">
      <c r="A6" t="s">
        <v>72</v>
      </c>
      <c r="B6">
        <v>110</v>
      </c>
      <c r="C6">
        <v>120</v>
      </c>
    </row>
    <row r="7" spans="1:3" x14ac:dyDescent="0.25">
      <c r="A7" t="s">
        <v>73</v>
      </c>
      <c r="B7">
        <v>30</v>
      </c>
      <c r="C7">
        <v>30</v>
      </c>
    </row>
    <row r="8" spans="1:3" x14ac:dyDescent="0.25">
      <c r="A8" t="s">
        <v>74</v>
      </c>
      <c r="B8" s="1">
        <v>0.01</v>
      </c>
      <c r="C8" s="1">
        <v>0.01</v>
      </c>
    </row>
    <row r="9" spans="1:3" x14ac:dyDescent="0.25">
      <c r="A9" t="s">
        <v>75</v>
      </c>
      <c r="B9" s="1">
        <v>0.06</v>
      </c>
      <c r="C9" s="1">
        <v>0.06</v>
      </c>
    </row>
    <row r="10" spans="1:3" x14ac:dyDescent="0.25">
      <c r="A10" t="s">
        <v>76</v>
      </c>
      <c r="B10" s="1">
        <v>0.06</v>
      </c>
      <c r="C10" s="1">
        <v>0.06</v>
      </c>
    </row>
    <row r="11" spans="1:3" x14ac:dyDescent="0.25">
      <c r="A11" t="s">
        <v>77</v>
      </c>
      <c r="B11" s="1">
        <v>0.4</v>
      </c>
      <c r="C11" s="1">
        <v>0.4</v>
      </c>
    </row>
    <row r="12" spans="1:3" x14ac:dyDescent="0.25">
      <c r="A12" t="s">
        <v>78</v>
      </c>
      <c r="B12">
        <v>25</v>
      </c>
      <c r="C12">
        <v>25</v>
      </c>
    </row>
    <row r="13" spans="1:3" x14ac:dyDescent="0.25">
      <c r="A13" t="s">
        <v>79</v>
      </c>
      <c r="B13" s="1">
        <v>0.1</v>
      </c>
      <c r="C13" s="1">
        <v>0.1</v>
      </c>
    </row>
    <row r="14" spans="1:3" x14ac:dyDescent="0.25">
      <c r="A14" t="s">
        <v>80</v>
      </c>
      <c r="B14">
        <v>72</v>
      </c>
      <c r="C14">
        <v>72</v>
      </c>
    </row>
    <row r="15" spans="1:3" x14ac:dyDescent="0.25">
      <c r="A15" t="s">
        <v>81</v>
      </c>
      <c r="B15">
        <v>100</v>
      </c>
      <c r="C15">
        <v>100</v>
      </c>
    </row>
    <row r="16" spans="1:3" x14ac:dyDescent="0.25">
      <c r="A16" t="s">
        <v>48</v>
      </c>
      <c r="B16">
        <v>1500</v>
      </c>
      <c r="C16">
        <v>1650</v>
      </c>
    </row>
    <row r="17" spans="1:3" x14ac:dyDescent="0.25">
      <c r="A17" t="s">
        <v>53</v>
      </c>
      <c r="B17">
        <v>500</v>
      </c>
      <c r="C17">
        <v>550</v>
      </c>
    </row>
    <row r="18" spans="1:3" x14ac:dyDescent="0.25">
      <c r="A18" t="s">
        <v>82</v>
      </c>
      <c r="B18">
        <v>50</v>
      </c>
      <c r="C18">
        <v>50</v>
      </c>
    </row>
    <row r="19" spans="1:3" x14ac:dyDescent="0.25">
      <c r="A19" t="s">
        <v>57</v>
      </c>
      <c r="B19">
        <v>1000</v>
      </c>
      <c r="C19">
        <v>1120</v>
      </c>
    </row>
    <row r="20" spans="1:3" x14ac:dyDescent="0.25">
      <c r="A20" t="s">
        <v>60</v>
      </c>
      <c r="B20">
        <v>505</v>
      </c>
      <c r="C20">
        <v>525</v>
      </c>
    </row>
    <row r="21" spans="1:3" x14ac:dyDescent="0.25">
      <c r="A21" t="s">
        <v>83</v>
      </c>
      <c r="B21">
        <v>100</v>
      </c>
      <c r="C21">
        <v>100</v>
      </c>
    </row>
    <row r="22" spans="1:3" x14ac:dyDescent="0.25">
      <c r="A22" t="s">
        <v>84</v>
      </c>
      <c r="B22">
        <v>100</v>
      </c>
      <c r="C22">
        <v>100</v>
      </c>
    </row>
    <row r="23" spans="1:3" x14ac:dyDescent="0.25">
      <c r="A23" t="s">
        <v>85</v>
      </c>
      <c r="B23">
        <v>1</v>
      </c>
      <c r="C23">
        <v>1</v>
      </c>
    </row>
    <row r="24" spans="1:3" x14ac:dyDescent="0.25">
      <c r="A24" t="s">
        <v>86</v>
      </c>
      <c r="B24">
        <v>1</v>
      </c>
      <c r="C24">
        <v>1</v>
      </c>
    </row>
    <row r="25" spans="1:3" x14ac:dyDescent="0.25">
      <c r="A25" t="s">
        <v>87</v>
      </c>
      <c r="B25">
        <v>0</v>
      </c>
      <c r="C25">
        <v>0</v>
      </c>
    </row>
    <row r="26" spans="1:3" x14ac:dyDescent="0.25">
      <c r="A26" t="s">
        <v>88</v>
      </c>
      <c r="B26">
        <v>100</v>
      </c>
      <c r="C26">
        <v>100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Modèle_financier</vt:lpstr>
      <vt:lpstr>DATA</vt:lpstr>
      <vt:lpstr>Hypothèses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Naprous</dc:creator>
  <cp:lastModifiedBy>Clément Naprous</cp:lastModifiedBy>
  <dcterms:created xsi:type="dcterms:W3CDTF">2025-10-03T11:08:33Z</dcterms:created>
  <dcterms:modified xsi:type="dcterms:W3CDTF">2025-10-06T22:46:56Z</dcterms:modified>
</cp:coreProperties>
</file>