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Dokumente\Forschungsbezogenes Projektseminar\"/>
    </mc:Choice>
  </mc:AlternateContent>
  <xr:revisionPtr revIDLastSave="0" documentId="13_ncr:1_{DEFD9B87-BA20-49FA-B577-33466531F884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Tabelle1" sheetId="1" r:id="rId1"/>
    <sheet name="B' Wurtzit" sheetId="5" r:id="rId2"/>
    <sheet name="B' Kubisch" sheetId="7" r:id="rId3"/>
    <sheet name="Birch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4" l="1"/>
  <c r="G7" i="4"/>
  <c r="R13" i="4" l="1"/>
  <c r="J13" i="4" l="1"/>
  <c r="K13" i="4"/>
  <c r="K12" i="4"/>
  <c r="J12" i="4"/>
  <c r="E12" i="4"/>
  <c r="F12" i="4"/>
  <c r="E13" i="4"/>
  <c r="E11" i="4"/>
  <c r="J11" i="4"/>
  <c r="J67" i="4" l="1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66" i="4"/>
  <c r="I61" i="4"/>
  <c r="I62" i="4"/>
  <c r="I63" i="4"/>
  <c r="I64" i="4"/>
  <c r="I65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66" i="4"/>
  <c r="H64" i="4"/>
  <c r="H65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4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1" i="4"/>
  <c r="K19" i="4"/>
  <c r="K11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K14" i="4" l="1"/>
  <c r="K15" i="4"/>
  <c r="K16" i="4"/>
  <c r="K17" i="4"/>
  <c r="K18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F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G6" i="4"/>
  <c r="D6" i="4"/>
  <c r="C11" i="4"/>
  <c r="E6" i="4"/>
  <c r="H6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F6" i="4"/>
  <c r="C6" i="4"/>
  <c r="H42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1" i="1"/>
  <c r="K64" i="1"/>
  <c r="J64" i="1"/>
  <c r="I64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1" i="1"/>
  <c r="J41" i="1"/>
  <c r="I41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2" i="1"/>
  <c r="I43" i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J48" i="1" l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N19" i="1"/>
  <c r="L19" i="1"/>
  <c r="G19" i="1"/>
  <c r="C19" i="1"/>
  <c r="C20" i="1"/>
  <c r="E20" i="1"/>
  <c r="G20" i="1"/>
  <c r="L20" i="1"/>
  <c r="N20" i="1"/>
  <c r="E21" i="1"/>
  <c r="G21" i="1"/>
  <c r="L21" i="1"/>
  <c r="N21" i="1"/>
  <c r="C21" i="1"/>
  <c r="N16" i="1"/>
  <c r="N17" i="1"/>
  <c r="N18" i="1"/>
  <c r="N22" i="1"/>
  <c r="N23" i="1"/>
  <c r="N24" i="1"/>
  <c r="N25" i="1"/>
  <c r="N26" i="1"/>
  <c r="N27" i="1"/>
  <c r="L16" i="1"/>
  <c r="L17" i="1"/>
  <c r="L18" i="1"/>
  <c r="L22" i="1"/>
  <c r="L23" i="1"/>
  <c r="L24" i="1"/>
  <c r="L25" i="1"/>
  <c r="L26" i="1"/>
  <c r="L27" i="1"/>
  <c r="G27" i="1"/>
  <c r="E9" i="1"/>
  <c r="E10" i="1"/>
  <c r="E11" i="1"/>
  <c r="E12" i="1"/>
  <c r="E13" i="1"/>
  <c r="E14" i="1"/>
  <c r="E15" i="1"/>
  <c r="E16" i="1"/>
  <c r="E17" i="1"/>
  <c r="E18" i="1"/>
  <c r="E22" i="1"/>
  <c r="E23" i="1"/>
  <c r="E24" i="1"/>
  <c r="E25" i="1"/>
  <c r="E26" i="1"/>
  <c r="E27" i="1"/>
  <c r="E7" i="1"/>
  <c r="G26" i="1"/>
  <c r="G25" i="1"/>
  <c r="G24" i="1"/>
  <c r="G23" i="1"/>
  <c r="G22" i="1"/>
  <c r="G18" i="1"/>
  <c r="G17" i="1"/>
  <c r="G16" i="1"/>
  <c r="N5" i="1"/>
  <c r="L5" i="1"/>
  <c r="G5" i="1"/>
  <c r="E5" i="1"/>
  <c r="C5" i="1"/>
  <c r="C27" i="1"/>
  <c r="C26" i="1"/>
  <c r="C25" i="1"/>
  <c r="C24" i="1"/>
  <c r="C23" i="1"/>
  <c r="C22" i="1"/>
  <c r="C18" i="1"/>
  <c r="C17" i="1"/>
  <c r="C16" i="1"/>
  <c r="O19" i="1" l="1"/>
  <c r="O21" i="1"/>
  <c r="H26" i="1"/>
  <c r="H20" i="1"/>
  <c r="O20" i="1"/>
  <c r="H21" i="1"/>
  <c r="H22" i="1"/>
  <c r="H18" i="1"/>
  <c r="O16" i="1"/>
  <c r="O22" i="1"/>
  <c r="O27" i="1"/>
  <c r="O26" i="1"/>
  <c r="H24" i="1"/>
  <c r="O17" i="1"/>
  <c r="O24" i="1"/>
  <c r="H25" i="1"/>
  <c r="H5" i="1"/>
  <c r="O18" i="1"/>
  <c r="O25" i="1"/>
  <c r="O23" i="1"/>
  <c r="O5" i="1"/>
  <c r="H27" i="1"/>
  <c r="H23" i="1"/>
  <c r="H16" i="1"/>
  <c r="H17" i="1"/>
  <c r="E6" i="1" l="1"/>
  <c r="N28" i="1"/>
  <c r="N15" i="1"/>
  <c r="N14" i="1"/>
  <c r="N13" i="1"/>
  <c r="N12" i="1"/>
  <c r="N11" i="1"/>
  <c r="N10" i="1"/>
  <c r="N9" i="1"/>
  <c r="N8" i="1"/>
  <c r="N7" i="1"/>
  <c r="N6" i="1"/>
  <c r="G7" i="1"/>
  <c r="G8" i="1"/>
  <c r="G9" i="1"/>
  <c r="G10" i="1"/>
  <c r="G11" i="1"/>
  <c r="G12" i="1"/>
  <c r="G13" i="1"/>
  <c r="G14" i="1"/>
  <c r="G15" i="1"/>
  <c r="G28" i="1"/>
  <c r="G6" i="1"/>
  <c r="L6" i="1"/>
  <c r="L28" i="1"/>
  <c r="L15" i="1"/>
  <c r="L14" i="1"/>
  <c r="L13" i="1"/>
  <c r="L12" i="1"/>
  <c r="L11" i="1"/>
  <c r="L10" i="1"/>
  <c r="L9" i="1"/>
  <c r="L8" i="1"/>
  <c r="L7" i="1"/>
  <c r="E8" i="1"/>
  <c r="E28" i="1"/>
  <c r="C15" i="1" l="1"/>
  <c r="O15" i="1" s="1"/>
  <c r="C7" i="1"/>
  <c r="C8" i="1"/>
  <c r="C9" i="1"/>
  <c r="H9" i="1" s="1"/>
  <c r="C10" i="1"/>
  <c r="C11" i="1"/>
  <c r="H11" i="1" s="1"/>
  <c r="C12" i="1"/>
  <c r="H12" i="1" s="1"/>
  <c r="C13" i="1"/>
  <c r="O13" i="1" s="1"/>
  <c r="C14" i="1"/>
  <c r="O14" i="1" s="1"/>
  <c r="C28" i="1"/>
  <c r="O28" i="1" s="1"/>
  <c r="C6" i="1"/>
  <c r="O6" i="1" s="1"/>
  <c r="J42" i="1" s="1"/>
  <c r="H10" i="1" l="1"/>
  <c r="H28" i="1"/>
  <c r="H14" i="1"/>
  <c r="O10" i="1"/>
  <c r="O12" i="1"/>
  <c r="H13" i="1"/>
  <c r="O11" i="1"/>
  <c r="H7" i="1"/>
  <c r="O7" i="1"/>
  <c r="J43" i="1" s="1"/>
  <c r="H15" i="1"/>
  <c r="H6" i="1"/>
  <c r="O8" i="1"/>
  <c r="J44" i="1" s="1"/>
  <c r="H8" i="1"/>
  <c r="O9" i="1"/>
  <c r="J45" i="1" l="1"/>
  <c r="J47" i="1"/>
  <c r="J46" i="1"/>
  <c r="E19" i="1" l="1"/>
  <c r="H19" i="1"/>
</calcChain>
</file>

<file path=xl/sharedStrings.xml><?xml version="1.0" encoding="utf-8"?>
<sst xmlns="http://schemas.openxmlformats.org/spreadsheetml/2006/main" count="102" uniqueCount="50">
  <si>
    <t>hexagonal</t>
  </si>
  <si>
    <t>Druck in kbar</t>
  </si>
  <si>
    <t>Druck in Pa</t>
  </si>
  <si>
    <t>Volumen in A</t>
  </si>
  <si>
    <t>innere Energie in Ry</t>
  </si>
  <si>
    <t>innere Energie in J</t>
  </si>
  <si>
    <t>Volumen in m^3</t>
  </si>
  <si>
    <t>Vergleichsenthalpie</t>
  </si>
  <si>
    <t>Enthalpie in J</t>
  </si>
  <si>
    <t>kubisch</t>
  </si>
  <si>
    <t>Vergleichsenthalpie in Ry</t>
  </si>
  <si>
    <t>Wurtzit</t>
  </si>
  <si>
    <t>intensive Enthalpie in kJ/mol</t>
  </si>
  <si>
    <t>diff</t>
  </si>
  <si>
    <t>Differenz</t>
  </si>
  <si>
    <t>Druck p</t>
  </si>
  <si>
    <t>Kochsalz</t>
  </si>
  <si>
    <t>v in A</t>
  </si>
  <si>
    <t>u0 in eV</t>
  </si>
  <si>
    <t>B in Gpa</t>
  </si>
  <si>
    <t>wurtzit</t>
  </si>
  <si>
    <t>x</t>
  </si>
  <si>
    <t>y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</si>
  <si>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</si>
  <si>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</si>
  <si>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</si>
  <si>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</si>
  <si>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</si>
  <si>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</si>
  <si>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</si>
  <si>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</si>
  <si>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</si>
  <si>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</si>
  <si>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</si>
  <si>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</si>
  <si>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</si>
  <si>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</si>
  <si>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</si>
  <si>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</si>
  <si>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</si>
  <si>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</si>
  <si>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</si>
  <si>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</si>
  <si>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</si>
  <si>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</si>
  <si>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</si>
  <si>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</si>
  <si>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dv</t>
  </si>
  <si>
    <t>vw</t>
  </si>
  <si>
    <t>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</si>
</sst>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Tabelle1!$I$40</c:f>
              <c:strCache>
                <c:ptCount val="1"/>
                <c:pt idx="0">
                  <c:v>Wurtzit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Tabelle1!$H$41:$H$64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13.1</c:v>
                </c:pt>
                <c:pt idx="15">
                  <c:v>13.2</c:v>
                </c:pt>
                <c:pt idx="16">
                  <c:v>13.5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</c:numCache>
            </c:numRef>
          </c:xVal>
          <c:yVal>
            <c:numRef>
              <c:f>Tabelle1!$I$41:$I$64</c:f>
              <c:numCache>
                <c:formatCode>General</c:formatCode>
                <c:ptCount val="24"/>
                <c:pt idx="0">
                  <c:v>-89172.46974498505</c:v>
                </c:pt>
                <c:pt idx="1">
                  <c:v>-89159.6489955742</c:v>
                </c:pt>
                <c:pt idx="2">
                  <c:v>-89146.892302840788</c:v>
                </c:pt>
                <c:pt idx="3">
                  <c:v>-89134.198810867587</c:v>
                </c:pt>
                <c:pt idx="4">
                  <c:v>-89121.566576514888</c:v>
                </c:pt>
                <c:pt idx="5">
                  <c:v>-89108.994033999552</c:v>
                </c:pt>
                <c:pt idx="6">
                  <c:v>-89096.479967685751</c:v>
                </c:pt>
                <c:pt idx="7">
                  <c:v>-89084.023539540343</c:v>
                </c:pt>
                <c:pt idx="8">
                  <c:v>-89071.622840773285</c:v>
                </c:pt>
                <c:pt idx="9">
                  <c:v>-89059.277309741621</c:v>
                </c:pt>
                <c:pt idx="10">
                  <c:v>-89046.985183405908</c:v>
                </c:pt>
                <c:pt idx="11">
                  <c:v>-89034.745779482546</c:v>
                </c:pt>
                <c:pt idx="12">
                  <c:v>-89022.558005503161</c:v>
                </c:pt>
                <c:pt idx="13">
                  <c:v>-89010.420628382082</c:v>
                </c:pt>
                <c:pt idx="14">
                  <c:v>-89009.209635783802</c:v>
                </c:pt>
                <c:pt idx="15">
                  <c:v>-89007.999074139792</c:v>
                </c:pt>
                <c:pt idx="16">
                  <c:v>-89004.370653463528</c:v>
                </c:pt>
                <c:pt idx="17">
                  <c:v>-88998.33276099393</c:v>
                </c:pt>
                <c:pt idx="18">
                  <c:v>-88986.293732587248</c:v>
                </c:pt>
                <c:pt idx="19">
                  <c:v>-88974.302318782196</c:v>
                </c:pt>
                <c:pt idx="20">
                  <c:v>-88962.357818133227</c:v>
                </c:pt>
                <c:pt idx="21">
                  <c:v>-88950.458979031275</c:v>
                </c:pt>
                <c:pt idx="22">
                  <c:v>-88938.605644771698</c:v>
                </c:pt>
                <c:pt idx="23">
                  <c:v>-88926.796560997987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9-422A-9243-E02D234048C8}"/>
            </c:ext>
          </c:extLst>
        </c:ser>
        <c:ser>
          <c:idx val="1"/>
          <c:order val="1"/>
          <c:tx>
            <c:strRef>
              <c:f>Tabelle1!$J$40</c:f>
              <c:strCache>
                <c:ptCount val="1"/>
                <c:pt idx="0">
                  <c:v>kubisch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Tabelle1!$H$41:$H$64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13.1</c:v>
                </c:pt>
                <c:pt idx="15">
                  <c:v>13.2</c:v>
                </c:pt>
                <c:pt idx="16">
                  <c:v>13.5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</c:numCache>
            </c:numRef>
          </c:xVal>
          <c:yVal>
            <c:numRef>
              <c:f>Tabelle1!$J$41:$J$64</c:f>
              <c:numCache>
                <c:formatCode>General</c:formatCode>
                <c:ptCount val="24"/>
                <c:pt idx="0">
                  <c:v>-89138.768332136169</c:v>
                </c:pt>
                <c:pt idx="1">
                  <c:v>-89128.650014894185</c:v>
                </c:pt>
                <c:pt idx="2">
                  <c:v>-89118.56948685192</c:v>
                </c:pt>
                <c:pt idx="3">
                  <c:v>-89108.524629284017</c:v>
                </c:pt>
                <c:pt idx="4">
                  <c:v>-89098.518093060775</c:v>
                </c:pt>
                <c:pt idx="5">
                  <c:v>-89088.54562270295</c:v>
                </c:pt>
                <c:pt idx="6">
                  <c:v>-89078.609719739368</c:v>
                </c:pt>
                <c:pt idx="7">
                  <c:v>-89068.707844705365</c:v>
                </c:pt>
                <c:pt idx="8">
                  <c:v>-89058.839208533856</c:v>
                </c:pt>
                <c:pt idx="9">
                  <c:v>-89049.004928638547</c:v>
                </c:pt>
                <c:pt idx="10">
                  <c:v>-89039.201670064154</c:v>
                </c:pt>
                <c:pt idx="11">
                  <c:v>-89029.433394871434</c:v>
                </c:pt>
                <c:pt idx="12">
                  <c:v>-89019.696656638596</c:v>
                </c:pt>
                <c:pt idx="13">
                  <c:v>-89009.991192042784</c:v>
                </c:pt>
                <c:pt idx="14">
                  <c:v>-89009.022471986435</c:v>
                </c:pt>
                <c:pt idx="15">
                  <c:v>-89008.054126151241</c:v>
                </c:pt>
                <c:pt idx="16">
                  <c:v>-89005.149642728124</c:v>
                </c:pt>
                <c:pt idx="17">
                  <c:v>-89000.315632058293</c:v>
                </c:pt>
                <c:pt idx="18">
                  <c:v>-88990.673145497422</c:v>
                </c:pt>
                <c:pt idx="19">
                  <c:v>-88981.059673407261</c:v>
                </c:pt>
                <c:pt idx="20">
                  <c:v>-88971.475699649644</c:v>
                </c:pt>
                <c:pt idx="21">
                  <c:v>-88961.921226572784</c:v>
                </c:pt>
                <c:pt idx="22">
                  <c:v>-88952.395456133221</c:v>
                </c:pt>
                <c:pt idx="23">
                  <c:v>-88942.89764483516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9-422A-9243-E02D2340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67344"/>
        <c:axId val="1115900880"/>
      </c:scatterChart>
      <c:scatterChart>
        <c:scatterStyle val="smoothMarker"/>
        <c:varyColors val="0"/>
        <c:ser>
          <c:idx val="2"/>
          <c:order val="2"/>
          <c:tx>
            <c:strRef>
              <c:f>Tabelle1!$K$40</c:f>
              <c:strCache>
                <c:ptCount val="1"/>
                <c:pt idx="0">
                  <c:v>Differenz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Tabelle1!$H$41:$H$64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13.1</c:v>
                </c:pt>
                <c:pt idx="15">
                  <c:v>13.2</c:v>
                </c:pt>
                <c:pt idx="16">
                  <c:v>13.5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</c:numCache>
            </c:numRef>
          </c:xVal>
          <c:yVal>
            <c:numRef>
              <c:f>Tabelle1!$K$41:$K$64</c:f>
              <c:numCache>
                <c:formatCode>General</c:formatCode>
                <c:ptCount val="24"/>
                <c:pt idx="0">
                  <c:v>33.701412848880864</c:v>
                </c:pt>
                <c:pt idx="1">
                  <c:v>30.998980680014938</c:v>
                </c:pt>
                <c:pt idx="2">
                  <c:v>28.32281598886766</c:v>
                </c:pt>
                <c:pt idx="3">
                  <c:v>25.674181583570316</c:v>
                </c:pt>
                <c:pt idx="4">
                  <c:v>23.048483454113011</c:v>
                </c:pt>
                <c:pt idx="5">
                  <c:v>20.448411296601989</c:v>
                </c:pt>
                <c:pt idx="6">
                  <c:v>17.870247946382733</c:v>
                </c:pt>
                <c:pt idx="7">
                  <c:v>15.315694834978785</c:v>
                </c:pt>
                <c:pt idx="8">
                  <c:v>12.783632239428698</c:v>
                </c:pt>
                <c:pt idx="9">
                  <c:v>10.272381103073712</c:v>
                </c:pt>
                <c:pt idx="10">
                  <c:v>7.78351334175386</c:v>
                </c:pt>
                <c:pt idx="11">
                  <c:v>5.3123846111120656</c:v>
                </c:pt>
                <c:pt idx="12">
                  <c:v>2.8613488645642065</c:v>
                </c:pt>
                <c:pt idx="13">
                  <c:v>0.42943633929826319</c:v>
                </c:pt>
                <c:pt idx="14">
                  <c:v>0.18716379736724775</c:v>
                </c:pt>
                <c:pt idx="15">
                  <c:v>-5.5052011448424309E-2</c:v>
                </c:pt>
                <c:pt idx="16">
                  <c:v>-0.7789892645960208</c:v>
                </c:pt>
                <c:pt idx="17">
                  <c:v>-1.9828710643632803</c:v>
                </c:pt>
                <c:pt idx="18">
                  <c:v>-4.3794129101734143</c:v>
                </c:pt>
                <c:pt idx="19">
                  <c:v>-6.7573546250641812</c:v>
                </c:pt>
                <c:pt idx="20">
                  <c:v>-9.1178815164166735</c:v>
                </c:pt>
                <c:pt idx="21">
                  <c:v>-11.462247541508987</c:v>
                </c:pt>
                <c:pt idx="22">
                  <c:v>-13.789811361522879</c:v>
                </c:pt>
                <c:pt idx="23">
                  <c:v>-16.101083837173064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9-422A-9243-E02D2340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03008"/>
        <c:axId val="1247701760"/>
      </c:scatterChart>
      <c:valAx>
        <c:axId val="13367673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i="1"/>
                  <a:t>p</a:t>
                </a:r>
                <a:r>
                  <a:rPr lang="de-DE" sz="1200" baseline="0"/>
                  <a:t> in GPa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900880"/>
        <c:crosses val="autoZero"/>
        <c:crossBetween val="midCat"/>
      </c:valAx>
      <c:valAx>
        <c:axId val="11159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i="1"/>
                  <a:t>H</a:t>
                </a:r>
                <a:r>
                  <a:rPr lang="de-DE" sz="1200" i="0"/>
                  <a:t> in kJ/mol</a:t>
                </a:r>
                <a:endParaRPr lang="de-DE" sz="12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767344"/>
        <c:crosses val="autoZero"/>
        <c:crossBetween val="midCat"/>
      </c:valAx>
      <c:valAx>
        <c:axId val="124770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∆</a:t>
                </a:r>
                <a:r>
                  <a:rPr lang="de-DE" sz="1200" i="1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H</a:t>
                </a:r>
                <a:r>
                  <a:rPr lang="de-DE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ü in kJ/mol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703008"/>
        <c:crosses val="max"/>
        <c:crossBetween val="midCat"/>
      </c:valAx>
      <c:valAx>
        <c:axId val="12477030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477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Birch!$I$41</c:f>
              <c:strCache>
                <c:ptCount val="1"/>
                <c:pt idx="0">
                  <c:v>Wurtzit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Regression Wurtzit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Birch!$H$42:$H$89</c:f>
              <c:numCache>
                <c:formatCode>General</c:formatCode>
                <c:ptCount val="48"/>
                <c:pt idx="0">
                  <c:v>2.8275396758265449E-11</c:v>
                </c:pt>
                <c:pt idx="1">
                  <c:v>5.0177174759770881E-8</c:v>
                </c:pt>
                <c:pt idx="2">
                  <c:v>3.4194092859622303E-7</c:v>
                </c:pt>
                <c:pt idx="3">
                  <c:v>1.0330310565661222E-6</c:v>
                </c:pt>
                <c:pt idx="4">
                  <c:v>2.3602366185304285E-6</c:v>
                </c:pt>
                <c:pt idx="5">
                  <c:v>4.5420236981771494E-6</c:v>
                </c:pt>
                <c:pt idx="6">
                  <c:v>7.6969212380228073E-6</c:v>
                </c:pt>
                <c:pt idx="7">
                  <c:v>1.1746754270391118E-5</c:v>
                </c:pt>
                <c:pt idx="8">
                  <c:v>1.709664810667645E-5</c:v>
                </c:pt>
                <c:pt idx="9">
                  <c:v>2.3747820181467073E-5</c:v>
                </c:pt>
                <c:pt idx="10">
                  <c:v>3.2139143831768624E-5</c:v>
                </c:pt>
                <c:pt idx="11">
                  <c:v>4.1923395158747187E-5</c:v>
                </c:pt>
                <c:pt idx="12">
                  <c:v>5.3574880703360858E-5</c:v>
                </c:pt>
                <c:pt idx="13">
                  <c:v>6.6737580243135191E-5</c:v>
                </c:pt>
                <c:pt idx="14">
                  <c:v>6.8160559487728619E-5</c:v>
                </c:pt>
                <c:pt idx="15">
                  <c:v>6.9595855397366723E-5</c:v>
                </c:pt>
                <c:pt idx="16">
                  <c:v>7.390319238011237E-5</c:v>
                </c:pt>
                <c:pt idx="17">
                  <c:v>8.1613464198094222E-5</c:v>
                </c:pt>
                <c:pt idx="18">
                  <c:v>9.7188657038010728E-5</c:v>
                </c:pt>
                <c:pt idx="19">
                  <c:v>1.1567747530379793E-4</c:v>
                </c:pt>
                <c:pt idx="20">
                  <c:v>1.3605240352310689E-4</c:v>
                </c:pt>
                <c:pt idx="21">
                  <c:v>1.5845216580511788E-4</c:v>
                </c:pt>
                <c:pt idx="22">
                  <c:v>1.8281829880602998E-4</c:v>
                </c:pt>
                <c:pt idx="23">
                  <c:v>2.1068767363585555E-4</c:v>
                </c:pt>
                <c:pt idx="24">
                  <c:v>4.8103797725218591E-6</c:v>
                </c:pt>
                <c:pt idx="25">
                  <c:v>6.9499785718478019E-6</c:v>
                </c:pt>
                <c:pt idx="26">
                  <c:v>9.6128660950608164E-6</c:v>
                </c:pt>
                <c:pt idx="27">
                  <c:v>1.2889047619336595E-5</c:v>
                </c:pt>
                <c:pt idx="28">
                  <c:v>1.6758105896862129E-5</c:v>
                </c:pt>
                <c:pt idx="29">
                  <c:v>2.1312152256280722E-5</c:v>
                </c:pt>
                <c:pt idx="30">
                  <c:v>2.6537331323505642E-5</c:v>
                </c:pt>
                <c:pt idx="31">
                  <c:v>3.253429873175618E-5</c:v>
                </c:pt>
                <c:pt idx="32">
                  <c:v>3.9323578117238498E-5</c:v>
                </c:pt>
                <c:pt idx="33">
                  <c:v>4.6913719794549989E-5</c:v>
                </c:pt>
                <c:pt idx="34">
                  <c:v>5.5388155168211456E-5</c:v>
                </c:pt>
                <c:pt idx="35">
                  <c:v>6.4723817248187279E-5</c:v>
                </c:pt>
                <c:pt idx="36">
                  <c:v>7.4964373896898491E-5</c:v>
                </c:pt>
                <c:pt idx="37">
                  <c:v>8.6139828885432415E-5</c:v>
                </c:pt>
                <c:pt idx="38">
                  <c:v>8.7310923419067925E-5</c:v>
                </c:pt>
                <c:pt idx="39">
                  <c:v>8.8490528675660014E-5</c:v>
                </c:pt>
                <c:pt idx="40">
                  <c:v>9.2101867995932215E-5</c:v>
                </c:pt>
                <c:pt idx="41">
                  <c:v>9.8288768866367646E-5</c:v>
                </c:pt>
                <c:pt idx="42">
                  <c:v>1.1141016663662458E-4</c:v>
                </c:pt>
                <c:pt idx="43">
                  <c:v>1.2554230749354086E-4</c:v>
                </c:pt>
                <c:pt idx="44">
                  <c:v>1.4070669800298846E-4</c:v>
                </c:pt>
                <c:pt idx="45">
                  <c:v>1.5691574179135895E-4</c:v>
                </c:pt>
                <c:pt idx="46">
                  <c:v>1.7419519246315748E-4</c:v>
                </c:pt>
                <c:pt idx="47">
                  <c:v>1.9256303620721215E-4</c:v>
                </c:pt>
              </c:numCache>
            </c:numRef>
          </c:xVal>
          <c:yVal>
            <c:numRef>
              <c:f>Birch!$I$42:$I$89</c:f>
              <c:numCache>
                <c:formatCode>General</c:formatCode>
                <c:ptCount val="48"/>
                <c:pt idx="0">
                  <c:v>-1.7174395854432828E-6</c:v>
                </c:pt>
                <c:pt idx="1">
                  <c:v>-1.6324430024924037E-6</c:v>
                </c:pt>
                <c:pt idx="2">
                  <c:v>-3.3514968999493985E-7</c:v>
                </c:pt>
                <c:pt idx="3">
                  <c:v>2.3516349029974908E-6</c:v>
                </c:pt>
                <c:pt idx="4">
                  <c:v>7.495142138699677E-6</c:v>
                </c:pt>
                <c:pt idx="5">
                  <c:v>1.6141210734163416E-5</c:v>
                </c:pt>
                <c:pt idx="6">
                  <c:v>2.8682650581874107E-5</c:v>
                </c:pt>
                <c:pt idx="7">
                  <c:v>4.455856893004922E-5</c:v>
                </c:pt>
                <c:pt idx="8">
                  <c:v>6.5725149743270069E-5</c:v>
                </c:pt>
                <c:pt idx="9">
                  <c:v>9.177977484064884E-5</c:v>
                </c:pt>
                <c:pt idx="10">
                  <c:v>1.2487799046510318E-4</c:v>
                </c:pt>
                <c:pt idx="11">
                  <c:v>1.6337922561435615E-4</c:v>
                </c:pt>
                <c:pt idx="12">
                  <c:v>2.0913798109531249E-4</c:v>
                </c:pt>
                <c:pt idx="13">
                  <c:v>2.6096902155024054E-4</c:v>
                </c:pt>
                <c:pt idx="14">
                  <c:v>2.6656793465095916E-4</c:v>
                </c:pt>
                <c:pt idx="15">
                  <c:v>2.7226134405526495E-4</c:v>
                </c:pt>
                <c:pt idx="16">
                  <c:v>2.8914440836781945E-4</c:v>
                </c:pt>
                <c:pt idx="17">
                  <c:v>3.1958334514646178E-4</c:v>
                </c:pt>
                <c:pt idx="18">
                  <c:v>3.8084100450951367E-4</c:v>
                </c:pt>
                <c:pt idx="19">
                  <c:v>4.5357076717681549E-4</c:v>
                </c:pt>
                <c:pt idx="20">
                  <c:v>5.336610112626778E-4</c:v>
                </c:pt>
                <c:pt idx="21">
                  <c:v>6.219477866640016E-4</c:v>
                </c:pt>
                <c:pt idx="22">
                  <c:v>7.1772976113374312E-4</c:v>
                </c:pt>
                <c:pt idx="23">
                  <c:v>8.2739147576692523E-4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B-45F3-A142-7DFBB8FF3CCF}"/>
            </c:ext>
          </c:extLst>
        </c:ser>
        <c:ser>
          <c:idx val="1"/>
          <c:order val="1"/>
          <c:tx>
            <c:strRef>
              <c:f>Birch!$J$41</c:f>
              <c:strCache>
                <c:ptCount val="1"/>
                <c:pt idx="0">
                  <c:v>Kochsalz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Regression Kochsalz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Birch!$H$42:$H$89</c:f>
              <c:numCache>
                <c:formatCode>General</c:formatCode>
                <c:ptCount val="48"/>
                <c:pt idx="0">
                  <c:v>2.8275396758265449E-11</c:v>
                </c:pt>
                <c:pt idx="1">
                  <c:v>5.0177174759770881E-8</c:v>
                </c:pt>
                <c:pt idx="2">
                  <c:v>3.4194092859622303E-7</c:v>
                </c:pt>
                <c:pt idx="3">
                  <c:v>1.0330310565661222E-6</c:v>
                </c:pt>
                <c:pt idx="4">
                  <c:v>2.3602366185304285E-6</c:v>
                </c:pt>
                <c:pt idx="5">
                  <c:v>4.5420236981771494E-6</c:v>
                </c:pt>
                <c:pt idx="6">
                  <c:v>7.6969212380228073E-6</c:v>
                </c:pt>
                <c:pt idx="7">
                  <c:v>1.1746754270391118E-5</c:v>
                </c:pt>
                <c:pt idx="8">
                  <c:v>1.709664810667645E-5</c:v>
                </c:pt>
                <c:pt idx="9">
                  <c:v>2.3747820181467073E-5</c:v>
                </c:pt>
                <c:pt idx="10">
                  <c:v>3.2139143831768624E-5</c:v>
                </c:pt>
                <c:pt idx="11">
                  <c:v>4.1923395158747187E-5</c:v>
                </c:pt>
                <c:pt idx="12">
                  <c:v>5.3574880703360858E-5</c:v>
                </c:pt>
                <c:pt idx="13">
                  <c:v>6.6737580243135191E-5</c:v>
                </c:pt>
                <c:pt idx="14">
                  <c:v>6.8160559487728619E-5</c:v>
                </c:pt>
                <c:pt idx="15">
                  <c:v>6.9595855397366723E-5</c:v>
                </c:pt>
                <c:pt idx="16">
                  <c:v>7.390319238011237E-5</c:v>
                </c:pt>
                <c:pt idx="17">
                  <c:v>8.1613464198094222E-5</c:v>
                </c:pt>
                <c:pt idx="18">
                  <c:v>9.7188657038010728E-5</c:v>
                </c:pt>
                <c:pt idx="19">
                  <c:v>1.1567747530379793E-4</c:v>
                </c:pt>
                <c:pt idx="20">
                  <c:v>1.3605240352310689E-4</c:v>
                </c:pt>
                <c:pt idx="21">
                  <c:v>1.5845216580511788E-4</c:v>
                </c:pt>
                <c:pt idx="22">
                  <c:v>1.8281829880602998E-4</c:v>
                </c:pt>
                <c:pt idx="23">
                  <c:v>2.1068767363585555E-4</c:v>
                </c:pt>
                <c:pt idx="24">
                  <c:v>4.8103797725218591E-6</c:v>
                </c:pt>
                <c:pt idx="25">
                  <c:v>6.9499785718478019E-6</c:v>
                </c:pt>
                <c:pt idx="26">
                  <c:v>9.6128660950608164E-6</c:v>
                </c:pt>
                <c:pt idx="27">
                  <c:v>1.2889047619336595E-5</c:v>
                </c:pt>
                <c:pt idx="28">
                  <c:v>1.6758105896862129E-5</c:v>
                </c:pt>
                <c:pt idx="29">
                  <c:v>2.1312152256280722E-5</c:v>
                </c:pt>
                <c:pt idx="30">
                  <c:v>2.6537331323505642E-5</c:v>
                </c:pt>
                <c:pt idx="31">
                  <c:v>3.253429873175618E-5</c:v>
                </c:pt>
                <c:pt idx="32">
                  <c:v>3.9323578117238498E-5</c:v>
                </c:pt>
                <c:pt idx="33">
                  <c:v>4.6913719794549989E-5</c:v>
                </c:pt>
                <c:pt idx="34">
                  <c:v>5.5388155168211456E-5</c:v>
                </c:pt>
                <c:pt idx="35">
                  <c:v>6.4723817248187279E-5</c:v>
                </c:pt>
                <c:pt idx="36">
                  <c:v>7.4964373896898491E-5</c:v>
                </c:pt>
                <c:pt idx="37">
                  <c:v>8.6139828885432415E-5</c:v>
                </c:pt>
                <c:pt idx="38">
                  <c:v>8.7310923419067925E-5</c:v>
                </c:pt>
                <c:pt idx="39">
                  <c:v>8.8490528675660014E-5</c:v>
                </c:pt>
                <c:pt idx="40">
                  <c:v>9.2101867995932215E-5</c:v>
                </c:pt>
                <c:pt idx="41">
                  <c:v>9.8288768866367646E-5</c:v>
                </c:pt>
                <c:pt idx="42">
                  <c:v>1.1141016663662458E-4</c:v>
                </c:pt>
                <c:pt idx="43">
                  <c:v>1.2554230749354086E-4</c:v>
                </c:pt>
                <c:pt idx="44">
                  <c:v>1.4070669800298846E-4</c:v>
                </c:pt>
                <c:pt idx="45">
                  <c:v>1.5691574179135895E-4</c:v>
                </c:pt>
                <c:pt idx="46">
                  <c:v>1.7419519246315748E-4</c:v>
                </c:pt>
                <c:pt idx="47">
                  <c:v>1.9256303620721215E-4</c:v>
                </c:pt>
              </c:numCache>
            </c:numRef>
          </c:xVal>
          <c:yVal>
            <c:numRef>
              <c:f>Birch!$J$42:$J$89</c:f>
              <c:numCache>
                <c:formatCode>General</c:formatCode>
                <c:ptCount val="48"/>
                <c:pt idx="24">
                  <c:v>3.07687665399097E-5</c:v>
                </c:pt>
                <c:pt idx="25">
                  <c:v>3.9440251630684349E-5</c:v>
                </c:pt>
                <c:pt idx="26">
                  <c:v>5.0324650716495906E-5</c:v>
                </c:pt>
                <c:pt idx="27">
                  <c:v>6.298919781512328E-5</c:v>
                </c:pt>
                <c:pt idx="28">
                  <c:v>7.7985209636724246E-5</c:v>
                </c:pt>
                <c:pt idx="29">
                  <c:v>9.6253260686592892E-5</c:v>
                </c:pt>
                <c:pt idx="30">
                  <c:v>1.1710318557429456E-4</c:v>
                </c:pt>
                <c:pt idx="31">
                  <c:v>1.4069299077949511E-4</c:v>
                </c:pt>
                <c:pt idx="32">
                  <c:v>1.6778699128332632E-4</c:v>
                </c:pt>
                <c:pt idx="33">
                  <c:v>1.9772717030202549E-4</c:v>
                </c:pt>
                <c:pt idx="34">
                  <c:v>2.3201948508119264E-4</c:v>
                </c:pt>
                <c:pt idx="35">
                  <c:v>2.6828497697433448E-4</c:v>
                </c:pt>
                <c:pt idx="36">
                  <c:v>3.0848759885834104E-4</c:v>
                </c:pt>
                <c:pt idx="37">
                  <c:v>3.5255867487137601E-4</c:v>
                </c:pt>
                <c:pt idx="38">
                  <c:v>3.5709109879360126E-4</c:v>
                </c:pt>
                <c:pt idx="39">
                  <c:v>3.616234440308912E-4</c:v>
                </c:pt>
                <c:pt idx="40">
                  <c:v>3.7627511129108065E-4</c:v>
                </c:pt>
                <c:pt idx="41">
                  <c:v>4.0116267166384612E-4</c:v>
                </c:pt>
                <c:pt idx="42">
                  <c:v>4.520261829080701E-4</c:v>
                </c:pt>
                <c:pt idx="43">
                  <c:v>5.0765197672331206E-4</c:v>
                </c:pt>
                <c:pt idx="44">
                  <c:v>5.6750352643350228E-4</c:v>
                </c:pt>
                <c:pt idx="45">
                  <c:v>6.3139065555506413E-4</c:v>
                </c:pt>
                <c:pt idx="46">
                  <c:v>6.9964173085358509E-4</c:v>
                </c:pt>
                <c:pt idx="47">
                  <c:v>7.7256898425734181E-4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B-45F3-A142-7DFBB8FF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37600"/>
        <c:axId val="1114666592"/>
      </c:scatterChart>
      <c:valAx>
        <c:axId val="12304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i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666592"/>
        <c:crosses val="autoZero"/>
        <c:crossBetween val="midCat"/>
      </c:valAx>
      <c:valAx>
        <c:axId val="11146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i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4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37</xdr:row>
      <xdr:rowOff>109537</xdr:rowOff>
    </xdr:from>
    <xdr:to>
      <xdr:col>9</xdr:col>
      <xdr:colOff>42863</xdr:colOff>
      <xdr:row>67</xdr:row>
      <xdr:rowOff>142875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8985749-D516-4B37-A284-54269C65F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1323975</xdr:colOff>
      <xdr:row>39</xdr:row>
      <xdr:rowOff>80961</xdr:rowOff>
    </xdr:from>
    <xdr:to>
      <xdr:col>10</xdr:col>
      <xdr:colOff>171450</xdr:colOff>
      <xdr:row>67</xdr:row>
      <xdr:rowOff>28574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7821E8B-16F1-4ED4-9FB2-38CB9BDDC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64"/>
  <sheetViews>
    <sheetView topLeftCell="N1" workbookViewId="0">
      <selection activeCell="U12" sqref="U12"/>
    </sheetView>
  </sheetViews>
  <sheetFormatPr baseColWidth="10" defaultColWidth="9.140625" defaultRowHeight="15" x14ac:dyDescent="0.25"/>
  <cols>
    <col min="2" max="2" width="16.7109375" customWidth="1"/>
    <col min="3" max="3" width="10.140625" customWidth="1"/>
    <col min="4" max="4" width="23.28515625" customWidth="1"/>
    <col min="5" max="5" width="20.5703125" customWidth="1"/>
    <col min="6" max="6" width="12.85546875" customWidth="1"/>
    <col min="7" max="7" width="15.7109375" customWidth="1"/>
    <col min="8" max="8" width="14.5703125" customWidth="1"/>
    <col min="9" max="9" width="23.28515625" customWidth="1"/>
    <col min="10" max="10" width="30.28515625" style="2" customWidth="1"/>
    <col min="11" max="11" width="21.5703125" customWidth="1"/>
    <col min="12" max="12" width="25.5703125" customWidth="1"/>
    <col min="13" max="13" width="14.5703125" customWidth="1"/>
    <col min="14" max="14" width="22.140625" customWidth="1"/>
    <col min="15" max="15" width="26.28515625" customWidth="1"/>
    <col min="16" max="16" width="19.42578125" customWidth="1"/>
    <col min="17" max="17" width="18" customWidth="1"/>
  </cols>
  <sheetData>
    <row r="3" spans="2:19" x14ac:dyDescent="0.25">
      <c r="D3" s="10" t="s">
        <v>0</v>
      </c>
      <c r="E3" s="10"/>
      <c r="F3" s="10"/>
      <c r="G3" s="10"/>
      <c r="H3" s="10"/>
      <c r="I3" s="10"/>
      <c r="J3" s="1"/>
      <c r="K3" s="10" t="s">
        <v>9</v>
      </c>
      <c r="L3" s="10"/>
      <c r="M3" s="10"/>
      <c r="N3" s="10"/>
      <c r="O3" s="10"/>
      <c r="P3" s="10"/>
    </row>
    <row r="4" spans="2:19" x14ac:dyDescent="0.25">
      <c r="B4" t="s">
        <v>1</v>
      </c>
      <c r="C4" t="s">
        <v>2</v>
      </c>
      <c r="D4" t="s">
        <v>4</v>
      </c>
      <c r="E4" t="s">
        <v>5</v>
      </c>
      <c r="F4" t="s">
        <v>3</v>
      </c>
      <c r="G4" t="s">
        <v>6</v>
      </c>
      <c r="H4" t="s">
        <v>8</v>
      </c>
      <c r="I4" t="s">
        <v>10</v>
      </c>
      <c r="J4" s="2" t="s">
        <v>12</v>
      </c>
      <c r="K4" t="s">
        <v>4</v>
      </c>
      <c r="L4" t="s">
        <v>5</v>
      </c>
      <c r="M4" t="s">
        <v>3</v>
      </c>
      <c r="N4" t="s">
        <v>6</v>
      </c>
      <c r="O4" t="s">
        <v>8</v>
      </c>
      <c r="P4" t="s">
        <v>7</v>
      </c>
      <c r="Q4" t="s">
        <v>12</v>
      </c>
      <c r="S4" t="s">
        <v>13</v>
      </c>
    </row>
    <row r="5" spans="2:19" x14ac:dyDescent="0.25">
      <c r="B5">
        <v>0</v>
      </c>
      <c r="C5">
        <f t="shared" ref="C5:C28" si="0">B5*1000*100000</f>
        <v>0</v>
      </c>
      <c r="D5">
        <v>-135.85589160000001</v>
      </c>
      <c r="E5">
        <f>D5*2.1798741001811E-18</f>
        <v>-2.9614873945585106E-16</v>
      </c>
      <c r="F5">
        <v>42.668500000000002</v>
      </c>
      <c r="G5">
        <f>F5*1E-30</f>
        <v>4.2668500000000005E-29</v>
      </c>
      <c r="H5">
        <f>E5+$C5*G5</f>
        <v>-2.9614873945585106E-16</v>
      </c>
      <c r="I5">
        <v>-135.85587152549999</v>
      </c>
      <c r="J5" s="2">
        <f>H5*6.02214076E+23/1000/2</f>
        <v>-89172.46974498505</v>
      </c>
      <c r="K5">
        <v>-67.902273440000002</v>
      </c>
      <c r="L5">
        <f>K5*2.1798741001811E-18</f>
        <v>-1.4801840721527101E-16</v>
      </c>
      <c r="M5">
        <v>16.472149999999999</v>
      </c>
      <c r="N5">
        <f>M5*1E-30</f>
        <v>1.6472149999999999E-29</v>
      </c>
      <c r="O5">
        <f>L5+$C5*N5</f>
        <v>-1.4801840721527101E-16</v>
      </c>
      <c r="P5">
        <v>-67.8935226543</v>
      </c>
      <c r="Q5" s="2">
        <f>O5*6.02214076E+23/1000</f>
        <v>-89138.768332136169</v>
      </c>
      <c r="S5">
        <f>J5-Q5</f>
        <v>-33.701412848880864</v>
      </c>
    </row>
    <row r="6" spans="2:19" x14ac:dyDescent="0.25">
      <c r="B6">
        <v>10</v>
      </c>
      <c r="C6">
        <f t="shared" si="0"/>
        <v>1000000000</v>
      </c>
      <c r="D6">
        <v>-135.85583389000001</v>
      </c>
      <c r="E6">
        <f>D6*2.1798741001811E-18</f>
        <v>-2.9614861365531677E-16</v>
      </c>
      <c r="F6">
        <v>42.452910000000003</v>
      </c>
      <c r="G6">
        <f>F6*1E-30</f>
        <v>4.2452910000000009E-29</v>
      </c>
      <c r="H6">
        <f>E6+$C6*G6</f>
        <v>-2.9610616074531676E-16</v>
      </c>
      <c r="I6">
        <v>-135.83634340270001</v>
      </c>
      <c r="J6" s="2">
        <f t="shared" ref="J6:J28" si="1">H6*6.02214076E+23/1000/2</f>
        <v>-89159.6489955742</v>
      </c>
      <c r="K6">
        <v>-67.902097699999999</v>
      </c>
      <c r="L6">
        <f>K6*2.1798741001811E-18</f>
        <v>-1.4801802412419664E-16</v>
      </c>
      <c r="M6">
        <v>16.418769999999999</v>
      </c>
      <c r="N6">
        <f>M6*1E-30</f>
        <v>1.6418769999999999E-29</v>
      </c>
      <c r="O6">
        <f>L6+$C6*N6</f>
        <v>-1.4800160535419664E-16</v>
      </c>
      <c r="P6">
        <v>-67.885977338700002</v>
      </c>
      <c r="Q6" s="2">
        <f t="shared" ref="Q6:Q28" si="2">O6*6.02214076E+23/1000</f>
        <v>-89128.650014894185</v>
      </c>
      <c r="S6">
        <f t="shared" ref="S6:S28" si="3">J6-Q6</f>
        <v>-30.998980680014938</v>
      </c>
    </row>
    <row r="7" spans="2:19" x14ac:dyDescent="0.25">
      <c r="B7">
        <v>20</v>
      </c>
      <c r="C7">
        <f t="shared" si="0"/>
        <v>2000000000</v>
      </c>
      <c r="D7">
        <v>-135.85568221</v>
      </c>
      <c r="E7">
        <f>D7*2.1798741001811E-18</f>
        <v>-2.9614828301201323E-16</v>
      </c>
      <c r="F7">
        <v>42.244120000000002</v>
      </c>
      <c r="G7">
        <f t="shared" ref="G7:G28" si="4">F7*1E-30</f>
        <v>4.2244120000000007E-29</v>
      </c>
      <c r="H7">
        <f t="shared" ref="H7:H28" si="5">E7+$C7*G7</f>
        <v>-2.9606379477201321E-16</v>
      </c>
      <c r="I7">
        <v>-135.81691313109999</v>
      </c>
      <c r="J7" s="2">
        <f t="shared" si="1"/>
        <v>-89146.892302840788</v>
      </c>
      <c r="K7">
        <v>-67.901902559999996</v>
      </c>
      <c r="L7">
        <f t="shared" ref="L7:L28" si="6">K7*2.1798741001811E-18</f>
        <v>-1.4801759874356472E-16</v>
      </c>
      <c r="M7">
        <v>16.366250000000001</v>
      </c>
      <c r="N7">
        <f t="shared" ref="N7:N28" si="7">M7*1E-30</f>
        <v>1.6366250000000003E-29</v>
      </c>
      <c r="O7">
        <f t="shared" ref="O7:O28" si="8">L7+$C7*N7</f>
        <v>-1.4798486624356472E-16</v>
      </c>
      <c r="P7">
        <v>-67.878456507899998</v>
      </c>
      <c r="Q7" s="2">
        <f t="shared" si="2"/>
        <v>-89118.56948685192</v>
      </c>
      <c r="S7">
        <f t="shared" si="3"/>
        <v>-28.32281598886766</v>
      </c>
    </row>
    <row r="8" spans="2:19" x14ac:dyDescent="0.25">
      <c r="B8">
        <v>30</v>
      </c>
      <c r="C8">
        <f t="shared" si="0"/>
        <v>3000000000</v>
      </c>
      <c r="D8">
        <v>-135.85545378</v>
      </c>
      <c r="E8">
        <f t="shared" ref="E8:E28" si="9">D8*2.1798741001811E-18</f>
        <v>-2.9614778506337254E-16</v>
      </c>
      <c r="F8">
        <v>42.048789999999997</v>
      </c>
      <c r="G8">
        <f t="shared" si="4"/>
        <v>4.2048790000000001E-29</v>
      </c>
      <c r="H8">
        <f t="shared" si="5"/>
        <v>-2.9602163869337253E-16</v>
      </c>
      <c r="I8">
        <v>-135.79757832129999</v>
      </c>
      <c r="J8" s="2">
        <f t="shared" si="1"/>
        <v>-89134.198810867587</v>
      </c>
      <c r="K8">
        <v>-67.901686639999994</v>
      </c>
      <c r="L8">
        <f t="shared" si="6"/>
        <v>-1.4801712806514901E-16</v>
      </c>
      <c r="M8">
        <v>16.3139</v>
      </c>
      <c r="N8">
        <f t="shared" si="7"/>
        <v>1.6313900000000001E-29</v>
      </c>
      <c r="O8">
        <f t="shared" si="8"/>
        <v>-1.4796818636514901E-16</v>
      </c>
      <c r="P8">
        <v>-67.870959798499996</v>
      </c>
      <c r="Q8" s="2">
        <f t="shared" si="2"/>
        <v>-89108.524629284017</v>
      </c>
      <c r="S8">
        <f t="shared" si="3"/>
        <v>-25.674181583570316</v>
      </c>
    </row>
    <row r="9" spans="2:19" x14ac:dyDescent="0.25">
      <c r="B9">
        <v>40</v>
      </c>
      <c r="C9">
        <f t="shared" si="0"/>
        <v>4000000000</v>
      </c>
      <c r="D9">
        <v>-135.85513207</v>
      </c>
      <c r="E9">
        <f t="shared" si="9"/>
        <v>-2.9614708377607577E-16</v>
      </c>
      <c r="F9">
        <v>41.849429999999998</v>
      </c>
      <c r="G9">
        <f t="shared" si="4"/>
        <v>4.1849430000000004E-29</v>
      </c>
      <c r="H9">
        <f t="shared" si="5"/>
        <v>-2.9597968605607579E-16</v>
      </c>
      <c r="I9">
        <v>-135.7783366658</v>
      </c>
      <c r="J9" s="2">
        <f t="shared" si="1"/>
        <v>-89121.566576514888</v>
      </c>
      <c r="K9">
        <v>-67.901454119999997</v>
      </c>
      <c r="L9">
        <f t="shared" si="6"/>
        <v>-1.4801662120082325E-16</v>
      </c>
      <c r="M9">
        <v>16.26277</v>
      </c>
      <c r="N9">
        <f t="shared" si="7"/>
        <v>1.6262770000000001E-29</v>
      </c>
      <c r="O9">
        <f t="shared" si="8"/>
        <v>-1.4795157012082325E-16</v>
      </c>
      <c r="P9">
        <v>-67.863486884899999</v>
      </c>
      <c r="Q9" s="2">
        <f t="shared" si="2"/>
        <v>-89098.518093060775</v>
      </c>
      <c r="S9">
        <f t="shared" si="3"/>
        <v>-23.048483454113011</v>
      </c>
    </row>
    <row r="10" spans="2:19" x14ac:dyDescent="0.25">
      <c r="B10">
        <v>50</v>
      </c>
      <c r="C10">
        <f t="shared" si="0"/>
        <v>5000000000</v>
      </c>
      <c r="D10">
        <v>-135.85471619</v>
      </c>
      <c r="E10">
        <f t="shared" si="9"/>
        <v>-2.9614617721003498E-16</v>
      </c>
      <c r="F10">
        <v>41.64911</v>
      </c>
      <c r="G10">
        <f t="shared" si="4"/>
        <v>4.1649110000000005E-29</v>
      </c>
      <c r="H10">
        <f>E10+$C10*G10</f>
        <v>-2.9593793166003497E-16</v>
      </c>
      <c r="I10">
        <v>-135.75918611559999</v>
      </c>
      <c r="J10" s="2">
        <f t="shared" si="1"/>
        <v>-89108.994033999552</v>
      </c>
      <c r="K10">
        <v>-67.901201740000005</v>
      </c>
      <c r="L10">
        <f t="shared" si="6"/>
        <v>-1.4801607104419785E-16</v>
      </c>
      <c r="M10">
        <v>16.212119999999999</v>
      </c>
      <c r="N10">
        <f t="shared" si="7"/>
        <v>1.6212120000000001E-29</v>
      </c>
      <c r="O10">
        <f t="shared" si="8"/>
        <v>-1.4793501044419784E-16</v>
      </c>
      <c r="P10">
        <v>-67.856037421899998</v>
      </c>
      <c r="Q10" s="2">
        <f t="shared" si="2"/>
        <v>-89088.54562270295</v>
      </c>
      <c r="S10">
        <f t="shared" si="3"/>
        <v>-20.448411296601989</v>
      </c>
    </row>
    <row r="11" spans="2:19" x14ac:dyDescent="0.25">
      <c r="B11">
        <v>60</v>
      </c>
      <c r="C11">
        <f t="shared" si="0"/>
        <v>6000000000</v>
      </c>
      <c r="D11">
        <v>-135.85422061</v>
      </c>
      <c r="E11">
        <f t="shared" si="9"/>
        <v>-2.9614509690802841E-16</v>
      </c>
      <c r="F11">
        <v>41.454239999999999</v>
      </c>
      <c r="G11">
        <f t="shared" si="4"/>
        <v>4.1454240000000001E-29</v>
      </c>
      <c r="H11">
        <f t="shared" si="5"/>
        <v>-2.9589637146802843E-16</v>
      </c>
      <c r="I11">
        <v>-135.7401244932</v>
      </c>
      <c r="J11" s="2">
        <f t="shared" si="1"/>
        <v>-89096.479967685751</v>
      </c>
      <c r="K11">
        <v>-67.90093358</v>
      </c>
      <c r="L11">
        <f t="shared" si="6"/>
        <v>-1.4801548648915914E-16</v>
      </c>
      <c r="M11">
        <v>16.162500000000001</v>
      </c>
      <c r="N11">
        <f t="shared" si="7"/>
        <v>1.6162500000000002E-29</v>
      </c>
      <c r="O11">
        <f t="shared" si="8"/>
        <v>-1.4791851148915915E-16</v>
      </c>
      <c r="P11">
        <v>-67.848611911999996</v>
      </c>
      <c r="Q11" s="2">
        <f t="shared" si="2"/>
        <v>-89078.609719739368</v>
      </c>
      <c r="S11">
        <f t="shared" si="3"/>
        <v>-17.870247946382733</v>
      </c>
    </row>
    <row r="12" spans="2:19" x14ac:dyDescent="0.25">
      <c r="B12">
        <v>70</v>
      </c>
      <c r="C12">
        <f t="shared" si="0"/>
        <v>7000000000</v>
      </c>
      <c r="D12">
        <v>-135.85367689</v>
      </c>
      <c r="E12">
        <f t="shared" si="9"/>
        <v>-2.9614391166688267E-16</v>
      </c>
      <c r="F12">
        <v>41.272709999999996</v>
      </c>
      <c r="G12">
        <f t="shared" si="4"/>
        <v>4.1272710000000002E-29</v>
      </c>
      <c r="H12">
        <f t="shared" si="5"/>
        <v>-2.9585500269688267E-16</v>
      </c>
      <c r="I12">
        <v>-135.7211499762</v>
      </c>
      <c r="J12" s="2">
        <f t="shared" si="1"/>
        <v>-89084.023539540343</v>
      </c>
      <c r="K12">
        <v>-67.9006471</v>
      </c>
      <c r="L12">
        <f t="shared" si="6"/>
        <v>-1.4801486199882693E-16</v>
      </c>
      <c r="M12">
        <v>16.11328</v>
      </c>
      <c r="N12">
        <f t="shared" si="7"/>
        <v>1.6113280000000002E-29</v>
      </c>
      <c r="O12">
        <f t="shared" si="8"/>
        <v>-1.4790206903882692E-16</v>
      </c>
      <c r="P12">
        <v>-67.841207569399998</v>
      </c>
      <c r="Q12" s="2">
        <f t="shared" si="2"/>
        <v>-89068.707844705365</v>
      </c>
      <c r="S12">
        <f t="shared" si="3"/>
        <v>-15.315694834978785</v>
      </c>
    </row>
    <row r="13" spans="2:19" x14ac:dyDescent="0.25">
      <c r="B13">
        <v>80</v>
      </c>
      <c r="C13">
        <f t="shared" si="0"/>
        <v>8000000000</v>
      </c>
      <c r="D13">
        <v>-135.85304722999999</v>
      </c>
      <c r="E13">
        <f t="shared" si="9"/>
        <v>-2.9614253908735671E-16</v>
      </c>
      <c r="F13">
        <v>41.090009999999999</v>
      </c>
      <c r="G13">
        <f t="shared" si="4"/>
        <v>4.1090010000000004E-29</v>
      </c>
      <c r="H13">
        <f t="shared" si="5"/>
        <v>-2.9581381900735672E-16</v>
      </c>
      <c r="I13">
        <v>-135.70226058540001</v>
      </c>
      <c r="J13" s="2">
        <f t="shared" si="1"/>
        <v>-89071.622840773285</v>
      </c>
      <c r="K13">
        <v>-67.900342910000006</v>
      </c>
      <c r="L13">
        <f t="shared" si="6"/>
        <v>-1.4801419890292441E-16</v>
      </c>
      <c r="M13">
        <v>16.064640000000001</v>
      </c>
      <c r="N13">
        <f t="shared" si="7"/>
        <v>1.6064640000000003E-29</v>
      </c>
      <c r="O13">
        <f>L13+$C13*N13</f>
        <v>-1.4788568178292441E-16</v>
      </c>
      <c r="P13">
        <v>-67.833826550400005</v>
      </c>
      <c r="Q13" s="2">
        <f t="shared" si="2"/>
        <v>-89058.839208533856</v>
      </c>
      <c r="S13">
        <f t="shared" si="3"/>
        <v>-12.783632239428698</v>
      </c>
    </row>
    <row r="14" spans="2:19" x14ac:dyDescent="0.25">
      <c r="B14">
        <v>90</v>
      </c>
      <c r="C14">
        <f t="shared" si="0"/>
        <v>9000000000</v>
      </c>
      <c r="D14">
        <v>-135.85235116999999</v>
      </c>
      <c r="E14">
        <f t="shared" si="9"/>
        <v>-2.9614102176419056E-16</v>
      </c>
      <c r="F14">
        <v>40.911470000000001</v>
      </c>
      <c r="G14">
        <f t="shared" si="4"/>
        <v>4.0911470000000005E-29</v>
      </c>
      <c r="H14">
        <f t="shared" si="5"/>
        <v>-2.9577281853419054E-16</v>
      </c>
      <c r="I14">
        <v>-135.68345454320001</v>
      </c>
      <c r="J14" s="2">
        <f t="shared" si="1"/>
        <v>-89059.277309741621</v>
      </c>
      <c r="K14">
        <v>-67.900023320000003</v>
      </c>
      <c r="L14">
        <f t="shared" si="6"/>
        <v>-1.4801350223696071E-16</v>
      </c>
      <c r="M14">
        <v>16.016739999999999</v>
      </c>
      <c r="N14">
        <f t="shared" si="7"/>
        <v>1.601674E-29</v>
      </c>
      <c r="O14">
        <f t="shared" si="8"/>
        <v>-1.4786935157696073E-16</v>
      </c>
      <c r="P14">
        <v>-67.8264677345</v>
      </c>
      <c r="Q14" s="2">
        <f t="shared" si="2"/>
        <v>-89049.004928638547</v>
      </c>
      <c r="S14">
        <f t="shared" si="3"/>
        <v>-10.272381103073712</v>
      </c>
    </row>
    <row r="15" spans="2:19" x14ac:dyDescent="0.25">
      <c r="B15">
        <v>100</v>
      </c>
      <c r="C15">
        <f t="shared" ref="C15:C27" si="10">B15*1000*100000</f>
        <v>10000000000</v>
      </c>
      <c r="D15">
        <v>-135.85156004999999</v>
      </c>
      <c r="E15">
        <f t="shared" si="9"/>
        <v>-2.9613929722219242E-16</v>
      </c>
      <c r="F15">
        <v>40.730179999999997</v>
      </c>
      <c r="G15">
        <f t="shared" si="4"/>
        <v>4.0730179999999999E-29</v>
      </c>
      <c r="H15">
        <f t="shared" si="5"/>
        <v>-2.957319954221924E-16</v>
      </c>
      <c r="I15">
        <v>-135.66473019989999</v>
      </c>
      <c r="J15" s="2">
        <f t="shared" si="1"/>
        <v>-89046.985183405908</v>
      </c>
      <c r="K15">
        <v>-67.899685340000005</v>
      </c>
      <c r="L15">
        <f t="shared" si="6"/>
        <v>-1.4801276548311233E-16</v>
      </c>
      <c r="M15">
        <v>15.96926</v>
      </c>
      <c r="N15">
        <f t="shared" si="7"/>
        <v>1.5969260000000002E-29</v>
      </c>
      <c r="O15">
        <f t="shared" si="8"/>
        <v>-1.4785307288311234E-16</v>
      </c>
      <c r="P15">
        <v>-67.819130826899993</v>
      </c>
      <c r="Q15" s="2">
        <f t="shared" si="2"/>
        <v>-89039.201670064154</v>
      </c>
      <c r="S15">
        <f t="shared" si="3"/>
        <v>-7.78351334175386</v>
      </c>
    </row>
    <row r="16" spans="2:19" x14ac:dyDescent="0.25">
      <c r="B16">
        <v>110</v>
      </c>
      <c r="C16">
        <f t="shared" si="10"/>
        <v>11000000000</v>
      </c>
      <c r="D16">
        <v>-135.85072087</v>
      </c>
      <c r="E16">
        <f t="shared" si="9"/>
        <v>-2.9613746791544504E-16</v>
      </c>
      <c r="F16">
        <v>40.55641</v>
      </c>
      <c r="G16">
        <f t="shared" si="4"/>
        <v>4.0556410000000001E-29</v>
      </c>
      <c r="H16">
        <f t="shared" si="5"/>
        <v>-2.9569134740544504E-16</v>
      </c>
      <c r="I16">
        <v>-135.64608577979999</v>
      </c>
      <c r="J16" s="2">
        <f t="shared" si="1"/>
        <v>-89034.745779482546</v>
      </c>
      <c r="K16">
        <v>-67.899334080000003</v>
      </c>
      <c r="L16">
        <f t="shared" si="6"/>
        <v>-1.4801199978053591E-16</v>
      </c>
      <c r="M16">
        <v>15.922499999999999</v>
      </c>
      <c r="N16">
        <f t="shared" si="7"/>
        <v>1.5922500000000001E-29</v>
      </c>
      <c r="O16">
        <f t="shared" si="8"/>
        <v>-1.4783685228053592E-16</v>
      </c>
      <c r="P16">
        <v>-67.811815543500003</v>
      </c>
      <c r="Q16" s="2">
        <f t="shared" si="2"/>
        <v>-89029.433394871434</v>
      </c>
      <c r="S16">
        <f t="shared" si="3"/>
        <v>-5.3123846111120656</v>
      </c>
    </row>
    <row r="17" spans="2:19" x14ac:dyDescent="0.25">
      <c r="B17">
        <v>120</v>
      </c>
      <c r="C17">
        <f t="shared" si="10"/>
        <v>12000000000</v>
      </c>
      <c r="D17">
        <v>-135.84980322999999</v>
      </c>
      <c r="E17">
        <f t="shared" si="9"/>
        <v>-2.9613546757577575E-16</v>
      </c>
      <c r="F17">
        <v>40.38306</v>
      </c>
      <c r="G17">
        <f t="shared" si="4"/>
        <v>4.0383060000000003E-29</v>
      </c>
      <c r="H17">
        <f t="shared" si="5"/>
        <v>-2.9565087085577576E-16</v>
      </c>
      <c r="I17">
        <v>-135.62751971130001</v>
      </c>
      <c r="J17" s="2">
        <f t="shared" si="1"/>
        <v>-89022.558005503161</v>
      </c>
      <c r="K17">
        <v>-67.898967299999995</v>
      </c>
      <c r="L17">
        <f t="shared" si="6"/>
        <v>-1.4801120024631343E-16</v>
      </c>
      <c r="M17">
        <v>15.87635</v>
      </c>
      <c r="N17">
        <f t="shared" si="7"/>
        <v>1.5876350000000001E-29</v>
      </c>
      <c r="O17">
        <f t="shared" si="8"/>
        <v>-1.4782068404631344E-16</v>
      </c>
      <c r="P17">
        <v>-67.804521604800001</v>
      </c>
      <c r="Q17" s="2">
        <f t="shared" si="2"/>
        <v>-89019.696656638596</v>
      </c>
      <c r="S17">
        <f t="shared" si="3"/>
        <v>-2.8613488645642065</v>
      </c>
    </row>
    <row r="18" spans="2:19" x14ac:dyDescent="0.25">
      <c r="B18">
        <v>130</v>
      </c>
      <c r="C18">
        <f t="shared" si="10"/>
        <v>13000000000</v>
      </c>
      <c r="D18">
        <v>-135.84884346000001</v>
      </c>
      <c r="E18">
        <f t="shared" si="9"/>
        <v>-2.9613337539801062E-16</v>
      </c>
      <c r="F18">
        <v>40.216439999999999</v>
      </c>
      <c r="G18">
        <f t="shared" si="4"/>
        <v>4.0216440000000005E-29</v>
      </c>
      <c r="H18">
        <f t="shared" si="5"/>
        <v>-2.9561056167801062E-16</v>
      </c>
      <c r="I18">
        <v>-135.6090305017</v>
      </c>
      <c r="J18" s="2">
        <f t="shared" si="1"/>
        <v>-89010.420628382082</v>
      </c>
      <c r="K18">
        <v>-67.898585460000007</v>
      </c>
      <c r="L18">
        <f>K18*2.1798741001811E-18</f>
        <v>-1.4801036788318704E-16</v>
      </c>
      <c r="M18">
        <v>15.830780000000001</v>
      </c>
      <c r="N18">
        <f t="shared" si="7"/>
        <v>1.5830780000000003E-29</v>
      </c>
      <c r="O18">
        <f>L18+$C18*N18</f>
        <v>-1.4780456774318703E-16</v>
      </c>
      <c r="P18">
        <v>-67.797248738600004</v>
      </c>
      <c r="Q18" s="2">
        <f t="shared" si="2"/>
        <v>-89009.991192042784</v>
      </c>
      <c r="S18">
        <f t="shared" si="3"/>
        <v>-0.42943633929826319</v>
      </c>
    </row>
    <row r="19" spans="2:19" x14ac:dyDescent="0.25">
      <c r="B19">
        <v>131</v>
      </c>
      <c r="C19">
        <f t="shared" si="10"/>
        <v>13100000000</v>
      </c>
      <c r="D19">
        <v>-135.84874368999999</v>
      </c>
      <c r="E19">
        <f t="shared" si="9"/>
        <v>-2.9613315791197163E-16</v>
      </c>
      <c r="F19">
        <v>40.199849999999998</v>
      </c>
      <c r="G19">
        <f t="shared" si="4"/>
        <v>4.0199849999999999E-29</v>
      </c>
      <c r="H19">
        <f t="shared" si="5"/>
        <v>-2.9560653987697164E-16</v>
      </c>
      <c r="I19">
        <v>-135.6071857483</v>
      </c>
      <c r="J19" s="2">
        <f t="shared" si="1"/>
        <v>-89009.209635783802</v>
      </c>
      <c r="K19">
        <v>-67.898546530000004</v>
      </c>
      <c r="L19">
        <f>K19*2.1798741001811E-18</f>
        <v>-1.4801028302068832E-16</v>
      </c>
      <c r="M19">
        <v>15.82625</v>
      </c>
      <c r="N19">
        <f t="shared" si="7"/>
        <v>1.5826250000000002E-29</v>
      </c>
      <c r="O19">
        <f>L19+$C19*N19</f>
        <v>-1.4780295914568831E-16</v>
      </c>
      <c r="P19">
        <v>-67.796522600700001</v>
      </c>
      <c r="Q19" s="2">
        <f t="shared" si="2"/>
        <v>-89009.022471986435</v>
      </c>
      <c r="S19">
        <f t="shared" si="3"/>
        <v>-0.18716379736724775</v>
      </c>
    </row>
    <row r="20" spans="2:19" x14ac:dyDescent="0.25">
      <c r="B20">
        <v>132</v>
      </c>
      <c r="C20">
        <f t="shared" si="10"/>
        <v>13200000000</v>
      </c>
      <c r="D20">
        <v>-135.84864365999999</v>
      </c>
      <c r="E20">
        <f t="shared" ref="E20" si="11">D20*2.1798741001811E-18</f>
        <v>-2.9613293985916541E-16</v>
      </c>
      <c r="F20">
        <v>40.18336</v>
      </c>
      <c r="G20">
        <f t="shared" ref="G20" si="12">F20*1E-30</f>
        <v>4.0183360000000006E-29</v>
      </c>
      <c r="H20">
        <f t="shared" ref="H20" si="13">E20+$C20*G20</f>
        <v>-2.9560251950716541E-16</v>
      </c>
      <c r="I20">
        <v>-135.60534174809999</v>
      </c>
      <c r="J20" s="2">
        <f t="shared" si="1"/>
        <v>-89007.999074139792</v>
      </c>
      <c r="K20">
        <v>-67.898507530000003</v>
      </c>
      <c r="L20">
        <f t="shared" ref="L20" si="14">K20*2.1798741001811E-18</f>
        <v>-1.4801019800559841E-16</v>
      </c>
      <c r="M20">
        <v>15.821730000000001</v>
      </c>
      <c r="N20">
        <f t="shared" ref="N20" si="15">M20*1E-30</f>
        <v>1.5821730000000001E-29</v>
      </c>
      <c r="O20">
        <f t="shared" ref="O20" si="16">L20+$C20*N20</f>
        <v>-1.4780135116959842E-16</v>
      </c>
      <c r="P20">
        <v>-67.795796670599998</v>
      </c>
      <c r="Q20" s="2">
        <f t="shared" si="2"/>
        <v>-89008.054126151241</v>
      </c>
      <c r="S20">
        <f t="shared" si="3"/>
        <v>5.5052011448424309E-2</v>
      </c>
    </row>
    <row r="21" spans="2:19" x14ac:dyDescent="0.25">
      <c r="B21">
        <v>135</v>
      </c>
      <c r="C21">
        <f t="shared" si="10"/>
        <v>13500000000</v>
      </c>
      <c r="D21">
        <v>-135.84834795</v>
      </c>
      <c r="E21">
        <f t="shared" si="9"/>
        <v>-2.9613229524859524E-16</v>
      </c>
      <c r="F21">
        <v>40.135260000000002</v>
      </c>
      <c r="G21">
        <f t="shared" si="4"/>
        <v>4.0135260000000003E-29</v>
      </c>
      <c r="H21">
        <f t="shared" si="5"/>
        <v>-2.9559046923859525E-16</v>
      </c>
      <c r="I21">
        <v>-135.5998142629</v>
      </c>
      <c r="J21" s="2">
        <f t="shared" si="1"/>
        <v>-89004.370653463528</v>
      </c>
      <c r="K21">
        <v>-67.898388339999997</v>
      </c>
      <c r="L21">
        <f t="shared" si="6"/>
        <v>-1.4800993818640439E-16</v>
      </c>
      <c r="M21">
        <v>15.808149999999999</v>
      </c>
      <c r="N21">
        <f t="shared" si="7"/>
        <v>1.580815E-29</v>
      </c>
      <c r="O21">
        <f t="shared" si="8"/>
        <v>-1.4779652816140439E-16</v>
      </c>
      <c r="P21">
        <v>-67.793620124100002</v>
      </c>
      <c r="Q21" s="2">
        <f t="shared" si="2"/>
        <v>-89005.149642728124</v>
      </c>
      <c r="S21">
        <f t="shared" si="3"/>
        <v>0.7789892645960208</v>
      </c>
    </row>
    <row r="22" spans="2:19" x14ac:dyDescent="0.25">
      <c r="B22">
        <v>140</v>
      </c>
      <c r="C22">
        <f t="shared" si="10"/>
        <v>14000000000</v>
      </c>
      <c r="D22">
        <v>-135.84783213</v>
      </c>
      <c r="E22">
        <f t="shared" si="9"/>
        <v>-2.961311708259369E-16</v>
      </c>
      <c r="F22">
        <v>40.053849999999997</v>
      </c>
      <c r="G22">
        <f t="shared" si="4"/>
        <v>4.0053849999999998E-29</v>
      </c>
      <c r="H22">
        <f t="shared" si="5"/>
        <v>-2.9557041692593691E-16</v>
      </c>
      <c r="I22">
        <v>-135.59061667380001</v>
      </c>
      <c r="J22" s="2">
        <f t="shared" si="1"/>
        <v>-88998.33276099393</v>
      </c>
      <c r="K22">
        <v>-67.898187930000006</v>
      </c>
      <c r="L22">
        <f t="shared" si="6"/>
        <v>-1.48009501317836E-16</v>
      </c>
      <c r="M22">
        <v>15.785729999999999</v>
      </c>
      <c r="N22">
        <f t="shared" si="7"/>
        <v>1.578573E-29</v>
      </c>
      <c r="O22">
        <f t="shared" si="8"/>
        <v>-1.4778850109783601E-16</v>
      </c>
      <c r="P22">
        <v>-67.789996678700007</v>
      </c>
      <c r="Q22" s="2">
        <f t="shared" si="2"/>
        <v>-89000.315632058293</v>
      </c>
      <c r="S22">
        <f t="shared" si="3"/>
        <v>1.9828710643632803</v>
      </c>
    </row>
    <row r="23" spans="2:19" x14ac:dyDescent="0.25">
      <c r="B23">
        <v>150</v>
      </c>
      <c r="C23">
        <f t="shared" si="10"/>
        <v>15000000000</v>
      </c>
      <c r="D23">
        <v>-135.84683769</v>
      </c>
      <c r="E23">
        <f t="shared" si="9"/>
        <v>-2.961290030719367E-16</v>
      </c>
      <c r="F23">
        <v>39.904580000000003</v>
      </c>
      <c r="G23">
        <f t="shared" si="4"/>
        <v>3.9904580000000005E-29</v>
      </c>
      <c r="H23">
        <f t="shared" si="5"/>
        <v>-2.9553043437193672E-16</v>
      </c>
      <c r="I23">
        <v>-135.57227678309999</v>
      </c>
      <c r="J23" s="2">
        <f t="shared" si="1"/>
        <v>-88986.293732587248</v>
      </c>
      <c r="K23">
        <v>-67.897778389999999</v>
      </c>
      <c r="L23">
        <f t="shared" si="6"/>
        <v>-1.4800860857219698E-16</v>
      </c>
      <c r="M23">
        <v>15.74128</v>
      </c>
      <c r="N23">
        <f t="shared" si="7"/>
        <v>1.574128E-29</v>
      </c>
      <c r="O23">
        <f t="shared" si="8"/>
        <v>-1.4777248937219698E-16</v>
      </c>
      <c r="P23">
        <v>-67.782765165800001</v>
      </c>
      <c r="Q23" s="2">
        <f t="shared" si="2"/>
        <v>-88990.673145497422</v>
      </c>
      <c r="S23">
        <f t="shared" si="3"/>
        <v>4.3794129101734143</v>
      </c>
    </row>
    <row r="24" spans="2:19" x14ac:dyDescent="0.25">
      <c r="B24">
        <v>160</v>
      </c>
      <c r="C24">
        <f t="shared" si="10"/>
        <v>16000000000</v>
      </c>
      <c r="D24">
        <v>-135.84572401</v>
      </c>
      <c r="E24">
        <f t="shared" si="9"/>
        <v>-2.9612657538974883E-16</v>
      </c>
      <c r="F24">
        <v>39.747839999999997</v>
      </c>
      <c r="G24">
        <f t="shared" si="4"/>
        <v>3.9747840000000003E-29</v>
      </c>
      <c r="H24">
        <f t="shared" si="5"/>
        <v>-2.954906099497488E-16</v>
      </c>
      <c r="I24">
        <v>-135.55400948370001</v>
      </c>
      <c r="J24" s="2">
        <f t="shared" si="1"/>
        <v>-88974.302318782196</v>
      </c>
      <c r="K24">
        <v>-67.897354059999998</v>
      </c>
      <c r="L24">
        <f t="shared" si="6"/>
        <v>-1.4800768358622006E-16</v>
      </c>
      <c r="M24">
        <v>15.69736</v>
      </c>
      <c r="N24">
        <f t="shared" si="7"/>
        <v>1.5697360000000001E-29</v>
      </c>
      <c r="O24">
        <f t="shared" si="8"/>
        <v>-1.4775652582622007E-16</v>
      </c>
      <c r="P24">
        <v>-67.775553946800002</v>
      </c>
      <c r="Q24" s="2">
        <f t="shared" si="2"/>
        <v>-88981.059673407261</v>
      </c>
      <c r="S24">
        <f t="shared" si="3"/>
        <v>6.7573546250641812</v>
      </c>
    </row>
    <row r="25" spans="2:19" x14ac:dyDescent="0.25">
      <c r="B25">
        <v>170</v>
      </c>
      <c r="C25">
        <f t="shared" si="10"/>
        <v>17000000000</v>
      </c>
      <c r="D25">
        <v>-135.84456381000001</v>
      </c>
      <c r="E25">
        <f t="shared" si="9"/>
        <v>-2.9612404629981783E-16</v>
      </c>
      <c r="F25">
        <v>39.594410000000003</v>
      </c>
      <c r="G25">
        <f t="shared" si="4"/>
        <v>3.9594410000000005E-29</v>
      </c>
      <c r="H25">
        <f t="shared" si="5"/>
        <v>-2.9545094132981781E-16</v>
      </c>
      <c r="I25">
        <v>-135.5358134363</v>
      </c>
      <c r="J25" s="2">
        <f t="shared" si="1"/>
        <v>-88962.357818133227</v>
      </c>
      <c r="K25">
        <v>-67.896915960000001</v>
      </c>
      <c r="L25">
        <f t="shared" si="6"/>
        <v>-1.4800672858337679E-16</v>
      </c>
      <c r="M25">
        <v>15.65396</v>
      </c>
      <c r="N25">
        <f t="shared" si="7"/>
        <v>1.565396E-29</v>
      </c>
      <c r="O25">
        <f t="shared" si="8"/>
        <v>-1.4774061126337679E-16</v>
      </c>
      <c r="P25">
        <v>-67.7683627742</v>
      </c>
      <c r="Q25" s="2">
        <f t="shared" si="2"/>
        <v>-88971.475699649644</v>
      </c>
      <c r="S25">
        <f t="shared" si="3"/>
        <v>9.1178815164166735</v>
      </c>
    </row>
    <row r="26" spans="2:19" x14ac:dyDescent="0.25">
      <c r="B26">
        <v>180</v>
      </c>
      <c r="C26">
        <f t="shared" si="10"/>
        <v>18000000000</v>
      </c>
      <c r="D26">
        <v>-135.84335304999999</v>
      </c>
      <c r="E26">
        <f t="shared" si="9"/>
        <v>-2.9612140699545222E-16</v>
      </c>
      <c r="F26">
        <v>39.443480000000001</v>
      </c>
      <c r="G26">
        <f t="shared" si="4"/>
        <v>3.9443480000000004E-29</v>
      </c>
      <c r="H26">
        <f>E26+$C26*G26</f>
        <v>-2.9541142435545222E-16</v>
      </c>
      <c r="I26">
        <v>-135.51768737899999</v>
      </c>
      <c r="J26" s="2">
        <f t="shared" si="1"/>
        <v>-88950.458979031275</v>
      </c>
      <c r="K26">
        <v>-67.896464890000004</v>
      </c>
      <c r="L26">
        <f t="shared" si="6"/>
        <v>-1.480057453075664E-16</v>
      </c>
      <c r="M26">
        <v>15.611090000000001</v>
      </c>
      <c r="N26">
        <f t="shared" si="7"/>
        <v>1.5611090000000003E-29</v>
      </c>
      <c r="O26">
        <f t="shared" si="8"/>
        <v>-1.477247456875664E-16</v>
      </c>
      <c r="P26">
        <v>-67.761191405800005</v>
      </c>
      <c r="Q26" s="2">
        <f t="shared" si="2"/>
        <v>-88961.921226572784</v>
      </c>
      <c r="S26">
        <f t="shared" si="3"/>
        <v>11.462247541508987</v>
      </c>
    </row>
    <row r="27" spans="2:19" x14ac:dyDescent="0.25">
      <c r="B27">
        <v>190</v>
      </c>
      <c r="C27">
        <f t="shared" si="10"/>
        <v>19000000000</v>
      </c>
      <c r="D27">
        <v>-135.84209989999999</v>
      </c>
      <c r="E27">
        <f t="shared" si="9"/>
        <v>-2.961186752862236E-16</v>
      </c>
      <c r="F27">
        <v>39.29562</v>
      </c>
      <c r="G27">
        <f t="shared" si="4"/>
        <v>3.9295620000000003E-29</v>
      </c>
      <c r="H27">
        <f t="shared" si="5"/>
        <v>-2.9537205850622362E-16</v>
      </c>
      <c r="I27">
        <v>-135.49963006749999</v>
      </c>
      <c r="J27" s="2">
        <f t="shared" si="1"/>
        <v>-88938.605644771698</v>
      </c>
      <c r="K27">
        <v>-67.896000709999996</v>
      </c>
      <c r="L27">
        <f t="shared" si="6"/>
        <v>-1.4800473345360657E-16</v>
      </c>
      <c r="M27">
        <v>15.568720000000001</v>
      </c>
      <c r="N27">
        <f t="shared" si="7"/>
        <v>1.5568720000000003E-29</v>
      </c>
      <c r="O27">
        <f t="shared" si="8"/>
        <v>-1.4770892777360658E-16</v>
      </c>
      <c r="P27">
        <v>-67.754039604900001</v>
      </c>
      <c r="Q27" s="2">
        <f t="shared" si="2"/>
        <v>-88952.395456133221</v>
      </c>
      <c r="S27">
        <f t="shared" si="3"/>
        <v>13.789811361522879</v>
      </c>
    </row>
    <row r="28" spans="2:19" x14ac:dyDescent="0.25">
      <c r="B28">
        <v>200</v>
      </c>
      <c r="C28">
        <f t="shared" si="0"/>
        <v>20000000000</v>
      </c>
      <c r="D28">
        <v>-135.840733</v>
      </c>
      <c r="E28">
        <f t="shared" si="9"/>
        <v>-2.9611569561631607E-16</v>
      </c>
      <c r="F28">
        <v>39.142800000000001</v>
      </c>
      <c r="G28">
        <f t="shared" si="4"/>
        <v>3.9142800000000007E-29</v>
      </c>
      <c r="H28">
        <f t="shared" si="5"/>
        <v>-2.9533283961631609E-16</v>
      </c>
      <c r="I28">
        <v>-135.48164041539999</v>
      </c>
      <c r="J28" s="2">
        <f t="shared" si="1"/>
        <v>-88926.796560997987</v>
      </c>
      <c r="K28">
        <v>-67.895523449999999</v>
      </c>
      <c r="L28">
        <f t="shared" si="6"/>
        <v>-1.4800369308689352E-16</v>
      </c>
      <c r="M28">
        <v>15.52684</v>
      </c>
      <c r="N28">
        <f t="shared" si="7"/>
        <v>1.5526840000000001E-29</v>
      </c>
      <c r="O28">
        <f t="shared" si="8"/>
        <v>-1.4769315628689351E-16</v>
      </c>
      <c r="P28">
        <v>-67.746907140800005</v>
      </c>
      <c r="Q28" s="2">
        <f t="shared" si="2"/>
        <v>-88942.89764483516</v>
      </c>
      <c r="S28">
        <f t="shared" si="3"/>
        <v>16.101083837173064</v>
      </c>
    </row>
    <row r="29" spans="2:19" x14ac:dyDescent="0.25">
      <c r="J29"/>
    </row>
    <row r="30" spans="2:19" x14ac:dyDescent="0.25">
      <c r="J30"/>
    </row>
    <row r="31" spans="2:19" x14ac:dyDescent="0.25">
      <c r="J31"/>
    </row>
    <row r="32" spans="2:19" x14ac:dyDescent="0.25">
      <c r="J32"/>
    </row>
    <row r="33" spans="8:11" x14ac:dyDescent="0.25">
      <c r="J33"/>
    </row>
    <row r="34" spans="8:11" x14ac:dyDescent="0.25">
      <c r="J34"/>
    </row>
    <row r="35" spans="8:11" x14ac:dyDescent="0.25">
      <c r="J35"/>
    </row>
    <row r="36" spans="8:11" x14ac:dyDescent="0.25">
      <c r="J36"/>
    </row>
    <row r="37" spans="8:11" x14ac:dyDescent="0.25">
      <c r="J37"/>
    </row>
    <row r="38" spans="8:11" x14ac:dyDescent="0.25">
      <c r="J38"/>
    </row>
    <row r="40" spans="8:11" x14ac:dyDescent="0.25">
      <c r="H40" t="s">
        <v>15</v>
      </c>
      <c r="I40" t="s">
        <v>11</v>
      </c>
      <c r="J40" s="2" t="s">
        <v>9</v>
      </c>
      <c r="K40" s="3" t="s">
        <v>14</v>
      </c>
    </row>
    <row r="41" spans="8:11" x14ac:dyDescent="0.25">
      <c r="H41" s="4">
        <f>B5/10</f>
        <v>0</v>
      </c>
      <c r="I41">
        <f>J5</f>
        <v>-89172.46974498505</v>
      </c>
      <c r="J41" s="2">
        <f t="shared" ref="J41:J47" si="17">Q5</f>
        <v>-89138.768332136169</v>
      </c>
      <c r="K41">
        <f>J41-I41</f>
        <v>33.701412848880864</v>
      </c>
    </row>
    <row r="42" spans="8:11" x14ac:dyDescent="0.25">
      <c r="H42" s="4">
        <f t="shared" ref="H42:H64" si="18">B6/10</f>
        <v>1</v>
      </c>
      <c r="I42">
        <f>J6</f>
        <v>-89159.6489955742</v>
      </c>
      <c r="J42" s="2">
        <f t="shared" si="17"/>
        <v>-89128.650014894185</v>
      </c>
      <c r="K42">
        <f t="shared" ref="K42:K64" si="19">J42-I42</f>
        <v>30.998980680014938</v>
      </c>
    </row>
    <row r="43" spans="8:11" x14ac:dyDescent="0.25">
      <c r="H43" s="4">
        <f t="shared" si="18"/>
        <v>2</v>
      </c>
      <c r="I43">
        <f>J7</f>
        <v>-89146.892302840788</v>
      </c>
      <c r="J43" s="2">
        <f t="shared" si="17"/>
        <v>-89118.56948685192</v>
      </c>
      <c r="K43">
        <f t="shared" si="19"/>
        <v>28.32281598886766</v>
      </c>
    </row>
    <row r="44" spans="8:11" x14ac:dyDescent="0.25">
      <c r="H44" s="4">
        <f t="shared" si="18"/>
        <v>3</v>
      </c>
      <c r="I44">
        <f t="shared" ref="I44:I64" si="20">J8</f>
        <v>-89134.198810867587</v>
      </c>
      <c r="J44" s="2">
        <f t="shared" si="17"/>
        <v>-89108.524629284017</v>
      </c>
      <c r="K44">
        <f t="shared" si="19"/>
        <v>25.674181583570316</v>
      </c>
    </row>
    <row r="45" spans="8:11" x14ac:dyDescent="0.25">
      <c r="H45" s="4">
        <f t="shared" si="18"/>
        <v>4</v>
      </c>
      <c r="I45">
        <f t="shared" si="20"/>
        <v>-89121.566576514888</v>
      </c>
      <c r="J45" s="2">
        <f t="shared" si="17"/>
        <v>-89098.518093060775</v>
      </c>
      <c r="K45">
        <f t="shared" si="19"/>
        <v>23.048483454113011</v>
      </c>
    </row>
    <row r="46" spans="8:11" x14ac:dyDescent="0.25">
      <c r="H46" s="4">
        <f t="shared" si="18"/>
        <v>5</v>
      </c>
      <c r="I46">
        <f t="shared" si="20"/>
        <v>-89108.994033999552</v>
      </c>
      <c r="J46" s="2">
        <f t="shared" si="17"/>
        <v>-89088.54562270295</v>
      </c>
      <c r="K46">
        <f t="shared" si="19"/>
        <v>20.448411296601989</v>
      </c>
    </row>
    <row r="47" spans="8:11" x14ac:dyDescent="0.25">
      <c r="H47" s="4">
        <f t="shared" si="18"/>
        <v>6</v>
      </c>
      <c r="I47">
        <f t="shared" si="20"/>
        <v>-89096.479967685751</v>
      </c>
      <c r="J47" s="2">
        <f t="shared" si="17"/>
        <v>-89078.609719739368</v>
      </c>
      <c r="K47">
        <f t="shared" si="19"/>
        <v>17.870247946382733</v>
      </c>
    </row>
    <row r="48" spans="8:11" x14ac:dyDescent="0.25">
      <c r="H48" s="4">
        <f t="shared" si="18"/>
        <v>7</v>
      </c>
      <c r="I48">
        <f t="shared" si="20"/>
        <v>-89084.023539540343</v>
      </c>
      <c r="J48" s="2">
        <f t="shared" ref="J48:J64" si="21">Q12</f>
        <v>-89068.707844705365</v>
      </c>
      <c r="K48">
        <f t="shared" si="19"/>
        <v>15.315694834978785</v>
      </c>
    </row>
    <row r="49" spans="8:11" x14ac:dyDescent="0.25">
      <c r="H49" s="4">
        <f t="shared" si="18"/>
        <v>8</v>
      </c>
      <c r="I49">
        <f t="shared" si="20"/>
        <v>-89071.622840773285</v>
      </c>
      <c r="J49" s="2">
        <f t="shared" si="21"/>
        <v>-89058.839208533856</v>
      </c>
      <c r="K49">
        <f t="shared" si="19"/>
        <v>12.783632239428698</v>
      </c>
    </row>
    <row r="50" spans="8:11" x14ac:dyDescent="0.25">
      <c r="H50" s="4">
        <f t="shared" si="18"/>
        <v>9</v>
      </c>
      <c r="I50">
        <f t="shared" si="20"/>
        <v>-89059.277309741621</v>
      </c>
      <c r="J50" s="2">
        <f t="shared" si="21"/>
        <v>-89049.004928638547</v>
      </c>
      <c r="K50">
        <f t="shared" si="19"/>
        <v>10.272381103073712</v>
      </c>
    </row>
    <row r="51" spans="8:11" x14ac:dyDescent="0.25">
      <c r="H51" s="4">
        <f t="shared" si="18"/>
        <v>10</v>
      </c>
      <c r="I51">
        <f t="shared" si="20"/>
        <v>-89046.985183405908</v>
      </c>
      <c r="J51" s="2">
        <f t="shared" si="21"/>
        <v>-89039.201670064154</v>
      </c>
      <c r="K51">
        <f t="shared" si="19"/>
        <v>7.78351334175386</v>
      </c>
    </row>
    <row r="52" spans="8:11" x14ac:dyDescent="0.25">
      <c r="H52" s="4">
        <f t="shared" si="18"/>
        <v>11</v>
      </c>
      <c r="I52">
        <f t="shared" si="20"/>
        <v>-89034.745779482546</v>
      </c>
      <c r="J52" s="2">
        <f t="shared" si="21"/>
        <v>-89029.433394871434</v>
      </c>
      <c r="K52">
        <f t="shared" si="19"/>
        <v>5.3123846111120656</v>
      </c>
    </row>
    <row r="53" spans="8:11" x14ac:dyDescent="0.25">
      <c r="H53" s="4">
        <f t="shared" si="18"/>
        <v>12</v>
      </c>
      <c r="I53">
        <f t="shared" si="20"/>
        <v>-89022.558005503161</v>
      </c>
      <c r="J53" s="2">
        <f t="shared" si="21"/>
        <v>-89019.696656638596</v>
      </c>
      <c r="K53">
        <f t="shared" si="19"/>
        <v>2.8613488645642065</v>
      </c>
    </row>
    <row r="54" spans="8:11" x14ac:dyDescent="0.25">
      <c r="H54" s="4">
        <f t="shared" si="18"/>
        <v>13</v>
      </c>
      <c r="I54">
        <f t="shared" si="20"/>
        <v>-89010.420628382082</v>
      </c>
      <c r="J54" s="2">
        <f t="shared" si="21"/>
        <v>-89009.991192042784</v>
      </c>
      <c r="K54">
        <f t="shared" si="19"/>
        <v>0.42943633929826319</v>
      </c>
    </row>
    <row r="55" spans="8:11" x14ac:dyDescent="0.25">
      <c r="H55" s="4">
        <f t="shared" si="18"/>
        <v>13.1</v>
      </c>
      <c r="I55">
        <f t="shared" si="20"/>
        <v>-89009.209635783802</v>
      </c>
      <c r="J55" s="2">
        <f t="shared" si="21"/>
        <v>-89009.022471986435</v>
      </c>
      <c r="K55">
        <f t="shared" si="19"/>
        <v>0.18716379736724775</v>
      </c>
    </row>
    <row r="56" spans="8:11" x14ac:dyDescent="0.25">
      <c r="H56" s="4">
        <f t="shared" si="18"/>
        <v>13.2</v>
      </c>
      <c r="I56">
        <f t="shared" si="20"/>
        <v>-89007.999074139792</v>
      </c>
      <c r="J56" s="2">
        <f t="shared" si="21"/>
        <v>-89008.054126151241</v>
      </c>
      <c r="K56">
        <f t="shared" si="19"/>
        <v>-5.5052011448424309E-2</v>
      </c>
    </row>
    <row r="57" spans="8:11" x14ac:dyDescent="0.25">
      <c r="H57" s="4">
        <f t="shared" si="18"/>
        <v>13.5</v>
      </c>
      <c r="I57">
        <f t="shared" si="20"/>
        <v>-89004.370653463528</v>
      </c>
      <c r="J57" s="2">
        <f t="shared" si="21"/>
        <v>-89005.149642728124</v>
      </c>
      <c r="K57">
        <f t="shared" si="19"/>
        <v>-0.7789892645960208</v>
      </c>
    </row>
    <row r="58" spans="8:11" x14ac:dyDescent="0.25">
      <c r="H58" s="4">
        <f t="shared" si="18"/>
        <v>14</v>
      </c>
      <c r="I58">
        <f t="shared" si="20"/>
        <v>-88998.33276099393</v>
      </c>
      <c r="J58" s="2">
        <f t="shared" si="21"/>
        <v>-89000.315632058293</v>
      </c>
      <c r="K58">
        <f t="shared" si="19"/>
        <v>-1.9828710643632803</v>
      </c>
    </row>
    <row r="59" spans="8:11" x14ac:dyDescent="0.25">
      <c r="H59" s="4">
        <f t="shared" si="18"/>
        <v>15</v>
      </c>
      <c r="I59">
        <f t="shared" si="20"/>
        <v>-88986.293732587248</v>
      </c>
      <c r="J59" s="2">
        <f t="shared" si="21"/>
        <v>-88990.673145497422</v>
      </c>
      <c r="K59">
        <f t="shared" si="19"/>
        <v>-4.3794129101734143</v>
      </c>
    </row>
    <row r="60" spans="8:11" x14ac:dyDescent="0.25">
      <c r="H60" s="4">
        <f t="shared" si="18"/>
        <v>16</v>
      </c>
      <c r="I60">
        <f t="shared" si="20"/>
        <v>-88974.302318782196</v>
      </c>
      <c r="J60" s="2">
        <f t="shared" si="21"/>
        <v>-88981.059673407261</v>
      </c>
      <c r="K60">
        <f t="shared" si="19"/>
        <v>-6.7573546250641812</v>
      </c>
    </row>
    <row r="61" spans="8:11" x14ac:dyDescent="0.25">
      <c r="H61" s="4">
        <f t="shared" si="18"/>
        <v>17</v>
      </c>
      <c r="I61">
        <f t="shared" si="20"/>
        <v>-88962.357818133227</v>
      </c>
      <c r="J61" s="2">
        <f t="shared" si="21"/>
        <v>-88971.475699649644</v>
      </c>
      <c r="K61">
        <f t="shared" si="19"/>
        <v>-9.1178815164166735</v>
      </c>
    </row>
    <row r="62" spans="8:11" x14ac:dyDescent="0.25">
      <c r="H62" s="4">
        <f t="shared" si="18"/>
        <v>18</v>
      </c>
      <c r="I62">
        <f t="shared" si="20"/>
        <v>-88950.458979031275</v>
      </c>
      <c r="J62" s="2">
        <f t="shared" si="21"/>
        <v>-88961.921226572784</v>
      </c>
      <c r="K62">
        <f t="shared" si="19"/>
        <v>-11.462247541508987</v>
      </c>
    </row>
    <row r="63" spans="8:11" x14ac:dyDescent="0.25">
      <c r="H63" s="4">
        <f t="shared" si="18"/>
        <v>19</v>
      </c>
      <c r="I63">
        <f t="shared" si="20"/>
        <v>-88938.605644771698</v>
      </c>
      <c r="J63" s="2">
        <f t="shared" si="21"/>
        <v>-88952.395456133221</v>
      </c>
      <c r="K63">
        <f t="shared" si="19"/>
        <v>-13.789811361522879</v>
      </c>
    </row>
    <row r="64" spans="8:11" x14ac:dyDescent="0.25">
      <c r="H64" s="4">
        <f t="shared" si="18"/>
        <v>20</v>
      </c>
      <c r="I64">
        <f t="shared" si="20"/>
        <v>-88926.796560997987</v>
      </c>
      <c r="J64" s="2">
        <f t="shared" si="21"/>
        <v>-88942.89764483516</v>
      </c>
      <c r="K64">
        <f t="shared" si="19"/>
        <v>-16.101083837173064</v>
      </c>
    </row>
  </sheetData>
  <mergeCells count="2">
    <mergeCell ref="D3:I3"/>
    <mergeCell ref="K3:P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205D-2846-41E4-BE18-60009A41D9A0}">
  <dimension ref="A1:I18"/>
  <sheetViews>
    <sheetView workbookViewId="0">
      <selection activeCell="B19" sqref="B19"/>
    </sheetView>
  </sheetViews>
  <sheetFormatPr baseColWidth="10" defaultRowHeight="15" x14ac:dyDescent="0.25"/>
  <cols>
    <col min="2" max="2" width="23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9" t="s">
        <v>24</v>
      </c>
      <c r="B3" s="9"/>
    </row>
    <row r="4" spans="1:9" x14ac:dyDescent="0.25">
      <c r="A4" s="6" t="s">
        <v>25</v>
      </c>
      <c r="B4" s="6">
        <v>0.99999377444605531</v>
      </c>
    </row>
    <row r="5" spans="1:9" x14ac:dyDescent="0.25">
      <c r="A5" s="6" t="s">
        <v>26</v>
      </c>
      <c r="B5" s="6">
        <v>0.99998754893086816</v>
      </c>
    </row>
    <row r="6" spans="1:9" x14ac:dyDescent="0.25">
      <c r="A6" s="6" t="s">
        <v>27</v>
      </c>
      <c r="B6" s="6">
        <v>0.95650928806130298</v>
      </c>
    </row>
    <row r="7" spans="1:9" x14ac:dyDescent="0.25">
      <c r="A7" s="6" t="s">
        <v>28</v>
      </c>
      <c r="B7" s="6">
        <v>1.21413009498773E-6</v>
      </c>
    </row>
    <row r="8" spans="1:9" ht="15.75" thickBot="1" x14ac:dyDescent="0.3">
      <c r="A8" s="7" t="s">
        <v>29</v>
      </c>
      <c r="B8" s="7">
        <v>24</v>
      </c>
    </row>
    <row r="10" spans="1:9" ht="15.75" thickBot="1" x14ac:dyDescent="0.3">
      <c r="A10" t="s">
        <v>30</v>
      </c>
    </row>
    <row r="11" spans="1:9" x14ac:dyDescent="0.25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 x14ac:dyDescent="0.25">
      <c r="A12" s="6" t="s">
        <v>31</v>
      </c>
      <c r="B12" s="6">
        <v>1</v>
      </c>
      <c r="C12" s="6">
        <v>2.7229911670021229E-6</v>
      </c>
      <c r="D12" s="6">
        <v>2.7229911670021229E-6</v>
      </c>
      <c r="E12" s="6">
        <v>1847207.9290525932</v>
      </c>
      <c r="F12" s="6">
        <v>1.1500496506908671E-55</v>
      </c>
    </row>
    <row r="13" spans="1:9" x14ac:dyDescent="0.25">
      <c r="A13" s="6" t="s">
        <v>32</v>
      </c>
      <c r="B13" s="6">
        <v>23</v>
      </c>
      <c r="C13" s="6">
        <v>3.3904573413763036E-11</v>
      </c>
      <c r="D13" s="6">
        <v>1.4741118875549146E-12</v>
      </c>
      <c r="E13" s="6"/>
      <c r="F13" s="6"/>
    </row>
    <row r="14" spans="1:9" ht="15.75" thickBot="1" x14ac:dyDescent="0.3">
      <c r="A14" s="7" t="s">
        <v>33</v>
      </c>
      <c r="B14" s="7">
        <v>24</v>
      </c>
      <c r="C14" s="7">
        <v>2.7230250715755369E-6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40</v>
      </c>
      <c r="C16" s="8" t="s">
        <v>28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 x14ac:dyDescent="0.25">
      <c r="A17" s="6" t="s">
        <v>34</v>
      </c>
      <c r="B17" s="6">
        <v>0</v>
      </c>
      <c r="C17" s="6" t="e">
        <v>#N/A</v>
      </c>
      <c r="D17" s="6" t="e">
        <v>#N/A</v>
      </c>
      <c r="E17" s="6" t="e">
        <v>#N/A</v>
      </c>
      <c r="F17" s="6" t="e">
        <v>#N/A</v>
      </c>
      <c r="G17" s="6" t="e">
        <v>#N/A</v>
      </c>
      <c r="H17" s="6" t="e">
        <v>#N/A</v>
      </c>
      <c r="I17" s="6" t="e">
        <v>#N/A</v>
      </c>
    </row>
    <row r="18" spans="1:9" ht="15.75" thickBot="1" x14ac:dyDescent="0.3">
      <c r="A18" s="7" t="s">
        <v>21</v>
      </c>
      <c r="B18" s="7">
        <v>3.9215574742544694</v>
      </c>
      <c r="C18" s="7">
        <v>2.8853645544204545E-3</v>
      </c>
      <c r="D18" s="7">
        <v>1359.1202776254183</v>
      </c>
      <c r="E18" s="7">
        <v>6.4749427647239937E-58</v>
      </c>
      <c r="F18" s="7">
        <v>3.9155886429101341</v>
      </c>
      <c r="G18" s="7">
        <v>3.9275263055988048</v>
      </c>
      <c r="H18" s="7">
        <v>3.9155886429101341</v>
      </c>
      <c r="I18" s="7">
        <v>3.9275263055988048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69D-ABCD-4517-9071-C466C247E9AD}">
  <dimension ref="A1:I18"/>
  <sheetViews>
    <sheetView topLeftCell="B1" workbookViewId="0">
      <selection activeCell="B18" sqref="B18"/>
    </sheetView>
  </sheetViews>
  <sheetFormatPr baseColWidth="10" defaultRowHeight="15" x14ac:dyDescent="0.25"/>
  <cols>
    <col min="2" max="2" width="17.8554687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9" t="s">
        <v>24</v>
      </c>
      <c r="B3" s="9"/>
    </row>
    <row r="4" spans="1:9" x14ac:dyDescent="0.25">
      <c r="A4" s="6" t="s">
        <v>25</v>
      </c>
      <c r="B4" s="6">
        <v>0.99980492241730634</v>
      </c>
    </row>
    <row r="5" spans="1:9" x14ac:dyDescent="0.25">
      <c r="A5" s="6" t="s">
        <v>26</v>
      </c>
      <c r="B5" s="6">
        <v>0.99960988288987584</v>
      </c>
    </row>
    <row r="6" spans="1:9" x14ac:dyDescent="0.25">
      <c r="A6" s="6" t="s">
        <v>27</v>
      </c>
      <c r="B6" s="6">
        <v>0.95613162202031066</v>
      </c>
    </row>
    <row r="7" spans="1:9" x14ac:dyDescent="0.25">
      <c r="A7" s="6" t="s">
        <v>28</v>
      </c>
      <c r="B7" s="6">
        <v>7.4818622355324489E-6</v>
      </c>
    </row>
    <row r="8" spans="1:9" ht="15.75" thickBot="1" x14ac:dyDescent="0.3">
      <c r="A8" s="7" t="s">
        <v>29</v>
      </c>
      <c r="B8" s="7">
        <v>24</v>
      </c>
    </row>
    <row r="10" spans="1:9" ht="15.75" thickBot="1" x14ac:dyDescent="0.3">
      <c r="A10" t="s">
        <v>30</v>
      </c>
    </row>
    <row r="11" spans="1:9" x14ac:dyDescent="0.25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 x14ac:dyDescent="0.25">
      <c r="A12" s="6" t="s">
        <v>31</v>
      </c>
      <c r="B12" s="6">
        <v>1</v>
      </c>
      <c r="C12" s="6">
        <v>3.2990036288353567E-6</v>
      </c>
      <c r="D12" s="6">
        <v>3.2990036288353567E-6</v>
      </c>
      <c r="E12" s="6">
        <v>58933.655330199086</v>
      </c>
      <c r="F12" s="6">
        <v>3.2865394445497088E-39</v>
      </c>
    </row>
    <row r="13" spans="1:9" x14ac:dyDescent="0.25">
      <c r="A13" s="6" t="s">
        <v>32</v>
      </c>
      <c r="B13" s="6">
        <v>23</v>
      </c>
      <c r="C13" s="6">
        <v>1.2875000377641921E-9</v>
      </c>
      <c r="D13" s="6">
        <v>5.5978262511486617E-11</v>
      </c>
      <c r="E13" s="6"/>
      <c r="F13" s="6"/>
    </row>
    <row r="14" spans="1:9" ht="15.75" thickBot="1" x14ac:dyDescent="0.3">
      <c r="A14" s="7" t="s">
        <v>33</v>
      </c>
      <c r="B14" s="7">
        <v>24</v>
      </c>
      <c r="C14" s="7">
        <v>3.3002911288731211E-6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40</v>
      </c>
      <c r="C16" s="8" t="s">
        <v>28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 x14ac:dyDescent="0.25">
      <c r="A17" s="6" t="s">
        <v>34</v>
      </c>
      <c r="B17" s="6">
        <v>0</v>
      </c>
      <c r="C17" s="6" t="e">
        <v>#N/A</v>
      </c>
      <c r="D17" s="6" t="e">
        <v>#N/A</v>
      </c>
      <c r="E17" s="6" t="e">
        <v>#N/A</v>
      </c>
      <c r="F17" s="6" t="e">
        <v>#N/A</v>
      </c>
      <c r="G17" s="6" t="e">
        <v>#N/A</v>
      </c>
      <c r="H17" s="6" t="e">
        <v>#N/A</v>
      </c>
      <c r="I17" s="6" t="e">
        <v>#N/A</v>
      </c>
    </row>
    <row r="18" spans="1:9" ht="15.75" thickBot="1" x14ac:dyDescent="0.3">
      <c r="A18" s="7" t="s">
        <v>21</v>
      </c>
      <c r="B18" s="7">
        <v>4.0564657909018562</v>
      </c>
      <c r="C18" s="7">
        <v>1.6709602873369735E-2</v>
      </c>
      <c r="D18" s="7">
        <v>242.76254927438686</v>
      </c>
      <c r="E18" s="7">
        <v>1.035565246348743E-40</v>
      </c>
      <c r="F18" s="7">
        <v>4.0218993437507802</v>
      </c>
      <c r="G18" s="7">
        <v>4.0910322380529323</v>
      </c>
      <c r="H18" s="7">
        <v>4.0218993437507802</v>
      </c>
      <c r="I18" s="7">
        <v>4.0910322380529323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046C-51FB-4E7A-B838-7EE0F78F091C}">
  <dimension ref="C3:S89"/>
  <sheetViews>
    <sheetView tabSelected="1" topLeftCell="M1" workbookViewId="0">
      <selection activeCell="R13" sqref="R13"/>
    </sheetView>
  </sheetViews>
  <sheetFormatPr baseColWidth="10" defaultRowHeight="15" x14ac:dyDescent="0.25"/>
  <cols>
    <col min="3" max="3" width="23.42578125" customWidth="1"/>
    <col min="4" max="4" width="19.7109375" customWidth="1"/>
    <col min="5" max="5" width="16.42578125" customWidth="1"/>
    <col min="6" max="6" width="20.5703125" customWidth="1"/>
    <col min="7" max="7" width="12.7109375" bestFit="1" customWidth="1"/>
    <col min="8" max="8" width="16.28515625" customWidth="1"/>
    <col min="9" max="9" width="12.7109375" bestFit="1" customWidth="1"/>
    <col min="10" max="10" width="12.7109375" customWidth="1"/>
    <col min="11" max="12" width="12" bestFit="1" customWidth="1"/>
    <col min="17" max="17" width="14.7109375" customWidth="1"/>
    <col min="18" max="18" width="14" customWidth="1"/>
    <col min="19" max="19" width="16.85546875" customWidth="1"/>
    <col min="20" max="20" width="6.5703125" customWidth="1"/>
    <col min="21" max="21" width="21.28515625" customWidth="1"/>
  </cols>
  <sheetData>
    <row r="3" spans="3:19" x14ac:dyDescent="0.25">
      <c r="C3" s="10" t="s">
        <v>9</v>
      </c>
      <c r="D3" s="10"/>
      <c r="E3" s="10"/>
      <c r="F3" s="10" t="s">
        <v>20</v>
      </c>
      <c r="G3" s="10"/>
      <c r="H3" s="10"/>
      <c r="R3" t="s">
        <v>20</v>
      </c>
      <c r="S3" t="s">
        <v>9</v>
      </c>
    </row>
    <row r="4" spans="3:19" ht="15.75" thickBot="1" x14ac:dyDescent="0.3">
      <c r="C4" t="s">
        <v>18</v>
      </c>
      <c r="D4" t="s">
        <v>17</v>
      </c>
      <c r="E4" t="s">
        <v>19</v>
      </c>
      <c r="F4" t="s">
        <v>18</v>
      </c>
      <c r="G4" t="s">
        <v>17</v>
      </c>
      <c r="H4" t="s">
        <v>19</v>
      </c>
      <c r="R4" s="7">
        <v>3.9337776899999999</v>
      </c>
      <c r="S4" s="7">
        <v>3.93139372</v>
      </c>
    </row>
    <row r="5" spans="3:19" x14ac:dyDescent="0.25">
      <c r="C5">
        <v>-923.86699999999996</v>
      </c>
      <c r="D5">
        <v>16.890999999999998</v>
      </c>
      <c r="E5">
        <v>254.29</v>
      </c>
      <c r="F5">
        <v>-1848.415</v>
      </c>
      <c r="G5">
        <v>42.688000000000002</v>
      </c>
      <c r="H5">
        <v>194.71</v>
      </c>
    </row>
    <row r="6" spans="3:19" x14ac:dyDescent="0.25">
      <c r="C6" s="5">
        <f>1.602176634E-19*C5</f>
        <v>-1.4801981203236779E-16</v>
      </c>
      <c r="D6">
        <f>D5*1E-30</f>
        <v>1.6891E-29</v>
      </c>
      <c r="E6" s="5">
        <f>E5*1000000000</f>
        <v>254290000000</v>
      </c>
      <c r="F6" s="5">
        <f>1.602176634E-19*F5</f>
        <v>-2.96148732293511E-16</v>
      </c>
      <c r="G6">
        <f>G5*1E-30</f>
        <v>4.2688000000000006E-29</v>
      </c>
      <c r="H6" s="5">
        <f>H5*1000000000</f>
        <v>194710000000</v>
      </c>
    </row>
    <row r="7" spans="3:19" x14ac:dyDescent="0.25">
      <c r="G7">
        <f>G5/2</f>
        <v>21.344000000000001</v>
      </c>
    </row>
    <row r="9" spans="3:19" x14ac:dyDescent="0.25">
      <c r="C9" s="10" t="s">
        <v>11</v>
      </c>
      <c r="D9" s="10"/>
      <c r="E9" s="10"/>
      <c r="F9" s="10"/>
      <c r="H9" s="10" t="s">
        <v>9</v>
      </c>
      <c r="I9" s="10"/>
      <c r="J9" s="10"/>
      <c r="K9" s="10"/>
    </row>
    <row r="10" spans="3:19" x14ac:dyDescent="0.25">
      <c r="C10" t="s">
        <v>6</v>
      </c>
      <c r="D10" t="s">
        <v>5</v>
      </c>
      <c r="E10" t="s">
        <v>22</v>
      </c>
      <c r="F10" t="s">
        <v>21</v>
      </c>
      <c r="G10" t="s">
        <v>22</v>
      </c>
      <c r="H10" t="s">
        <v>6</v>
      </c>
      <c r="I10" t="s">
        <v>5</v>
      </c>
      <c r="J10" t="s">
        <v>22</v>
      </c>
      <c r="K10" t="s">
        <v>21</v>
      </c>
      <c r="L10" t="s">
        <v>22</v>
      </c>
    </row>
    <row r="11" spans="3:19" x14ac:dyDescent="0.25">
      <c r="C11">
        <f>Tabelle1!G5</f>
        <v>4.2668500000000005E-29</v>
      </c>
      <c r="D11">
        <f>Tabelle1!E5</f>
        <v>-2.9614873945585106E-16</v>
      </c>
      <c r="E11">
        <f>16*(D11-$F$6)/(9*$G$6*$H$6)-(($G$6/C11)^(2/3)-1)^2*(6-4*($G$6/C11)^(2/3))</f>
        <v>-1.7174395854432828E-6</v>
      </c>
      <c r="F11">
        <f>(($G$6/C11)^(2/3)-1)^3</f>
        <v>2.8275396758265449E-11</v>
      </c>
      <c r="G11">
        <f>E11</f>
        <v>-1.7174395854432828E-6</v>
      </c>
      <c r="H11">
        <f>Tabelle1!N5</f>
        <v>1.6472149999999999E-29</v>
      </c>
      <c r="I11">
        <f>Tabelle1!L5</f>
        <v>-1.4801840721527101E-16</v>
      </c>
      <c r="J11">
        <f>16*(I11-$C$6)/(9*$D$6*$E$6)-(($D$6/H11)^(2/3)-1)^2*(6-4*($D$6/H11)^(2/3))</f>
        <v>3.07687665399097E-5</v>
      </c>
      <c r="K11">
        <f>(($D$6/H11)^(2/3)-1)^3</f>
        <v>4.8103797725218591E-6</v>
      </c>
      <c r="L11">
        <f>J11</f>
        <v>3.07687665399097E-5</v>
      </c>
    </row>
    <row r="12" spans="3:19" x14ac:dyDescent="0.25">
      <c r="C12">
        <f>Tabelle1!G6</f>
        <v>4.2452910000000009E-29</v>
      </c>
      <c r="D12">
        <f>Tabelle1!E6</f>
        <v>-2.9614861365531677E-16</v>
      </c>
      <c r="E12">
        <f>16*(D12-$F$6)/(9*$G$6*$H$6)-(($G$6/C12)^(2/3)-1)^2*(6-4*($G$6/C12)^(2/3))</f>
        <v>-1.6324430024924037E-6</v>
      </c>
      <c r="F12">
        <f>(($G$6/C12)^(2/3)-1)^3</f>
        <v>5.0177174759770881E-8</v>
      </c>
      <c r="G12">
        <f t="shared" ref="G12:G34" si="0">E12</f>
        <v>-1.6324430024924037E-6</v>
      </c>
      <c r="H12">
        <f>Tabelle1!N6</f>
        <v>1.6418769999999999E-29</v>
      </c>
      <c r="I12">
        <f>Tabelle1!L6</f>
        <v>-1.4801802412419664E-16</v>
      </c>
      <c r="J12">
        <f>16*(I12-$C$6)/(9*$D$6*$E$6)-(($D$6/H12)^(2/3)-1)^2*(6-4*($D$6/H12)^(2/3))</f>
        <v>3.9440251630684349E-5</v>
      </c>
      <c r="K12">
        <f>(($D$6/H12)^(2/3)-1)^3</f>
        <v>6.9499785718478019E-6</v>
      </c>
      <c r="L12">
        <f t="shared" ref="L12:L34" si="1">J12</f>
        <v>3.9440251630684349E-5</v>
      </c>
      <c r="P12" t="s">
        <v>47</v>
      </c>
      <c r="Q12" t="s">
        <v>49</v>
      </c>
      <c r="R12" t="s">
        <v>48</v>
      </c>
    </row>
    <row r="13" spans="3:19" x14ac:dyDescent="0.25">
      <c r="C13">
        <f>Tabelle1!G7</f>
        <v>4.2244120000000007E-29</v>
      </c>
      <c r="D13">
        <f>Tabelle1!E7</f>
        <v>-2.9614828301201323E-16</v>
      </c>
      <c r="E13">
        <f>16*(D13-$F$6)/(9*$G$6*$H$6)-(($G$6/C13)^(2/3)-1)^2*(6-4*($G$6/C13)^(2/3))</f>
        <v>-3.3514968999493985E-7</v>
      </c>
      <c r="F13">
        <f t="shared" ref="F13:F34" si="2">(($G$6/C13)^(2/3)-1)^3</f>
        <v>3.4194092859622303E-7</v>
      </c>
      <c r="G13">
        <f t="shared" si="0"/>
        <v>-3.3514968999493985E-7</v>
      </c>
      <c r="H13">
        <f>Tabelle1!N7</f>
        <v>1.6366250000000003E-29</v>
      </c>
      <c r="I13">
        <f>Tabelle1!L7</f>
        <v>-1.4801759874356472E-16</v>
      </c>
      <c r="J13">
        <f>16*(I13-$C$6)/(9*$D$6*$E$6)-(($D$6/H13)^(2/3)-1)^2*(6-4*($D$6/H13)^(2/3))</f>
        <v>5.0324650716495906E-5</v>
      </c>
      <c r="K13">
        <f>(($D$6/H13)^(2/3)-1)^3</f>
        <v>9.6128660950608164E-6</v>
      </c>
      <c r="L13">
        <f t="shared" si="1"/>
        <v>5.0324650716495906E-5</v>
      </c>
      <c r="P13">
        <f>(G5/2-D5)*0.895</f>
        <v>3.9854350000000025</v>
      </c>
      <c r="Q13" s="11">
        <v>16.1097160264625</v>
      </c>
      <c r="R13">
        <f>Q13+P13</f>
        <v>20.095151026462503</v>
      </c>
    </row>
    <row r="14" spans="3:19" x14ac:dyDescent="0.25">
      <c r="C14">
        <f>Tabelle1!G8</f>
        <v>4.2048790000000001E-29</v>
      </c>
      <c r="D14">
        <f>Tabelle1!E8</f>
        <v>-2.9614778506337254E-16</v>
      </c>
      <c r="E14">
        <f t="shared" ref="E14:E34" si="3">16*(D14-$F$6)/(9*$G$6*$H$6)-(($G$6/C14)^(2/3)-1)^2*(6-4*($G$6/C14)^(2/3))</f>
        <v>2.3516349029974908E-6</v>
      </c>
      <c r="F14">
        <f t="shared" si="2"/>
        <v>1.0330310565661222E-6</v>
      </c>
      <c r="G14">
        <f t="shared" si="0"/>
        <v>2.3516349029974908E-6</v>
      </c>
      <c r="H14">
        <f>Tabelle1!N8</f>
        <v>1.6313900000000001E-29</v>
      </c>
      <c r="I14">
        <f>Tabelle1!L8</f>
        <v>-1.4801712806514901E-16</v>
      </c>
      <c r="J14">
        <f t="shared" ref="J14:J34" si="4">16*(I14-$C$6)/(9*$D$6*$E$6)-(($D$6/H14)^(2/3)-1)^2*(6-4*($D$6/H14)^(2/3))</f>
        <v>6.298919781512328E-5</v>
      </c>
      <c r="K14">
        <f t="shared" ref="K14:K34" si="5">(($D$6/H14)^(2/3)-1)^3</f>
        <v>1.2889047619336595E-5</v>
      </c>
      <c r="L14">
        <f t="shared" si="1"/>
        <v>6.298919781512328E-5</v>
      </c>
    </row>
    <row r="15" spans="3:19" x14ac:dyDescent="0.25">
      <c r="C15">
        <f>Tabelle1!G9</f>
        <v>4.1849430000000004E-29</v>
      </c>
      <c r="D15">
        <f>Tabelle1!E9</f>
        <v>-2.9614708377607577E-16</v>
      </c>
      <c r="E15">
        <f t="shared" si="3"/>
        <v>7.495142138699677E-6</v>
      </c>
      <c r="F15">
        <f t="shared" si="2"/>
        <v>2.3602366185304285E-6</v>
      </c>
      <c r="G15">
        <f t="shared" si="0"/>
        <v>7.495142138699677E-6</v>
      </c>
      <c r="H15">
        <f>Tabelle1!N9</f>
        <v>1.6262770000000001E-29</v>
      </c>
      <c r="I15">
        <f>Tabelle1!L9</f>
        <v>-1.4801662120082325E-16</v>
      </c>
      <c r="J15">
        <f t="shared" si="4"/>
        <v>7.7985209636724246E-5</v>
      </c>
      <c r="K15">
        <f t="shared" si="5"/>
        <v>1.6758105896862129E-5</v>
      </c>
      <c r="L15">
        <f t="shared" si="1"/>
        <v>7.7985209636724246E-5</v>
      </c>
    </row>
    <row r="16" spans="3:19" x14ac:dyDescent="0.25">
      <c r="C16">
        <f>Tabelle1!G10</f>
        <v>4.1649110000000005E-29</v>
      </c>
      <c r="D16">
        <f>Tabelle1!E10</f>
        <v>-2.9614617721003498E-16</v>
      </c>
      <c r="E16">
        <f t="shared" si="3"/>
        <v>1.6141210734163416E-5</v>
      </c>
      <c r="F16">
        <f t="shared" si="2"/>
        <v>4.5420236981771494E-6</v>
      </c>
      <c r="G16">
        <f t="shared" si="0"/>
        <v>1.6141210734163416E-5</v>
      </c>
      <c r="H16">
        <f>Tabelle1!N10</f>
        <v>1.6212120000000001E-29</v>
      </c>
      <c r="I16">
        <f>Tabelle1!L10</f>
        <v>-1.4801607104419785E-16</v>
      </c>
      <c r="J16">
        <f t="shared" si="4"/>
        <v>9.6253260686592892E-5</v>
      </c>
      <c r="K16">
        <f t="shared" si="5"/>
        <v>2.1312152256280722E-5</v>
      </c>
      <c r="L16">
        <f t="shared" si="1"/>
        <v>9.6253260686592892E-5</v>
      </c>
    </row>
    <row r="17" spans="3:12" x14ac:dyDescent="0.25">
      <c r="C17">
        <f>Tabelle1!G11</f>
        <v>4.1454240000000001E-29</v>
      </c>
      <c r="D17">
        <f>Tabelle1!E11</f>
        <v>-2.9614509690802841E-16</v>
      </c>
      <c r="E17">
        <f t="shared" si="3"/>
        <v>2.8682650581874107E-5</v>
      </c>
      <c r="F17">
        <f t="shared" si="2"/>
        <v>7.6969212380228073E-6</v>
      </c>
      <c r="G17">
        <f t="shared" si="0"/>
        <v>2.8682650581874107E-5</v>
      </c>
      <c r="H17">
        <f>Tabelle1!N11</f>
        <v>1.6162500000000002E-29</v>
      </c>
      <c r="I17">
        <f>Tabelle1!L11</f>
        <v>-1.4801548648915914E-16</v>
      </c>
      <c r="J17">
        <f t="shared" si="4"/>
        <v>1.1710318557429456E-4</v>
      </c>
      <c r="K17">
        <f t="shared" si="5"/>
        <v>2.6537331323505642E-5</v>
      </c>
      <c r="L17">
        <f t="shared" si="1"/>
        <v>1.1710318557429456E-4</v>
      </c>
    </row>
    <row r="18" spans="3:12" x14ac:dyDescent="0.25">
      <c r="C18">
        <f>Tabelle1!G12</f>
        <v>4.1272710000000002E-29</v>
      </c>
      <c r="D18">
        <f>Tabelle1!E12</f>
        <v>-2.9614391166688267E-16</v>
      </c>
      <c r="E18">
        <f t="shared" si="3"/>
        <v>4.455856893004922E-5</v>
      </c>
      <c r="F18">
        <f t="shared" si="2"/>
        <v>1.1746754270391118E-5</v>
      </c>
      <c r="G18">
        <f t="shared" si="0"/>
        <v>4.455856893004922E-5</v>
      </c>
      <c r="H18">
        <f>Tabelle1!N12</f>
        <v>1.6113280000000002E-29</v>
      </c>
      <c r="I18">
        <f>Tabelle1!L12</f>
        <v>-1.4801486199882693E-16</v>
      </c>
      <c r="J18">
        <f t="shared" si="4"/>
        <v>1.4069299077949511E-4</v>
      </c>
      <c r="K18">
        <f t="shared" si="5"/>
        <v>3.253429873175618E-5</v>
      </c>
      <c r="L18">
        <f t="shared" si="1"/>
        <v>1.4069299077949511E-4</v>
      </c>
    </row>
    <row r="19" spans="3:12" x14ac:dyDescent="0.25">
      <c r="C19">
        <f>Tabelle1!G13</f>
        <v>4.1090010000000004E-29</v>
      </c>
      <c r="D19">
        <f>Tabelle1!E13</f>
        <v>-2.9614253908735671E-16</v>
      </c>
      <c r="E19">
        <f t="shared" si="3"/>
        <v>6.5725149743270069E-5</v>
      </c>
      <c r="F19">
        <f t="shared" si="2"/>
        <v>1.709664810667645E-5</v>
      </c>
      <c r="G19">
        <f t="shared" si="0"/>
        <v>6.5725149743270069E-5</v>
      </c>
      <c r="H19">
        <f>Tabelle1!N13</f>
        <v>1.6064640000000003E-29</v>
      </c>
      <c r="I19">
        <f>Tabelle1!L13</f>
        <v>-1.4801419890292441E-16</v>
      </c>
      <c r="J19">
        <f t="shared" si="4"/>
        <v>1.6778699128332632E-4</v>
      </c>
      <c r="K19">
        <f>(($D$6/H19)^(2/3)-1)^3</f>
        <v>3.9323578117238498E-5</v>
      </c>
      <c r="L19">
        <f t="shared" si="1"/>
        <v>1.6778699128332632E-4</v>
      </c>
    </row>
    <row r="20" spans="3:12" x14ac:dyDescent="0.25">
      <c r="C20">
        <f>Tabelle1!G14</f>
        <v>4.0911470000000005E-29</v>
      </c>
      <c r="D20">
        <f>Tabelle1!E14</f>
        <v>-2.9614102176419056E-16</v>
      </c>
      <c r="E20">
        <f t="shared" si="3"/>
        <v>9.177977484064884E-5</v>
      </c>
      <c r="F20">
        <f t="shared" si="2"/>
        <v>2.3747820181467073E-5</v>
      </c>
      <c r="G20">
        <f t="shared" si="0"/>
        <v>9.177977484064884E-5</v>
      </c>
      <c r="H20">
        <f>Tabelle1!N14</f>
        <v>1.601674E-29</v>
      </c>
      <c r="I20">
        <f>Tabelle1!L14</f>
        <v>-1.4801350223696071E-16</v>
      </c>
      <c r="J20">
        <f t="shared" si="4"/>
        <v>1.9772717030202549E-4</v>
      </c>
      <c r="K20">
        <f t="shared" si="5"/>
        <v>4.6913719794549989E-5</v>
      </c>
      <c r="L20">
        <f t="shared" si="1"/>
        <v>1.9772717030202549E-4</v>
      </c>
    </row>
    <row r="21" spans="3:12" x14ac:dyDescent="0.25">
      <c r="C21">
        <f>Tabelle1!G15</f>
        <v>4.0730179999999999E-29</v>
      </c>
      <c r="D21">
        <f>Tabelle1!E15</f>
        <v>-2.9613929722219242E-16</v>
      </c>
      <c r="E21">
        <f t="shared" si="3"/>
        <v>1.2487799046510318E-4</v>
      </c>
      <c r="F21">
        <f t="shared" si="2"/>
        <v>3.2139143831768624E-5</v>
      </c>
      <c r="G21">
        <f t="shared" si="0"/>
        <v>1.2487799046510318E-4</v>
      </c>
      <c r="H21">
        <f>Tabelle1!N15</f>
        <v>1.5969260000000002E-29</v>
      </c>
      <c r="I21">
        <f>Tabelle1!L15</f>
        <v>-1.4801276548311233E-16</v>
      </c>
      <c r="J21">
        <f t="shared" si="4"/>
        <v>2.3201948508119264E-4</v>
      </c>
      <c r="K21">
        <f t="shared" si="5"/>
        <v>5.5388155168211456E-5</v>
      </c>
      <c r="L21">
        <f t="shared" si="1"/>
        <v>2.3201948508119264E-4</v>
      </c>
    </row>
    <row r="22" spans="3:12" x14ac:dyDescent="0.25">
      <c r="C22">
        <f>Tabelle1!G16</f>
        <v>4.0556410000000001E-29</v>
      </c>
      <c r="D22">
        <f>Tabelle1!E16</f>
        <v>-2.9613746791544504E-16</v>
      </c>
      <c r="E22">
        <f t="shared" si="3"/>
        <v>1.6337922561435615E-4</v>
      </c>
      <c r="F22">
        <f t="shared" si="2"/>
        <v>4.1923395158747187E-5</v>
      </c>
      <c r="G22">
        <f t="shared" si="0"/>
        <v>1.6337922561435615E-4</v>
      </c>
      <c r="H22">
        <f>Tabelle1!N16</f>
        <v>1.5922500000000001E-29</v>
      </c>
      <c r="I22">
        <f>Tabelle1!L16</f>
        <v>-1.4801199978053591E-16</v>
      </c>
      <c r="J22">
        <f t="shared" si="4"/>
        <v>2.6828497697433448E-4</v>
      </c>
      <c r="K22">
        <f t="shared" si="5"/>
        <v>6.4723817248187279E-5</v>
      </c>
      <c r="L22">
        <f t="shared" si="1"/>
        <v>2.6828497697433448E-4</v>
      </c>
    </row>
    <row r="23" spans="3:12" x14ac:dyDescent="0.25">
      <c r="C23">
        <f>Tabelle1!G17</f>
        <v>4.0383060000000003E-29</v>
      </c>
      <c r="D23">
        <f>Tabelle1!E17</f>
        <v>-2.9613546757577575E-16</v>
      </c>
      <c r="E23">
        <f t="shared" si="3"/>
        <v>2.0913798109531249E-4</v>
      </c>
      <c r="F23">
        <f t="shared" si="2"/>
        <v>5.3574880703360858E-5</v>
      </c>
      <c r="G23">
        <f t="shared" si="0"/>
        <v>2.0913798109531249E-4</v>
      </c>
      <c r="H23">
        <f>Tabelle1!N17</f>
        <v>1.5876350000000001E-29</v>
      </c>
      <c r="I23">
        <f>Tabelle1!L17</f>
        <v>-1.4801120024631343E-16</v>
      </c>
      <c r="J23">
        <f t="shared" si="4"/>
        <v>3.0848759885834104E-4</v>
      </c>
      <c r="K23">
        <f t="shared" si="5"/>
        <v>7.4964373896898491E-5</v>
      </c>
      <c r="L23">
        <f t="shared" si="1"/>
        <v>3.0848759885834104E-4</v>
      </c>
    </row>
    <row r="24" spans="3:12" x14ac:dyDescent="0.25">
      <c r="C24">
        <f>Tabelle1!G18</f>
        <v>4.0216440000000005E-29</v>
      </c>
      <c r="D24">
        <f>Tabelle1!E18</f>
        <v>-2.9613337539801062E-16</v>
      </c>
      <c r="E24">
        <f t="shared" si="3"/>
        <v>2.6096902155024054E-4</v>
      </c>
      <c r="F24">
        <f t="shared" si="2"/>
        <v>6.6737580243135191E-5</v>
      </c>
      <c r="G24">
        <f t="shared" si="0"/>
        <v>2.6096902155024054E-4</v>
      </c>
      <c r="H24">
        <f>Tabelle1!N18</f>
        <v>1.5830780000000003E-29</v>
      </c>
      <c r="I24">
        <f>Tabelle1!L18</f>
        <v>-1.4801036788318704E-16</v>
      </c>
      <c r="J24">
        <f t="shared" si="4"/>
        <v>3.5255867487137601E-4</v>
      </c>
      <c r="K24">
        <f t="shared" si="5"/>
        <v>8.6139828885432415E-5</v>
      </c>
      <c r="L24">
        <f t="shared" si="1"/>
        <v>3.5255867487137601E-4</v>
      </c>
    </row>
    <row r="25" spans="3:12" x14ac:dyDescent="0.25">
      <c r="C25">
        <f>Tabelle1!G19</f>
        <v>4.0199849999999999E-29</v>
      </c>
      <c r="D25">
        <f>Tabelle1!E19</f>
        <v>-2.9613315791197163E-16</v>
      </c>
      <c r="E25">
        <f t="shared" si="3"/>
        <v>2.6656793465095916E-4</v>
      </c>
      <c r="F25">
        <f t="shared" si="2"/>
        <v>6.8160559487728619E-5</v>
      </c>
      <c r="G25">
        <f t="shared" si="0"/>
        <v>2.6656793465095916E-4</v>
      </c>
      <c r="H25">
        <f>Tabelle1!N19</f>
        <v>1.5826250000000002E-29</v>
      </c>
      <c r="I25">
        <f>Tabelle1!L19</f>
        <v>-1.4801028302068832E-16</v>
      </c>
      <c r="J25">
        <f t="shared" si="4"/>
        <v>3.5709109879360126E-4</v>
      </c>
      <c r="K25">
        <f t="shared" si="5"/>
        <v>8.7310923419067925E-5</v>
      </c>
      <c r="L25">
        <f t="shared" si="1"/>
        <v>3.5709109879360126E-4</v>
      </c>
    </row>
    <row r="26" spans="3:12" x14ac:dyDescent="0.25">
      <c r="C26">
        <f>Tabelle1!G20</f>
        <v>4.0183360000000006E-29</v>
      </c>
      <c r="D26">
        <f>Tabelle1!E20</f>
        <v>-2.9613293985916541E-16</v>
      </c>
      <c r="E26">
        <f t="shared" si="3"/>
        <v>2.7226134405526495E-4</v>
      </c>
      <c r="F26">
        <f t="shared" si="2"/>
        <v>6.9595855397366723E-5</v>
      </c>
      <c r="G26">
        <f t="shared" si="0"/>
        <v>2.7226134405526495E-4</v>
      </c>
      <c r="H26">
        <f>Tabelle1!N20</f>
        <v>1.5821730000000001E-29</v>
      </c>
      <c r="I26">
        <f>Tabelle1!L20</f>
        <v>-1.4801019800559841E-16</v>
      </c>
      <c r="J26">
        <f t="shared" si="4"/>
        <v>3.616234440308912E-4</v>
      </c>
      <c r="K26">
        <f t="shared" si="5"/>
        <v>8.8490528675660014E-5</v>
      </c>
      <c r="L26">
        <f t="shared" si="1"/>
        <v>3.616234440308912E-4</v>
      </c>
    </row>
    <row r="27" spans="3:12" x14ac:dyDescent="0.25">
      <c r="C27">
        <f>Tabelle1!G21</f>
        <v>4.0135260000000003E-29</v>
      </c>
      <c r="D27">
        <f>Tabelle1!E21</f>
        <v>-2.9613229524859524E-16</v>
      </c>
      <c r="E27">
        <f t="shared" si="3"/>
        <v>2.8914440836781945E-4</v>
      </c>
      <c r="F27">
        <f t="shared" si="2"/>
        <v>7.390319238011237E-5</v>
      </c>
      <c r="G27">
        <f t="shared" si="0"/>
        <v>2.8914440836781945E-4</v>
      </c>
      <c r="H27">
        <f>Tabelle1!N21</f>
        <v>1.580815E-29</v>
      </c>
      <c r="I27">
        <f>Tabelle1!L21</f>
        <v>-1.4800993818640439E-16</v>
      </c>
      <c r="J27">
        <f t="shared" si="4"/>
        <v>3.7627511129108065E-4</v>
      </c>
      <c r="K27">
        <f t="shared" si="5"/>
        <v>9.2101867995932215E-5</v>
      </c>
      <c r="L27">
        <f t="shared" si="1"/>
        <v>3.7627511129108065E-4</v>
      </c>
    </row>
    <row r="28" spans="3:12" x14ac:dyDescent="0.25">
      <c r="C28">
        <f>Tabelle1!G22</f>
        <v>4.0053849999999998E-29</v>
      </c>
      <c r="D28">
        <f>Tabelle1!E22</f>
        <v>-2.961311708259369E-16</v>
      </c>
      <c r="E28">
        <f t="shared" si="3"/>
        <v>3.1958334514646178E-4</v>
      </c>
      <c r="F28">
        <f t="shared" si="2"/>
        <v>8.1613464198094222E-5</v>
      </c>
      <c r="G28">
        <f t="shared" si="0"/>
        <v>3.1958334514646178E-4</v>
      </c>
      <c r="H28">
        <f>Tabelle1!N22</f>
        <v>1.578573E-29</v>
      </c>
      <c r="I28">
        <f>Tabelle1!L22</f>
        <v>-1.48009501317836E-16</v>
      </c>
      <c r="J28">
        <f t="shared" si="4"/>
        <v>4.0116267166384612E-4</v>
      </c>
      <c r="K28">
        <f t="shared" si="5"/>
        <v>9.8288768866367646E-5</v>
      </c>
      <c r="L28">
        <f t="shared" si="1"/>
        <v>4.0116267166384612E-4</v>
      </c>
    </row>
    <row r="29" spans="3:12" x14ac:dyDescent="0.25">
      <c r="C29">
        <f>Tabelle1!G23</f>
        <v>3.9904580000000005E-29</v>
      </c>
      <c r="D29">
        <f>Tabelle1!E23</f>
        <v>-2.961290030719367E-16</v>
      </c>
      <c r="E29">
        <f t="shared" si="3"/>
        <v>3.8084100450951367E-4</v>
      </c>
      <c r="F29">
        <f t="shared" si="2"/>
        <v>9.7188657038010728E-5</v>
      </c>
      <c r="G29">
        <f t="shared" si="0"/>
        <v>3.8084100450951367E-4</v>
      </c>
      <c r="H29">
        <f>Tabelle1!N23</f>
        <v>1.574128E-29</v>
      </c>
      <c r="I29">
        <f>Tabelle1!L23</f>
        <v>-1.4800860857219698E-16</v>
      </c>
      <c r="J29">
        <f t="shared" si="4"/>
        <v>4.520261829080701E-4</v>
      </c>
      <c r="K29">
        <f t="shared" si="5"/>
        <v>1.1141016663662458E-4</v>
      </c>
      <c r="L29">
        <f t="shared" si="1"/>
        <v>4.520261829080701E-4</v>
      </c>
    </row>
    <row r="30" spans="3:12" x14ac:dyDescent="0.25">
      <c r="C30">
        <f>Tabelle1!G24</f>
        <v>3.9747840000000003E-29</v>
      </c>
      <c r="D30">
        <f>Tabelle1!E24</f>
        <v>-2.9612657538974883E-16</v>
      </c>
      <c r="E30">
        <f t="shared" si="3"/>
        <v>4.5357076717681549E-4</v>
      </c>
      <c r="F30">
        <f t="shared" si="2"/>
        <v>1.1567747530379793E-4</v>
      </c>
      <c r="G30">
        <f t="shared" si="0"/>
        <v>4.5357076717681549E-4</v>
      </c>
      <c r="H30">
        <f>Tabelle1!N24</f>
        <v>1.5697360000000001E-29</v>
      </c>
      <c r="I30">
        <f>Tabelle1!L24</f>
        <v>-1.4800768358622006E-16</v>
      </c>
      <c r="J30">
        <f t="shared" si="4"/>
        <v>5.0765197672331206E-4</v>
      </c>
      <c r="K30">
        <f t="shared" si="5"/>
        <v>1.2554230749354086E-4</v>
      </c>
      <c r="L30">
        <f t="shared" si="1"/>
        <v>5.0765197672331206E-4</v>
      </c>
    </row>
    <row r="31" spans="3:12" x14ac:dyDescent="0.25">
      <c r="C31">
        <f>Tabelle1!G25</f>
        <v>3.9594410000000005E-29</v>
      </c>
      <c r="D31">
        <f>Tabelle1!E25</f>
        <v>-2.9612404629981783E-16</v>
      </c>
      <c r="E31">
        <f t="shared" si="3"/>
        <v>5.336610112626778E-4</v>
      </c>
      <c r="F31">
        <f t="shared" si="2"/>
        <v>1.3605240352310689E-4</v>
      </c>
      <c r="G31">
        <f t="shared" si="0"/>
        <v>5.336610112626778E-4</v>
      </c>
      <c r="H31">
        <f>Tabelle1!N25</f>
        <v>1.565396E-29</v>
      </c>
      <c r="I31">
        <f>Tabelle1!L25</f>
        <v>-1.4800672858337679E-16</v>
      </c>
      <c r="J31">
        <f t="shared" si="4"/>
        <v>5.6750352643350228E-4</v>
      </c>
      <c r="K31">
        <f t="shared" si="5"/>
        <v>1.4070669800298846E-4</v>
      </c>
      <c r="L31">
        <f t="shared" si="1"/>
        <v>5.6750352643350228E-4</v>
      </c>
    </row>
    <row r="32" spans="3:12" x14ac:dyDescent="0.25">
      <c r="C32">
        <f>Tabelle1!G26</f>
        <v>3.9443480000000004E-29</v>
      </c>
      <c r="D32">
        <f>Tabelle1!E26</f>
        <v>-2.9612140699545222E-16</v>
      </c>
      <c r="E32">
        <f t="shared" si="3"/>
        <v>6.219477866640016E-4</v>
      </c>
      <c r="F32">
        <f t="shared" si="2"/>
        <v>1.5845216580511788E-4</v>
      </c>
      <c r="G32">
        <f t="shared" si="0"/>
        <v>6.219477866640016E-4</v>
      </c>
      <c r="H32">
        <f>Tabelle1!N26</f>
        <v>1.5611090000000003E-29</v>
      </c>
      <c r="I32">
        <f>Tabelle1!L26</f>
        <v>-1.480057453075664E-16</v>
      </c>
      <c r="J32">
        <f t="shared" si="4"/>
        <v>6.3139065555506413E-4</v>
      </c>
      <c r="K32">
        <f t="shared" si="5"/>
        <v>1.5691574179135895E-4</v>
      </c>
      <c r="L32">
        <f t="shared" si="1"/>
        <v>6.3139065555506413E-4</v>
      </c>
    </row>
    <row r="33" spans="3:12" x14ac:dyDescent="0.25">
      <c r="C33">
        <f>Tabelle1!G27</f>
        <v>3.9295620000000003E-29</v>
      </c>
      <c r="D33">
        <f>Tabelle1!E27</f>
        <v>-2.961186752862236E-16</v>
      </c>
      <c r="E33">
        <f t="shared" si="3"/>
        <v>7.1772976113374312E-4</v>
      </c>
      <c r="F33">
        <f t="shared" si="2"/>
        <v>1.8281829880602998E-4</v>
      </c>
      <c r="G33">
        <f t="shared" si="0"/>
        <v>7.1772976113374312E-4</v>
      </c>
      <c r="H33">
        <f>Tabelle1!N27</f>
        <v>1.5568720000000003E-29</v>
      </c>
      <c r="I33">
        <f>Tabelle1!L27</f>
        <v>-1.4800473345360657E-16</v>
      </c>
      <c r="J33">
        <f t="shared" si="4"/>
        <v>6.9964173085358509E-4</v>
      </c>
      <c r="K33">
        <f t="shared" si="5"/>
        <v>1.7419519246315748E-4</v>
      </c>
      <c r="L33">
        <f t="shared" si="1"/>
        <v>6.9964173085358509E-4</v>
      </c>
    </row>
    <row r="34" spans="3:12" x14ac:dyDescent="0.25">
      <c r="C34">
        <f>Tabelle1!G28</f>
        <v>3.9142800000000007E-29</v>
      </c>
      <c r="D34">
        <f>Tabelle1!E28</f>
        <v>-2.9611569561631607E-16</v>
      </c>
      <c r="E34">
        <f t="shared" si="3"/>
        <v>8.2739147576692523E-4</v>
      </c>
      <c r="F34">
        <f t="shared" si="2"/>
        <v>2.1068767363585555E-4</v>
      </c>
      <c r="G34">
        <f t="shared" si="0"/>
        <v>8.2739147576692523E-4</v>
      </c>
      <c r="H34">
        <f>Tabelle1!N28</f>
        <v>1.5526840000000001E-29</v>
      </c>
      <c r="I34">
        <f>Tabelle1!L28</f>
        <v>-1.4800369308689352E-16</v>
      </c>
      <c r="J34">
        <f t="shared" si="4"/>
        <v>7.7256898425734181E-4</v>
      </c>
      <c r="K34">
        <f t="shared" si="5"/>
        <v>1.9256303620721215E-4</v>
      </c>
      <c r="L34">
        <f t="shared" si="1"/>
        <v>7.7256898425734181E-4</v>
      </c>
    </row>
    <row r="41" spans="3:12" x14ac:dyDescent="0.25">
      <c r="H41" t="str">
        <f>F10</f>
        <v>x</v>
      </c>
      <c r="I41" t="s">
        <v>11</v>
      </c>
      <c r="J41" t="s">
        <v>16</v>
      </c>
    </row>
    <row r="42" spans="3:12" x14ac:dyDescent="0.25">
      <c r="H42">
        <f t="shared" ref="H42:H65" si="6">F11</f>
        <v>2.8275396758265449E-11</v>
      </c>
      <c r="I42">
        <f t="shared" ref="I42:I65" si="7">G11</f>
        <v>-1.7174395854432828E-6</v>
      </c>
    </row>
    <row r="43" spans="3:12" x14ac:dyDescent="0.25">
      <c r="H43">
        <f t="shared" si="6"/>
        <v>5.0177174759770881E-8</v>
      </c>
      <c r="I43">
        <f t="shared" si="7"/>
        <v>-1.6324430024924037E-6</v>
      </c>
    </row>
    <row r="44" spans="3:12" x14ac:dyDescent="0.25">
      <c r="H44">
        <f t="shared" si="6"/>
        <v>3.4194092859622303E-7</v>
      </c>
      <c r="I44">
        <f t="shared" si="7"/>
        <v>-3.3514968999493985E-7</v>
      </c>
    </row>
    <row r="45" spans="3:12" x14ac:dyDescent="0.25">
      <c r="H45">
        <f t="shared" si="6"/>
        <v>1.0330310565661222E-6</v>
      </c>
      <c r="I45">
        <f t="shared" si="7"/>
        <v>2.3516349029974908E-6</v>
      </c>
    </row>
    <row r="46" spans="3:12" x14ac:dyDescent="0.25">
      <c r="H46">
        <f t="shared" si="6"/>
        <v>2.3602366185304285E-6</v>
      </c>
      <c r="I46">
        <f t="shared" si="7"/>
        <v>7.495142138699677E-6</v>
      </c>
    </row>
    <row r="47" spans="3:12" x14ac:dyDescent="0.25">
      <c r="H47">
        <f t="shared" si="6"/>
        <v>4.5420236981771494E-6</v>
      </c>
      <c r="I47">
        <f t="shared" si="7"/>
        <v>1.6141210734163416E-5</v>
      </c>
    </row>
    <row r="48" spans="3:12" x14ac:dyDescent="0.25">
      <c r="H48">
        <f t="shared" si="6"/>
        <v>7.6969212380228073E-6</v>
      </c>
      <c r="I48">
        <f t="shared" si="7"/>
        <v>2.8682650581874107E-5</v>
      </c>
    </row>
    <row r="49" spans="8:9" x14ac:dyDescent="0.25">
      <c r="H49">
        <f t="shared" si="6"/>
        <v>1.1746754270391118E-5</v>
      </c>
      <c r="I49">
        <f t="shared" si="7"/>
        <v>4.455856893004922E-5</v>
      </c>
    </row>
    <row r="50" spans="8:9" x14ac:dyDescent="0.25">
      <c r="H50">
        <f t="shared" si="6"/>
        <v>1.709664810667645E-5</v>
      </c>
      <c r="I50">
        <f t="shared" si="7"/>
        <v>6.5725149743270069E-5</v>
      </c>
    </row>
    <row r="51" spans="8:9" x14ac:dyDescent="0.25">
      <c r="H51">
        <f t="shared" si="6"/>
        <v>2.3747820181467073E-5</v>
      </c>
      <c r="I51">
        <f t="shared" si="7"/>
        <v>9.177977484064884E-5</v>
      </c>
    </row>
    <row r="52" spans="8:9" x14ac:dyDescent="0.25">
      <c r="H52">
        <f t="shared" si="6"/>
        <v>3.2139143831768624E-5</v>
      </c>
      <c r="I52">
        <f t="shared" si="7"/>
        <v>1.2487799046510318E-4</v>
      </c>
    </row>
    <row r="53" spans="8:9" x14ac:dyDescent="0.25">
      <c r="H53">
        <f t="shared" si="6"/>
        <v>4.1923395158747187E-5</v>
      </c>
      <c r="I53">
        <f t="shared" si="7"/>
        <v>1.6337922561435615E-4</v>
      </c>
    </row>
    <row r="54" spans="8:9" x14ac:dyDescent="0.25">
      <c r="H54">
        <f t="shared" si="6"/>
        <v>5.3574880703360858E-5</v>
      </c>
      <c r="I54">
        <f t="shared" si="7"/>
        <v>2.0913798109531249E-4</v>
      </c>
    </row>
    <row r="55" spans="8:9" x14ac:dyDescent="0.25">
      <c r="H55">
        <f t="shared" si="6"/>
        <v>6.6737580243135191E-5</v>
      </c>
      <c r="I55">
        <f t="shared" si="7"/>
        <v>2.6096902155024054E-4</v>
      </c>
    </row>
    <row r="56" spans="8:9" x14ac:dyDescent="0.25">
      <c r="H56">
        <f t="shared" si="6"/>
        <v>6.8160559487728619E-5</v>
      </c>
      <c r="I56">
        <f t="shared" si="7"/>
        <v>2.6656793465095916E-4</v>
      </c>
    </row>
    <row r="57" spans="8:9" x14ac:dyDescent="0.25">
      <c r="H57">
        <f t="shared" si="6"/>
        <v>6.9595855397366723E-5</v>
      </c>
      <c r="I57">
        <f t="shared" si="7"/>
        <v>2.7226134405526495E-4</v>
      </c>
    </row>
    <row r="58" spans="8:9" x14ac:dyDescent="0.25">
      <c r="H58">
        <f t="shared" si="6"/>
        <v>7.390319238011237E-5</v>
      </c>
      <c r="I58">
        <f t="shared" si="7"/>
        <v>2.8914440836781945E-4</v>
      </c>
    </row>
    <row r="59" spans="8:9" x14ac:dyDescent="0.25">
      <c r="H59">
        <f t="shared" si="6"/>
        <v>8.1613464198094222E-5</v>
      </c>
      <c r="I59">
        <f t="shared" si="7"/>
        <v>3.1958334514646178E-4</v>
      </c>
    </row>
    <row r="60" spans="8:9" x14ac:dyDescent="0.25">
      <c r="H60">
        <f t="shared" si="6"/>
        <v>9.7188657038010728E-5</v>
      </c>
      <c r="I60">
        <f t="shared" si="7"/>
        <v>3.8084100450951367E-4</v>
      </c>
    </row>
    <row r="61" spans="8:9" x14ac:dyDescent="0.25">
      <c r="H61">
        <f t="shared" si="6"/>
        <v>1.1567747530379793E-4</v>
      </c>
      <c r="I61">
        <f>G30</f>
        <v>4.5357076717681549E-4</v>
      </c>
    </row>
    <row r="62" spans="8:9" x14ac:dyDescent="0.25">
      <c r="H62">
        <f t="shared" si="6"/>
        <v>1.3605240352310689E-4</v>
      </c>
      <c r="I62">
        <f t="shared" si="7"/>
        <v>5.336610112626778E-4</v>
      </c>
    </row>
    <row r="63" spans="8:9" x14ac:dyDescent="0.25">
      <c r="H63">
        <f t="shared" si="6"/>
        <v>1.5845216580511788E-4</v>
      </c>
      <c r="I63">
        <f t="shared" si="7"/>
        <v>6.219477866640016E-4</v>
      </c>
    </row>
    <row r="64" spans="8:9" x14ac:dyDescent="0.25">
      <c r="H64">
        <f>F33</f>
        <v>1.8281829880602998E-4</v>
      </c>
      <c r="I64">
        <f t="shared" si="7"/>
        <v>7.1772976113374312E-4</v>
      </c>
    </row>
    <row r="65" spans="8:10" x14ac:dyDescent="0.25">
      <c r="H65">
        <f t="shared" si="6"/>
        <v>2.1068767363585555E-4</v>
      </c>
      <c r="I65">
        <f t="shared" si="7"/>
        <v>8.2739147576692523E-4</v>
      </c>
    </row>
    <row r="66" spans="8:10" x14ac:dyDescent="0.25">
      <c r="H66">
        <f>K11</f>
        <v>4.8103797725218591E-6</v>
      </c>
      <c r="J66">
        <f>L11</f>
        <v>3.07687665399097E-5</v>
      </c>
    </row>
    <row r="67" spans="8:10" x14ac:dyDescent="0.25">
      <c r="H67">
        <f t="shared" ref="H67:H89" si="8">K12</f>
        <v>6.9499785718478019E-6</v>
      </c>
      <c r="J67">
        <f t="shared" ref="J67:J89" si="9">L12</f>
        <v>3.9440251630684349E-5</v>
      </c>
    </row>
    <row r="68" spans="8:10" x14ac:dyDescent="0.25">
      <c r="H68">
        <f t="shared" si="8"/>
        <v>9.6128660950608164E-6</v>
      </c>
      <c r="J68">
        <f t="shared" si="9"/>
        <v>5.0324650716495906E-5</v>
      </c>
    </row>
    <row r="69" spans="8:10" x14ac:dyDescent="0.25">
      <c r="H69">
        <f t="shared" si="8"/>
        <v>1.2889047619336595E-5</v>
      </c>
      <c r="J69">
        <f t="shared" si="9"/>
        <v>6.298919781512328E-5</v>
      </c>
    </row>
    <row r="70" spans="8:10" x14ac:dyDescent="0.25">
      <c r="H70">
        <f t="shared" si="8"/>
        <v>1.6758105896862129E-5</v>
      </c>
      <c r="J70">
        <f t="shared" si="9"/>
        <v>7.7985209636724246E-5</v>
      </c>
    </row>
    <row r="71" spans="8:10" x14ac:dyDescent="0.25">
      <c r="H71">
        <f t="shared" si="8"/>
        <v>2.1312152256280722E-5</v>
      </c>
      <c r="J71">
        <f t="shared" si="9"/>
        <v>9.6253260686592892E-5</v>
      </c>
    </row>
    <row r="72" spans="8:10" x14ac:dyDescent="0.25">
      <c r="H72">
        <f t="shared" si="8"/>
        <v>2.6537331323505642E-5</v>
      </c>
      <c r="J72">
        <f t="shared" si="9"/>
        <v>1.1710318557429456E-4</v>
      </c>
    </row>
    <row r="73" spans="8:10" x14ac:dyDescent="0.25">
      <c r="H73">
        <f t="shared" si="8"/>
        <v>3.253429873175618E-5</v>
      </c>
      <c r="J73">
        <f t="shared" si="9"/>
        <v>1.4069299077949511E-4</v>
      </c>
    </row>
    <row r="74" spans="8:10" x14ac:dyDescent="0.25">
      <c r="H74">
        <f t="shared" si="8"/>
        <v>3.9323578117238498E-5</v>
      </c>
      <c r="J74">
        <f t="shared" si="9"/>
        <v>1.6778699128332632E-4</v>
      </c>
    </row>
    <row r="75" spans="8:10" x14ac:dyDescent="0.25">
      <c r="H75">
        <f t="shared" si="8"/>
        <v>4.6913719794549989E-5</v>
      </c>
      <c r="J75">
        <f t="shared" si="9"/>
        <v>1.9772717030202549E-4</v>
      </c>
    </row>
    <row r="76" spans="8:10" x14ac:dyDescent="0.25">
      <c r="H76">
        <f t="shared" si="8"/>
        <v>5.5388155168211456E-5</v>
      </c>
      <c r="J76">
        <f t="shared" si="9"/>
        <v>2.3201948508119264E-4</v>
      </c>
    </row>
    <row r="77" spans="8:10" x14ac:dyDescent="0.25">
      <c r="H77">
        <f t="shared" si="8"/>
        <v>6.4723817248187279E-5</v>
      </c>
      <c r="J77">
        <f t="shared" si="9"/>
        <v>2.6828497697433448E-4</v>
      </c>
    </row>
    <row r="78" spans="8:10" x14ac:dyDescent="0.25">
      <c r="H78">
        <f t="shared" si="8"/>
        <v>7.4964373896898491E-5</v>
      </c>
      <c r="J78">
        <f t="shared" si="9"/>
        <v>3.0848759885834104E-4</v>
      </c>
    </row>
    <row r="79" spans="8:10" x14ac:dyDescent="0.25">
      <c r="H79">
        <f t="shared" si="8"/>
        <v>8.6139828885432415E-5</v>
      </c>
      <c r="J79">
        <f t="shared" si="9"/>
        <v>3.5255867487137601E-4</v>
      </c>
    </row>
    <row r="80" spans="8:10" x14ac:dyDescent="0.25">
      <c r="H80">
        <f t="shared" si="8"/>
        <v>8.7310923419067925E-5</v>
      </c>
      <c r="J80">
        <f t="shared" si="9"/>
        <v>3.5709109879360126E-4</v>
      </c>
    </row>
    <row r="81" spans="8:10" x14ac:dyDescent="0.25">
      <c r="H81">
        <f t="shared" si="8"/>
        <v>8.8490528675660014E-5</v>
      </c>
      <c r="J81">
        <f t="shared" si="9"/>
        <v>3.616234440308912E-4</v>
      </c>
    </row>
    <row r="82" spans="8:10" x14ac:dyDescent="0.25">
      <c r="H82">
        <f t="shared" si="8"/>
        <v>9.2101867995932215E-5</v>
      </c>
      <c r="J82">
        <f t="shared" si="9"/>
        <v>3.7627511129108065E-4</v>
      </c>
    </row>
    <row r="83" spans="8:10" x14ac:dyDescent="0.25">
      <c r="H83">
        <f t="shared" si="8"/>
        <v>9.8288768866367646E-5</v>
      </c>
      <c r="J83">
        <f t="shared" si="9"/>
        <v>4.0116267166384612E-4</v>
      </c>
    </row>
    <row r="84" spans="8:10" x14ac:dyDescent="0.25">
      <c r="H84">
        <f t="shared" si="8"/>
        <v>1.1141016663662458E-4</v>
      </c>
      <c r="J84">
        <f t="shared" si="9"/>
        <v>4.520261829080701E-4</v>
      </c>
    </row>
    <row r="85" spans="8:10" x14ac:dyDescent="0.25">
      <c r="H85">
        <f t="shared" si="8"/>
        <v>1.2554230749354086E-4</v>
      </c>
      <c r="J85">
        <f t="shared" si="9"/>
        <v>5.0765197672331206E-4</v>
      </c>
    </row>
    <row r="86" spans="8:10" x14ac:dyDescent="0.25">
      <c r="H86">
        <f t="shared" si="8"/>
        <v>1.4070669800298846E-4</v>
      </c>
      <c r="J86">
        <f t="shared" si="9"/>
        <v>5.6750352643350228E-4</v>
      </c>
    </row>
    <row r="87" spans="8:10" x14ac:dyDescent="0.25">
      <c r="H87">
        <f t="shared" si="8"/>
        <v>1.5691574179135895E-4</v>
      </c>
      <c r="J87">
        <f t="shared" si="9"/>
        <v>6.3139065555506413E-4</v>
      </c>
    </row>
    <row r="88" spans="8:10" x14ac:dyDescent="0.25">
      <c r="H88">
        <f t="shared" si="8"/>
        <v>1.7419519246315748E-4</v>
      </c>
      <c r="J88">
        <f t="shared" si="9"/>
        <v>6.9964173085358509E-4</v>
      </c>
    </row>
    <row r="89" spans="8:10" x14ac:dyDescent="0.25">
      <c r="H89">
        <f t="shared" si="8"/>
        <v>1.9256303620721215E-4</v>
      </c>
      <c r="J89">
        <f t="shared" si="9"/>
        <v>7.7256898425734181E-4</v>
      </c>
    </row>
  </sheetData>
  <mergeCells count="4">
    <mergeCell ref="C3:E3"/>
    <mergeCell ref="F3:H3"/>
    <mergeCell ref="C9:F9"/>
    <mergeCell ref="H9:K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B' Wurtzit</vt:lpstr>
      <vt:lpstr>B' Kubisch</vt:lpstr>
      <vt:lpstr>Birch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Vogel</dc:creator>
  <cp:lastModifiedBy>Clemens Vogel</cp:lastModifiedBy>
  <dcterms:created xsi:type="dcterms:W3CDTF">2015-06-05T18:19:34Z</dcterms:created>
  <dcterms:modified xsi:type="dcterms:W3CDTF">2025-02-22T13:42:09Z</dcterms:modified>
</cp:coreProperties>
</file>