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rginactiveasia-my.sharepoint.com/personal/clement_galvier_virginactive_com_sg/Documents/Documents/GeneralAssembly/Homeworks/"/>
    </mc:Choice>
  </mc:AlternateContent>
  <xr:revisionPtr revIDLastSave="97" documentId="13_ncr:1_{0A8D59F3-0A5E-4849-A7B7-1B0992F7A290}" xr6:coauthVersionLast="47" xr6:coauthVersionMax="47" xr10:uidLastSave="{37421796-F94D-4084-A90E-0986478F7D2A}"/>
  <bookViews>
    <workbookView xWindow="-108" yWindow="-108" windowWidth="23256" windowHeight="12576" firstSheet="2" activeTab="5" xr2:uid="{3A9B28A9-AF98-4F6E-83AA-5EC5D61F3674}"/>
  </bookViews>
  <sheets>
    <sheet name="101 Concepts" sheetId="2" r:id="rId1"/>
    <sheet name="Expected + Variance" sheetId="1" r:id="rId2"/>
    <sheet name="Lois Bernouilli + Binomiale" sheetId="3" r:id="rId3"/>
    <sheet name="Confidence intervals" sheetId="9" r:id="rId4"/>
    <sheet name="Loi de Poisson" sheetId="4" r:id="rId5"/>
    <sheet name="Loi Normale" sheetId="5" r:id="rId6"/>
    <sheet name="Lab1.2" sheetId="6" r:id="rId7"/>
    <sheet name="Correlation" sheetId="7" r:id="rId8"/>
    <sheet name="Log transformation" sheetId="8" r:id="rId9"/>
  </sheets>
  <definedNames>
    <definedName name="_xlnm._FilterDatabase" localSheetId="7" hidden="1">Correlation!$D$4:$E$4</definedName>
    <definedName name="_xlchart.v1.0" hidden="1">'Log transformation'!$B$1</definedName>
    <definedName name="_xlchart.v1.1" hidden="1">'Log transformation'!$B$2:$B$77</definedName>
    <definedName name="_xlchart.v1.2" hidden="1">'Log transformation'!$C$1</definedName>
    <definedName name="_xlchart.v1.3" hidden="1">'Log transformation'!$C$2:$C$77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8" l="1"/>
  <c r="G2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C70" i="8"/>
  <c r="C64" i="8"/>
  <c r="C75" i="8" s="1"/>
  <c r="C59" i="8"/>
  <c r="C58" i="8"/>
  <c r="C69" i="8" s="1"/>
  <c r="C54" i="8"/>
  <c r="C65" i="8" s="1"/>
  <c r="C76" i="8" s="1"/>
  <c r="C53" i="8"/>
  <c r="C52" i="8"/>
  <c r="C63" i="8" s="1"/>
  <c r="C74" i="8" s="1"/>
  <c r="C51" i="8"/>
  <c r="C62" i="8" s="1"/>
  <c r="C73" i="8" s="1"/>
  <c r="C50" i="8"/>
  <c r="C61" i="8" s="1"/>
  <c r="C72" i="8" s="1"/>
  <c r="C49" i="8"/>
  <c r="C60" i="8" s="1"/>
  <c r="C71" i="8" s="1"/>
  <c r="C48" i="8"/>
  <c r="C47" i="8"/>
  <c r="C46" i="8"/>
  <c r="C57" i="8" s="1"/>
  <c r="C68" i="8" s="1"/>
  <c r="C45" i="8"/>
  <c r="C56" i="8" s="1"/>
  <c r="C67" i="8" s="1"/>
  <c r="C44" i="8"/>
  <c r="C55" i="8" s="1"/>
  <c r="C66" i="8" s="1"/>
  <c r="C77" i="8" s="1"/>
  <c r="C43" i="8"/>
  <c r="B8" i="8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7" i="8"/>
  <c r="B6" i="8"/>
  <c r="B5" i="8"/>
  <c r="B4" i="8"/>
  <c r="B3" i="8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L62" i="1"/>
  <c r="L61" i="1"/>
  <c r="P48" i="1"/>
  <c r="P47" i="1"/>
  <c r="M53" i="1"/>
  <c r="M52" i="1"/>
  <c r="M51" i="1"/>
  <c r="M50" i="1"/>
  <c r="M49" i="1"/>
  <c r="M48" i="1"/>
  <c r="M47" i="1"/>
  <c r="L52" i="1"/>
  <c r="L51" i="1"/>
  <c r="L50" i="1"/>
  <c r="L49" i="1"/>
  <c r="L48" i="1"/>
  <c r="L47" i="1"/>
  <c r="K53" i="1"/>
  <c r="D82" i="1"/>
  <c r="E64" i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63" i="1"/>
  <c r="I80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D81" i="1"/>
  <c r="D80" i="1"/>
  <c r="D79" i="1"/>
  <c r="D64" i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63" i="1"/>
  <c r="T4" i="7"/>
  <c r="T3" i="7"/>
  <c r="T2" i="7"/>
  <c r="Q2" i="7"/>
  <c r="P2" i="7"/>
  <c r="N2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M2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G5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L2" i="7" s="1"/>
  <c r="K2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J2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H2" i="7"/>
  <c r="G2" i="7"/>
  <c r="B63" i="3"/>
  <c r="C19" i="6"/>
  <c r="J35" i="3"/>
  <c r="I34" i="3" s="1"/>
  <c r="C60" i="3"/>
  <c r="C16" i="6"/>
  <c r="C17" i="6" s="1"/>
  <c r="C18" i="6" s="1"/>
  <c r="C10" i="6"/>
  <c r="C11" i="6" s="1"/>
  <c r="C12" i="6" s="1"/>
  <c r="C13" i="6" s="1"/>
  <c r="C14" i="6" s="1"/>
  <c r="C15" i="6" s="1"/>
  <c r="C9" i="6"/>
  <c r="C8" i="6"/>
  <c r="C7" i="6"/>
  <c r="C6" i="6"/>
  <c r="E5" i="5"/>
  <c r="F5" i="5" s="1"/>
  <c r="H5" i="5"/>
  <c r="I5" i="5"/>
  <c r="K5" i="5" s="1"/>
  <c r="J5" i="5"/>
  <c r="O27" i="3"/>
  <c r="O28" i="3" s="1"/>
  <c r="O29" i="3" s="1"/>
  <c r="O30" i="3" s="1"/>
  <c r="O31" i="3" s="1"/>
  <c r="O32" i="3" s="1"/>
  <c r="O33" i="3" s="1"/>
  <c r="O34" i="3" s="1"/>
  <c r="O35" i="3" s="1"/>
  <c r="O36" i="3" s="1"/>
  <c r="O37" i="3" s="1"/>
  <c r="O38" i="3" s="1"/>
  <c r="O39" i="3" s="1"/>
  <c r="O40" i="3" s="1"/>
  <c r="O41" i="3" s="1"/>
  <c r="O42" i="3" s="1"/>
  <c r="O43" i="3" s="1"/>
  <c r="O44" i="3" s="1"/>
  <c r="O45" i="3" s="1"/>
  <c r="O46" i="3" s="1"/>
  <c r="O47" i="3" s="1"/>
  <c r="O48" i="3" s="1"/>
  <c r="O49" i="3" s="1"/>
  <c r="O50" i="3" s="1"/>
  <c r="O51" i="3" s="1"/>
  <c r="O52" i="3" s="1"/>
  <c r="O53" i="3" s="1"/>
  <c r="O54" i="3" s="1"/>
  <c r="O55" i="3" s="1"/>
  <c r="O56" i="3" s="1"/>
  <c r="O57" i="3" s="1"/>
  <c r="O58" i="3" s="1"/>
  <c r="O59" i="3" s="1"/>
  <c r="O60" i="3" s="1"/>
  <c r="O61" i="3" s="1"/>
  <c r="O62" i="3" s="1"/>
  <c r="O63" i="3" s="1"/>
  <c r="O64" i="3" s="1"/>
  <c r="O65" i="3" s="1"/>
  <c r="O66" i="3" s="1"/>
  <c r="O67" i="3" s="1"/>
  <c r="O68" i="3" s="1"/>
  <c r="O69" i="3" s="1"/>
  <c r="O70" i="3" s="1"/>
  <c r="O71" i="3" s="1"/>
  <c r="O72" i="3" s="1"/>
  <c r="O73" i="3" s="1"/>
  <c r="O74" i="3" s="1"/>
  <c r="O75" i="3" s="1"/>
  <c r="O76" i="3" s="1"/>
  <c r="O77" i="3" s="1"/>
  <c r="O78" i="3" s="1"/>
  <c r="O79" i="3" s="1"/>
  <c r="O80" i="3" s="1"/>
  <c r="O81" i="3" s="1"/>
  <c r="O82" i="3" s="1"/>
  <c r="O83" i="3" s="1"/>
  <c r="O84" i="3" s="1"/>
  <c r="O85" i="3" s="1"/>
  <c r="O86" i="3" s="1"/>
  <c r="O87" i="3" s="1"/>
  <c r="O88" i="3" s="1"/>
  <c r="O89" i="3" s="1"/>
  <c r="O90" i="3" s="1"/>
  <c r="O91" i="3" s="1"/>
  <c r="O92" i="3" s="1"/>
  <c r="O93" i="3" s="1"/>
  <c r="O94" i="3" s="1"/>
  <c r="O95" i="3" s="1"/>
  <c r="O96" i="3" s="1"/>
  <c r="O97" i="3" s="1"/>
  <c r="O98" i="3" s="1"/>
  <c r="O99" i="3" s="1"/>
  <c r="O100" i="3" s="1"/>
  <c r="O101" i="3" s="1"/>
  <c r="O102" i="3" s="1"/>
  <c r="O103" i="3" s="1"/>
  <c r="O104" i="3" s="1"/>
  <c r="O105" i="3" s="1"/>
  <c r="O106" i="3" s="1"/>
  <c r="O107" i="3" s="1"/>
  <c r="O108" i="3" s="1"/>
  <c r="O109" i="3" s="1"/>
  <c r="O110" i="3" s="1"/>
  <c r="O111" i="3" s="1"/>
  <c r="O112" i="3" s="1"/>
  <c r="O113" i="3" s="1"/>
  <c r="O114" i="3" s="1"/>
  <c r="O115" i="3" s="1"/>
  <c r="O116" i="3" s="1"/>
  <c r="O117" i="3" s="1"/>
  <c r="O118" i="3" s="1"/>
  <c r="O119" i="3" s="1"/>
  <c r="O120" i="3" s="1"/>
  <c r="O121" i="3" s="1"/>
  <c r="O122" i="3" s="1"/>
  <c r="O123" i="3" s="1"/>
  <c r="O124" i="3" s="1"/>
  <c r="O125" i="3" s="1"/>
  <c r="O126" i="3" s="1"/>
  <c r="M28" i="3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I33" i="3"/>
  <c r="I32" i="3"/>
  <c r="M42" i="1"/>
  <c r="M41" i="1"/>
  <c r="E80" i="1" l="1"/>
  <c r="E89" i="1" s="1"/>
  <c r="E79" i="1"/>
  <c r="E81" i="1"/>
  <c r="K57" i="3"/>
  <c r="K58" i="3"/>
  <c r="L5" i="5"/>
  <c r="I36" i="3"/>
  <c r="N26" i="3" s="1"/>
  <c r="H63" i="1" l="1"/>
  <c r="I63" i="1" s="1"/>
  <c r="H62" i="1"/>
  <c r="I62" i="1" s="1"/>
  <c r="H65" i="1"/>
  <c r="I65" i="1" s="1"/>
  <c r="H66" i="1"/>
  <c r="I66" i="1" s="1"/>
  <c r="H67" i="1"/>
  <c r="I67" i="1" s="1"/>
  <c r="H77" i="1"/>
  <c r="I77" i="1" s="1"/>
  <c r="H64" i="1"/>
  <c r="I64" i="1" s="1"/>
  <c r="H78" i="1"/>
  <c r="I78" i="1" s="1"/>
  <c r="H75" i="1"/>
  <c r="I75" i="1" s="1"/>
  <c r="H73" i="1"/>
  <c r="I73" i="1" s="1"/>
  <c r="H69" i="1"/>
  <c r="I69" i="1" s="1"/>
  <c r="H74" i="1"/>
  <c r="I74" i="1" s="1"/>
  <c r="H72" i="1"/>
  <c r="I72" i="1" s="1"/>
  <c r="H71" i="1"/>
  <c r="I71" i="1" s="1"/>
  <c r="H68" i="1"/>
  <c r="I68" i="1" s="1"/>
  <c r="H70" i="1"/>
  <c r="I70" i="1" s="1"/>
  <c r="H76" i="1"/>
  <c r="I76" i="1" s="1"/>
  <c r="I79" i="1" l="1"/>
  <c r="I81" i="1" s="1"/>
  <c r="E88" i="1" s="1"/>
  <c r="E90" i="1" s="1"/>
</calcChain>
</file>

<file path=xl/sharedStrings.xml><?xml version="1.0" encoding="utf-8"?>
<sst xmlns="http://schemas.openxmlformats.org/spreadsheetml/2006/main" count="158" uniqueCount="143">
  <si>
    <t>Chance events</t>
  </si>
  <si>
    <t>Expected value</t>
  </si>
  <si>
    <t>Example: 6-sided die: each side got 1/6 probability</t>
  </si>
  <si>
    <t>E[X] = [1.1/6]+[2.1/6]+[3.1/6]…. = 3.5</t>
  </si>
  <si>
    <t>with x = all possible values and P(X) the associated probability of x happening</t>
  </si>
  <si>
    <t>Variance</t>
  </si>
  <si>
    <t>(a) If X and Y are two random variables, then</t>
  </si>
  <si>
    <t>E(X +Y) = E(X) + E(Y)</t>
  </si>
  <si>
    <t>(b) If X is a random variable and c is a constant, then</t>
  </si>
  <si>
    <t>E(cX) = cE(X)</t>
  </si>
  <si>
    <t>(c) If X and Y are independent random variables, then</t>
  </si>
  <si>
    <t>E[XY] = E[X]E[Y]</t>
  </si>
  <si>
    <t>Computational properties</t>
  </si>
  <si>
    <t>it's a fixed number . We interpret it saying : this is the number that would be returned on avaerage for a large number of rolls / toss ….</t>
  </si>
  <si>
    <t xml:space="preserve">Omega </t>
  </si>
  <si>
    <t>Ensemble probabiliste = ensemble des resultats possibles</t>
  </si>
  <si>
    <t>= [1,2,3,4,5,6] pour un de</t>
  </si>
  <si>
    <t>E = un sous-ensemble d'omega est un evenement : {2,4,6} pour les nombres pairs. Note "E"</t>
  </si>
  <si>
    <t>F = {1} pour un unique resultat ( singleton )</t>
  </si>
  <si>
    <t>A  est un "event of interest" : un evenement qu'on calcule. Example: A est l'evenement de jeter un 3</t>
  </si>
  <si>
    <t>P(A) est la probabilite associe a ca</t>
  </si>
  <si>
    <t>La somme de toutes les probabilites pour les elements d' Omega = 1</t>
  </si>
  <si>
    <t xml:space="preserve">Independence: </t>
  </si>
  <si>
    <t>P( A n B)</t>
  </si>
  <si>
    <t>Applicable si les evenements A et B ne s'influencent pas:</t>
  </si>
  <si>
    <t>=P(A) x P(B)</t>
  </si>
  <si>
    <t>Tirage de boule dans l'urne avec remise, toss the coin</t>
  </si>
  <si>
    <t>When dealing with coins toss, we assign a numerical value to Heads and Tails (0 and 1). And E[X] = p</t>
  </si>
  <si>
    <t>The variance of a random variable X is a nonnegative number that summarizes on average how much X differs from its mean, or expectation.</t>
  </si>
  <si>
    <t>Variance is always a positive number</t>
  </si>
  <si>
    <t>c)</t>
  </si>
  <si>
    <t>Variance of the following die roll results: [1,2,3,4,5,6]</t>
  </si>
  <si>
    <t>Let's X denote the outcome of the dice roll</t>
  </si>
  <si>
    <t>X^2 =([1^2]+[2^2]+[3^2]+[4^2]+[5^2]+[6^2]) x 1/6</t>
  </si>
  <si>
    <t>=91</t>
  </si>
  <si>
    <t xml:space="preserve">E(X)^2 = 3.5^2 = </t>
  </si>
  <si>
    <t xml:space="preserve">=91/6 - 12.25 = </t>
  </si>
  <si>
    <t>=VAR(X)</t>
  </si>
  <si>
    <t>Standard Deviation</t>
  </si>
  <si>
    <t>X=</t>
  </si>
  <si>
    <t>Difference ^2</t>
  </si>
  <si>
    <t>=racine carree de la variance</t>
  </si>
  <si>
    <t>Loi Binomiale</t>
  </si>
  <si>
    <t>Bernouilli repetee mulitple times</t>
  </si>
  <si>
    <t>num</t>
  </si>
  <si>
    <t>Resultat</t>
  </si>
  <si>
    <t>Parametres</t>
  </si>
  <si>
    <t>rolls</t>
  </si>
  <si>
    <t>successes</t>
  </si>
  <si>
    <t>success p</t>
  </si>
  <si>
    <t>q</t>
  </si>
  <si>
    <t>Cumul</t>
  </si>
  <si>
    <t>http://villemin.gerard.free.fr/aMaths/Probabil/Poisson.htm#exemple</t>
  </si>
  <si>
    <t>Quand lambda est grand, la loi de poisson tend vers la loi Binomiale (n,p)</t>
  </si>
  <si>
    <t>How long before the loot gives you an elixir (p=0.15)</t>
  </si>
  <si>
    <t>Bernoulli</t>
  </si>
  <si>
    <t>si on veut savoir le nombre de success PARMI un nombre de lancers, alors, c'est la loi binomiale qui s'applique</t>
  </si>
  <si>
    <t>Bernouilli: on attend un succes ou un echec. On peut repeter ca des miliers de fois : schema de bernouilli. Esperance for loot boxes = 0.15</t>
  </si>
  <si>
    <t>Normale centree reduite</t>
  </si>
  <si>
    <t>in</t>
  </si>
  <si>
    <t>sqr</t>
  </si>
  <si>
    <t>f(x)</t>
  </si>
  <si>
    <t>e^</t>
  </si>
  <si>
    <t>e</t>
  </si>
  <si>
    <t>x=</t>
  </si>
  <si>
    <t xml:space="preserve">for x = </t>
  </si>
  <si>
    <t>o</t>
  </si>
  <si>
    <t>u</t>
  </si>
  <si>
    <t>Loi normale de paramtres</t>
  </si>
  <si>
    <t>p</t>
  </si>
  <si>
    <t>w</t>
  </si>
  <si>
    <t>n</t>
  </si>
  <si>
    <t>classes</t>
  </si>
  <si>
    <t>duration</t>
  </si>
  <si>
    <t>mean(x)</t>
  </si>
  <si>
    <t>mean(y)</t>
  </si>
  <si>
    <t>x</t>
  </si>
  <si>
    <t>y</t>
  </si>
  <si>
    <t>x-meanx sum</t>
  </si>
  <si>
    <t>y-meany sum</t>
  </si>
  <si>
    <t>Sxy</t>
  </si>
  <si>
    <t>SSX</t>
  </si>
  <si>
    <t>SSY</t>
  </si>
  <si>
    <t>sqSSX</t>
  </si>
  <si>
    <t>sqSSY</t>
  </si>
  <si>
    <t xml:space="preserve">Numerator = </t>
  </si>
  <si>
    <t>denominator</t>
  </si>
  <si>
    <t>corr</t>
  </si>
  <si>
    <t>VARIABLES CONTINUES</t>
  </si>
  <si>
    <t>VARIABLES DISCRETES</t>
  </si>
  <si>
    <t xml:space="preserve"> Fonction de masse</t>
  </si>
  <si>
    <t>Fonction de densite ( integrale)</t>
  </si>
  <si>
    <t>Fonction de repartion</t>
  </si>
  <si>
    <t>Probability mass function (PMF)</t>
  </si>
  <si>
    <t>Cumulative distribution function (CDF)</t>
  </si>
  <si>
    <t>FR</t>
  </si>
  <si>
    <t>EN</t>
  </si>
  <si>
    <t>Probability density function (PDF)</t>
  </si>
  <si>
    <t>Cumulative density function (CDF)</t>
  </si>
  <si>
    <t>Covariance</t>
  </si>
  <si>
    <t>X</t>
  </si>
  <si>
    <t>Y</t>
  </si>
  <si>
    <t>AV</t>
  </si>
  <si>
    <t>Std</t>
  </si>
  <si>
    <t>Xi-X</t>
  </si>
  <si>
    <t>Yi-Y</t>
  </si>
  <si>
    <t>SUM</t>
  </si>
  <si>
    <t>Denominator</t>
  </si>
  <si>
    <t>PRODUCT</t>
  </si>
  <si>
    <t>Cov(X,Y) / [Std(X)*std(Y)]</t>
  </si>
  <si>
    <t>Correlation</t>
  </si>
  <si>
    <t>Correlation coefficient (pearson)</t>
  </si>
  <si>
    <t>Displayed in heatmaps</t>
  </si>
  <si>
    <t>N</t>
  </si>
  <si>
    <t>Esperance</t>
  </si>
  <si>
    <t>Average</t>
  </si>
  <si>
    <t>Var</t>
  </si>
  <si>
    <t>COVAR</t>
  </si>
  <si>
    <t>0- MODEL</t>
  </si>
  <si>
    <t>2 - Fiding the OLS Estimators</t>
  </si>
  <si>
    <t>3 - retro-fit the values</t>
  </si>
  <si>
    <t>1 - We hypothesis that this model can be estimated using linear regression Y = aX +b</t>
  </si>
  <si>
    <t>Beta0_hat</t>
  </si>
  <si>
    <t>Beta1_hat</t>
  </si>
  <si>
    <t>Y_hat</t>
  </si>
  <si>
    <t>Beta1_hat x X</t>
  </si>
  <si>
    <t>Y = 85.3 + 10.8X</t>
  </si>
  <si>
    <t xml:space="preserve">X est la variable aleatoire: elle prend le numbre de success: 0,1,2,3… </t>
  </si>
  <si>
    <t>Distribution: toutes les valeurs qui peuvent etre prises par X. (sur -infini +infini pour certaines continuous variables)</t>
  </si>
  <si>
    <t>When Outcome is BINARY</t>
  </si>
  <si>
    <t>ONLY ONE THROW</t>
  </si>
  <si>
    <t>Is the confidence that your SAMPLE represents the POPULATION correctly</t>
  </si>
  <si>
    <t>https://www.statisticshowto.com/probability-and-statistics/confidence-interval/</t>
  </si>
  <si>
    <t>2 ways: theoretical way with z-score</t>
  </si>
  <si>
    <t>bootstrap:</t>
  </si>
  <si>
    <t>think about your onion</t>
  </si>
  <si>
    <t>onion = full population = 1000 voters</t>
  </si>
  <si>
    <t>1st layer is your sample = 50</t>
  </si>
  <si>
    <t>we call this sample "new population"</t>
  </si>
  <si>
    <t>we draw subsets from this "new population" WITH REPLACEMENT</t>
  </si>
  <si>
    <t>we call these subsets k-statistics</t>
  </si>
  <si>
    <t xml:space="preserve">Formula = </t>
  </si>
  <si>
    <t>In Python: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</si>
</sst>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3" formatCode="_-* #,##0.00_-;\-* #,##0.00_-;_-* &quot;-&quot;??_-;_-@_-"/>
    <numFmt numFmtId="164" formatCode="0.0"/>
    <numFmt numFmtId="165" formatCode="_-* #,##0.0000_-;\-* #,##0.0000_-;_-* &quot;-&quot;??_-;_-@_-"/>
    <numFmt numFmtId="166" formatCode="_-* #,##0.00000000_-;\-* #,##0.00000000_-;_-* &quot;-&quot;??_-;_-@_-"/>
    <numFmt numFmtId="167" formatCode="0E+00"/>
    <numFmt numFmtId="168" formatCode="0.0000000%"/>
    <numFmt numFmtId="169" formatCode="_-* #,##0.00000_-;\-* #,##0.00000_-;_-* &quot;-&quot;??_-;_-@_-"/>
    <numFmt numFmtId="170" formatCode="_-* #,##0.0_-;\-* #,##0.0_-;_-* &quot;-&quot;??_-;_-@_-"/>
    <numFmt numFmtId="171" formatCode="_-* #,##0.000000_-;\-* #,##0.000000_-;_-* &quot;-&quot;??_-;_-@_-"/>
    <numFmt numFmtId="172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quotePrefix="1" applyAlignment="1">
      <alignment horizontal="right"/>
    </xf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9" fontId="0" fillId="0" borderId="0" xfId="2" applyFont="1"/>
    <xf numFmtId="43" fontId="0" fillId="0" borderId="0" xfId="1" applyFont="1"/>
    <xf numFmtId="43" fontId="0" fillId="0" borderId="0" xfId="0" applyNumberFormat="1"/>
    <xf numFmtId="165" fontId="0" fillId="0" borderId="0" xfId="0" applyNumberFormat="1"/>
    <xf numFmtId="166" fontId="0" fillId="0" borderId="0" xfId="1" applyNumberFormat="1" applyFont="1"/>
    <xf numFmtId="10" fontId="0" fillId="0" borderId="0" xfId="2" applyNumberFormat="1" applyFont="1"/>
    <xf numFmtId="10" fontId="0" fillId="0" borderId="0" xfId="0" applyNumberFormat="1"/>
    <xf numFmtId="0" fontId="0" fillId="2" borderId="0" xfId="0" applyFill="1"/>
    <xf numFmtId="43" fontId="0" fillId="2" borderId="0" xfId="1" applyFont="1" applyFill="1"/>
    <xf numFmtId="0" fontId="3" fillId="0" borderId="0" xfId="3"/>
    <xf numFmtId="167" fontId="0" fillId="2" borderId="0" xfId="0" applyNumberFormat="1" applyFill="1"/>
    <xf numFmtId="168" fontId="0" fillId="0" borderId="0" xfId="2" applyNumberFormat="1" applyFont="1"/>
    <xf numFmtId="170" fontId="0" fillId="0" borderId="0" xfId="1" applyNumberFormat="1" applyFont="1"/>
    <xf numFmtId="170" fontId="0" fillId="2" borderId="0" xfId="1" applyNumberFormat="1" applyFont="1" applyFill="1"/>
    <xf numFmtId="170" fontId="0" fillId="0" borderId="0" xfId="0" applyNumberFormat="1"/>
    <xf numFmtId="169" fontId="0" fillId="0" borderId="0" xfId="0" applyNumberFormat="1"/>
    <xf numFmtId="171" fontId="0" fillId="0" borderId="0" xfId="1" applyNumberFormat="1" applyFont="1"/>
    <xf numFmtId="172" fontId="0" fillId="0" borderId="0" xfId="1" applyNumberFormat="1" applyFont="1"/>
    <xf numFmtId="172" fontId="0" fillId="0" borderId="0" xfId="0" applyNumberFormat="1"/>
    <xf numFmtId="0" fontId="1" fillId="0" borderId="0" xfId="0" applyFont="1" applyAlignment="1">
      <alignment horizontal="right"/>
    </xf>
    <xf numFmtId="170" fontId="0" fillId="3" borderId="0" xfId="1" applyNumberFormat="1" applyFont="1" applyFill="1"/>
    <xf numFmtId="43" fontId="0" fillId="2" borderId="0" xfId="1" applyNumberFormat="1" applyFont="1" applyFill="1"/>
    <xf numFmtId="0" fontId="4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1" xfId="0" applyBorder="1"/>
    <xf numFmtId="170" fontId="0" fillId="2" borderId="0" xfId="0" applyNumberFormat="1" applyFill="1"/>
    <xf numFmtId="43" fontId="5" fillId="0" borderId="0" xfId="0" applyNumberFormat="1" applyFont="1"/>
    <xf numFmtId="164" fontId="0" fillId="2" borderId="0" xfId="0" applyNumberFormat="1" applyFill="1"/>
    <xf numFmtId="170" fontId="1" fillId="0" borderId="0" xfId="1" applyNumberFormat="1" applyFont="1" applyAlignment="1">
      <alignment horizontal="right"/>
    </xf>
    <xf numFmtId="0" fontId="0" fillId="4" borderId="0" xfId="0" applyFill="1"/>
    <xf numFmtId="43" fontId="0" fillId="4" borderId="0" xfId="0" applyNumberFormat="1" applyFill="1"/>
    <xf numFmtId="0" fontId="0" fillId="5" borderId="0" xfId="0" applyFill="1"/>
    <xf numFmtId="43" fontId="0" fillId="5" borderId="0" xfId="0" applyNumberFormat="1" applyFill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1" defaultTableStyle="TableStyleMedium2" defaultPivotStyle="PivotStyleLight16">
    <tableStyle name="Invisible" pivot="0" table="0" count="0" xr9:uid="{19D6D422-553C-4F24-A3DE-150C1FD4E27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Distribution</a:t>
            </a:r>
            <a:r>
              <a:rPr lang="en-SG" baseline="0"/>
              <a:t> of B(100 , 0.15)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49320194206313"/>
          <c:y val="0.18405183647141121"/>
          <c:w val="0.85176141802256433"/>
          <c:h val="0.6324118544705378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'Lois Bernouilli + Binomiale'!$N$27:$N$126</c:f>
              <c:numCache>
                <c:formatCode>_-* #,##0.0_-;\-* #,##0.0_-;_-* "-"??_-;_-@_-</c:formatCode>
                <c:ptCount val="100"/>
                <c:pt idx="0">
                  <c:v>1.5437071111956314E-6</c:v>
                </c:pt>
                <c:pt idx="1">
                  <c:v>1.3484735647797134E-5</c:v>
                </c:pt>
                <c:pt idx="2">
                  <c:v>7.7735534910830528E-5</c:v>
                </c:pt>
                <c:pt idx="3">
                  <c:v>3.3266236263311327E-4</c:v>
                </c:pt>
                <c:pt idx="4">
                  <c:v>1.127138358098077E-3</c:v>
                </c:pt>
                <c:pt idx="5">
                  <c:v>3.1493571770387463E-3</c:v>
                </c:pt>
                <c:pt idx="6">
                  <c:v>7.4631825539909769E-3</c:v>
                </c:pt>
                <c:pt idx="7">
                  <c:v>1.5310499504143251E-2</c:v>
                </c:pt>
                <c:pt idx="8">
                  <c:v>2.7618940281983896E-2</c:v>
                </c:pt>
                <c:pt idx="9">
                  <c:v>4.4352768805774184E-2</c:v>
                </c:pt>
                <c:pt idx="10">
                  <c:v>6.4038757099246085E-2</c:v>
                </c:pt>
                <c:pt idx="11">
                  <c:v>8.3815432085778019E-2</c:v>
                </c:pt>
                <c:pt idx="12">
                  <c:v>0.10012341208436833</c:v>
                </c:pt>
                <c:pt idx="13">
                  <c:v>0.10979920400848785</c:v>
                </c:pt>
                <c:pt idx="14">
                  <c:v>0.1110909593497643</c:v>
                </c:pt>
                <c:pt idx="15">
                  <c:v>0.10414777439040396</c:v>
                </c:pt>
                <c:pt idx="16">
                  <c:v>9.0813976285058121E-2</c:v>
                </c:pt>
                <c:pt idx="17">
                  <c:v>7.3897647369213962E-2</c:v>
                </c:pt>
                <c:pt idx="18">
                  <c:v>5.6281180349308464E-2</c:v>
                </c:pt>
                <c:pt idx="19">
                  <c:v>4.022449066141754E-2</c:v>
                </c:pt>
                <c:pt idx="20">
                  <c:v>2.7041674394230261E-2</c:v>
                </c:pt>
                <c:pt idx="21">
                  <c:v>1.7136034308643255E-2</c:v>
                </c:pt>
                <c:pt idx="22">
                  <c:v>1.02553248803645E-2</c:v>
                </c:pt>
                <c:pt idx="23">
                  <c:v>5.8063236455004885E-3</c:v>
                </c:pt>
                <c:pt idx="24">
                  <c:v>3.1149218615861454E-3</c:v>
                </c:pt>
                <c:pt idx="25">
                  <c:v>1.5856502689069742E-3</c:v>
                </c:pt>
                <c:pt idx="26">
                  <c:v>7.6691581633409208E-4</c:v>
                </c:pt>
                <c:pt idx="27">
                  <c:v>3.5284572222093737E-4</c:v>
                </c:pt>
                <c:pt idx="28">
                  <c:v>1.5459366328544115E-4</c:v>
                </c:pt>
                <c:pt idx="29">
                  <c:v>6.4565588783919531E-5</c:v>
                </c:pt>
                <c:pt idx="30">
                  <c:v>2.5728223234578949E-5</c:v>
                </c:pt>
                <c:pt idx="31">
                  <c:v>9.789967296981326E-6</c:v>
                </c:pt>
                <c:pt idx="32">
                  <c:v>3.5599881079932054E-6</c:v>
                </c:pt>
                <c:pt idx="33">
                  <c:v>1.2379889441291263E-6</c:v>
                </c:pt>
                <c:pt idx="34">
                  <c:v>4.1196943014717144E-7</c:v>
                </c:pt>
                <c:pt idx="35">
                  <c:v>1.3126476940963796E-7</c:v>
                </c:pt>
                <c:pt idx="36">
                  <c:v>4.0068101314229716E-8</c:v>
                </c:pt>
                <c:pt idx="37">
                  <c:v>1.172271075602077E-8</c:v>
                </c:pt>
                <c:pt idx="38">
                  <c:v>3.288724284494515E-9</c:v>
                </c:pt>
                <c:pt idx="39">
                  <c:v>8.8505374126837639E-10</c:v>
                </c:pt>
                <c:pt idx="40">
                  <c:v>2.285648112314317E-10</c:v>
                </c:pt>
                <c:pt idx="41">
                  <c:v>5.6661024633001939E-11</c:v>
                </c:pt>
                <c:pt idx="42">
                  <c:v>1.348702911920976E-11</c:v>
                </c:pt>
                <c:pt idx="43">
                  <c:v>3.0832646783220189E-12</c:v>
                </c:pt>
                <c:pt idx="44">
                  <c:v>6.7710910582758113E-13</c:v>
                </c:pt>
                <c:pt idx="45">
                  <c:v>1.4286828959277601E-13</c:v>
                </c:pt>
                <c:pt idx="46">
                  <c:v>2.8967037439336308E-14</c:v>
                </c:pt>
                <c:pt idx="47">
                  <c:v>5.6443124422236182E-15</c:v>
                </c:pt>
                <c:pt idx="48">
                  <c:v>1.0570381044260318E-15</c:v>
                </c:pt>
                <c:pt idx="49">
                  <c:v>1.9026685879668576E-16</c:v>
                </c:pt>
                <c:pt idx="50">
                  <c:v>3.2918141660326249E-17</c:v>
                </c:pt>
                <c:pt idx="51">
                  <c:v>5.4739443711176021E-18</c:v>
                </c:pt>
                <c:pt idx="52">
                  <c:v>8.7485903378572066E-19</c:v>
                </c:pt>
                <c:pt idx="53">
                  <c:v>1.3437377316316632E-19</c:v>
                </c:pt>
                <c:pt idx="54">
                  <c:v>1.9832706627290863E-20</c:v>
                </c:pt>
                <c:pt idx="55">
                  <c:v>2.8124111288700264E-21</c:v>
                </c:pt>
                <c:pt idx="56">
                  <c:v>3.8311482870056076E-22</c:v>
                </c:pt>
                <c:pt idx="57">
                  <c:v>5.0123542497335033E-23</c:v>
                </c:pt>
                <c:pt idx="58">
                  <c:v>6.2966763256871576E-24</c:v>
                </c:pt>
                <c:pt idx="59">
                  <c:v>7.5930508633286248E-25</c:v>
                </c:pt>
                <c:pt idx="60">
                  <c:v>8.7865583760794152E-26</c:v>
                </c:pt>
                <c:pt idx="61">
                  <c:v>9.7535799810369202E-27</c:v>
                </c:pt>
                <c:pt idx="62">
                  <c:v>1.0381961884577117E-27</c:v>
                </c:pt>
                <c:pt idx="63">
                  <c:v>1.0591891260919666E-28</c:v>
                </c:pt>
                <c:pt idx="64">
                  <c:v>1.0352255712030079E-29</c:v>
                </c:pt>
                <c:pt idx="65">
                  <c:v>9.6879398374613053E-31</c:v>
                </c:pt>
                <c:pt idx="66">
                  <c:v>8.6757670186220581E-32</c:v>
                </c:pt>
                <c:pt idx="67">
                  <c:v>7.4299388827299709E-33</c:v>
                </c:pt>
                <c:pt idx="68">
                  <c:v>6.0807683950731206E-34</c:v>
                </c:pt>
                <c:pt idx="69">
                  <c:v>4.7521971490907577E-35</c:v>
                </c:pt>
                <c:pt idx="70">
                  <c:v>3.5434775759583121E-36</c:v>
                </c:pt>
                <c:pt idx="71">
                  <c:v>2.5186482770291918E-37</c:v>
                </c:pt>
                <c:pt idx="72">
                  <c:v>1.704806247143047E-38</c:v>
                </c:pt>
                <c:pt idx="73">
                  <c:v>1.0976892370316917E-39</c:v>
                </c:pt>
                <c:pt idx="74">
                  <c:v>6.7152753324291745E-41</c:v>
                </c:pt>
                <c:pt idx="75">
                  <c:v>3.8981861449859752E-42</c:v>
                </c:pt>
                <c:pt idx="76">
                  <c:v>2.1441512791366708E-43</c:v>
                </c:pt>
                <c:pt idx="77">
                  <c:v>1.1157348285100329E-44</c:v>
                </c:pt>
                <c:pt idx="78">
                  <c:v>5.4831346747328464E-46</c:v>
                </c:pt>
                <c:pt idx="79">
                  <c:v>2.5399815037365399E-47</c:v>
                </c:pt>
                <c:pt idx="80">
                  <c:v>1.1067457532621088E-48</c:v>
                </c:pt>
                <c:pt idx="81">
                  <c:v>4.5254309853615623E-50</c:v>
                </c:pt>
                <c:pt idx="82">
                  <c:v>1.7319154727818884E-51</c:v>
                </c:pt>
                <c:pt idx="83">
                  <c:v>6.1854124027924595E-53</c:v>
                </c:pt>
                <c:pt idx="84">
                  <c:v>2.054669863903378E-54</c:v>
                </c:pt>
                <c:pt idx="85">
                  <c:v>6.3242232473086138E-56</c:v>
                </c:pt>
                <c:pt idx="86">
                  <c:v>1.7959254657671536E-57</c:v>
                </c:pt>
                <c:pt idx="87">
                  <c:v>4.681891254339504E-59</c:v>
                </c:pt>
                <c:pt idx="88">
                  <c:v>1.1139992409532195E-60</c:v>
                </c:pt>
                <c:pt idx="89">
                  <c:v>2.4027434608794955E-62</c:v>
                </c:pt>
                <c:pt idx="90">
                  <c:v>4.6594895815374785E-64</c:v>
                </c:pt>
                <c:pt idx="91">
                  <c:v>8.0438758760557516E-66</c:v>
                </c:pt>
                <c:pt idx="92">
                  <c:v>1.2210817269154846E-67</c:v>
                </c:pt>
                <c:pt idx="93">
                  <c:v>1.6046756110904364E-69</c:v>
                </c:pt>
                <c:pt idx="94">
                  <c:v>1.788492941153427E-71</c:v>
                </c:pt>
                <c:pt idx="95">
                  <c:v>1.6438354238542539E-73</c:v>
                </c:pt>
                <c:pt idx="96">
                  <c:v>1.1962416668436038E-75</c:v>
                </c:pt>
                <c:pt idx="97">
                  <c:v>6.4622899169222309E-78</c:v>
                </c:pt>
                <c:pt idx="98">
                  <c:v>2.3038466726995475E-80</c:v>
                </c:pt>
                <c:pt idx="99">
                  <c:v>4.0656117753521425E-83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E-474A-8CE6-1045FF60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6816527"/>
        <c:axId val="1486817359"/>
      </c:barChart>
      <c:catAx>
        <c:axId val="1486816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7359"/>
        <c:crosses val="autoZero"/>
        <c:auto val="1"/>
        <c:lblAlgn val="ctr"/>
        <c:lblOffset val="100"/>
        <c:noMultiLvlLbl val="0"/>
      </c:catAx>
      <c:valAx>
        <c:axId val="14868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Probability of success for 100 lootboxes</a:t>
                </a:r>
              </a:p>
            </c:rich>
          </c:tx>
          <c:layout>
            <c:manualLayout>
              <c:xMode val="edge"/>
              <c:yMode val="edge"/>
              <c:x val="2.6143910585374762E-2"/>
              <c:y val="0.17600859550129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81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Distribution function (CDF)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'Lois Bernouilli + Binomiale'!$O$26</c:f>
              <c:strCache>
                <c:ptCount val="1"/>
                <c:pt idx="0">
                  <c:v>Cumul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'Lois Bernouilli + Binomiale'!$M$27:$M$126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'Lois Bernouilli + Binomiale'!$O$27:$O$126</c:f>
              <c:numCache>
                <c:formatCode>_(* #,##0.00_);_(* \(#,##0.00\);_(* "-"??_);_(@_)</c:formatCode>
                <c:ptCount val="100"/>
                <c:pt idx="0">
                  <c:v>1.5437071111956314E-6</c:v>
                </c:pt>
                <c:pt idx="1">
                  <c:v>1.5028442758992766E-5</c:v>
                </c:pt>
                <c:pt idx="2">
                  <c:v>9.2763977669823292E-5</c:v>
                </c:pt>
                <c:pt idx="3">
                  <c:v>4.2542634030293656E-4</c:v>
                </c:pt>
                <c:pt idx="4">
                  <c:v>1.5525646984010134E-3</c:v>
                </c:pt>
                <c:pt idx="5">
                  <c:v>4.7019218754397601E-3</c:v>
                </c:pt>
                <c:pt idx="6">
                  <c:v>1.2165104429430737E-2</c:v>
                </c:pt>
                <c:pt idx="7">
                  <c:v>2.747560393357399E-2</c:v>
                </c:pt>
                <c:pt idx="8">
                  <c:v>5.5094544215557886E-2</c:v>
                </c:pt>
                <c:pt idx="9">
                  <c:v>9.9447313021332071E-2</c:v>
                </c:pt>
                <c:pt idx="10">
                  <c:v>0.16348607012057814</c:v>
                </c:pt>
                <c:pt idx="11">
                  <c:v>0.24730150220635616</c:v>
                </c:pt>
                <c:pt idx="12">
                  <c:v>0.34742491429072447</c:v>
                </c:pt>
                <c:pt idx="13">
                  <c:v>0.45722411829921233</c:v>
                </c:pt>
                <c:pt idx="14">
                  <c:v>0.5683150776489766</c:v>
                </c:pt>
                <c:pt idx="15">
                  <c:v>0.6724628520393805</c:v>
                </c:pt>
                <c:pt idx="16">
                  <c:v>0.76327682832443866</c:v>
                </c:pt>
                <c:pt idx="17">
                  <c:v>0.83717447569365266</c:v>
                </c:pt>
                <c:pt idx="18">
                  <c:v>0.89345565604296118</c:v>
                </c:pt>
                <c:pt idx="19">
                  <c:v>0.93368014670437871</c:v>
                </c:pt>
                <c:pt idx="20">
                  <c:v>0.96072182109860893</c:v>
                </c:pt>
                <c:pt idx="21">
                  <c:v>0.97785785540725223</c:v>
                </c:pt>
                <c:pt idx="22">
                  <c:v>0.98811318028761674</c:v>
                </c:pt>
                <c:pt idx="23">
                  <c:v>0.99391950393311723</c:v>
                </c:pt>
                <c:pt idx="24">
                  <c:v>0.99703442579470336</c:v>
                </c:pt>
                <c:pt idx="25">
                  <c:v>0.99862007606361036</c:v>
                </c:pt>
                <c:pt idx="26">
                  <c:v>0.99938699187994451</c:v>
                </c:pt>
                <c:pt idx="27">
                  <c:v>0.99973983760216545</c:v>
                </c:pt>
                <c:pt idx="28">
                  <c:v>0.99989443126545086</c:v>
                </c:pt>
                <c:pt idx="29">
                  <c:v>0.99995899685423473</c:v>
                </c:pt>
                <c:pt idx="30">
                  <c:v>0.99998472507746927</c:v>
                </c:pt>
                <c:pt idx="31">
                  <c:v>0.99999451504476622</c:v>
                </c:pt>
                <c:pt idx="32">
                  <c:v>0.99999807503287419</c:v>
                </c:pt>
                <c:pt idx="33">
                  <c:v>0.99999931302181833</c:v>
                </c:pt>
                <c:pt idx="34">
                  <c:v>0.99999972499124845</c:v>
                </c:pt>
                <c:pt idx="35">
                  <c:v>0.99999985625601784</c:v>
                </c:pt>
                <c:pt idx="36">
                  <c:v>0.99999989632411912</c:v>
                </c:pt>
                <c:pt idx="37">
                  <c:v>0.99999990804682992</c:v>
                </c:pt>
                <c:pt idx="38">
                  <c:v>0.99999991133555421</c:v>
                </c:pt>
                <c:pt idx="39">
                  <c:v>0.99999991222060791</c:v>
                </c:pt>
                <c:pt idx="40">
                  <c:v>0.99999991244917275</c:v>
                </c:pt>
                <c:pt idx="41">
                  <c:v>0.99999991250583375</c:v>
                </c:pt>
                <c:pt idx="42">
                  <c:v>0.99999991251932074</c:v>
                </c:pt>
                <c:pt idx="43">
                  <c:v>0.99999991252240406</c:v>
                </c:pt>
                <c:pt idx="44">
                  <c:v>0.99999991252308118</c:v>
                </c:pt>
                <c:pt idx="45">
                  <c:v>0.99999991252322407</c:v>
                </c:pt>
                <c:pt idx="46">
                  <c:v>0.99999991252325304</c:v>
                </c:pt>
                <c:pt idx="47">
                  <c:v>0.9999999125232587</c:v>
                </c:pt>
                <c:pt idx="48">
                  <c:v>0.99999991252325982</c:v>
                </c:pt>
                <c:pt idx="49">
                  <c:v>0.99999991252326004</c:v>
                </c:pt>
                <c:pt idx="50">
                  <c:v>0.99999991252326004</c:v>
                </c:pt>
                <c:pt idx="51">
                  <c:v>0.99999991252326004</c:v>
                </c:pt>
                <c:pt idx="52">
                  <c:v>0.99999991252326004</c:v>
                </c:pt>
                <c:pt idx="53">
                  <c:v>0.99999991252326004</c:v>
                </c:pt>
                <c:pt idx="54">
                  <c:v>0.99999991252326004</c:v>
                </c:pt>
                <c:pt idx="55">
                  <c:v>0.99999991252326004</c:v>
                </c:pt>
                <c:pt idx="56">
                  <c:v>0.99999991252326004</c:v>
                </c:pt>
                <c:pt idx="57">
                  <c:v>0.99999991252326004</c:v>
                </c:pt>
                <c:pt idx="58">
                  <c:v>0.99999991252326004</c:v>
                </c:pt>
                <c:pt idx="59">
                  <c:v>0.99999991252326004</c:v>
                </c:pt>
                <c:pt idx="60">
                  <c:v>0.99999991252326004</c:v>
                </c:pt>
                <c:pt idx="61">
                  <c:v>0.99999991252326004</c:v>
                </c:pt>
                <c:pt idx="62">
                  <c:v>0.99999991252326004</c:v>
                </c:pt>
                <c:pt idx="63">
                  <c:v>0.99999991252326004</c:v>
                </c:pt>
                <c:pt idx="64">
                  <c:v>0.99999991252326004</c:v>
                </c:pt>
                <c:pt idx="65">
                  <c:v>0.99999991252326004</c:v>
                </c:pt>
                <c:pt idx="66">
                  <c:v>0.99999991252326004</c:v>
                </c:pt>
                <c:pt idx="67">
                  <c:v>0.99999991252326004</c:v>
                </c:pt>
                <c:pt idx="68">
                  <c:v>0.99999991252326004</c:v>
                </c:pt>
                <c:pt idx="69">
                  <c:v>0.99999991252326004</c:v>
                </c:pt>
                <c:pt idx="70">
                  <c:v>0.99999991252326004</c:v>
                </c:pt>
                <c:pt idx="71">
                  <c:v>0.99999991252326004</c:v>
                </c:pt>
                <c:pt idx="72">
                  <c:v>0.99999991252326004</c:v>
                </c:pt>
                <c:pt idx="73">
                  <c:v>0.99999991252326004</c:v>
                </c:pt>
                <c:pt idx="74">
                  <c:v>0.99999991252326004</c:v>
                </c:pt>
                <c:pt idx="75">
                  <c:v>0.99999991252326004</c:v>
                </c:pt>
                <c:pt idx="76">
                  <c:v>0.99999991252326004</c:v>
                </c:pt>
                <c:pt idx="77">
                  <c:v>0.99999991252326004</c:v>
                </c:pt>
                <c:pt idx="78">
                  <c:v>0.99999991252326004</c:v>
                </c:pt>
                <c:pt idx="79">
                  <c:v>0.99999991252326004</c:v>
                </c:pt>
                <c:pt idx="80">
                  <c:v>0.99999991252326004</c:v>
                </c:pt>
                <c:pt idx="81">
                  <c:v>0.99999991252326004</c:v>
                </c:pt>
                <c:pt idx="82">
                  <c:v>0.99999991252326004</c:v>
                </c:pt>
                <c:pt idx="83">
                  <c:v>0.99999991252326004</c:v>
                </c:pt>
                <c:pt idx="84">
                  <c:v>0.99999991252326004</c:v>
                </c:pt>
                <c:pt idx="85">
                  <c:v>0.99999991252326004</c:v>
                </c:pt>
                <c:pt idx="86">
                  <c:v>0.99999991252326004</c:v>
                </c:pt>
                <c:pt idx="87">
                  <c:v>0.99999991252326004</c:v>
                </c:pt>
                <c:pt idx="88">
                  <c:v>0.99999991252326004</c:v>
                </c:pt>
                <c:pt idx="89">
                  <c:v>0.99999991252326004</c:v>
                </c:pt>
                <c:pt idx="90">
                  <c:v>0.99999991252326004</c:v>
                </c:pt>
                <c:pt idx="91">
                  <c:v>0.99999991252326004</c:v>
                </c:pt>
                <c:pt idx="92">
                  <c:v>0.99999991252326004</c:v>
                </c:pt>
                <c:pt idx="93">
                  <c:v>0.99999991252326004</c:v>
                </c:pt>
                <c:pt idx="94">
                  <c:v>0.99999991252326004</c:v>
                </c:pt>
                <c:pt idx="95">
                  <c:v>0.99999991252326004</c:v>
                </c:pt>
                <c:pt idx="96">
                  <c:v>0.99999991252326004</c:v>
                </c:pt>
                <c:pt idx="97">
                  <c:v>0.99999991252326004</c:v>
                </c:pt>
                <c:pt idx="98">
                  <c:v>0.99999991252326004</c:v>
                </c:pt>
                <c:pt idx="99">
                  <c:v>0.99999991252326004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08-46DC-9257-F0C74A42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018848"/>
        <c:axId val="2140019264"/>
      </c:lineChart>
      <c:catAx>
        <c:axId val="214001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lootboxes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9264"/>
        <c:crosses val="autoZero"/>
        <c:auto val="1"/>
        <c:lblAlgn val="ctr"/>
        <c:lblOffset val="100"/>
        <c:noMultiLvlLbl val="0"/>
      </c:catAx>
      <c:valAx>
        <c:axId val="21400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1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Correlation!$E$4</c:f>
              <c:strCache>
                <c:ptCount val="1"/>
                <c:pt idx="0">
                  <c:v>duration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Correlation!$D$5:$D$208</c:f>
              <c:numCache>
                <c:formatCode>General</c:formatCode>
                <c:ptCount val="20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19</c:v>
                </c:pt>
                <c:pt idx="11">
                  <c:v>21</c:v>
                </c:pt>
                <c:pt idx="12">
                  <c:v>23</c:v>
                </c:pt>
                <c:pt idx="13">
                  <c:v>24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33</c:v>
                </c:pt>
                <c:pt idx="18">
                  <c:v>36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43</c:v>
                </c:pt>
                <c:pt idx="23">
                  <c:v>44</c:v>
                </c:pt>
                <c:pt idx="24">
                  <c:v>44</c:v>
                </c:pt>
                <c:pt idx="25">
                  <c:v>45</c:v>
                </c:pt>
                <c:pt idx="26">
                  <c:v>49</c:v>
                </c:pt>
                <c:pt idx="27">
                  <c:v>51</c:v>
                </c:pt>
                <c:pt idx="28">
                  <c:v>51</c:v>
                </c:pt>
                <c:pt idx="29">
                  <c:v>53</c:v>
                </c:pt>
                <c:pt idx="30">
                  <c:v>54</c:v>
                </c:pt>
                <c:pt idx="31">
                  <c:v>54</c:v>
                </c:pt>
                <c:pt idx="32">
                  <c:v>55</c:v>
                </c:pt>
                <c:pt idx="33">
                  <c:v>56</c:v>
                </c:pt>
                <c:pt idx="34">
                  <c:v>58</c:v>
                </c:pt>
                <c:pt idx="35">
                  <c:v>58</c:v>
                </c:pt>
                <c:pt idx="36">
                  <c:v>59</c:v>
                </c:pt>
                <c:pt idx="37">
                  <c:v>60</c:v>
                </c:pt>
                <c:pt idx="38">
                  <c:v>60</c:v>
                </c:pt>
                <c:pt idx="39">
                  <c:v>63</c:v>
                </c:pt>
                <c:pt idx="40">
                  <c:v>64</c:v>
                </c:pt>
                <c:pt idx="41">
                  <c:v>68</c:v>
                </c:pt>
                <c:pt idx="42">
                  <c:v>68</c:v>
                </c:pt>
                <c:pt idx="43">
                  <c:v>72</c:v>
                </c:pt>
                <c:pt idx="44">
                  <c:v>76</c:v>
                </c:pt>
                <c:pt idx="45">
                  <c:v>81</c:v>
                </c:pt>
                <c:pt idx="46">
                  <c:v>84</c:v>
                </c:pt>
                <c:pt idx="47">
                  <c:v>84</c:v>
                </c:pt>
                <c:pt idx="48">
                  <c:v>85</c:v>
                </c:pt>
                <c:pt idx="49">
                  <c:v>85</c:v>
                </c:pt>
                <c:pt idx="50">
                  <c:v>85</c:v>
                </c:pt>
                <c:pt idx="51">
                  <c:v>87</c:v>
                </c:pt>
                <c:pt idx="52">
                  <c:v>89</c:v>
                </c:pt>
                <c:pt idx="53">
                  <c:v>91</c:v>
                </c:pt>
                <c:pt idx="54">
                  <c:v>95</c:v>
                </c:pt>
                <c:pt idx="55">
                  <c:v>98</c:v>
                </c:pt>
                <c:pt idx="56">
                  <c:v>98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102</c:v>
                </c:pt>
                <c:pt idx="61">
                  <c:v>102</c:v>
                </c:pt>
                <c:pt idx="62">
                  <c:v>103</c:v>
                </c:pt>
                <c:pt idx="63">
                  <c:v>104</c:v>
                </c:pt>
                <c:pt idx="64">
                  <c:v>107</c:v>
                </c:pt>
                <c:pt idx="65">
                  <c:v>108</c:v>
                </c:pt>
                <c:pt idx="66">
                  <c:v>112</c:v>
                </c:pt>
                <c:pt idx="67">
                  <c:v>112</c:v>
                </c:pt>
                <c:pt idx="68">
                  <c:v>112</c:v>
                </c:pt>
                <c:pt idx="69">
                  <c:v>114</c:v>
                </c:pt>
                <c:pt idx="70">
                  <c:v>115</c:v>
                </c:pt>
                <c:pt idx="71">
                  <c:v>115</c:v>
                </c:pt>
                <c:pt idx="72">
                  <c:v>115</c:v>
                </c:pt>
                <c:pt idx="73">
                  <c:v>115</c:v>
                </c:pt>
                <c:pt idx="74">
                  <c:v>116</c:v>
                </c:pt>
                <c:pt idx="75">
                  <c:v>117</c:v>
                </c:pt>
                <c:pt idx="76">
                  <c:v>118</c:v>
                </c:pt>
                <c:pt idx="77">
                  <c:v>119</c:v>
                </c:pt>
                <c:pt idx="78">
                  <c:v>119</c:v>
                </c:pt>
                <c:pt idx="79">
                  <c:v>119</c:v>
                </c:pt>
                <c:pt idx="80">
                  <c:v>121</c:v>
                </c:pt>
                <c:pt idx="81">
                  <c:v>123</c:v>
                </c:pt>
                <c:pt idx="82">
                  <c:v>125</c:v>
                </c:pt>
                <c:pt idx="83">
                  <c:v>126</c:v>
                </c:pt>
                <c:pt idx="84">
                  <c:v>128</c:v>
                </c:pt>
                <c:pt idx="85">
                  <c:v>130</c:v>
                </c:pt>
                <c:pt idx="86">
                  <c:v>131</c:v>
                </c:pt>
                <c:pt idx="87">
                  <c:v>133</c:v>
                </c:pt>
                <c:pt idx="88">
                  <c:v>133</c:v>
                </c:pt>
                <c:pt idx="89">
                  <c:v>133</c:v>
                </c:pt>
                <c:pt idx="90">
                  <c:v>135</c:v>
                </c:pt>
                <c:pt idx="91">
                  <c:v>139</c:v>
                </c:pt>
                <c:pt idx="92">
                  <c:v>139</c:v>
                </c:pt>
                <c:pt idx="93">
                  <c:v>141</c:v>
                </c:pt>
                <c:pt idx="94">
                  <c:v>143</c:v>
                </c:pt>
                <c:pt idx="95">
                  <c:v>144</c:v>
                </c:pt>
                <c:pt idx="96">
                  <c:v>147</c:v>
                </c:pt>
                <c:pt idx="97">
                  <c:v>148</c:v>
                </c:pt>
                <c:pt idx="98">
                  <c:v>148</c:v>
                </c:pt>
                <c:pt idx="99">
                  <c:v>149</c:v>
                </c:pt>
                <c:pt idx="100">
                  <c:v>153</c:v>
                </c:pt>
                <c:pt idx="101">
                  <c:v>154</c:v>
                </c:pt>
                <c:pt idx="102">
                  <c:v>155</c:v>
                </c:pt>
                <c:pt idx="103">
                  <c:v>156</c:v>
                </c:pt>
                <c:pt idx="104">
                  <c:v>158</c:v>
                </c:pt>
                <c:pt idx="105">
                  <c:v>158</c:v>
                </c:pt>
                <c:pt idx="106">
                  <c:v>159</c:v>
                </c:pt>
                <c:pt idx="107">
                  <c:v>159</c:v>
                </c:pt>
                <c:pt idx="108">
                  <c:v>159</c:v>
                </c:pt>
                <c:pt idx="109">
                  <c:v>159</c:v>
                </c:pt>
                <c:pt idx="110">
                  <c:v>160</c:v>
                </c:pt>
                <c:pt idx="111">
                  <c:v>163</c:v>
                </c:pt>
                <c:pt idx="112">
                  <c:v>163</c:v>
                </c:pt>
                <c:pt idx="113">
                  <c:v>164</c:v>
                </c:pt>
                <c:pt idx="114">
                  <c:v>165</c:v>
                </c:pt>
                <c:pt idx="115">
                  <c:v>167</c:v>
                </c:pt>
                <c:pt idx="116">
                  <c:v>167</c:v>
                </c:pt>
                <c:pt idx="117">
                  <c:v>168</c:v>
                </c:pt>
                <c:pt idx="118">
                  <c:v>177</c:v>
                </c:pt>
                <c:pt idx="119">
                  <c:v>178</c:v>
                </c:pt>
                <c:pt idx="120">
                  <c:v>182</c:v>
                </c:pt>
                <c:pt idx="121">
                  <c:v>183</c:v>
                </c:pt>
                <c:pt idx="122">
                  <c:v>183</c:v>
                </c:pt>
                <c:pt idx="123">
                  <c:v>184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190</c:v>
                </c:pt>
                <c:pt idx="129">
                  <c:v>190</c:v>
                </c:pt>
                <c:pt idx="130">
                  <c:v>194</c:v>
                </c:pt>
                <c:pt idx="131">
                  <c:v>197</c:v>
                </c:pt>
                <c:pt idx="132">
                  <c:v>198</c:v>
                </c:pt>
                <c:pt idx="133">
                  <c:v>202</c:v>
                </c:pt>
                <c:pt idx="134">
                  <c:v>206</c:v>
                </c:pt>
                <c:pt idx="135">
                  <c:v>206</c:v>
                </c:pt>
                <c:pt idx="136">
                  <c:v>208</c:v>
                </c:pt>
                <c:pt idx="137">
                  <c:v>215</c:v>
                </c:pt>
                <c:pt idx="138">
                  <c:v>216</c:v>
                </c:pt>
                <c:pt idx="139">
                  <c:v>217</c:v>
                </c:pt>
                <c:pt idx="140">
                  <c:v>217</c:v>
                </c:pt>
                <c:pt idx="141">
                  <c:v>217</c:v>
                </c:pt>
                <c:pt idx="142">
                  <c:v>218</c:v>
                </c:pt>
                <c:pt idx="143">
                  <c:v>221</c:v>
                </c:pt>
                <c:pt idx="144">
                  <c:v>222</c:v>
                </c:pt>
                <c:pt idx="145">
                  <c:v>224</c:v>
                </c:pt>
                <c:pt idx="146">
                  <c:v>227</c:v>
                </c:pt>
                <c:pt idx="147">
                  <c:v>227</c:v>
                </c:pt>
                <c:pt idx="148">
                  <c:v>228</c:v>
                </c:pt>
                <c:pt idx="149">
                  <c:v>228</c:v>
                </c:pt>
                <c:pt idx="150">
                  <c:v>228</c:v>
                </c:pt>
                <c:pt idx="151">
                  <c:v>229</c:v>
                </c:pt>
                <c:pt idx="152">
                  <c:v>230</c:v>
                </c:pt>
                <c:pt idx="153">
                  <c:v>232</c:v>
                </c:pt>
                <c:pt idx="154">
                  <c:v>233</c:v>
                </c:pt>
                <c:pt idx="155">
                  <c:v>237</c:v>
                </c:pt>
                <c:pt idx="156">
                  <c:v>238</c:v>
                </c:pt>
                <c:pt idx="157">
                  <c:v>238</c:v>
                </c:pt>
                <c:pt idx="158">
                  <c:v>238</c:v>
                </c:pt>
                <c:pt idx="159">
                  <c:v>240</c:v>
                </c:pt>
                <c:pt idx="160">
                  <c:v>241</c:v>
                </c:pt>
                <c:pt idx="161">
                  <c:v>247</c:v>
                </c:pt>
                <c:pt idx="162">
                  <c:v>248</c:v>
                </c:pt>
                <c:pt idx="163">
                  <c:v>250</c:v>
                </c:pt>
                <c:pt idx="164">
                  <c:v>251</c:v>
                </c:pt>
                <c:pt idx="165">
                  <c:v>251</c:v>
                </c:pt>
                <c:pt idx="166">
                  <c:v>251</c:v>
                </c:pt>
                <c:pt idx="167">
                  <c:v>252</c:v>
                </c:pt>
                <c:pt idx="168">
                  <c:v>253</c:v>
                </c:pt>
                <c:pt idx="169">
                  <c:v>254</c:v>
                </c:pt>
                <c:pt idx="170">
                  <c:v>255</c:v>
                </c:pt>
                <c:pt idx="171">
                  <c:v>256</c:v>
                </c:pt>
                <c:pt idx="172">
                  <c:v>257</c:v>
                </c:pt>
                <c:pt idx="173">
                  <c:v>257</c:v>
                </c:pt>
                <c:pt idx="174">
                  <c:v>259</c:v>
                </c:pt>
                <c:pt idx="175">
                  <c:v>260</c:v>
                </c:pt>
                <c:pt idx="176">
                  <c:v>260</c:v>
                </c:pt>
                <c:pt idx="177">
                  <c:v>260</c:v>
                </c:pt>
                <c:pt idx="178">
                  <c:v>263</c:v>
                </c:pt>
                <c:pt idx="179">
                  <c:v>265</c:v>
                </c:pt>
                <c:pt idx="180">
                  <c:v>266</c:v>
                </c:pt>
                <c:pt idx="181">
                  <c:v>266</c:v>
                </c:pt>
                <c:pt idx="182">
                  <c:v>271</c:v>
                </c:pt>
                <c:pt idx="183">
                  <c:v>275</c:v>
                </c:pt>
                <c:pt idx="184">
                  <c:v>276</c:v>
                </c:pt>
                <c:pt idx="185">
                  <c:v>277</c:v>
                </c:pt>
                <c:pt idx="186">
                  <c:v>277</c:v>
                </c:pt>
                <c:pt idx="187">
                  <c:v>285</c:v>
                </c:pt>
                <c:pt idx="188">
                  <c:v>287</c:v>
                </c:pt>
                <c:pt idx="189">
                  <c:v>287</c:v>
                </c:pt>
                <c:pt idx="190">
                  <c:v>289</c:v>
                </c:pt>
                <c:pt idx="191">
                  <c:v>291</c:v>
                </c:pt>
                <c:pt idx="192">
                  <c:v>296</c:v>
                </c:pt>
                <c:pt idx="193">
                  <c:v>299</c:v>
                </c:pt>
                <c:pt idx="194">
                  <c:v>301</c:v>
                </c:pt>
                <c:pt idx="195">
                  <c:v>303</c:v>
                </c:pt>
                <c:pt idx="196">
                  <c:v>304</c:v>
                </c:pt>
                <c:pt idx="197">
                  <c:v>304</c:v>
                </c:pt>
                <c:pt idx="198">
                  <c:v>307</c:v>
                </c:pt>
                <c:pt idx="199">
                  <c:v>310</c:v>
                </c:pt>
                <c:pt idx="200">
                  <c:v>311</c:v>
                </c:pt>
                <c:pt idx="201">
                  <c:v>311</c:v>
                </c:pt>
                <c:pt idx="202">
                  <c:v>314</c:v>
                </c:pt>
                <c:pt idx="203">
                  <c:v>316</c:v>
                </c:pt>
              </c:numCache>
            </c:numRef>
          </c:xVal>
          <c:yVal>
            <c:numRef>
              <c:f>Correlation!$E$5:$E$208</c:f>
              <c:numCache>
                <c:formatCode>General</c:formatCode>
                <c:ptCount val="204"/>
                <c:pt idx="0">
                  <c:v>5</c:v>
                </c:pt>
                <c:pt idx="1">
                  <c:v>10</c:v>
                </c:pt>
                <c:pt idx="2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3</c:v>
                </c:pt>
                <c:pt idx="7">
                  <c:v>5</c:v>
                </c:pt>
                <c:pt idx="8">
                  <c:v>10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2</c:v>
                </c:pt>
                <c:pt idx="13">
                  <c:v>5</c:v>
                </c:pt>
                <c:pt idx="14">
                  <c:v>7</c:v>
                </c:pt>
                <c:pt idx="15">
                  <c:v>5</c:v>
                </c:pt>
                <c:pt idx="16">
                  <c:v>2</c:v>
                </c:pt>
                <c:pt idx="17">
                  <c:v>8</c:v>
                </c:pt>
                <c:pt idx="18">
                  <c:v>6</c:v>
                </c:pt>
                <c:pt idx="19">
                  <c:v>10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3</c:v>
                </c:pt>
                <c:pt idx="24">
                  <c:v>9</c:v>
                </c:pt>
                <c:pt idx="25">
                  <c:v>3</c:v>
                </c:pt>
                <c:pt idx="26">
                  <c:v>3</c:v>
                </c:pt>
                <c:pt idx="27">
                  <c:v>9</c:v>
                </c:pt>
                <c:pt idx="28">
                  <c:v>4</c:v>
                </c:pt>
                <c:pt idx="29">
                  <c:v>15</c:v>
                </c:pt>
                <c:pt idx="30">
                  <c:v>20</c:v>
                </c:pt>
                <c:pt idx="31">
                  <c:v>13</c:v>
                </c:pt>
                <c:pt idx="32">
                  <c:v>13</c:v>
                </c:pt>
                <c:pt idx="33">
                  <c:v>20</c:v>
                </c:pt>
                <c:pt idx="34">
                  <c:v>16</c:v>
                </c:pt>
                <c:pt idx="35">
                  <c:v>13</c:v>
                </c:pt>
                <c:pt idx="36">
                  <c:v>19</c:v>
                </c:pt>
                <c:pt idx="37">
                  <c:v>18</c:v>
                </c:pt>
                <c:pt idx="38">
                  <c:v>13</c:v>
                </c:pt>
                <c:pt idx="39">
                  <c:v>13</c:v>
                </c:pt>
                <c:pt idx="40">
                  <c:v>18</c:v>
                </c:pt>
                <c:pt idx="41">
                  <c:v>12</c:v>
                </c:pt>
                <c:pt idx="42">
                  <c:v>12</c:v>
                </c:pt>
                <c:pt idx="43">
                  <c:v>19</c:v>
                </c:pt>
                <c:pt idx="44">
                  <c:v>12</c:v>
                </c:pt>
                <c:pt idx="45">
                  <c:v>19</c:v>
                </c:pt>
                <c:pt idx="46">
                  <c:v>10</c:v>
                </c:pt>
                <c:pt idx="47">
                  <c:v>18</c:v>
                </c:pt>
                <c:pt idx="48">
                  <c:v>16</c:v>
                </c:pt>
                <c:pt idx="49">
                  <c:v>12</c:v>
                </c:pt>
                <c:pt idx="50">
                  <c:v>17</c:v>
                </c:pt>
                <c:pt idx="51">
                  <c:v>11</c:v>
                </c:pt>
                <c:pt idx="52">
                  <c:v>18</c:v>
                </c:pt>
                <c:pt idx="53">
                  <c:v>18</c:v>
                </c:pt>
                <c:pt idx="54">
                  <c:v>12</c:v>
                </c:pt>
                <c:pt idx="55">
                  <c:v>16</c:v>
                </c:pt>
                <c:pt idx="56">
                  <c:v>13</c:v>
                </c:pt>
                <c:pt idx="57">
                  <c:v>15</c:v>
                </c:pt>
                <c:pt idx="58">
                  <c:v>15</c:v>
                </c:pt>
                <c:pt idx="59">
                  <c:v>12</c:v>
                </c:pt>
                <c:pt idx="60">
                  <c:v>19</c:v>
                </c:pt>
                <c:pt idx="61">
                  <c:v>23</c:v>
                </c:pt>
                <c:pt idx="62">
                  <c:v>21</c:v>
                </c:pt>
                <c:pt idx="63">
                  <c:v>24</c:v>
                </c:pt>
                <c:pt idx="64">
                  <c:v>14</c:v>
                </c:pt>
                <c:pt idx="65">
                  <c:v>16</c:v>
                </c:pt>
                <c:pt idx="66">
                  <c:v>12</c:v>
                </c:pt>
                <c:pt idx="67">
                  <c:v>24</c:v>
                </c:pt>
                <c:pt idx="68">
                  <c:v>13</c:v>
                </c:pt>
                <c:pt idx="69">
                  <c:v>22</c:v>
                </c:pt>
                <c:pt idx="70">
                  <c:v>12</c:v>
                </c:pt>
                <c:pt idx="71">
                  <c:v>21</c:v>
                </c:pt>
                <c:pt idx="72">
                  <c:v>22</c:v>
                </c:pt>
                <c:pt idx="73">
                  <c:v>12</c:v>
                </c:pt>
                <c:pt idx="74">
                  <c:v>21</c:v>
                </c:pt>
                <c:pt idx="75">
                  <c:v>14</c:v>
                </c:pt>
                <c:pt idx="76">
                  <c:v>17</c:v>
                </c:pt>
                <c:pt idx="77">
                  <c:v>14</c:v>
                </c:pt>
                <c:pt idx="78">
                  <c:v>13</c:v>
                </c:pt>
                <c:pt idx="79">
                  <c:v>13</c:v>
                </c:pt>
                <c:pt idx="80">
                  <c:v>19</c:v>
                </c:pt>
                <c:pt idx="81">
                  <c:v>15</c:v>
                </c:pt>
                <c:pt idx="82">
                  <c:v>19</c:v>
                </c:pt>
                <c:pt idx="83">
                  <c:v>20</c:v>
                </c:pt>
                <c:pt idx="84">
                  <c:v>13</c:v>
                </c:pt>
                <c:pt idx="85">
                  <c:v>13</c:v>
                </c:pt>
                <c:pt idx="86">
                  <c:v>14</c:v>
                </c:pt>
                <c:pt idx="87">
                  <c:v>12</c:v>
                </c:pt>
                <c:pt idx="88">
                  <c:v>18</c:v>
                </c:pt>
                <c:pt idx="89">
                  <c:v>19</c:v>
                </c:pt>
                <c:pt idx="90">
                  <c:v>15</c:v>
                </c:pt>
                <c:pt idx="91">
                  <c:v>17</c:v>
                </c:pt>
                <c:pt idx="92">
                  <c:v>20</c:v>
                </c:pt>
                <c:pt idx="93">
                  <c:v>18</c:v>
                </c:pt>
                <c:pt idx="94">
                  <c:v>15</c:v>
                </c:pt>
                <c:pt idx="95">
                  <c:v>22</c:v>
                </c:pt>
                <c:pt idx="96">
                  <c:v>17</c:v>
                </c:pt>
                <c:pt idx="97">
                  <c:v>18</c:v>
                </c:pt>
                <c:pt idx="98">
                  <c:v>12</c:v>
                </c:pt>
                <c:pt idx="99">
                  <c:v>13</c:v>
                </c:pt>
                <c:pt idx="100">
                  <c:v>18</c:v>
                </c:pt>
                <c:pt idx="101">
                  <c:v>24</c:v>
                </c:pt>
                <c:pt idx="102">
                  <c:v>15</c:v>
                </c:pt>
                <c:pt idx="103">
                  <c:v>20</c:v>
                </c:pt>
                <c:pt idx="104">
                  <c:v>16</c:v>
                </c:pt>
                <c:pt idx="105">
                  <c:v>13</c:v>
                </c:pt>
                <c:pt idx="106">
                  <c:v>13</c:v>
                </c:pt>
                <c:pt idx="107">
                  <c:v>24</c:v>
                </c:pt>
                <c:pt idx="108">
                  <c:v>14</c:v>
                </c:pt>
                <c:pt idx="109">
                  <c:v>18</c:v>
                </c:pt>
                <c:pt idx="110">
                  <c:v>21</c:v>
                </c:pt>
                <c:pt idx="111">
                  <c:v>14</c:v>
                </c:pt>
                <c:pt idx="112">
                  <c:v>17</c:v>
                </c:pt>
                <c:pt idx="113">
                  <c:v>13</c:v>
                </c:pt>
                <c:pt idx="114">
                  <c:v>23</c:v>
                </c:pt>
                <c:pt idx="115">
                  <c:v>16</c:v>
                </c:pt>
                <c:pt idx="116">
                  <c:v>22</c:v>
                </c:pt>
                <c:pt idx="117">
                  <c:v>17</c:v>
                </c:pt>
                <c:pt idx="118">
                  <c:v>12</c:v>
                </c:pt>
                <c:pt idx="119">
                  <c:v>16</c:v>
                </c:pt>
                <c:pt idx="120">
                  <c:v>13</c:v>
                </c:pt>
                <c:pt idx="121">
                  <c:v>13</c:v>
                </c:pt>
                <c:pt idx="122">
                  <c:v>24</c:v>
                </c:pt>
                <c:pt idx="123">
                  <c:v>13</c:v>
                </c:pt>
                <c:pt idx="124">
                  <c:v>21</c:v>
                </c:pt>
                <c:pt idx="125">
                  <c:v>14</c:v>
                </c:pt>
                <c:pt idx="126">
                  <c:v>16</c:v>
                </c:pt>
                <c:pt idx="127">
                  <c:v>15</c:v>
                </c:pt>
                <c:pt idx="128">
                  <c:v>24</c:v>
                </c:pt>
                <c:pt idx="129">
                  <c:v>16</c:v>
                </c:pt>
                <c:pt idx="130">
                  <c:v>22</c:v>
                </c:pt>
                <c:pt idx="131">
                  <c:v>19</c:v>
                </c:pt>
                <c:pt idx="132">
                  <c:v>13</c:v>
                </c:pt>
                <c:pt idx="133">
                  <c:v>22</c:v>
                </c:pt>
                <c:pt idx="134">
                  <c:v>24</c:v>
                </c:pt>
                <c:pt idx="135">
                  <c:v>17</c:v>
                </c:pt>
                <c:pt idx="136">
                  <c:v>22</c:v>
                </c:pt>
                <c:pt idx="137">
                  <c:v>23</c:v>
                </c:pt>
                <c:pt idx="138">
                  <c:v>15</c:v>
                </c:pt>
                <c:pt idx="139">
                  <c:v>22</c:v>
                </c:pt>
                <c:pt idx="140">
                  <c:v>15</c:v>
                </c:pt>
                <c:pt idx="141">
                  <c:v>18</c:v>
                </c:pt>
                <c:pt idx="142">
                  <c:v>24</c:v>
                </c:pt>
                <c:pt idx="143">
                  <c:v>23</c:v>
                </c:pt>
                <c:pt idx="144">
                  <c:v>21</c:v>
                </c:pt>
                <c:pt idx="145">
                  <c:v>14</c:v>
                </c:pt>
                <c:pt idx="146">
                  <c:v>12</c:v>
                </c:pt>
                <c:pt idx="147">
                  <c:v>17</c:v>
                </c:pt>
                <c:pt idx="148">
                  <c:v>13</c:v>
                </c:pt>
                <c:pt idx="149">
                  <c:v>13</c:v>
                </c:pt>
                <c:pt idx="150">
                  <c:v>19</c:v>
                </c:pt>
                <c:pt idx="151">
                  <c:v>23</c:v>
                </c:pt>
                <c:pt idx="152">
                  <c:v>22</c:v>
                </c:pt>
                <c:pt idx="153">
                  <c:v>17</c:v>
                </c:pt>
                <c:pt idx="154">
                  <c:v>17</c:v>
                </c:pt>
                <c:pt idx="155">
                  <c:v>14</c:v>
                </c:pt>
                <c:pt idx="156">
                  <c:v>20</c:v>
                </c:pt>
                <c:pt idx="157">
                  <c:v>20</c:v>
                </c:pt>
                <c:pt idx="158">
                  <c:v>13</c:v>
                </c:pt>
                <c:pt idx="159">
                  <c:v>18</c:v>
                </c:pt>
                <c:pt idx="160">
                  <c:v>21</c:v>
                </c:pt>
                <c:pt idx="161">
                  <c:v>23</c:v>
                </c:pt>
                <c:pt idx="162">
                  <c:v>18</c:v>
                </c:pt>
                <c:pt idx="163">
                  <c:v>12</c:v>
                </c:pt>
                <c:pt idx="164">
                  <c:v>17</c:v>
                </c:pt>
                <c:pt idx="165">
                  <c:v>23</c:v>
                </c:pt>
                <c:pt idx="166">
                  <c:v>22</c:v>
                </c:pt>
                <c:pt idx="167">
                  <c:v>12</c:v>
                </c:pt>
                <c:pt idx="168">
                  <c:v>22</c:v>
                </c:pt>
                <c:pt idx="169">
                  <c:v>13</c:v>
                </c:pt>
                <c:pt idx="170">
                  <c:v>19</c:v>
                </c:pt>
                <c:pt idx="171">
                  <c:v>22</c:v>
                </c:pt>
                <c:pt idx="172">
                  <c:v>18</c:v>
                </c:pt>
                <c:pt idx="173">
                  <c:v>19</c:v>
                </c:pt>
                <c:pt idx="174">
                  <c:v>14</c:v>
                </c:pt>
                <c:pt idx="175">
                  <c:v>17</c:v>
                </c:pt>
                <c:pt idx="176">
                  <c:v>13</c:v>
                </c:pt>
                <c:pt idx="177">
                  <c:v>16</c:v>
                </c:pt>
                <c:pt idx="178">
                  <c:v>12</c:v>
                </c:pt>
                <c:pt idx="179">
                  <c:v>15</c:v>
                </c:pt>
                <c:pt idx="180">
                  <c:v>14</c:v>
                </c:pt>
                <c:pt idx="181">
                  <c:v>22</c:v>
                </c:pt>
                <c:pt idx="182">
                  <c:v>23</c:v>
                </c:pt>
                <c:pt idx="183">
                  <c:v>15</c:v>
                </c:pt>
                <c:pt idx="184">
                  <c:v>17</c:v>
                </c:pt>
                <c:pt idx="185">
                  <c:v>23</c:v>
                </c:pt>
                <c:pt idx="186">
                  <c:v>17</c:v>
                </c:pt>
                <c:pt idx="187">
                  <c:v>21</c:v>
                </c:pt>
                <c:pt idx="188">
                  <c:v>24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15</c:v>
                </c:pt>
                <c:pt idx="193">
                  <c:v>14</c:v>
                </c:pt>
                <c:pt idx="194">
                  <c:v>14</c:v>
                </c:pt>
                <c:pt idx="195">
                  <c:v>19</c:v>
                </c:pt>
                <c:pt idx="196">
                  <c:v>20</c:v>
                </c:pt>
                <c:pt idx="197">
                  <c:v>24</c:v>
                </c:pt>
                <c:pt idx="198">
                  <c:v>16</c:v>
                </c:pt>
                <c:pt idx="199">
                  <c:v>15</c:v>
                </c:pt>
                <c:pt idx="200">
                  <c:v>15</c:v>
                </c:pt>
                <c:pt idx="201">
                  <c:v>20</c:v>
                </c:pt>
                <c:pt idx="202">
                  <c:v>15</c:v>
                </c:pt>
                <c:pt idx="20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39-4AA6-83D7-86D6AEA84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4112"/>
        <c:axId val="1199719392"/>
      </c:scatterChart>
      <c:valAx>
        <c:axId val="12022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19392"/>
        <c:crosses val="autoZero"/>
        <c:crossBetween val="midCat"/>
      </c:valAx>
      <c:valAx>
        <c:axId val="11997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4AB4DEC0-706F-4038-A8F4-B234C66E9558}" formatIdx="0">
          <cx:tx>
            <cx:txData>
              <cx:f>_xlchart.v1.0</cx:f>
              <cx:v>X</cx:v>
            </cx:txData>
          </cx:tx>
          <cx:dataId val="0"/>
          <cx:layoutPr>
            <cx:binning intervalClosed="r"/>
          </cx:layoutPr>
        </cx:series>
        <cx:series layoutId="clusteredColumn" hidden="1" uniqueId="{C39C449D-6825-4158-B4B3-5A185B42FFF4}" formatIdx="1">
          <cx:tx>
            <cx:txData>
              <cx:f>_xlchart.v1.2</cx:f>
              <cx:v>Y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.xml"/><Relationship Id="rId1" Type="http://schemas.openxmlformats.org/officeDocument/2006/relationships/image" Target="../media/image5.png"/><Relationship Id="rId4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8</xdr:row>
      <xdr:rowOff>160020</xdr:rowOff>
    </xdr:from>
    <xdr:to>
      <xdr:col>6</xdr:col>
      <xdr:colOff>215002</xdr:colOff>
      <xdr:row>12</xdr:row>
      <xdr:rowOff>123738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E0C46F-9D1C-E17C-AD18-778BADEC2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7840" y="891540"/>
          <a:ext cx="2104762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35</xdr:row>
      <xdr:rowOff>0</xdr:rowOff>
    </xdr:from>
    <xdr:to>
      <xdr:col>7</xdr:col>
      <xdr:colOff>441960</xdr:colOff>
      <xdr:row>38</xdr:row>
      <xdr:rowOff>51360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D4336E-4E18-78CF-9253-1CF161F51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2120" y="2377440"/>
          <a:ext cx="2987040" cy="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175261</xdr:colOff>
      <xdr:row>39</xdr:row>
      <xdr:rowOff>1525</xdr:rowOff>
    </xdr:from>
    <xdr:to>
      <xdr:col>9</xdr:col>
      <xdr:colOff>228600</xdr:colOff>
      <xdr:row>45</xdr:row>
      <xdr:rowOff>83820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3C4975-4509-DD42-6748-C0BE35FEA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014"/>
        <a:stretch/>
      </xdr:blipFill>
      <xdr:spPr>
        <a:xfrm>
          <a:off x="1394461" y="7133845"/>
          <a:ext cx="4320539" cy="1179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45</xdr:row>
      <xdr:rowOff>152400</xdr:rowOff>
    </xdr:from>
    <xdr:to>
      <xdr:col>5</xdr:col>
      <xdr:colOff>370889</xdr:colOff>
      <xdr:row>47</xdr:row>
      <xdr:rowOff>22860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0CBBDD-6994-2944-ED07-66D402F7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51660" y="8382000"/>
          <a:ext cx="1567229" cy="236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37</xdr:row>
      <xdr:rowOff>38100</xdr:rowOff>
    </xdr:from>
    <xdr:to>
      <xdr:col>9</xdr:col>
      <xdr:colOff>222942</xdr:colOff>
      <xdr:row>54</xdr:row>
      <xdr:rowOff>3165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F74939-6539-8CEE-2C12-508D2FFD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6804660"/>
          <a:ext cx="6006259" cy="3074025"/>
        </a:xfrm>
        <a:prstGeom prst="rect">
          <a:avLst/>
        </a:prstGeom>
      </xdr:spPr>
    </xdr:pic>
    <xdr:clientData/>
  </xdr:twoCellAnchor>
  <xdr:twoCellAnchor>
    <xdr:from>
      <xdr:col>15</xdr:col>
      <xdr:colOff>120128</xdr:colOff>
      <xdr:row>20</xdr:row>
      <xdr:rowOff>163831</xdr:rowOff>
    </xdr:from>
    <xdr:to>
      <xdr:col>25</xdr:col>
      <xdr:colOff>344524</xdr:colOff>
      <xdr:row>38</xdr:row>
      <xdr:rowOff>75991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03460-04C1-9D60-F740-9D2684551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495300</xdr:colOff>
      <xdr:row>2</xdr:row>
      <xdr:rowOff>60960</xdr:rowOff>
    </xdr:from>
    <xdr:to>
      <xdr:col>10</xdr:col>
      <xdr:colOff>480586</xdr:colOff>
      <xdr:row>25</xdr:row>
      <xdr:rowOff>130426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373586-3A62-4190-BFB2-B0A63D99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426720"/>
          <a:ext cx="6400800" cy="4275706"/>
        </a:xfrm>
        <a:prstGeom prst="rect">
          <a:avLst/>
        </a:prstGeom>
      </xdr:spPr>
    </xdr:pic>
    <xdr:clientData/>
  </xdr:twoCellAnchor>
  <xdr:twoCellAnchor>
    <xdr:from>
      <xdr:col>15</xdr:col>
      <xdr:colOff>167491</xdr:colOff>
      <xdr:row>38</xdr:row>
      <xdr:rowOff>107353</xdr:rowOff>
    </xdr:from>
    <xdr:to>
      <xdr:col>25</xdr:col>
      <xdr:colOff>349320</xdr:colOff>
      <xdr:row>53</xdr:row>
      <xdr:rowOff>107353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09C819-BA97-8826-5EE3-61556E9D0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384016</xdr:colOff>
      <xdr:row>0</xdr:row>
      <xdr:rowOff>144780</xdr:rowOff>
    </xdr:from>
    <xdr:to>
      <xdr:col>15</xdr:col>
      <xdr:colOff>498117</xdr:colOff>
      <xdr:row>25</xdr:row>
      <xdr:rowOff>6615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6B9FE-F9ED-FA6F-902D-6332FF527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60816" y="144780"/>
          <a:ext cx="4381301" cy="443383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76200</xdr:rowOff>
    </xdr:from>
    <xdr:to>
      <xdr:col>6</xdr:col>
      <xdr:colOff>540377</xdr:colOff>
      <xdr:row>21</xdr:row>
      <xdr:rowOff>32573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CC6D58-0CDC-FB62-FEB1-F5BC12EEA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3002280"/>
          <a:ext cx="2902577" cy="87077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27</xdr:row>
      <xdr:rowOff>30480</xdr:rowOff>
    </xdr:from>
    <xdr:to>
      <xdr:col>12</xdr:col>
      <xdr:colOff>71946</xdr:colOff>
      <xdr:row>46</xdr:row>
      <xdr:rowOff>140109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58B3A2-EF05-7E42-6924-A7E0750A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320" y="4968240"/>
          <a:ext cx="6731826" cy="35843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277308</xdr:colOff>
      <xdr:row>2</xdr:row>
      <xdr:rowOff>76200</xdr:rowOff>
    </xdr:from>
    <xdr:to>
      <xdr:col>14</xdr:col>
      <xdr:colOff>121920</xdr:colOff>
      <xdr:row>23</xdr:row>
      <xdr:rowOff>92583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18841A-77D3-1B17-BB86-893E302A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308" y="441960"/>
          <a:ext cx="8379012" cy="3856863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24</xdr:row>
      <xdr:rowOff>121920</xdr:rowOff>
    </xdr:from>
    <xdr:to>
      <xdr:col>14</xdr:col>
      <xdr:colOff>170578</xdr:colOff>
      <xdr:row>38</xdr:row>
      <xdr:rowOff>157716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B5BEAB-D3FC-C4FB-05D0-53D57E660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7660" y="4511040"/>
          <a:ext cx="8377318" cy="2596116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4</xdr:row>
      <xdr:rowOff>175260</xdr:rowOff>
    </xdr:from>
    <xdr:to>
      <xdr:col>25</xdr:col>
      <xdr:colOff>368177</xdr:colOff>
      <xdr:row>20</xdr:row>
      <xdr:rowOff>148841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8872DFF-092B-74C5-75F0-B765C8CF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1380" y="906780"/>
          <a:ext cx="8376797" cy="28996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403860</xdr:colOff>
      <xdr:row>181</xdr:row>
      <xdr:rowOff>57150</xdr:rowOff>
    </xdr:from>
    <xdr:to>
      <xdr:col>18</xdr:col>
      <xdr:colOff>99060</xdr:colOff>
      <xdr:row>196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16169-9F7F-88AC-74F4-C785E2B4E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50</xdr:row>
      <xdr:rowOff>95250</xdr:rowOff>
    </xdr:from>
    <xdr:to>
      <xdr:col>11</xdr:col>
      <xdr:colOff>541020</xdr:colOff>
      <xdr:row>65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5D7F92-605B-0B37-6FA7-27C19CCC49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4620" y="9239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114300</xdr:colOff>
      <xdr:row>4</xdr:row>
      <xdr:rowOff>84718</xdr:rowOff>
    </xdr:from>
    <xdr:to>
      <xdr:col>19</xdr:col>
      <xdr:colOff>118683</xdr:colOff>
      <xdr:row>27</xdr:row>
      <xdr:rowOff>58293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B36070-CD85-E77A-2EA5-73E51306E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816238"/>
          <a:ext cx="7319583" cy="41798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statisticshowto.com/probability-and-statistics/confidence-interval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villemin.gerard.free.fr/aMaths/Probabil/Poisson.ht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1B8-54B5-4876-B72A-CCA5BBABCE12}">
  <dimension ref="B2:Q22"/>
  <sheetViews>
    <sheetView topLeftCell="B1" workbookViewId="0">
      <selection activeCell="O4" sqref="O4"/>
    </sheetView>
  </sheetViews>
  <sheetFormatPr defaultRowHeight="14.4" x14ac:dyDescent="0.3"/>
  <cols>
    <col min="3" max="3" width="15.44140625" customWidth="1"/>
    <col min="14" max="14" width="19.33203125" bestFit="1" customWidth="1"/>
    <col min="15" max="15" width="32.33203125" bestFit="1" customWidth="1"/>
    <col min="16" max="16" width="28.77734375" bestFit="1" customWidth="1"/>
    <col min="17" max="17" width="28.21875" bestFit="1" customWidth="1"/>
  </cols>
  <sheetData>
    <row r="2" spans="2:17" x14ac:dyDescent="0.3">
      <c r="B2" t="s">
        <v>14</v>
      </c>
      <c r="C2" t="s">
        <v>15</v>
      </c>
      <c r="N2" t="s">
        <v>89</v>
      </c>
      <c r="O2" t="s">
        <v>89</v>
      </c>
      <c r="P2" t="s">
        <v>88</v>
      </c>
      <c r="Q2" t="s">
        <v>88</v>
      </c>
    </row>
    <row r="3" spans="2:17" x14ac:dyDescent="0.3">
      <c r="C3" s="2" t="s">
        <v>16</v>
      </c>
      <c r="N3" t="s">
        <v>95</v>
      </c>
      <c r="O3" t="s">
        <v>96</v>
      </c>
      <c r="P3" t="s">
        <v>95</v>
      </c>
      <c r="Q3" t="s">
        <v>96</v>
      </c>
    </row>
    <row r="4" spans="2:17" x14ac:dyDescent="0.3">
      <c r="N4" t="s">
        <v>90</v>
      </c>
      <c r="O4" s="1" t="s">
        <v>93</v>
      </c>
      <c r="P4" t="s">
        <v>91</v>
      </c>
      <c r="Q4" t="s">
        <v>97</v>
      </c>
    </row>
    <row r="5" spans="2:17" x14ac:dyDescent="0.3">
      <c r="B5" t="s">
        <v>17</v>
      </c>
      <c r="N5" t="s">
        <v>92</v>
      </c>
      <c r="O5" t="s">
        <v>94</v>
      </c>
      <c r="P5" t="s">
        <v>92</v>
      </c>
      <c r="Q5" t="s">
        <v>98</v>
      </c>
    </row>
    <row r="6" spans="2:17" x14ac:dyDescent="0.3">
      <c r="B6" t="s">
        <v>18</v>
      </c>
    </row>
    <row r="9" spans="2:17" x14ac:dyDescent="0.3">
      <c r="B9" t="s">
        <v>19</v>
      </c>
    </row>
    <row r="10" spans="2:17" x14ac:dyDescent="0.3">
      <c r="B10" t="s">
        <v>127</v>
      </c>
    </row>
    <row r="11" spans="2:17" x14ac:dyDescent="0.3">
      <c r="B11" t="s">
        <v>20</v>
      </c>
    </row>
    <row r="12" spans="2:17" x14ac:dyDescent="0.3">
      <c r="B12" t="s">
        <v>128</v>
      </c>
    </row>
    <row r="16" spans="2:17" x14ac:dyDescent="0.3">
      <c r="B16" t="s">
        <v>21</v>
      </c>
    </row>
    <row r="19" spans="2:4" x14ac:dyDescent="0.3">
      <c r="B19" t="s">
        <v>22</v>
      </c>
    </row>
    <row r="20" spans="2:4" x14ac:dyDescent="0.3">
      <c r="B20" t="s">
        <v>23</v>
      </c>
      <c r="D20" t="s">
        <v>24</v>
      </c>
    </row>
    <row r="21" spans="2:4" x14ac:dyDescent="0.3">
      <c r="D21" t="s">
        <v>26</v>
      </c>
    </row>
    <row r="22" spans="2:4" x14ac:dyDescent="0.3">
      <c r="D22" s="2" t="s">
        <v>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51A7A-6452-4C3E-9FD0-44756A94826D}">
  <dimension ref="B3:Q90"/>
  <sheetViews>
    <sheetView showGridLines="0" topLeftCell="A57" workbookViewId="0">
      <selection activeCell="M69" sqref="M69"/>
    </sheetView>
  </sheetViews>
  <sheetFormatPr defaultRowHeight="14.4" x14ac:dyDescent="0.3"/>
  <cols>
    <col min="11" max="13" width="11.77734375" customWidth="1"/>
    <col min="14" max="16" width="15.6640625" customWidth="1"/>
  </cols>
  <sheetData>
    <row r="3" spans="2:15" x14ac:dyDescent="0.3">
      <c r="B3" t="s">
        <v>0</v>
      </c>
    </row>
    <row r="9" spans="2:15" x14ac:dyDescent="0.3">
      <c r="O9" s="8"/>
    </row>
    <row r="10" spans="2:15" x14ac:dyDescent="0.3">
      <c r="B10" s="1" t="s">
        <v>1</v>
      </c>
      <c r="I10" t="s">
        <v>2</v>
      </c>
      <c r="O10" s="8"/>
    </row>
    <row r="11" spans="2:15" x14ac:dyDescent="0.3">
      <c r="I11" t="s">
        <v>3</v>
      </c>
      <c r="O11" s="8"/>
    </row>
    <row r="12" spans="2:15" x14ac:dyDescent="0.3">
      <c r="I12" t="s">
        <v>4</v>
      </c>
      <c r="O12" s="8"/>
    </row>
    <row r="13" spans="2:15" x14ac:dyDescent="0.3">
      <c r="I13" t="s">
        <v>13</v>
      </c>
      <c r="O13" s="8"/>
    </row>
    <row r="14" spans="2:15" x14ac:dyDescent="0.3">
      <c r="I14" t="s">
        <v>27</v>
      </c>
      <c r="O14" s="8"/>
    </row>
    <row r="15" spans="2:15" x14ac:dyDescent="0.3">
      <c r="O15" s="8"/>
    </row>
    <row r="16" spans="2:15" x14ac:dyDescent="0.3">
      <c r="O16" s="8"/>
    </row>
    <row r="17" spans="2:15" x14ac:dyDescent="0.3">
      <c r="B17" s="1" t="s">
        <v>12</v>
      </c>
      <c r="E17" t="s">
        <v>6</v>
      </c>
      <c r="O17" s="8"/>
    </row>
    <row r="18" spans="2:15" x14ac:dyDescent="0.3">
      <c r="E18" t="s">
        <v>7</v>
      </c>
      <c r="O18" s="8"/>
    </row>
    <row r="19" spans="2:15" x14ac:dyDescent="0.3">
      <c r="O19" s="8"/>
    </row>
    <row r="20" spans="2:15" x14ac:dyDescent="0.3">
      <c r="E20" t="s">
        <v>8</v>
      </c>
      <c r="O20" s="8"/>
    </row>
    <row r="21" spans="2:15" x14ac:dyDescent="0.3">
      <c r="E21" t="s">
        <v>9</v>
      </c>
      <c r="O21" s="8"/>
    </row>
    <row r="22" spans="2:15" x14ac:dyDescent="0.3">
      <c r="O22" s="8"/>
    </row>
    <row r="23" spans="2:15" x14ac:dyDescent="0.3">
      <c r="E23" t="s">
        <v>10</v>
      </c>
      <c r="O23" s="8"/>
    </row>
    <row r="24" spans="2:15" x14ac:dyDescent="0.3">
      <c r="E24" t="s">
        <v>11</v>
      </c>
      <c r="O24" s="8"/>
    </row>
    <row r="25" spans="2:15" x14ac:dyDescent="0.3">
      <c r="O25" s="8"/>
    </row>
    <row r="26" spans="2:15" x14ac:dyDescent="0.3">
      <c r="O26" s="8"/>
    </row>
    <row r="27" spans="2:15" x14ac:dyDescent="0.3">
      <c r="O27" s="8"/>
    </row>
    <row r="28" spans="2:15" x14ac:dyDescent="0.3">
      <c r="O28" s="8"/>
    </row>
    <row r="29" spans="2:15" x14ac:dyDescent="0.3">
      <c r="O29" s="8"/>
    </row>
    <row r="30" spans="2:15" x14ac:dyDescent="0.3">
      <c r="O30" s="8"/>
    </row>
    <row r="31" spans="2:15" x14ac:dyDescent="0.3">
      <c r="O31" s="8"/>
    </row>
    <row r="36" spans="2:16" x14ac:dyDescent="0.3">
      <c r="K36" t="s">
        <v>28</v>
      </c>
    </row>
    <row r="37" spans="2:16" x14ac:dyDescent="0.3">
      <c r="B37" s="1" t="s">
        <v>5</v>
      </c>
      <c r="K37" t="s">
        <v>29</v>
      </c>
    </row>
    <row r="38" spans="2:16" x14ac:dyDescent="0.3">
      <c r="K38" t="s">
        <v>31</v>
      </c>
    </row>
    <row r="39" spans="2:16" x14ac:dyDescent="0.3">
      <c r="K39" t="s">
        <v>32</v>
      </c>
    </row>
    <row r="40" spans="2:16" x14ac:dyDescent="0.3">
      <c r="K40" s="2" t="s">
        <v>33</v>
      </c>
      <c r="P40" s="2" t="s">
        <v>34</v>
      </c>
    </row>
    <row r="41" spans="2:16" x14ac:dyDescent="0.3">
      <c r="K41" t="s">
        <v>35</v>
      </c>
      <c r="M41">
        <f>3.5^2</f>
        <v>12.25</v>
      </c>
    </row>
    <row r="42" spans="2:16" x14ac:dyDescent="0.3">
      <c r="K42" s="2" t="s">
        <v>36</v>
      </c>
      <c r="M42" s="4">
        <f>(91/6)-M41</f>
        <v>2.9166666666666661</v>
      </c>
      <c r="N42" s="2" t="s">
        <v>37</v>
      </c>
    </row>
    <row r="46" spans="2:16" x14ac:dyDescent="0.3">
      <c r="K46" s="7" t="s">
        <v>39</v>
      </c>
      <c r="L46" s="7" t="s">
        <v>104</v>
      </c>
      <c r="M46" s="7" t="s">
        <v>40</v>
      </c>
      <c r="P46" s="5"/>
    </row>
    <row r="47" spans="2:16" x14ac:dyDescent="0.3">
      <c r="C47" s="3" t="s">
        <v>30</v>
      </c>
      <c r="K47">
        <v>1</v>
      </c>
      <c r="L47">
        <f>K47-$K$53</f>
        <v>-2.5</v>
      </c>
      <c r="M47">
        <f>L47^2</f>
        <v>6.25</v>
      </c>
      <c r="O47" t="s">
        <v>116</v>
      </c>
      <c r="P47" s="37">
        <f>M53</f>
        <v>2.9166666666666665</v>
      </c>
    </row>
    <row r="48" spans="2:16" x14ac:dyDescent="0.3">
      <c r="K48">
        <v>2</v>
      </c>
      <c r="L48">
        <f t="shared" ref="L48:L52" si="0">K48-$K$53</f>
        <v>-1.5</v>
      </c>
      <c r="M48">
        <f t="shared" ref="M48:M52" si="1">L48^2</f>
        <v>2.25</v>
      </c>
      <c r="O48" t="s">
        <v>103</v>
      </c>
      <c r="P48" s="6">
        <f>SQRT(P47)</f>
        <v>1.707825127659933</v>
      </c>
    </row>
    <row r="49" spans="2:17" x14ac:dyDescent="0.3">
      <c r="K49">
        <v>3</v>
      </c>
      <c r="L49">
        <f t="shared" si="0"/>
        <v>-0.5</v>
      </c>
      <c r="M49">
        <f t="shared" si="1"/>
        <v>0.25</v>
      </c>
    </row>
    <row r="50" spans="2:17" x14ac:dyDescent="0.3">
      <c r="K50">
        <v>4</v>
      </c>
      <c r="L50">
        <f t="shared" si="0"/>
        <v>0.5</v>
      </c>
      <c r="M50">
        <f t="shared" si="1"/>
        <v>0.25</v>
      </c>
    </row>
    <row r="51" spans="2:17" x14ac:dyDescent="0.3">
      <c r="K51">
        <v>5</v>
      </c>
      <c r="L51">
        <f t="shared" si="0"/>
        <v>1.5</v>
      </c>
      <c r="M51">
        <f t="shared" si="1"/>
        <v>2.25</v>
      </c>
    </row>
    <row r="52" spans="2:17" x14ac:dyDescent="0.3">
      <c r="K52">
        <v>6</v>
      </c>
      <c r="L52">
        <f t="shared" si="0"/>
        <v>2.5</v>
      </c>
      <c r="M52">
        <f t="shared" si="1"/>
        <v>6.25</v>
      </c>
    </row>
    <row r="53" spans="2:17" x14ac:dyDescent="0.3">
      <c r="J53" t="s">
        <v>114</v>
      </c>
      <c r="K53" s="15">
        <f>AVERAGE(K47:K52)</f>
        <v>3.5</v>
      </c>
      <c r="L53" s="38" t="s">
        <v>115</v>
      </c>
      <c r="M53" s="38">
        <f>AVERAGE(M47:M52)</f>
        <v>2.9166666666666665</v>
      </c>
    </row>
    <row r="54" spans="2:17" x14ac:dyDescent="0.3">
      <c r="B54" s="1" t="s">
        <v>38</v>
      </c>
      <c r="D54" s="2" t="s">
        <v>41</v>
      </c>
    </row>
    <row r="58" spans="2:17" x14ac:dyDescent="0.3">
      <c r="D58" s="34" t="s">
        <v>118</v>
      </c>
      <c r="E58" s="34"/>
      <c r="K58" t="s">
        <v>121</v>
      </c>
    </row>
    <row r="59" spans="2:17" x14ac:dyDescent="0.3">
      <c r="K59" s="34" t="s">
        <v>119</v>
      </c>
      <c r="L59" s="34"/>
      <c r="N59" s="34" t="s">
        <v>120</v>
      </c>
      <c r="O59" s="34"/>
    </row>
    <row r="61" spans="2:17" x14ac:dyDescent="0.3">
      <c r="D61" t="s">
        <v>100</v>
      </c>
      <c r="E61" t="s">
        <v>101</v>
      </c>
      <c r="G61" s="30" t="s">
        <v>104</v>
      </c>
      <c r="H61" s="30" t="s">
        <v>105</v>
      </c>
      <c r="I61" s="32" t="s">
        <v>108</v>
      </c>
      <c r="K61" s="39" t="s">
        <v>123</v>
      </c>
      <c r="L61" s="40">
        <f>I81/D81</f>
        <v>10.784313725490195</v>
      </c>
      <c r="N61" t="s">
        <v>125</v>
      </c>
      <c r="O61" t="s">
        <v>122</v>
      </c>
      <c r="P61" t="s">
        <v>124</v>
      </c>
    </row>
    <row r="62" spans="2:17" x14ac:dyDescent="0.3">
      <c r="B62" s="15" t="s">
        <v>99</v>
      </c>
      <c r="D62">
        <v>1</v>
      </c>
      <c r="E62">
        <v>100</v>
      </c>
      <c r="G62" s="31">
        <f>D62-$D$79</f>
        <v>-8</v>
      </c>
      <c r="H62" s="31">
        <f>E62-$E$79</f>
        <v>-82.35294117647058</v>
      </c>
      <c r="I62" s="33">
        <f>G62*H62</f>
        <v>658.82352941176464</v>
      </c>
      <c r="K62" s="41" t="s">
        <v>122</v>
      </c>
      <c r="L62" s="42">
        <f>E79-(L61*D79)</f>
        <v>85.294117647058826</v>
      </c>
      <c r="N62" s="10">
        <f>D62*$L$61</f>
        <v>10.784313725490195</v>
      </c>
      <c r="O62" s="10">
        <f>$L$62</f>
        <v>85.294117647058826</v>
      </c>
      <c r="P62" s="10">
        <f>N62+O62</f>
        <v>96.078431372549019</v>
      </c>
      <c r="Q62" s="10">
        <f>P62-E62</f>
        <v>-3.9215686274509807</v>
      </c>
    </row>
    <row r="63" spans="2:17" x14ac:dyDescent="0.3">
      <c r="D63">
        <f>+D62+1</f>
        <v>2</v>
      </c>
      <c r="E63">
        <f>E62+10</f>
        <v>110</v>
      </c>
      <c r="G63" s="31">
        <f t="shared" ref="G63:G78" si="2">D63-$D$79</f>
        <v>-7</v>
      </c>
      <c r="H63" s="31">
        <f t="shared" ref="H63:H78" si="3">E63-$E$79</f>
        <v>-72.35294117647058</v>
      </c>
      <c r="I63" s="33">
        <f t="shared" ref="I63:I78" si="4">G63*H63</f>
        <v>506.47058823529403</v>
      </c>
      <c r="N63" s="10">
        <f t="shared" ref="N63:N78" si="5">D63*$L$61</f>
        <v>21.56862745098039</v>
      </c>
      <c r="O63" s="10">
        <f t="shared" ref="O63:O78" si="6">$L$62</f>
        <v>85.294117647058826</v>
      </c>
      <c r="P63" s="10">
        <f t="shared" ref="P63:P78" si="7">N63+O63</f>
        <v>106.86274509803921</v>
      </c>
      <c r="Q63" s="10">
        <f t="shared" ref="Q63:Q78" si="8">P63-E63</f>
        <v>-3.1372549019607874</v>
      </c>
    </row>
    <row r="64" spans="2:17" x14ac:dyDescent="0.3">
      <c r="D64">
        <f t="shared" ref="D64:D78" si="9">+D63+1</f>
        <v>3</v>
      </c>
      <c r="E64">
        <f t="shared" ref="E64:E77" si="10">E63+10</f>
        <v>120</v>
      </c>
      <c r="G64" s="31">
        <f t="shared" si="2"/>
        <v>-6</v>
      </c>
      <c r="H64" s="31">
        <f t="shared" si="3"/>
        <v>-62.35294117647058</v>
      </c>
      <c r="I64" s="33">
        <f t="shared" si="4"/>
        <v>374.11764705882348</v>
      </c>
      <c r="K64" t="s">
        <v>126</v>
      </c>
      <c r="N64" s="10">
        <f t="shared" si="5"/>
        <v>32.352941176470587</v>
      </c>
      <c r="O64" s="10">
        <f t="shared" si="6"/>
        <v>85.294117647058826</v>
      </c>
      <c r="P64" s="10">
        <f t="shared" si="7"/>
        <v>117.64705882352942</v>
      </c>
      <c r="Q64" s="10">
        <f t="shared" si="8"/>
        <v>-2.3529411764705799</v>
      </c>
    </row>
    <row r="65" spans="3:17" x14ac:dyDescent="0.3">
      <c r="D65">
        <f t="shared" si="9"/>
        <v>4</v>
      </c>
      <c r="E65">
        <f t="shared" si="10"/>
        <v>130</v>
      </c>
      <c r="G65" s="31">
        <f t="shared" si="2"/>
        <v>-5</v>
      </c>
      <c r="H65" s="31">
        <f t="shared" si="3"/>
        <v>-52.35294117647058</v>
      </c>
      <c r="I65" s="33">
        <f t="shared" si="4"/>
        <v>261.76470588235293</v>
      </c>
      <c r="N65" s="10">
        <f t="shared" si="5"/>
        <v>43.13725490196078</v>
      </c>
      <c r="O65" s="10">
        <f t="shared" si="6"/>
        <v>85.294117647058826</v>
      </c>
      <c r="P65" s="10">
        <f t="shared" si="7"/>
        <v>128.43137254901961</v>
      </c>
      <c r="Q65" s="10">
        <f t="shared" si="8"/>
        <v>-1.5686274509803866</v>
      </c>
    </row>
    <row r="66" spans="3:17" x14ac:dyDescent="0.3">
      <c r="D66">
        <f t="shared" si="9"/>
        <v>5</v>
      </c>
      <c r="E66">
        <f t="shared" si="10"/>
        <v>140</v>
      </c>
      <c r="G66" s="31">
        <f t="shared" si="2"/>
        <v>-4</v>
      </c>
      <c r="H66" s="31">
        <f t="shared" si="3"/>
        <v>-42.35294117647058</v>
      </c>
      <c r="I66" s="33">
        <f t="shared" si="4"/>
        <v>169.41176470588232</v>
      </c>
      <c r="N66" s="10">
        <f t="shared" si="5"/>
        <v>53.921568627450974</v>
      </c>
      <c r="O66" s="10">
        <f t="shared" si="6"/>
        <v>85.294117647058826</v>
      </c>
      <c r="P66" s="10">
        <f t="shared" si="7"/>
        <v>139.21568627450981</v>
      </c>
      <c r="Q66" s="10">
        <f t="shared" si="8"/>
        <v>-0.78431372549019329</v>
      </c>
    </row>
    <row r="67" spans="3:17" x14ac:dyDescent="0.3">
      <c r="D67">
        <f t="shared" si="9"/>
        <v>6</v>
      </c>
      <c r="E67">
        <f t="shared" si="10"/>
        <v>150</v>
      </c>
      <c r="G67" s="31">
        <f t="shared" si="2"/>
        <v>-3</v>
      </c>
      <c r="H67" s="31">
        <f t="shared" si="3"/>
        <v>-32.35294117647058</v>
      </c>
      <c r="I67" s="33">
        <f t="shared" si="4"/>
        <v>97.05882352941174</v>
      </c>
      <c r="N67" s="10">
        <f t="shared" si="5"/>
        <v>64.705882352941174</v>
      </c>
      <c r="O67" s="10">
        <f t="shared" si="6"/>
        <v>85.294117647058826</v>
      </c>
      <c r="P67" s="10">
        <f t="shared" si="7"/>
        <v>150</v>
      </c>
      <c r="Q67" s="10">
        <f t="shared" si="8"/>
        <v>0</v>
      </c>
    </row>
    <row r="68" spans="3:17" x14ac:dyDescent="0.3">
      <c r="D68">
        <f t="shared" si="9"/>
        <v>7</v>
      </c>
      <c r="E68">
        <f t="shared" si="10"/>
        <v>160</v>
      </c>
      <c r="G68" s="31">
        <f t="shared" si="2"/>
        <v>-2</v>
      </c>
      <c r="H68" s="31">
        <f t="shared" si="3"/>
        <v>-22.35294117647058</v>
      </c>
      <c r="I68" s="33">
        <f t="shared" si="4"/>
        <v>44.70588235294116</v>
      </c>
      <c r="N68" s="10">
        <f t="shared" si="5"/>
        <v>75.490196078431367</v>
      </c>
      <c r="O68" s="10">
        <f t="shared" si="6"/>
        <v>85.294117647058826</v>
      </c>
      <c r="P68" s="10">
        <f t="shared" si="7"/>
        <v>160.78431372549019</v>
      </c>
      <c r="Q68" s="10">
        <f t="shared" si="8"/>
        <v>0.78431372549019329</v>
      </c>
    </row>
    <row r="69" spans="3:17" x14ac:dyDescent="0.3">
      <c r="D69">
        <f t="shared" si="9"/>
        <v>8</v>
      </c>
      <c r="E69">
        <f t="shared" si="10"/>
        <v>170</v>
      </c>
      <c r="G69" s="31">
        <f t="shared" si="2"/>
        <v>-1</v>
      </c>
      <c r="H69" s="31">
        <f t="shared" si="3"/>
        <v>-12.35294117647058</v>
      </c>
      <c r="I69" s="33">
        <f t="shared" si="4"/>
        <v>12.35294117647058</v>
      </c>
      <c r="N69" s="10">
        <f t="shared" si="5"/>
        <v>86.274509803921561</v>
      </c>
      <c r="O69" s="10">
        <f t="shared" si="6"/>
        <v>85.294117647058826</v>
      </c>
      <c r="P69" s="10">
        <f t="shared" si="7"/>
        <v>171.56862745098039</v>
      </c>
      <c r="Q69" s="10">
        <f t="shared" si="8"/>
        <v>1.5686274509803866</v>
      </c>
    </row>
    <row r="70" spans="3:17" x14ac:dyDescent="0.3">
      <c r="D70">
        <f t="shared" si="9"/>
        <v>9</v>
      </c>
      <c r="E70">
        <f t="shared" si="10"/>
        <v>180</v>
      </c>
      <c r="G70" s="31">
        <f t="shared" si="2"/>
        <v>0</v>
      </c>
      <c r="H70" s="31">
        <f t="shared" si="3"/>
        <v>-2.3529411764705799</v>
      </c>
      <c r="I70" s="33">
        <f t="shared" si="4"/>
        <v>0</v>
      </c>
      <c r="N70" s="10">
        <f t="shared" si="5"/>
        <v>97.058823529411754</v>
      </c>
      <c r="O70" s="10">
        <f t="shared" si="6"/>
        <v>85.294117647058826</v>
      </c>
      <c r="P70" s="10">
        <f t="shared" si="7"/>
        <v>182.35294117647058</v>
      </c>
      <c r="Q70" s="10">
        <f t="shared" si="8"/>
        <v>2.3529411764705799</v>
      </c>
    </row>
    <row r="71" spans="3:17" x14ac:dyDescent="0.3">
      <c r="D71">
        <f t="shared" si="9"/>
        <v>10</v>
      </c>
      <c r="E71">
        <f t="shared" si="10"/>
        <v>190</v>
      </c>
      <c r="G71" s="31">
        <f t="shared" si="2"/>
        <v>1</v>
      </c>
      <c r="H71" s="31">
        <f t="shared" si="3"/>
        <v>7.6470588235294201</v>
      </c>
      <c r="I71" s="33">
        <f t="shared" si="4"/>
        <v>7.6470588235294201</v>
      </c>
      <c r="N71" s="10">
        <f t="shared" si="5"/>
        <v>107.84313725490195</v>
      </c>
      <c r="O71" s="10">
        <f t="shared" si="6"/>
        <v>85.294117647058826</v>
      </c>
      <c r="P71" s="10">
        <f t="shared" si="7"/>
        <v>193.13725490196077</v>
      </c>
      <c r="Q71" s="10">
        <f t="shared" si="8"/>
        <v>3.1372549019607732</v>
      </c>
    </row>
    <row r="72" spans="3:17" x14ac:dyDescent="0.3">
      <c r="D72">
        <f t="shared" si="9"/>
        <v>11</v>
      </c>
      <c r="E72">
        <f t="shared" si="10"/>
        <v>200</v>
      </c>
      <c r="G72" s="31">
        <f t="shared" si="2"/>
        <v>2</v>
      </c>
      <c r="H72" s="31">
        <f t="shared" si="3"/>
        <v>17.64705882352942</v>
      </c>
      <c r="I72" s="33">
        <f t="shared" si="4"/>
        <v>35.29411764705884</v>
      </c>
      <c r="N72" s="10">
        <f t="shared" si="5"/>
        <v>118.62745098039214</v>
      </c>
      <c r="O72" s="10">
        <f t="shared" si="6"/>
        <v>85.294117647058826</v>
      </c>
      <c r="P72" s="10">
        <f t="shared" si="7"/>
        <v>203.92156862745097</v>
      </c>
      <c r="Q72" s="10">
        <f t="shared" si="8"/>
        <v>3.9215686274509665</v>
      </c>
    </row>
    <row r="73" spans="3:17" x14ac:dyDescent="0.3">
      <c r="D73">
        <f t="shared" si="9"/>
        <v>12</v>
      </c>
      <c r="E73">
        <f t="shared" si="10"/>
        <v>210</v>
      </c>
      <c r="G73" s="31">
        <f t="shared" si="2"/>
        <v>3</v>
      </c>
      <c r="H73" s="31">
        <f t="shared" si="3"/>
        <v>27.64705882352942</v>
      </c>
      <c r="I73" s="33">
        <f t="shared" si="4"/>
        <v>82.94117647058826</v>
      </c>
      <c r="N73" s="10">
        <f t="shared" si="5"/>
        <v>129.41176470588235</v>
      </c>
      <c r="O73" s="10">
        <f t="shared" si="6"/>
        <v>85.294117647058826</v>
      </c>
      <c r="P73" s="10">
        <f t="shared" si="7"/>
        <v>214.70588235294116</v>
      </c>
      <c r="Q73" s="10">
        <f t="shared" si="8"/>
        <v>4.7058823529411598</v>
      </c>
    </row>
    <row r="74" spans="3:17" x14ac:dyDescent="0.3">
      <c r="D74">
        <f t="shared" si="9"/>
        <v>13</v>
      </c>
      <c r="E74">
        <f t="shared" si="10"/>
        <v>220</v>
      </c>
      <c r="G74" s="31">
        <f t="shared" si="2"/>
        <v>4</v>
      </c>
      <c r="H74" s="31">
        <f t="shared" si="3"/>
        <v>37.64705882352942</v>
      </c>
      <c r="I74" s="33">
        <f t="shared" si="4"/>
        <v>150.58823529411768</v>
      </c>
      <c r="N74" s="10">
        <f t="shared" si="5"/>
        <v>140.19607843137254</v>
      </c>
      <c r="O74" s="10">
        <f t="shared" si="6"/>
        <v>85.294117647058826</v>
      </c>
      <c r="P74" s="10">
        <f t="shared" si="7"/>
        <v>225.49019607843138</v>
      </c>
      <c r="Q74" s="10">
        <f t="shared" si="8"/>
        <v>5.4901960784313815</v>
      </c>
    </row>
    <row r="75" spans="3:17" x14ac:dyDescent="0.3">
      <c r="D75">
        <f t="shared" si="9"/>
        <v>14</v>
      </c>
      <c r="E75">
        <f t="shared" si="10"/>
        <v>230</v>
      </c>
      <c r="G75" s="31">
        <f t="shared" si="2"/>
        <v>5</v>
      </c>
      <c r="H75" s="31">
        <f t="shared" si="3"/>
        <v>47.64705882352942</v>
      </c>
      <c r="I75" s="33">
        <f t="shared" si="4"/>
        <v>238.2352941176471</v>
      </c>
      <c r="N75" s="10">
        <f t="shared" si="5"/>
        <v>150.98039215686273</v>
      </c>
      <c r="O75" s="10">
        <f t="shared" si="6"/>
        <v>85.294117647058826</v>
      </c>
      <c r="P75" s="10">
        <f t="shared" si="7"/>
        <v>236.27450980392155</v>
      </c>
      <c r="Q75" s="10">
        <f t="shared" si="8"/>
        <v>6.2745098039215463</v>
      </c>
    </row>
    <row r="76" spans="3:17" x14ac:dyDescent="0.3">
      <c r="D76">
        <f t="shared" si="9"/>
        <v>15</v>
      </c>
      <c r="E76">
        <f t="shared" si="10"/>
        <v>240</v>
      </c>
      <c r="G76" s="31">
        <f t="shared" si="2"/>
        <v>6</v>
      </c>
      <c r="H76" s="31">
        <f t="shared" si="3"/>
        <v>57.64705882352942</v>
      </c>
      <c r="I76" s="33">
        <f t="shared" si="4"/>
        <v>345.88235294117652</v>
      </c>
      <c r="N76" s="10">
        <f t="shared" si="5"/>
        <v>161.76470588235293</v>
      </c>
      <c r="O76" s="10">
        <f t="shared" si="6"/>
        <v>85.294117647058826</v>
      </c>
      <c r="P76" s="10">
        <f t="shared" si="7"/>
        <v>247.05882352941177</v>
      </c>
      <c r="Q76" s="10">
        <f t="shared" si="8"/>
        <v>7.058823529411768</v>
      </c>
    </row>
    <row r="77" spans="3:17" x14ac:dyDescent="0.3">
      <c r="D77">
        <f t="shared" si="9"/>
        <v>16</v>
      </c>
      <c r="E77">
        <f t="shared" si="10"/>
        <v>250</v>
      </c>
      <c r="G77" s="31">
        <f t="shared" si="2"/>
        <v>7</v>
      </c>
      <c r="H77" s="31">
        <f t="shared" si="3"/>
        <v>67.64705882352942</v>
      </c>
      <c r="I77" s="33">
        <f t="shared" si="4"/>
        <v>473.52941176470597</v>
      </c>
      <c r="N77" s="10">
        <f t="shared" si="5"/>
        <v>172.54901960784312</v>
      </c>
      <c r="O77" s="10">
        <f t="shared" si="6"/>
        <v>85.294117647058826</v>
      </c>
      <c r="P77" s="10">
        <f t="shared" si="7"/>
        <v>257.84313725490193</v>
      </c>
      <c r="Q77" s="10">
        <f t="shared" si="8"/>
        <v>7.8431372549019329</v>
      </c>
    </row>
    <row r="78" spans="3:17" x14ac:dyDescent="0.3">
      <c r="D78">
        <f t="shared" si="9"/>
        <v>17</v>
      </c>
      <c r="E78">
        <v>300</v>
      </c>
      <c r="G78" s="31">
        <f t="shared" si="2"/>
        <v>8</v>
      </c>
      <c r="H78" s="31">
        <f t="shared" si="3"/>
        <v>117.64705882352942</v>
      </c>
      <c r="I78" s="33">
        <f t="shared" si="4"/>
        <v>941.17647058823536</v>
      </c>
      <c r="N78" s="10">
        <f t="shared" si="5"/>
        <v>183.33333333333331</v>
      </c>
      <c r="O78" s="10">
        <f t="shared" si="6"/>
        <v>85.294117647058826</v>
      </c>
      <c r="P78" s="10">
        <f t="shared" si="7"/>
        <v>268.62745098039215</v>
      </c>
      <c r="Q78" s="10">
        <f t="shared" si="8"/>
        <v>-31.372549019607845</v>
      </c>
    </row>
    <row r="79" spans="3:17" x14ac:dyDescent="0.3">
      <c r="C79" s="1" t="s">
        <v>102</v>
      </c>
      <c r="D79" s="1">
        <f>AVERAGE(D62:D78)</f>
        <v>9</v>
      </c>
      <c r="E79" s="1">
        <f>AVERAGE(E62:E78)</f>
        <v>182.35294117647058</v>
      </c>
      <c r="H79" s="27" t="s">
        <v>106</v>
      </c>
      <c r="I79" s="1">
        <f>SUM(I62:I78)</f>
        <v>4400</v>
      </c>
    </row>
    <row r="80" spans="3:17" x14ac:dyDescent="0.3">
      <c r="C80" t="s">
        <v>103</v>
      </c>
      <c r="D80" s="28">
        <f>_xlfn.STDEV.P(D62:D78)</f>
        <v>4.8989794855663558</v>
      </c>
      <c r="E80" s="28">
        <f>_xlfn.STDEV.P(E62:E78)</f>
        <v>53.526179605069764</v>
      </c>
      <c r="H80" t="s">
        <v>107</v>
      </c>
      <c r="I80" s="28">
        <f>D82</f>
        <v>17</v>
      </c>
    </row>
    <row r="81" spans="2:9" x14ac:dyDescent="0.3">
      <c r="C81" t="s">
        <v>5</v>
      </c>
      <c r="D81">
        <f>_xlfn.VAR.P((D62:D78))</f>
        <v>24</v>
      </c>
      <c r="E81">
        <f>_xlfn.VAR.P((E62:E78))</f>
        <v>2865.0519031141866</v>
      </c>
      <c r="H81" t="s">
        <v>117</v>
      </c>
      <c r="I81" s="29">
        <f>I79/I80</f>
        <v>258.8235294117647</v>
      </c>
    </row>
    <row r="82" spans="2:9" x14ac:dyDescent="0.3">
      <c r="C82" t="s">
        <v>113</v>
      </c>
      <c r="D82">
        <f>COUNT(D62:D78)</f>
        <v>17</v>
      </c>
    </row>
    <row r="84" spans="2:9" x14ac:dyDescent="0.3">
      <c r="B84" s="34"/>
      <c r="C84" s="34"/>
      <c r="D84" s="34"/>
      <c r="E84" s="34"/>
      <c r="F84" s="34"/>
      <c r="G84" s="34"/>
      <c r="H84" s="34"/>
      <c r="I84" s="34"/>
    </row>
    <row r="86" spans="2:9" x14ac:dyDescent="0.3">
      <c r="B86" s="15" t="s">
        <v>111</v>
      </c>
      <c r="F86" t="s">
        <v>112</v>
      </c>
    </row>
    <row r="87" spans="2:9" x14ac:dyDescent="0.3">
      <c r="D87" t="s">
        <v>109</v>
      </c>
    </row>
    <row r="88" spans="2:9" x14ac:dyDescent="0.3">
      <c r="D88" t="s">
        <v>99</v>
      </c>
      <c r="E88" s="35">
        <f>I81</f>
        <v>258.8235294117647</v>
      </c>
    </row>
    <row r="89" spans="2:9" x14ac:dyDescent="0.3">
      <c r="D89" t="s">
        <v>107</v>
      </c>
      <c r="E89">
        <f>D80*E80</f>
        <v>262.22365582597706</v>
      </c>
    </row>
    <row r="90" spans="2:9" x14ac:dyDescent="0.3">
      <c r="D90" t="s">
        <v>110</v>
      </c>
      <c r="E90" s="36">
        <f>E88/E89</f>
        <v>0.98703348710663685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CE7B3-1D73-4212-887C-4747E27EF753}">
  <dimension ref="B2:O126"/>
  <sheetViews>
    <sheetView topLeftCell="A26" zoomScale="88" zoomScaleNormal="115" workbookViewId="0">
      <selection activeCell="G2" sqref="G2"/>
    </sheetView>
  </sheetViews>
  <sheetFormatPr defaultRowHeight="14.4" x14ac:dyDescent="0.3"/>
  <cols>
    <col min="2" max="2" width="12.21875" bestFit="1" customWidth="1"/>
    <col min="9" max="9" width="12" bestFit="1" customWidth="1"/>
    <col min="10" max="10" width="7.109375" customWidth="1"/>
    <col min="11" max="11" width="9.88671875" bestFit="1" customWidth="1"/>
    <col min="13" max="13" width="9.5546875" bestFit="1" customWidth="1"/>
    <col min="15" max="15" width="12" bestFit="1" customWidth="1"/>
  </cols>
  <sheetData>
    <row r="2" spans="2:7" x14ac:dyDescent="0.3">
      <c r="B2" s="1" t="s">
        <v>55</v>
      </c>
      <c r="D2" t="s">
        <v>129</v>
      </c>
      <c r="G2" t="s">
        <v>130</v>
      </c>
    </row>
    <row r="26" spans="7:15" x14ac:dyDescent="0.3">
      <c r="N26" s="14">
        <f>I36</f>
        <v>0.1110909593497643</v>
      </c>
      <c r="O26" t="s">
        <v>51</v>
      </c>
    </row>
    <row r="27" spans="7:15" x14ac:dyDescent="0.3">
      <c r="M27">
        <v>1</v>
      </c>
      <c r="N27" s="20">
        <f t="dataTable" ref="N27:N126" dt2D="0" dtr="0" r1="J33"/>
        <v>1.5437071111956314E-6</v>
      </c>
      <c r="O27" s="9">
        <f>N27</f>
        <v>1.5437071111956314E-6</v>
      </c>
    </row>
    <row r="28" spans="7:15" x14ac:dyDescent="0.3">
      <c r="M28">
        <f>M27+1</f>
        <v>2</v>
      </c>
      <c r="N28" s="20">
        <v>1.3484735647797134E-5</v>
      </c>
      <c r="O28" s="9">
        <f>N28+O27</f>
        <v>1.5028442758992766E-5</v>
      </c>
    </row>
    <row r="29" spans="7:15" x14ac:dyDescent="0.3">
      <c r="M29">
        <f t="shared" ref="M29:M66" si="0">M28+1</f>
        <v>3</v>
      </c>
      <c r="N29" s="20">
        <v>7.7735534910830528E-5</v>
      </c>
      <c r="O29" s="9">
        <f t="shared" ref="O29:O92" si="1">N29+O28</f>
        <v>9.2763977669823292E-5</v>
      </c>
    </row>
    <row r="30" spans="7:15" x14ac:dyDescent="0.3">
      <c r="M30">
        <f t="shared" si="0"/>
        <v>4</v>
      </c>
      <c r="N30" s="20">
        <v>3.3266236263311327E-4</v>
      </c>
      <c r="O30" s="9">
        <f t="shared" si="1"/>
        <v>4.2542634030293656E-4</v>
      </c>
    </row>
    <row r="31" spans="7:15" x14ac:dyDescent="0.3">
      <c r="I31" t="s">
        <v>44</v>
      </c>
      <c r="J31" t="s">
        <v>46</v>
      </c>
      <c r="M31">
        <f t="shared" si="0"/>
        <v>5</v>
      </c>
      <c r="N31" s="20">
        <v>1.127138358098077E-3</v>
      </c>
      <c r="O31" s="9">
        <f t="shared" si="1"/>
        <v>1.5525646984010134E-3</v>
      </c>
    </row>
    <row r="32" spans="7:15" x14ac:dyDescent="0.3">
      <c r="G32" s="2"/>
      <c r="I32" s="2">
        <f>FACT(J32)/(FACT(J33)*FACT(J32-J33))</f>
        <v>2.533384713499888E+17</v>
      </c>
      <c r="J32">
        <v>100</v>
      </c>
      <c r="K32" t="s">
        <v>47</v>
      </c>
      <c r="M32">
        <f t="shared" si="0"/>
        <v>6</v>
      </c>
      <c r="N32" s="20">
        <v>3.1493571770387463E-3</v>
      </c>
      <c r="O32" s="9">
        <f t="shared" si="1"/>
        <v>4.7019218754397601E-3</v>
      </c>
    </row>
    <row r="33" spans="2:15" x14ac:dyDescent="0.3">
      <c r="I33">
        <f>J34^J33</f>
        <v>4.3789389038085928E-13</v>
      </c>
      <c r="J33">
        <v>15</v>
      </c>
      <c r="K33" t="s">
        <v>48</v>
      </c>
      <c r="M33">
        <f t="shared" si="0"/>
        <v>7</v>
      </c>
      <c r="N33" s="20">
        <v>7.4631825539909769E-3</v>
      </c>
      <c r="O33" s="9">
        <f t="shared" si="1"/>
        <v>1.2165104429430737E-2</v>
      </c>
    </row>
    <row r="34" spans="2:15" x14ac:dyDescent="0.3">
      <c r="I34" s="12">
        <f>J35^(J32-J33)</f>
        <v>1.0014025332845356E-6</v>
      </c>
      <c r="J34">
        <v>0.15</v>
      </c>
      <c r="K34" t="s">
        <v>49</v>
      </c>
      <c r="M34">
        <f t="shared" si="0"/>
        <v>8</v>
      </c>
      <c r="N34" s="20">
        <v>1.5310499504143251E-2</v>
      </c>
      <c r="O34" s="9">
        <f t="shared" si="1"/>
        <v>2.747560393357399E-2</v>
      </c>
    </row>
    <row r="35" spans="2:15" x14ac:dyDescent="0.3">
      <c r="I35" t="s">
        <v>45</v>
      </c>
      <c r="J35">
        <f>1-J34</f>
        <v>0.85</v>
      </c>
      <c r="K35" t="s">
        <v>50</v>
      </c>
      <c r="M35">
        <f t="shared" si="0"/>
        <v>9</v>
      </c>
      <c r="N35" s="20">
        <v>2.7618940281983896E-2</v>
      </c>
      <c r="O35" s="9">
        <f t="shared" si="1"/>
        <v>5.5094544215557886E-2</v>
      </c>
    </row>
    <row r="36" spans="2:15" x14ac:dyDescent="0.3">
      <c r="B36" s="1" t="s">
        <v>42</v>
      </c>
      <c r="D36" t="s">
        <v>43</v>
      </c>
      <c r="I36" s="13">
        <f>I34*I33*I32</f>
        <v>0.1110909593497643</v>
      </c>
      <c r="K36" s="14"/>
      <c r="M36">
        <f t="shared" si="0"/>
        <v>10</v>
      </c>
      <c r="N36" s="20">
        <v>4.4352768805774184E-2</v>
      </c>
      <c r="O36" s="9">
        <f t="shared" si="1"/>
        <v>9.9447313021332071E-2</v>
      </c>
    </row>
    <row r="37" spans="2:15" x14ac:dyDescent="0.3">
      <c r="M37">
        <f t="shared" si="0"/>
        <v>11</v>
      </c>
      <c r="N37" s="20">
        <v>6.4038757099246085E-2</v>
      </c>
      <c r="O37" s="9">
        <f t="shared" si="1"/>
        <v>0.16348607012057814</v>
      </c>
    </row>
    <row r="38" spans="2:15" x14ac:dyDescent="0.3">
      <c r="M38">
        <f t="shared" si="0"/>
        <v>12</v>
      </c>
      <c r="N38" s="20">
        <v>8.3815432085778019E-2</v>
      </c>
      <c r="O38" s="9">
        <f t="shared" si="1"/>
        <v>0.24730150220635616</v>
      </c>
    </row>
    <row r="39" spans="2:15" x14ac:dyDescent="0.3">
      <c r="I39" s="11"/>
      <c r="M39">
        <f t="shared" si="0"/>
        <v>13</v>
      </c>
      <c r="N39" s="20">
        <v>0.10012341208436833</v>
      </c>
      <c r="O39" s="9">
        <f t="shared" si="1"/>
        <v>0.34742491429072447</v>
      </c>
    </row>
    <row r="40" spans="2:15" x14ac:dyDescent="0.3">
      <c r="I40" s="10"/>
      <c r="M40">
        <f t="shared" si="0"/>
        <v>14</v>
      </c>
      <c r="N40" s="20">
        <v>0.10979920400848785</v>
      </c>
      <c r="O40" s="9">
        <f t="shared" si="1"/>
        <v>0.45722411829921233</v>
      </c>
    </row>
    <row r="41" spans="2:15" x14ac:dyDescent="0.3">
      <c r="M41">
        <f t="shared" si="0"/>
        <v>15</v>
      </c>
      <c r="N41" s="20">
        <v>0.1110909593497643</v>
      </c>
      <c r="O41" s="9">
        <f t="shared" si="1"/>
        <v>0.5683150776489766</v>
      </c>
    </row>
    <row r="42" spans="2:15" x14ac:dyDescent="0.3">
      <c r="M42">
        <f t="shared" si="0"/>
        <v>16</v>
      </c>
      <c r="N42" s="20">
        <v>0.10414777439040396</v>
      </c>
      <c r="O42" s="9">
        <f t="shared" si="1"/>
        <v>0.6724628520393805</v>
      </c>
    </row>
    <row r="43" spans="2:15" x14ac:dyDescent="0.3">
      <c r="M43">
        <f t="shared" si="0"/>
        <v>17</v>
      </c>
      <c r="N43" s="20">
        <v>9.0813976285058121E-2</v>
      </c>
      <c r="O43" s="9">
        <f t="shared" si="1"/>
        <v>0.76327682832443866</v>
      </c>
    </row>
    <row r="44" spans="2:15" x14ac:dyDescent="0.3">
      <c r="M44">
        <f t="shared" si="0"/>
        <v>18</v>
      </c>
      <c r="N44" s="20">
        <v>7.3897647369213962E-2</v>
      </c>
      <c r="O44" s="9">
        <f t="shared" si="1"/>
        <v>0.83717447569365266</v>
      </c>
    </row>
    <row r="45" spans="2:15" x14ac:dyDescent="0.3">
      <c r="M45">
        <f t="shared" si="0"/>
        <v>19</v>
      </c>
      <c r="N45" s="20">
        <v>5.6281180349308464E-2</v>
      </c>
      <c r="O45" s="9">
        <f t="shared" si="1"/>
        <v>0.89345565604296118</v>
      </c>
    </row>
    <row r="46" spans="2:15" x14ac:dyDescent="0.3">
      <c r="M46" s="15">
        <f t="shared" si="0"/>
        <v>20</v>
      </c>
      <c r="N46" s="21">
        <v>4.022449066141754E-2</v>
      </c>
      <c r="O46" s="16">
        <f t="shared" si="1"/>
        <v>0.93368014670437871</v>
      </c>
    </row>
    <row r="47" spans="2:15" x14ac:dyDescent="0.3">
      <c r="M47">
        <f t="shared" si="0"/>
        <v>21</v>
      </c>
      <c r="N47" s="20">
        <v>2.7041674394230261E-2</v>
      </c>
      <c r="O47" s="9">
        <f t="shared" si="1"/>
        <v>0.96072182109860893</v>
      </c>
    </row>
    <row r="48" spans="2:15" x14ac:dyDescent="0.3">
      <c r="M48">
        <f t="shared" si="0"/>
        <v>22</v>
      </c>
      <c r="N48" s="20">
        <v>1.7136034308643255E-2</v>
      </c>
      <c r="O48" s="9">
        <f t="shared" si="1"/>
        <v>0.97785785540725223</v>
      </c>
    </row>
    <row r="49" spans="2:15" x14ac:dyDescent="0.3">
      <c r="M49">
        <f t="shared" si="0"/>
        <v>23</v>
      </c>
      <c r="N49" s="20">
        <v>1.02553248803645E-2</v>
      </c>
      <c r="O49" s="9">
        <f t="shared" si="1"/>
        <v>0.98811318028761674</v>
      </c>
    </row>
    <row r="50" spans="2:15" x14ac:dyDescent="0.3">
      <c r="M50">
        <f t="shared" si="0"/>
        <v>24</v>
      </c>
      <c r="N50" s="20">
        <v>5.8063236455004885E-3</v>
      </c>
      <c r="O50" s="9">
        <f t="shared" si="1"/>
        <v>0.99391950393311723</v>
      </c>
    </row>
    <row r="51" spans="2:15" x14ac:dyDescent="0.3">
      <c r="M51">
        <f t="shared" si="0"/>
        <v>25</v>
      </c>
      <c r="N51" s="20">
        <v>3.1149218615861454E-3</v>
      </c>
      <c r="O51" s="9">
        <f t="shared" si="1"/>
        <v>0.99703442579470336</v>
      </c>
    </row>
    <row r="52" spans="2:15" x14ac:dyDescent="0.3">
      <c r="M52">
        <f t="shared" si="0"/>
        <v>26</v>
      </c>
      <c r="N52" s="20">
        <v>1.5856502689069742E-3</v>
      </c>
      <c r="O52" s="9">
        <f t="shared" si="1"/>
        <v>0.99862007606361036</v>
      </c>
    </row>
    <row r="53" spans="2:15" x14ac:dyDescent="0.3">
      <c r="M53">
        <f t="shared" si="0"/>
        <v>27</v>
      </c>
      <c r="N53" s="20">
        <v>7.6691581633409208E-4</v>
      </c>
      <c r="O53" s="9">
        <f t="shared" si="1"/>
        <v>0.99938699187994451</v>
      </c>
    </row>
    <row r="54" spans="2:15" x14ac:dyDescent="0.3">
      <c r="M54">
        <f t="shared" si="0"/>
        <v>28</v>
      </c>
      <c r="N54" s="20">
        <v>3.5284572222093737E-4</v>
      </c>
      <c r="O54" s="9">
        <f t="shared" si="1"/>
        <v>0.99973983760216545</v>
      </c>
    </row>
    <row r="55" spans="2:15" x14ac:dyDescent="0.3">
      <c r="M55">
        <f t="shared" si="0"/>
        <v>29</v>
      </c>
      <c r="N55" s="20">
        <v>1.5459366328544115E-4</v>
      </c>
      <c r="O55" s="9">
        <f t="shared" si="1"/>
        <v>0.99989443126545086</v>
      </c>
    </row>
    <row r="56" spans="2:15" x14ac:dyDescent="0.3">
      <c r="M56">
        <f t="shared" si="0"/>
        <v>30</v>
      </c>
      <c r="N56" s="20">
        <v>6.4565588783919531E-5</v>
      </c>
      <c r="O56" s="9">
        <f t="shared" si="1"/>
        <v>0.99995899685423473</v>
      </c>
    </row>
    <row r="57" spans="2:15" x14ac:dyDescent="0.3">
      <c r="K57" s="24">
        <f>1-O46</f>
        <v>6.6319853295621289E-2</v>
      </c>
      <c r="M57">
        <f t="shared" si="0"/>
        <v>31</v>
      </c>
      <c r="N57" s="20">
        <v>2.5728223234578949E-5</v>
      </c>
      <c r="O57" s="9">
        <f t="shared" si="1"/>
        <v>0.99998472507746927</v>
      </c>
    </row>
    <row r="58" spans="2:15" x14ac:dyDescent="0.3">
      <c r="K58" s="23">
        <f>1-O47</f>
        <v>3.927817890139107E-2</v>
      </c>
      <c r="M58">
        <f t="shared" si="0"/>
        <v>32</v>
      </c>
      <c r="N58" s="20">
        <v>9.789967296981326E-6</v>
      </c>
      <c r="O58" s="9">
        <f t="shared" si="1"/>
        <v>0.99999451504476622</v>
      </c>
    </row>
    <row r="59" spans="2:15" x14ac:dyDescent="0.3">
      <c r="B59" t="s">
        <v>69</v>
      </c>
      <c r="C59">
        <v>2</v>
      </c>
      <c r="D59" t="s">
        <v>70</v>
      </c>
      <c r="E59" t="s">
        <v>50</v>
      </c>
      <c r="F59" t="s">
        <v>71</v>
      </c>
      <c r="M59">
        <f t="shared" si="0"/>
        <v>33</v>
      </c>
      <c r="N59" s="20">
        <v>3.5599881079932054E-6</v>
      </c>
      <c r="O59" s="9">
        <f t="shared" si="1"/>
        <v>0.99999807503287419</v>
      </c>
    </row>
    <row r="60" spans="2:15" x14ac:dyDescent="0.3">
      <c r="B60">
        <v>0.15</v>
      </c>
      <c r="C60">
        <f>EXP(1)</f>
        <v>2.7182818284590451</v>
      </c>
      <c r="D60">
        <v>20</v>
      </c>
      <c r="E60">
        <v>0.85</v>
      </c>
      <c r="F60">
        <v>100</v>
      </c>
      <c r="M60">
        <f t="shared" si="0"/>
        <v>34</v>
      </c>
      <c r="N60" s="20">
        <v>1.2379889441291263E-6</v>
      </c>
      <c r="O60" s="9">
        <f t="shared" si="1"/>
        <v>0.99999931302181833</v>
      </c>
    </row>
    <row r="61" spans="2:15" x14ac:dyDescent="0.3">
      <c r="M61">
        <f t="shared" si="0"/>
        <v>35</v>
      </c>
      <c r="N61" s="20">
        <v>4.1196943014717144E-7</v>
      </c>
      <c r="O61" s="9">
        <f t="shared" si="1"/>
        <v>0.99999972499124845</v>
      </c>
    </row>
    <row r="62" spans="2:15" x14ac:dyDescent="0.3">
      <c r="M62">
        <f t="shared" si="0"/>
        <v>36</v>
      </c>
      <c r="N62" s="20">
        <v>1.3126476940963796E-7</v>
      </c>
      <c r="O62" s="9">
        <f t="shared" si="1"/>
        <v>0.99999985625601784</v>
      </c>
    </row>
    <row r="63" spans="2:15" x14ac:dyDescent="0.3">
      <c r="B63" s="19">
        <f>(E60+((B60*C60)^D60))^F60</f>
        <v>8.7476902331967166E-8</v>
      </c>
      <c r="M63">
        <f t="shared" si="0"/>
        <v>37</v>
      </c>
      <c r="N63" s="20">
        <v>4.0068101314229716E-8</v>
      </c>
      <c r="O63" s="9">
        <f t="shared" si="1"/>
        <v>0.99999989632411912</v>
      </c>
    </row>
    <row r="64" spans="2:15" x14ac:dyDescent="0.3">
      <c r="M64">
        <f t="shared" si="0"/>
        <v>38</v>
      </c>
      <c r="N64" s="20">
        <v>1.172271075602077E-8</v>
      </c>
      <c r="O64" s="9">
        <f t="shared" si="1"/>
        <v>0.99999990804682992</v>
      </c>
    </row>
    <row r="65" spans="13:15" x14ac:dyDescent="0.3">
      <c r="M65">
        <f t="shared" si="0"/>
        <v>39</v>
      </c>
      <c r="N65" s="20">
        <v>3.288724284494515E-9</v>
      </c>
      <c r="O65" s="9">
        <f t="shared" si="1"/>
        <v>0.99999991133555421</v>
      </c>
    </row>
    <row r="66" spans="13:15" x14ac:dyDescent="0.3">
      <c r="M66">
        <f t="shared" si="0"/>
        <v>40</v>
      </c>
      <c r="N66" s="20">
        <v>8.8505374126837639E-10</v>
      </c>
      <c r="O66" s="9">
        <f t="shared" si="1"/>
        <v>0.99999991222060791</v>
      </c>
    </row>
    <row r="67" spans="13:15" x14ac:dyDescent="0.3">
      <c r="M67">
        <f t="shared" ref="M67:M98" si="2">M66+1</f>
        <v>41</v>
      </c>
      <c r="N67" s="22">
        <v>2.285648112314317E-10</v>
      </c>
      <c r="O67" s="9">
        <f t="shared" si="1"/>
        <v>0.99999991244917275</v>
      </c>
    </row>
    <row r="68" spans="13:15" x14ac:dyDescent="0.3">
      <c r="M68">
        <f t="shared" si="2"/>
        <v>42</v>
      </c>
      <c r="N68" s="22">
        <v>5.6661024633001939E-11</v>
      </c>
      <c r="O68" s="9">
        <f t="shared" si="1"/>
        <v>0.99999991250583375</v>
      </c>
    </row>
    <row r="69" spans="13:15" x14ac:dyDescent="0.3">
      <c r="M69">
        <f t="shared" si="2"/>
        <v>43</v>
      </c>
      <c r="N69" s="22">
        <v>1.348702911920976E-11</v>
      </c>
      <c r="O69" s="9">
        <f t="shared" si="1"/>
        <v>0.99999991251932074</v>
      </c>
    </row>
    <row r="70" spans="13:15" x14ac:dyDescent="0.3">
      <c r="M70">
        <f t="shared" si="2"/>
        <v>44</v>
      </c>
      <c r="N70" s="22">
        <v>3.0832646783220189E-12</v>
      </c>
      <c r="O70" s="9">
        <f t="shared" si="1"/>
        <v>0.99999991252240406</v>
      </c>
    </row>
    <row r="71" spans="13:15" x14ac:dyDescent="0.3">
      <c r="M71">
        <f t="shared" si="2"/>
        <v>45</v>
      </c>
      <c r="N71" s="22">
        <v>6.7710910582758113E-13</v>
      </c>
      <c r="O71" s="9">
        <f t="shared" si="1"/>
        <v>0.99999991252308118</v>
      </c>
    </row>
    <row r="72" spans="13:15" x14ac:dyDescent="0.3">
      <c r="M72">
        <f t="shared" si="2"/>
        <v>46</v>
      </c>
      <c r="N72" s="22">
        <v>1.4286828959277601E-13</v>
      </c>
      <c r="O72" s="9">
        <f t="shared" si="1"/>
        <v>0.99999991252322407</v>
      </c>
    </row>
    <row r="73" spans="13:15" x14ac:dyDescent="0.3">
      <c r="M73">
        <f t="shared" si="2"/>
        <v>47</v>
      </c>
      <c r="N73" s="22">
        <v>2.8967037439336308E-14</v>
      </c>
      <c r="O73" s="9">
        <f t="shared" si="1"/>
        <v>0.99999991252325304</v>
      </c>
    </row>
    <row r="74" spans="13:15" x14ac:dyDescent="0.3">
      <c r="M74">
        <f t="shared" si="2"/>
        <v>48</v>
      </c>
      <c r="N74" s="22">
        <v>5.6443124422236182E-15</v>
      </c>
      <c r="O74" s="9">
        <f t="shared" si="1"/>
        <v>0.9999999125232587</v>
      </c>
    </row>
    <row r="75" spans="13:15" x14ac:dyDescent="0.3">
      <c r="M75">
        <f t="shared" si="2"/>
        <v>49</v>
      </c>
      <c r="N75" s="22">
        <v>1.0570381044260318E-15</v>
      </c>
      <c r="O75" s="9">
        <f t="shared" si="1"/>
        <v>0.99999991252325982</v>
      </c>
    </row>
    <row r="76" spans="13:15" x14ac:dyDescent="0.3">
      <c r="M76">
        <f t="shared" si="2"/>
        <v>50</v>
      </c>
      <c r="N76" s="22">
        <v>1.9026685879668576E-16</v>
      </c>
      <c r="O76" s="9">
        <f t="shared" si="1"/>
        <v>0.99999991252326004</v>
      </c>
    </row>
    <row r="77" spans="13:15" x14ac:dyDescent="0.3">
      <c r="M77">
        <f t="shared" si="2"/>
        <v>51</v>
      </c>
      <c r="N77" s="22">
        <v>3.2918141660326249E-17</v>
      </c>
      <c r="O77" s="9">
        <f t="shared" si="1"/>
        <v>0.99999991252326004</v>
      </c>
    </row>
    <row r="78" spans="13:15" x14ac:dyDescent="0.3">
      <c r="M78">
        <f t="shared" si="2"/>
        <v>52</v>
      </c>
      <c r="N78" s="22">
        <v>5.4739443711176021E-18</v>
      </c>
      <c r="O78" s="9">
        <f t="shared" si="1"/>
        <v>0.99999991252326004</v>
      </c>
    </row>
    <row r="79" spans="13:15" x14ac:dyDescent="0.3">
      <c r="M79">
        <f t="shared" si="2"/>
        <v>53</v>
      </c>
      <c r="N79" s="22">
        <v>8.7485903378572066E-19</v>
      </c>
      <c r="O79" s="9">
        <f t="shared" si="1"/>
        <v>0.99999991252326004</v>
      </c>
    </row>
    <row r="80" spans="13:15" x14ac:dyDescent="0.3">
      <c r="M80">
        <f t="shared" si="2"/>
        <v>54</v>
      </c>
      <c r="N80" s="22">
        <v>1.3437377316316632E-19</v>
      </c>
      <c r="O80" s="9">
        <f t="shared" si="1"/>
        <v>0.99999991252326004</v>
      </c>
    </row>
    <row r="81" spans="13:15" x14ac:dyDescent="0.3">
      <c r="M81">
        <f t="shared" si="2"/>
        <v>55</v>
      </c>
      <c r="N81" s="22">
        <v>1.9832706627290863E-20</v>
      </c>
      <c r="O81" s="9">
        <f t="shared" si="1"/>
        <v>0.99999991252326004</v>
      </c>
    </row>
    <row r="82" spans="13:15" x14ac:dyDescent="0.3">
      <c r="M82">
        <f t="shared" si="2"/>
        <v>56</v>
      </c>
      <c r="N82" s="22">
        <v>2.8124111288700264E-21</v>
      </c>
      <c r="O82" s="9">
        <f t="shared" si="1"/>
        <v>0.99999991252326004</v>
      </c>
    </row>
    <row r="83" spans="13:15" x14ac:dyDescent="0.3">
      <c r="M83">
        <f t="shared" si="2"/>
        <v>57</v>
      </c>
      <c r="N83" s="22">
        <v>3.8311482870056076E-22</v>
      </c>
      <c r="O83" s="9">
        <f t="shared" si="1"/>
        <v>0.99999991252326004</v>
      </c>
    </row>
    <row r="84" spans="13:15" x14ac:dyDescent="0.3">
      <c r="M84">
        <f t="shared" si="2"/>
        <v>58</v>
      </c>
      <c r="N84" s="22">
        <v>5.0123542497335033E-23</v>
      </c>
      <c r="O84" s="9">
        <f t="shared" si="1"/>
        <v>0.99999991252326004</v>
      </c>
    </row>
    <row r="85" spans="13:15" x14ac:dyDescent="0.3">
      <c r="M85">
        <f t="shared" si="2"/>
        <v>59</v>
      </c>
      <c r="N85" s="22">
        <v>6.2966763256871576E-24</v>
      </c>
      <c r="O85" s="9">
        <f t="shared" si="1"/>
        <v>0.99999991252326004</v>
      </c>
    </row>
    <row r="86" spans="13:15" x14ac:dyDescent="0.3">
      <c r="M86">
        <f t="shared" si="2"/>
        <v>60</v>
      </c>
      <c r="N86" s="22">
        <v>7.5930508633286248E-25</v>
      </c>
      <c r="O86" s="9">
        <f t="shared" si="1"/>
        <v>0.99999991252326004</v>
      </c>
    </row>
    <row r="87" spans="13:15" x14ac:dyDescent="0.3">
      <c r="M87">
        <f t="shared" si="2"/>
        <v>61</v>
      </c>
      <c r="N87" s="22">
        <v>8.7865583760794152E-26</v>
      </c>
      <c r="O87" s="9">
        <f t="shared" si="1"/>
        <v>0.99999991252326004</v>
      </c>
    </row>
    <row r="88" spans="13:15" x14ac:dyDescent="0.3">
      <c r="M88">
        <f t="shared" si="2"/>
        <v>62</v>
      </c>
      <c r="N88" s="22">
        <v>9.7535799810369202E-27</v>
      </c>
      <c r="O88" s="9">
        <f t="shared" si="1"/>
        <v>0.99999991252326004</v>
      </c>
    </row>
    <row r="89" spans="13:15" x14ac:dyDescent="0.3">
      <c r="M89">
        <f t="shared" si="2"/>
        <v>63</v>
      </c>
      <c r="N89" s="22">
        <v>1.0381961884577117E-27</v>
      </c>
      <c r="O89" s="9">
        <f t="shared" si="1"/>
        <v>0.99999991252326004</v>
      </c>
    </row>
    <row r="90" spans="13:15" x14ac:dyDescent="0.3">
      <c r="M90">
        <f t="shared" si="2"/>
        <v>64</v>
      </c>
      <c r="N90" s="22">
        <v>1.0591891260919666E-28</v>
      </c>
      <c r="O90" s="9">
        <f t="shared" si="1"/>
        <v>0.99999991252326004</v>
      </c>
    </row>
    <row r="91" spans="13:15" x14ac:dyDescent="0.3">
      <c r="M91">
        <f t="shared" si="2"/>
        <v>65</v>
      </c>
      <c r="N91" s="22">
        <v>1.0352255712030079E-29</v>
      </c>
      <c r="O91" s="9">
        <f t="shared" si="1"/>
        <v>0.99999991252326004</v>
      </c>
    </row>
    <row r="92" spans="13:15" x14ac:dyDescent="0.3">
      <c r="M92">
        <f t="shared" si="2"/>
        <v>66</v>
      </c>
      <c r="N92" s="22">
        <v>9.6879398374613053E-31</v>
      </c>
      <c r="O92" s="9">
        <f t="shared" si="1"/>
        <v>0.99999991252326004</v>
      </c>
    </row>
    <row r="93" spans="13:15" x14ac:dyDescent="0.3">
      <c r="M93">
        <f t="shared" si="2"/>
        <v>67</v>
      </c>
      <c r="N93" s="22">
        <v>8.6757670186220581E-32</v>
      </c>
      <c r="O93" s="9">
        <f t="shared" ref="O93:O126" si="3">N93+O92</f>
        <v>0.99999991252326004</v>
      </c>
    </row>
    <row r="94" spans="13:15" x14ac:dyDescent="0.3">
      <c r="M94">
        <f t="shared" si="2"/>
        <v>68</v>
      </c>
      <c r="N94" s="22">
        <v>7.4299388827299709E-33</v>
      </c>
      <c r="O94" s="9">
        <f t="shared" si="3"/>
        <v>0.99999991252326004</v>
      </c>
    </row>
    <row r="95" spans="13:15" x14ac:dyDescent="0.3">
      <c r="M95">
        <f t="shared" si="2"/>
        <v>69</v>
      </c>
      <c r="N95" s="22">
        <v>6.0807683950731206E-34</v>
      </c>
      <c r="O95" s="9">
        <f t="shared" si="3"/>
        <v>0.99999991252326004</v>
      </c>
    </row>
    <row r="96" spans="13:15" x14ac:dyDescent="0.3">
      <c r="M96">
        <f t="shared" si="2"/>
        <v>70</v>
      </c>
      <c r="N96" s="22">
        <v>4.7521971490907577E-35</v>
      </c>
      <c r="O96" s="9">
        <f t="shared" si="3"/>
        <v>0.99999991252326004</v>
      </c>
    </row>
    <row r="97" spans="13:15" x14ac:dyDescent="0.3">
      <c r="M97">
        <f t="shared" si="2"/>
        <v>71</v>
      </c>
      <c r="N97" s="22">
        <v>3.5434775759583121E-36</v>
      </c>
      <c r="O97" s="9">
        <f t="shared" si="3"/>
        <v>0.99999991252326004</v>
      </c>
    </row>
    <row r="98" spans="13:15" x14ac:dyDescent="0.3">
      <c r="M98">
        <f t="shared" si="2"/>
        <v>72</v>
      </c>
      <c r="N98" s="22">
        <v>2.5186482770291918E-37</v>
      </c>
      <c r="O98" s="9">
        <f t="shared" si="3"/>
        <v>0.99999991252326004</v>
      </c>
    </row>
    <row r="99" spans="13:15" x14ac:dyDescent="0.3">
      <c r="M99">
        <f t="shared" ref="M99:M126" si="4">M98+1</f>
        <v>73</v>
      </c>
      <c r="N99" s="22">
        <v>1.704806247143047E-38</v>
      </c>
      <c r="O99" s="9">
        <f t="shared" si="3"/>
        <v>0.99999991252326004</v>
      </c>
    </row>
    <row r="100" spans="13:15" x14ac:dyDescent="0.3">
      <c r="M100">
        <f t="shared" si="4"/>
        <v>74</v>
      </c>
      <c r="N100" s="22">
        <v>1.0976892370316917E-39</v>
      </c>
      <c r="O100" s="9">
        <f t="shared" si="3"/>
        <v>0.99999991252326004</v>
      </c>
    </row>
    <row r="101" spans="13:15" x14ac:dyDescent="0.3">
      <c r="M101">
        <f t="shared" si="4"/>
        <v>75</v>
      </c>
      <c r="N101" s="22">
        <v>6.7152753324291745E-41</v>
      </c>
      <c r="O101" s="9">
        <f t="shared" si="3"/>
        <v>0.99999991252326004</v>
      </c>
    </row>
    <row r="102" spans="13:15" x14ac:dyDescent="0.3">
      <c r="M102">
        <f t="shared" si="4"/>
        <v>76</v>
      </c>
      <c r="N102" s="22">
        <v>3.8981861449859752E-42</v>
      </c>
      <c r="O102" s="9">
        <f t="shared" si="3"/>
        <v>0.99999991252326004</v>
      </c>
    </row>
    <row r="103" spans="13:15" x14ac:dyDescent="0.3">
      <c r="M103">
        <f t="shared" si="4"/>
        <v>77</v>
      </c>
      <c r="N103" s="22">
        <v>2.1441512791366708E-43</v>
      </c>
      <c r="O103" s="9">
        <f t="shared" si="3"/>
        <v>0.99999991252326004</v>
      </c>
    </row>
    <row r="104" spans="13:15" x14ac:dyDescent="0.3">
      <c r="M104">
        <f t="shared" si="4"/>
        <v>78</v>
      </c>
      <c r="N104" s="22">
        <v>1.1157348285100329E-44</v>
      </c>
      <c r="O104" s="9">
        <f t="shared" si="3"/>
        <v>0.99999991252326004</v>
      </c>
    </row>
    <row r="105" spans="13:15" x14ac:dyDescent="0.3">
      <c r="M105">
        <f t="shared" si="4"/>
        <v>79</v>
      </c>
      <c r="N105" s="22">
        <v>5.4831346747328464E-46</v>
      </c>
      <c r="O105" s="9">
        <f t="shared" si="3"/>
        <v>0.99999991252326004</v>
      </c>
    </row>
    <row r="106" spans="13:15" x14ac:dyDescent="0.3">
      <c r="M106">
        <f t="shared" si="4"/>
        <v>80</v>
      </c>
      <c r="N106" s="22">
        <v>2.5399815037365399E-47</v>
      </c>
      <c r="O106" s="9">
        <f t="shared" si="3"/>
        <v>0.99999991252326004</v>
      </c>
    </row>
    <row r="107" spans="13:15" x14ac:dyDescent="0.3">
      <c r="M107">
        <f t="shared" si="4"/>
        <v>81</v>
      </c>
      <c r="N107" s="22">
        <v>1.1067457532621088E-48</v>
      </c>
      <c r="O107" s="9">
        <f t="shared" si="3"/>
        <v>0.99999991252326004</v>
      </c>
    </row>
    <row r="108" spans="13:15" x14ac:dyDescent="0.3">
      <c r="M108">
        <f t="shared" si="4"/>
        <v>82</v>
      </c>
      <c r="N108" s="22">
        <v>4.5254309853615623E-50</v>
      </c>
      <c r="O108" s="9">
        <f t="shared" si="3"/>
        <v>0.99999991252326004</v>
      </c>
    </row>
    <row r="109" spans="13:15" x14ac:dyDescent="0.3">
      <c r="M109">
        <f t="shared" si="4"/>
        <v>83</v>
      </c>
      <c r="N109" s="22">
        <v>1.7319154727818884E-51</v>
      </c>
      <c r="O109" s="9">
        <f t="shared" si="3"/>
        <v>0.99999991252326004</v>
      </c>
    </row>
    <row r="110" spans="13:15" x14ac:dyDescent="0.3">
      <c r="M110">
        <f t="shared" si="4"/>
        <v>84</v>
      </c>
      <c r="N110" s="22">
        <v>6.1854124027924595E-53</v>
      </c>
      <c r="O110" s="9">
        <f t="shared" si="3"/>
        <v>0.99999991252326004</v>
      </c>
    </row>
    <row r="111" spans="13:15" x14ac:dyDescent="0.3">
      <c r="M111">
        <f t="shared" si="4"/>
        <v>85</v>
      </c>
      <c r="N111" s="22">
        <v>2.054669863903378E-54</v>
      </c>
      <c r="O111" s="9">
        <f t="shared" si="3"/>
        <v>0.99999991252326004</v>
      </c>
    </row>
    <row r="112" spans="13:15" x14ac:dyDescent="0.3">
      <c r="M112">
        <f t="shared" si="4"/>
        <v>86</v>
      </c>
      <c r="N112" s="22">
        <v>6.3242232473086138E-56</v>
      </c>
      <c r="O112" s="9">
        <f t="shared" si="3"/>
        <v>0.99999991252326004</v>
      </c>
    </row>
    <row r="113" spans="13:15" x14ac:dyDescent="0.3">
      <c r="M113">
        <f t="shared" si="4"/>
        <v>87</v>
      </c>
      <c r="N113" s="22">
        <v>1.7959254657671536E-57</v>
      </c>
      <c r="O113" s="9">
        <f t="shared" si="3"/>
        <v>0.99999991252326004</v>
      </c>
    </row>
    <row r="114" spans="13:15" x14ac:dyDescent="0.3">
      <c r="M114">
        <f t="shared" si="4"/>
        <v>88</v>
      </c>
      <c r="N114" s="22">
        <v>4.681891254339504E-59</v>
      </c>
      <c r="O114" s="9">
        <f t="shared" si="3"/>
        <v>0.99999991252326004</v>
      </c>
    </row>
    <row r="115" spans="13:15" x14ac:dyDescent="0.3">
      <c r="M115">
        <f t="shared" si="4"/>
        <v>89</v>
      </c>
      <c r="N115" s="22">
        <v>1.1139992409532195E-60</v>
      </c>
      <c r="O115" s="9">
        <f t="shared" si="3"/>
        <v>0.99999991252326004</v>
      </c>
    </row>
    <row r="116" spans="13:15" x14ac:dyDescent="0.3">
      <c r="M116">
        <f t="shared" si="4"/>
        <v>90</v>
      </c>
      <c r="N116" s="22">
        <v>2.4027434608794955E-62</v>
      </c>
      <c r="O116" s="9">
        <f t="shared" si="3"/>
        <v>0.99999991252326004</v>
      </c>
    </row>
    <row r="117" spans="13:15" x14ac:dyDescent="0.3">
      <c r="M117">
        <f t="shared" si="4"/>
        <v>91</v>
      </c>
      <c r="N117" s="22">
        <v>4.6594895815374785E-64</v>
      </c>
      <c r="O117" s="9">
        <f t="shared" si="3"/>
        <v>0.99999991252326004</v>
      </c>
    </row>
    <row r="118" spans="13:15" x14ac:dyDescent="0.3">
      <c r="M118">
        <f t="shared" si="4"/>
        <v>92</v>
      </c>
      <c r="N118" s="22">
        <v>8.0438758760557516E-66</v>
      </c>
      <c r="O118" s="9">
        <f t="shared" si="3"/>
        <v>0.99999991252326004</v>
      </c>
    </row>
    <row r="119" spans="13:15" x14ac:dyDescent="0.3">
      <c r="M119">
        <f t="shared" si="4"/>
        <v>93</v>
      </c>
      <c r="N119" s="22">
        <v>1.2210817269154846E-67</v>
      </c>
      <c r="O119" s="9">
        <f t="shared" si="3"/>
        <v>0.99999991252326004</v>
      </c>
    </row>
    <row r="120" spans="13:15" x14ac:dyDescent="0.3">
      <c r="M120">
        <f t="shared" si="4"/>
        <v>94</v>
      </c>
      <c r="N120" s="22">
        <v>1.6046756110904364E-69</v>
      </c>
      <c r="O120" s="9">
        <f t="shared" si="3"/>
        <v>0.99999991252326004</v>
      </c>
    </row>
    <row r="121" spans="13:15" x14ac:dyDescent="0.3">
      <c r="M121">
        <f t="shared" si="4"/>
        <v>95</v>
      </c>
      <c r="N121" s="22">
        <v>1.788492941153427E-71</v>
      </c>
      <c r="O121" s="9">
        <f t="shared" si="3"/>
        <v>0.99999991252326004</v>
      </c>
    </row>
    <row r="122" spans="13:15" x14ac:dyDescent="0.3">
      <c r="M122">
        <f t="shared" si="4"/>
        <v>96</v>
      </c>
      <c r="N122" s="22">
        <v>1.6438354238542539E-73</v>
      </c>
      <c r="O122" s="9">
        <f t="shared" si="3"/>
        <v>0.99999991252326004</v>
      </c>
    </row>
    <row r="123" spans="13:15" x14ac:dyDescent="0.3">
      <c r="M123">
        <f t="shared" si="4"/>
        <v>97</v>
      </c>
      <c r="N123" s="22">
        <v>1.1962416668436038E-75</v>
      </c>
      <c r="O123" s="9">
        <f t="shared" si="3"/>
        <v>0.99999991252326004</v>
      </c>
    </row>
    <row r="124" spans="13:15" x14ac:dyDescent="0.3">
      <c r="M124">
        <f t="shared" si="4"/>
        <v>98</v>
      </c>
      <c r="N124" s="22">
        <v>6.4622899169222309E-78</v>
      </c>
      <c r="O124" s="9">
        <f t="shared" si="3"/>
        <v>0.99999991252326004</v>
      </c>
    </row>
    <row r="125" spans="13:15" x14ac:dyDescent="0.3">
      <c r="M125">
        <f t="shared" si="4"/>
        <v>99</v>
      </c>
      <c r="N125" s="22">
        <v>2.3038466726995475E-80</v>
      </c>
      <c r="O125" s="9">
        <f t="shared" si="3"/>
        <v>0.99999991252326004</v>
      </c>
    </row>
    <row r="126" spans="13:15" x14ac:dyDescent="0.3">
      <c r="M126">
        <f t="shared" si="4"/>
        <v>100</v>
      </c>
      <c r="N126" s="22">
        <v>4.0656117753521425E-83</v>
      </c>
      <c r="O126" s="9">
        <f t="shared" si="3"/>
        <v>0.99999991252326004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D8EDB-FA26-49E9-84E0-9F07AB147E00}">
  <dimension ref="B2:C27"/>
  <sheetViews>
    <sheetView workbookViewId="0">
      <selection activeCell="B24" sqref="B24"/>
    </sheetView>
  </sheetViews>
  <sheetFormatPr defaultRowHeight="14.4" x14ac:dyDescent="0.3"/>
  <sheetData>
    <row r="2" spans="2:3" x14ac:dyDescent="0.3">
      <c r="B2" t="s">
        <v>131</v>
      </c>
    </row>
    <row r="3" spans="2:3" x14ac:dyDescent="0.3">
      <c r="B3" s="17" t="s">
        <v>132</v>
      </c>
    </row>
    <row r="5" spans="2:3" x14ac:dyDescent="0.3">
      <c r="B5" t="s">
        <v>133</v>
      </c>
    </row>
    <row r="9" spans="2:3" x14ac:dyDescent="0.3">
      <c r="B9" t="s">
        <v>134</v>
      </c>
      <c r="C9" t="s">
        <v>135</v>
      </c>
    </row>
    <row r="10" spans="2:3" x14ac:dyDescent="0.3">
      <c r="C10" t="s">
        <v>136</v>
      </c>
    </row>
    <row r="11" spans="2:3" x14ac:dyDescent="0.3">
      <c r="C11" t="s">
        <v>137</v>
      </c>
    </row>
    <row r="12" spans="2:3" x14ac:dyDescent="0.3">
      <c r="C12" t="s">
        <v>138</v>
      </c>
    </row>
    <row r="13" spans="2:3" x14ac:dyDescent="0.3">
      <c r="C13" t="s">
        <v>139</v>
      </c>
    </row>
    <row r="14" spans="2:3" x14ac:dyDescent="0.3">
      <c r="C14" t="s">
        <v>140</v>
      </c>
    </row>
    <row r="16" spans="2:3" x14ac:dyDescent="0.3">
      <c r="C16" t="s">
        <v>141</v>
      </c>
    </row>
    <row r="27" spans="2:2" x14ac:dyDescent="0.3">
      <c r="B27" t="s">
        <v>142</v>
      </c>
    </row>
  </sheetData>
  <hyperlinks>
    <hyperlink ref="B3" r:id="rId1" xr:uid="{3A9F50BC-C6B2-4BD9-96BD-DC29049C204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7B26-06E3-4D1F-840E-6B39D15B2B31}">
  <dimension ref="C2:K2"/>
  <sheetViews>
    <sheetView topLeftCell="A3" workbookViewId="0">
      <selection activeCell="B24" sqref="B24"/>
    </sheetView>
  </sheetViews>
  <sheetFormatPr defaultRowHeight="14.4" x14ac:dyDescent="0.3"/>
  <sheetData>
    <row r="2" spans="3:11" x14ac:dyDescent="0.3">
      <c r="C2" s="17" t="s">
        <v>52</v>
      </c>
      <c r="K2" t="s">
        <v>53</v>
      </c>
    </row>
  </sheetData>
  <hyperlinks>
    <hyperlink ref="C2" r:id="rId1" location="exemple" xr:uid="{76814DC8-4D73-4482-BD3B-C780EB2CF56C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8431-2DAE-4568-A2E1-17BD559F84FE}">
  <dimension ref="B2:L5"/>
  <sheetViews>
    <sheetView tabSelected="1" workbookViewId="0">
      <selection activeCell="L5" sqref="L5"/>
    </sheetView>
  </sheetViews>
  <sheetFormatPr defaultRowHeight="14.4" x14ac:dyDescent="0.3"/>
  <cols>
    <col min="12" max="12" width="23" customWidth="1"/>
  </cols>
  <sheetData>
    <row r="2" spans="2:12" x14ac:dyDescent="0.3">
      <c r="B2" t="s">
        <v>68</v>
      </c>
      <c r="D2" s="5" t="s">
        <v>67</v>
      </c>
      <c r="E2" s="5" t="s">
        <v>66</v>
      </c>
      <c r="G2" t="s">
        <v>65</v>
      </c>
    </row>
    <row r="3" spans="2:12" x14ac:dyDescent="0.3">
      <c r="D3" s="5">
        <v>100</v>
      </c>
      <c r="E3" s="5">
        <v>15</v>
      </c>
      <c r="G3" t="s">
        <v>64</v>
      </c>
      <c r="H3">
        <v>1.25</v>
      </c>
      <c r="J3" t="s">
        <v>63</v>
      </c>
      <c r="K3" t="s">
        <v>62</v>
      </c>
      <c r="L3" t="s">
        <v>61</v>
      </c>
    </row>
    <row r="4" spans="2:12" x14ac:dyDescent="0.3">
      <c r="E4" t="s">
        <v>60</v>
      </c>
      <c r="F4" t="s">
        <v>59</v>
      </c>
    </row>
    <row r="5" spans="2:12" x14ac:dyDescent="0.3">
      <c r="B5" t="s">
        <v>58</v>
      </c>
      <c r="E5">
        <f>SQRT(2*PI())*E3</f>
        <v>37.599424119465006</v>
      </c>
      <c r="F5">
        <f>1/E5</f>
        <v>2.6596152026762181E-2</v>
      </c>
      <c r="H5">
        <f>((H3-D3)/E3)^2</f>
        <v>43.340277777777771</v>
      </c>
      <c r="I5">
        <f>H5/-2</f>
        <v>-21.670138888888886</v>
      </c>
      <c r="J5">
        <f>EXP(1)</f>
        <v>2.7182818284590451</v>
      </c>
      <c r="K5">
        <f>J5^I5</f>
        <v>3.8795223525783966E-10</v>
      </c>
      <c r="L5" s="18">
        <f>F5*K5</f>
        <v>1.0318036628039711E-11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DA5A-8985-428C-A74B-2DF98ED01131}">
  <dimension ref="B2:I20"/>
  <sheetViews>
    <sheetView workbookViewId="0">
      <selection activeCell="B19" sqref="B19:C19"/>
    </sheetView>
  </sheetViews>
  <sheetFormatPr defaultRowHeight="14.4" x14ac:dyDescent="0.3"/>
  <cols>
    <col min="3" max="3" width="11.88671875" bestFit="1" customWidth="1"/>
  </cols>
  <sheetData>
    <row r="2" spans="2:9" x14ac:dyDescent="0.3">
      <c r="B2" t="s">
        <v>54</v>
      </c>
    </row>
    <row r="3" spans="2:9" x14ac:dyDescent="0.3">
      <c r="B3" t="s">
        <v>57</v>
      </c>
    </row>
    <row r="4" spans="2:9" x14ac:dyDescent="0.3">
      <c r="B4" t="s">
        <v>56</v>
      </c>
    </row>
    <row r="5" spans="2:9" x14ac:dyDescent="0.3">
      <c r="C5" s="2"/>
    </row>
    <row r="6" spans="2:9" x14ac:dyDescent="0.3">
      <c r="B6">
        <v>0.85</v>
      </c>
      <c r="C6">
        <f>B6</f>
        <v>0.85</v>
      </c>
    </row>
    <row r="7" spans="2:9" x14ac:dyDescent="0.3">
      <c r="B7">
        <v>0.85</v>
      </c>
      <c r="C7" s="12">
        <f>C6*B7</f>
        <v>0.72249999999999992</v>
      </c>
      <c r="D7" s="9"/>
    </row>
    <row r="8" spans="2:9" x14ac:dyDescent="0.3">
      <c r="B8">
        <v>0.85</v>
      </c>
      <c r="C8" s="12">
        <f t="shared" ref="C8:C15" si="0">C7*B8</f>
        <v>0.61412499999999992</v>
      </c>
    </row>
    <row r="9" spans="2:9" x14ac:dyDescent="0.3">
      <c r="B9">
        <v>0.85</v>
      </c>
      <c r="C9" s="12">
        <f t="shared" si="0"/>
        <v>0.52200624999999989</v>
      </c>
      <c r="E9" s="14"/>
    </row>
    <row r="10" spans="2:9" x14ac:dyDescent="0.3">
      <c r="B10">
        <v>0.85</v>
      </c>
      <c r="C10" s="12">
        <f t="shared" si="0"/>
        <v>0.44370531249999989</v>
      </c>
      <c r="H10" s="9"/>
      <c r="I10" s="9"/>
    </row>
    <row r="11" spans="2:9" x14ac:dyDescent="0.3">
      <c r="B11">
        <v>0.85</v>
      </c>
      <c r="C11" s="12">
        <f t="shared" si="0"/>
        <v>0.37714951562499988</v>
      </c>
      <c r="H11" s="9"/>
      <c r="I11" s="9"/>
    </row>
    <row r="12" spans="2:9" x14ac:dyDescent="0.3">
      <c r="B12">
        <v>0.85</v>
      </c>
      <c r="C12" s="12">
        <f t="shared" si="0"/>
        <v>0.32057708828124987</v>
      </c>
      <c r="H12" s="9"/>
      <c r="I12" s="9"/>
    </row>
    <row r="13" spans="2:9" x14ac:dyDescent="0.3">
      <c r="B13">
        <v>0.85</v>
      </c>
      <c r="C13" s="12">
        <f t="shared" si="0"/>
        <v>0.2724905250390624</v>
      </c>
      <c r="H13" s="9"/>
      <c r="I13" s="9"/>
    </row>
    <row r="14" spans="2:9" x14ac:dyDescent="0.3">
      <c r="B14">
        <v>0.85</v>
      </c>
      <c r="C14" s="12">
        <f t="shared" si="0"/>
        <v>0.23161694628320303</v>
      </c>
      <c r="H14" s="9"/>
      <c r="I14" s="9"/>
    </row>
    <row r="15" spans="2:9" x14ac:dyDescent="0.3">
      <c r="B15">
        <v>0.85</v>
      </c>
      <c r="C15" s="12">
        <f t="shared" si="0"/>
        <v>0.19687440434072256</v>
      </c>
      <c r="H15" s="9"/>
      <c r="I15" s="9"/>
    </row>
    <row r="16" spans="2:9" x14ac:dyDescent="0.3">
      <c r="B16">
        <v>0.85</v>
      </c>
      <c r="C16" s="12">
        <f t="shared" ref="C16:C18" si="1">C15*B16</f>
        <v>0.16734324368961417</v>
      </c>
      <c r="H16" s="9"/>
      <c r="I16" s="9"/>
    </row>
    <row r="17" spans="2:9" x14ac:dyDescent="0.3">
      <c r="B17">
        <v>0.85</v>
      </c>
      <c r="C17" s="12">
        <f t="shared" si="1"/>
        <v>0.14224175713617204</v>
      </c>
      <c r="H17" s="9"/>
      <c r="I17" s="9"/>
    </row>
    <row r="18" spans="2:9" x14ac:dyDescent="0.3">
      <c r="B18">
        <v>0.85</v>
      </c>
      <c r="C18" s="12">
        <f t="shared" si="1"/>
        <v>0.12090549356574623</v>
      </c>
      <c r="H18" s="9"/>
      <c r="I18" s="9"/>
    </row>
    <row r="19" spans="2:9" x14ac:dyDescent="0.3">
      <c r="B19">
        <v>0.85</v>
      </c>
      <c r="C19" s="12">
        <f t="shared" ref="C19" si="2">C18*B19</f>
        <v>0.10276966953088429</v>
      </c>
      <c r="H19" s="9"/>
      <c r="I19" s="9"/>
    </row>
    <row r="20" spans="2:9" x14ac:dyDescent="0.3">
      <c r="H20" s="9"/>
      <c r="I20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7A6C-1C3D-4618-9210-05AA12FC341A}">
  <dimension ref="D1:T208"/>
  <sheetViews>
    <sheetView topLeftCell="E1" workbookViewId="0">
      <selection activeCell="S3" sqref="S3"/>
    </sheetView>
  </sheetViews>
  <sheetFormatPr defaultRowHeight="14.4" x14ac:dyDescent="0.3"/>
  <cols>
    <col min="10" max="10" width="12" bestFit="1" customWidth="1"/>
    <col min="12" max="12" width="10.33203125" bestFit="1" customWidth="1"/>
    <col min="19" max="19" width="15.77734375" customWidth="1"/>
  </cols>
  <sheetData>
    <row r="1" spans="4:20" x14ac:dyDescent="0.3">
      <c r="G1" t="s">
        <v>74</v>
      </c>
      <c r="H1" t="s">
        <v>75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P1" t="s">
        <v>83</v>
      </c>
      <c r="Q1" t="s">
        <v>84</v>
      </c>
    </row>
    <row r="2" spans="4:20" x14ac:dyDescent="0.3">
      <c r="G2">
        <f>AVERAGE(D5:D208)</f>
        <v>156.23529411764707</v>
      </c>
      <c r="H2">
        <f>AVERAGE(E5:E208)</f>
        <v>15.514705882352942</v>
      </c>
      <c r="J2" s="9">
        <f>SUM(G5:G208)</f>
        <v>3.6834535421803594E-11</v>
      </c>
      <c r="K2" s="9">
        <f>SUM(H5:H208)</f>
        <v>1.6342482922482304E-12</v>
      </c>
      <c r="L2" s="25">
        <f>SUM(I5:I208)</f>
        <v>53153.294117647041</v>
      </c>
      <c r="M2">
        <f>SUM(J5:J208)</f>
        <v>1552476.7058823544</v>
      </c>
      <c r="N2">
        <f>SUM(K5:K208)</f>
        <v>6000.955882352946</v>
      </c>
      <c r="P2">
        <f>SQRT(M2)</f>
        <v>1245.9842317952321</v>
      </c>
      <c r="Q2">
        <f>SQRT(N2)</f>
        <v>77.465836872475251</v>
      </c>
      <c r="S2" t="s">
        <v>85</v>
      </c>
      <c r="T2" s="26">
        <f>L2</f>
        <v>53153.294117647041</v>
      </c>
    </row>
    <row r="3" spans="4:20" x14ac:dyDescent="0.3">
      <c r="D3" t="s">
        <v>76</v>
      </c>
      <c r="E3" t="s">
        <v>77</v>
      </c>
      <c r="S3" t="s">
        <v>86</v>
      </c>
      <c r="T3">
        <f>P2*Q2</f>
        <v>96521.211245925835</v>
      </c>
    </row>
    <row r="4" spans="4:20" x14ac:dyDescent="0.3">
      <c r="D4" t="s">
        <v>72</v>
      </c>
      <c r="E4" t="s">
        <v>73</v>
      </c>
      <c r="I4" t="s">
        <v>80</v>
      </c>
      <c r="S4" t="s">
        <v>87</v>
      </c>
      <c r="T4" s="10">
        <f>T2/T3</f>
        <v>0.55069029316486784</v>
      </c>
    </row>
    <row r="5" spans="4:20" x14ac:dyDescent="0.3">
      <c r="D5">
        <v>0</v>
      </c>
      <c r="E5">
        <v>5</v>
      </c>
      <c r="G5">
        <f t="shared" ref="G5:G68" si="0">D5-$G$2</f>
        <v>-156.23529411764707</v>
      </c>
      <c r="H5">
        <f>E5-$H$2</f>
        <v>-10.514705882352942</v>
      </c>
      <c r="I5">
        <f>G5*H5</f>
        <v>1642.7681660899657</v>
      </c>
      <c r="J5">
        <f>G5^2</f>
        <v>24409.467128027685</v>
      </c>
      <c r="K5">
        <f>H5^2</f>
        <v>110.55903979238757</v>
      </c>
    </row>
    <row r="6" spans="4:20" x14ac:dyDescent="0.3">
      <c r="D6">
        <v>0</v>
      </c>
      <c r="E6">
        <v>10</v>
      </c>
      <c r="G6">
        <f t="shared" si="0"/>
        <v>-156.23529411764707</v>
      </c>
      <c r="H6">
        <f t="shared" ref="H6:H69" si="1">E6-$H$2</f>
        <v>-5.514705882352942</v>
      </c>
      <c r="I6">
        <f t="shared" ref="I6:I69" si="2">G6*H6</f>
        <v>861.59169550173033</v>
      </c>
      <c r="J6">
        <f t="shared" ref="J6:K69" si="3">G6^2</f>
        <v>24409.467128027685</v>
      </c>
      <c r="K6">
        <f t="shared" si="3"/>
        <v>30.411980968858142</v>
      </c>
    </row>
    <row r="7" spans="4:20" x14ac:dyDescent="0.3">
      <c r="D7">
        <v>3</v>
      </c>
      <c r="E7">
        <v>3</v>
      </c>
      <c r="G7">
        <f t="shared" si="0"/>
        <v>-153.23529411764707</v>
      </c>
      <c r="H7">
        <f t="shared" si="1"/>
        <v>-12.514705882352942</v>
      </c>
      <c r="I7">
        <f t="shared" si="2"/>
        <v>1917.6946366782011</v>
      </c>
      <c r="J7">
        <f t="shared" si="3"/>
        <v>23481.055363321804</v>
      </c>
      <c r="K7">
        <f t="shared" si="3"/>
        <v>156.61786332179932</v>
      </c>
    </row>
    <row r="8" spans="4:20" x14ac:dyDescent="0.3">
      <c r="D8">
        <v>3</v>
      </c>
      <c r="E8">
        <v>3</v>
      </c>
      <c r="G8">
        <f t="shared" si="0"/>
        <v>-153.23529411764707</v>
      </c>
      <c r="H8">
        <f t="shared" si="1"/>
        <v>-12.514705882352942</v>
      </c>
      <c r="I8">
        <f t="shared" si="2"/>
        <v>1917.6946366782011</v>
      </c>
      <c r="J8">
        <f t="shared" si="3"/>
        <v>23481.055363321804</v>
      </c>
      <c r="K8">
        <f t="shared" si="3"/>
        <v>156.61786332179932</v>
      </c>
    </row>
    <row r="9" spans="4:20" x14ac:dyDescent="0.3">
      <c r="D9">
        <v>4</v>
      </c>
      <c r="E9">
        <v>10</v>
      </c>
      <c r="G9">
        <f t="shared" si="0"/>
        <v>-152.23529411764707</v>
      </c>
      <c r="H9">
        <f t="shared" si="1"/>
        <v>-5.514705882352942</v>
      </c>
      <c r="I9">
        <f t="shared" si="2"/>
        <v>839.5328719723185</v>
      </c>
      <c r="J9">
        <f t="shared" si="3"/>
        <v>23175.58477508651</v>
      </c>
      <c r="K9">
        <f t="shared" si="3"/>
        <v>30.411980968858142</v>
      </c>
    </row>
    <row r="10" spans="4:20" x14ac:dyDescent="0.3">
      <c r="D10">
        <v>8</v>
      </c>
      <c r="E10">
        <v>7</v>
      </c>
      <c r="G10">
        <f t="shared" si="0"/>
        <v>-148.23529411764707</v>
      </c>
      <c r="H10">
        <f t="shared" si="1"/>
        <v>-8.514705882352942</v>
      </c>
      <c r="I10">
        <f t="shared" si="2"/>
        <v>1262.1799307958479</v>
      </c>
      <c r="J10">
        <f t="shared" si="3"/>
        <v>21973.702422145332</v>
      </c>
      <c r="K10">
        <f t="shared" si="3"/>
        <v>72.500216262975798</v>
      </c>
    </row>
    <row r="11" spans="4:20" x14ac:dyDescent="0.3">
      <c r="D11">
        <v>8</v>
      </c>
      <c r="E11">
        <v>3</v>
      </c>
      <c r="G11">
        <f t="shared" si="0"/>
        <v>-148.23529411764707</v>
      </c>
      <c r="H11">
        <f t="shared" si="1"/>
        <v>-12.514705882352942</v>
      </c>
      <c r="I11">
        <f t="shared" si="2"/>
        <v>1855.1211072664362</v>
      </c>
      <c r="J11">
        <f t="shared" si="3"/>
        <v>21973.702422145332</v>
      </c>
      <c r="K11">
        <f t="shared" si="3"/>
        <v>156.61786332179932</v>
      </c>
    </row>
    <row r="12" spans="4:20" x14ac:dyDescent="0.3">
      <c r="D12">
        <v>9</v>
      </c>
      <c r="E12">
        <v>5</v>
      </c>
      <c r="G12">
        <f t="shared" si="0"/>
        <v>-147.23529411764707</v>
      </c>
      <c r="H12">
        <f t="shared" si="1"/>
        <v>-10.514705882352942</v>
      </c>
      <c r="I12">
        <f t="shared" si="2"/>
        <v>1548.1358131487891</v>
      </c>
      <c r="J12">
        <f t="shared" si="3"/>
        <v>21678.231833910038</v>
      </c>
      <c r="K12">
        <f t="shared" si="3"/>
        <v>110.55903979238757</v>
      </c>
    </row>
    <row r="13" spans="4:20" x14ac:dyDescent="0.3">
      <c r="D13">
        <v>10</v>
      </c>
      <c r="E13">
        <v>10</v>
      </c>
      <c r="G13">
        <f t="shared" si="0"/>
        <v>-146.23529411764707</v>
      </c>
      <c r="H13">
        <f t="shared" si="1"/>
        <v>-5.514705882352942</v>
      </c>
      <c r="I13">
        <f t="shared" si="2"/>
        <v>806.44463667820094</v>
      </c>
      <c r="J13">
        <f t="shared" si="3"/>
        <v>21384.761245674745</v>
      </c>
      <c r="K13">
        <f t="shared" si="3"/>
        <v>30.411980968858142</v>
      </c>
    </row>
    <row r="14" spans="4:20" x14ac:dyDescent="0.3">
      <c r="D14">
        <v>11</v>
      </c>
      <c r="E14">
        <v>8</v>
      </c>
      <c r="G14">
        <f t="shared" si="0"/>
        <v>-145.23529411764707</v>
      </c>
      <c r="H14">
        <f t="shared" si="1"/>
        <v>-7.514705882352942</v>
      </c>
      <c r="I14">
        <f t="shared" si="2"/>
        <v>1091.400519031142</v>
      </c>
      <c r="J14">
        <f t="shared" si="3"/>
        <v>21093.290657439451</v>
      </c>
      <c r="K14">
        <f t="shared" si="3"/>
        <v>56.470804498269906</v>
      </c>
    </row>
    <row r="15" spans="4:20" x14ac:dyDescent="0.3">
      <c r="D15">
        <v>19</v>
      </c>
      <c r="E15">
        <v>9</v>
      </c>
      <c r="G15">
        <f t="shared" si="0"/>
        <v>-137.23529411764707</v>
      </c>
      <c r="H15">
        <f t="shared" si="1"/>
        <v>-6.514705882352942</v>
      </c>
      <c r="I15">
        <f t="shared" si="2"/>
        <v>894.04757785467143</v>
      </c>
      <c r="J15">
        <f t="shared" si="3"/>
        <v>18833.525951557098</v>
      </c>
      <c r="K15">
        <f t="shared" si="3"/>
        <v>42.441392733564022</v>
      </c>
    </row>
    <row r="16" spans="4:20" x14ac:dyDescent="0.3">
      <c r="D16">
        <v>21</v>
      </c>
      <c r="E16">
        <v>9</v>
      </c>
      <c r="G16">
        <f t="shared" si="0"/>
        <v>-135.23529411764707</v>
      </c>
      <c r="H16">
        <f t="shared" si="1"/>
        <v>-6.514705882352942</v>
      </c>
      <c r="I16">
        <f t="shared" si="2"/>
        <v>881.01816608996558</v>
      </c>
      <c r="J16">
        <f t="shared" si="3"/>
        <v>18288.58477508651</v>
      </c>
      <c r="K16">
        <f t="shared" si="3"/>
        <v>42.441392733564022</v>
      </c>
    </row>
    <row r="17" spans="4:11" x14ac:dyDescent="0.3">
      <c r="D17">
        <v>23</v>
      </c>
      <c r="E17">
        <v>2</v>
      </c>
      <c r="G17">
        <f t="shared" si="0"/>
        <v>-133.23529411764707</v>
      </c>
      <c r="H17">
        <f t="shared" si="1"/>
        <v>-13.514705882352942</v>
      </c>
      <c r="I17">
        <f t="shared" si="2"/>
        <v>1800.6358131487891</v>
      </c>
      <c r="J17">
        <f t="shared" si="3"/>
        <v>17751.643598615919</v>
      </c>
      <c r="K17">
        <f t="shared" si="3"/>
        <v>182.6472750865052</v>
      </c>
    </row>
    <row r="18" spans="4:11" x14ac:dyDescent="0.3">
      <c r="D18">
        <v>24</v>
      </c>
      <c r="E18">
        <v>5</v>
      </c>
      <c r="G18">
        <f t="shared" si="0"/>
        <v>-132.23529411764707</v>
      </c>
      <c r="H18">
        <f t="shared" si="1"/>
        <v>-10.514705882352942</v>
      </c>
      <c r="I18">
        <f t="shared" si="2"/>
        <v>1390.415224913495</v>
      </c>
      <c r="J18">
        <f t="shared" si="3"/>
        <v>17486.173010380626</v>
      </c>
      <c r="K18">
        <f t="shared" si="3"/>
        <v>110.55903979238757</v>
      </c>
    </row>
    <row r="19" spans="4:11" x14ac:dyDescent="0.3">
      <c r="D19">
        <v>25</v>
      </c>
      <c r="E19">
        <v>7</v>
      </c>
      <c r="G19">
        <f t="shared" si="0"/>
        <v>-131.23529411764707</v>
      </c>
      <c r="H19">
        <f t="shared" si="1"/>
        <v>-8.514705882352942</v>
      </c>
      <c r="I19">
        <f t="shared" si="2"/>
        <v>1117.4299307958479</v>
      </c>
      <c r="J19">
        <f t="shared" si="3"/>
        <v>17222.702422145332</v>
      </c>
      <c r="K19">
        <f t="shared" si="3"/>
        <v>72.500216262975798</v>
      </c>
    </row>
    <row r="20" spans="4:11" x14ac:dyDescent="0.3">
      <c r="D20">
        <v>26</v>
      </c>
      <c r="E20">
        <v>5</v>
      </c>
      <c r="G20">
        <f t="shared" si="0"/>
        <v>-130.23529411764707</v>
      </c>
      <c r="H20">
        <f t="shared" si="1"/>
        <v>-10.514705882352942</v>
      </c>
      <c r="I20">
        <f t="shared" si="2"/>
        <v>1369.3858131487891</v>
      </c>
      <c r="J20">
        <f t="shared" si="3"/>
        <v>16961.231833910038</v>
      </c>
      <c r="K20">
        <f t="shared" si="3"/>
        <v>110.55903979238757</v>
      </c>
    </row>
    <row r="21" spans="4:11" x14ac:dyDescent="0.3">
      <c r="D21">
        <v>28</v>
      </c>
      <c r="E21">
        <v>2</v>
      </c>
      <c r="G21">
        <f t="shared" si="0"/>
        <v>-128.23529411764707</v>
      </c>
      <c r="H21">
        <f t="shared" si="1"/>
        <v>-13.514705882352942</v>
      </c>
      <c r="I21">
        <f t="shared" si="2"/>
        <v>1733.0622837370245</v>
      </c>
      <c r="J21">
        <f t="shared" si="3"/>
        <v>16444.290657439451</v>
      </c>
      <c r="K21">
        <f t="shared" si="3"/>
        <v>182.6472750865052</v>
      </c>
    </row>
    <row r="22" spans="4:11" x14ac:dyDescent="0.3">
      <c r="D22">
        <v>33</v>
      </c>
      <c r="E22">
        <v>8</v>
      </c>
      <c r="G22">
        <f t="shared" si="0"/>
        <v>-123.23529411764707</v>
      </c>
      <c r="H22">
        <f t="shared" si="1"/>
        <v>-7.514705882352942</v>
      </c>
      <c r="I22">
        <f t="shared" si="2"/>
        <v>926.0769896193774</v>
      </c>
      <c r="J22">
        <f t="shared" si="3"/>
        <v>15186.937716262979</v>
      </c>
      <c r="K22">
        <f t="shared" si="3"/>
        <v>56.470804498269906</v>
      </c>
    </row>
    <row r="23" spans="4:11" x14ac:dyDescent="0.3">
      <c r="D23">
        <v>36</v>
      </c>
      <c r="E23">
        <v>6</v>
      </c>
      <c r="G23">
        <f t="shared" si="0"/>
        <v>-120.23529411764707</v>
      </c>
      <c r="H23">
        <f t="shared" si="1"/>
        <v>-9.514705882352942</v>
      </c>
      <c r="I23">
        <f t="shared" si="2"/>
        <v>1144.0034602076128</v>
      </c>
      <c r="J23">
        <f t="shared" si="3"/>
        <v>14456.525951557096</v>
      </c>
      <c r="K23">
        <f t="shared" si="3"/>
        <v>90.529628027681682</v>
      </c>
    </row>
    <row r="24" spans="4:11" x14ac:dyDescent="0.3">
      <c r="D24">
        <v>36</v>
      </c>
      <c r="E24">
        <v>10</v>
      </c>
      <c r="G24">
        <f t="shared" si="0"/>
        <v>-120.23529411764707</v>
      </c>
      <c r="H24">
        <f t="shared" si="1"/>
        <v>-5.514705882352942</v>
      </c>
      <c r="I24">
        <f t="shared" si="2"/>
        <v>663.06228373702436</v>
      </c>
      <c r="J24">
        <f t="shared" si="3"/>
        <v>14456.525951557096</v>
      </c>
      <c r="K24">
        <f t="shared" si="3"/>
        <v>30.411980968858142</v>
      </c>
    </row>
    <row r="25" spans="4:11" x14ac:dyDescent="0.3">
      <c r="D25">
        <v>38</v>
      </c>
      <c r="E25">
        <v>2</v>
      </c>
      <c r="G25">
        <f t="shared" si="0"/>
        <v>-118.23529411764707</v>
      </c>
      <c r="H25">
        <f t="shared" si="1"/>
        <v>-13.514705882352942</v>
      </c>
      <c r="I25">
        <f t="shared" si="2"/>
        <v>1597.9152249134952</v>
      </c>
      <c r="J25">
        <f t="shared" si="3"/>
        <v>13979.584775086509</v>
      </c>
      <c r="K25">
        <f t="shared" si="3"/>
        <v>182.6472750865052</v>
      </c>
    </row>
    <row r="26" spans="4:11" x14ac:dyDescent="0.3">
      <c r="D26">
        <v>40</v>
      </c>
      <c r="E26">
        <v>3</v>
      </c>
      <c r="G26">
        <f t="shared" si="0"/>
        <v>-116.23529411764707</v>
      </c>
      <c r="H26">
        <f t="shared" si="1"/>
        <v>-12.514705882352942</v>
      </c>
      <c r="I26">
        <f t="shared" si="2"/>
        <v>1454.650519031142</v>
      </c>
      <c r="J26">
        <f t="shared" si="3"/>
        <v>13510.643598615919</v>
      </c>
      <c r="K26">
        <f t="shared" si="3"/>
        <v>156.61786332179932</v>
      </c>
    </row>
    <row r="27" spans="4:11" x14ac:dyDescent="0.3">
      <c r="D27">
        <v>43</v>
      </c>
      <c r="E27">
        <v>4</v>
      </c>
      <c r="G27">
        <f t="shared" si="0"/>
        <v>-113.23529411764707</v>
      </c>
      <c r="H27">
        <f t="shared" si="1"/>
        <v>-11.514705882352942</v>
      </c>
      <c r="I27">
        <f t="shared" si="2"/>
        <v>1303.8711072664362</v>
      </c>
      <c r="J27">
        <f t="shared" si="3"/>
        <v>12822.231833910038</v>
      </c>
      <c r="K27">
        <f t="shared" si="3"/>
        <v>132.58845155709344</v>
      </c>
    </row>
    <row r="28" spans="4:11" x14ac:dyDescent="0.3">
      <c r="D28">
        <v>44</v>
      </c>
      <c r="E28">
        <v>3</v>
      </c>
      <c r="G28">
        <f t="shared" si="0"/>
        <v>-112.23529411764707</v>
      </c>
      <c r="H28">
        <f t="shared" si="1"/>
        <v>-12.514705882352942</v>
      </c>
      <c r="I28">
        <f t="shared" si="2"/>
        <v>1404.5916955017303</v>
      </c>
      <c r="J28">
        <f t="shared" si="3"/>
        <v>12596.761245674743</v>
      </c>
      <c r="K28">
        <f t="shared" si="3"/>
        <v>156.61786332179932</v>
      </c>
    </row>
    <row r="29" spans="4:11" x14ac:dyDescent="0.3">
      <c r="D29">
        <v>44</v>
      </c>
      <c r="E29">
        <v>9</v>
      </c>
      <c r="G29">
        <f t="shared" si="0"/>
        <v>-112.23529411764707</v>
      </c>
      <c r="H29">
        <f t="shared" si="1"/>
        <v>-6.514705882352942</v>
      </c>
      <c r="I29">
        <f t="shared" si="2"/>
        <v>731.17993079584789</v>
      </c>
      <c r="J29">
        <f t="shared" si="3"/>
        <v>12596.761245674743</v>
      </c>
      <c r="K29">
        <f t="shared" si="3"/>
        <v>42.441392733564022</v>
      </c>
    </row>
    <row r="30" spans="4:11" x14ac:dyDescent="0.3">
      <c r="D30">
        <v>45</v>
      </c>
      <c r="E30">
        <v>3</v>
      </c>
      <c r="G30">
        <f t="shared" si="0"/>
        <v>-111.23529411764707</v>
      </c>
      <c r="H30">
        <f t="shared" si="1"/>
        <v>-12.514705882352942</v>
      </c>
      <c r="I30">
        <f t="shared" si="2"/>
        <v>1392.0769896193774</v>
      </c>
      <c r="J30">
        <f t="shared" si="3"/>
        <v>12373.290657439449</v>
      </c>
      <c r="K30">
        <f t="shared" si="3"/>
        <v>156.61786332179932</v>
      </c>
    </row>
    <row r="31" spans="4:11" x14ac:dyDescent="0.3">
      <c r="D31">
        <v>49</v>
      </c>
      <c r="E31">
        <v>3</v>
      </c>
      <c r="G31">
        <f t="shared" si="0"/>
        <v>-107.23529411764707</v>
      </c>
      <c r="H31">
        <f t="shared" si="1"/>
        <v>-12.514705882352942</v>
      </c>
      <c r="I31">
        <f t="shared" si="2"/>
        <v>1342.0181660899657</v>
      </c>
      <c r="J31">
        <f t="shared" si="3"/>
        <v>11499.408304498273</v>
      </c>
      <c r="K31">
        <f t="shared" si="3"/>
        <v>156.61786332179932</v>
      </c>
    </row>
    <row r="32" spans="4:11" x14ac:dyDescent="0.3">
      <c r="D32">
        <v>51</v>
      </c>
      <c r="E32">
        <v>9</v>
      </c>
      <c r="G32">
        <f t="shared" si="0"/>
        <v>-105.23529411764707</v>
      </c>
      <c r="H32">
        <f t="shared" si="1"/>
        <v>-6.514705882352942</v>
      </c>
      <c r="I32">
        <f t="shared" si="2"/>
        <v>685.57698961937729</v>
      </c>
      <c r="J32">
        <f t="shared" si="3"/>
        <v>11074.467128027685</v>
      </c>
      <c r="K32">
        <f t="shared" si="3"/>
        <v>42.441392733564022</v>
      </c>
    </row>
    <row r="33" spans="4:11" x14ac:dyDescent="0.3">
      <c r="D33">
        <v>51</v>
      </c>
      <c r="E33">
        <v>4</v>
      </c>
      <c r="G33">
        <f t="shared" si="0"/>
        <v>-105.23529411764707</v>
      </c>
      <c r="H33">
        <f t="shared" si="1"/>
        <v>-11.514705882352942</v>
      </c>
      <c r="I33">
        <f t="shared" si="2"/>
        <v>1211.7534602076128</v>
      </c>
      <c r="J33">
        <f t="shared" si="3"/>
        <v>11074.467128027685</v>
      </c>
      <c r="K33">
        <f t="shared" si="3"/>
        <v>132.58845155709344</v>
      </c>
    </row>
    <row r="34" spans="4:11" x14ac:dyDescent="0.3">
      <c r="D34">
        <v>53</v>
      </c>
      <c r="E34">
        <v>15</v>
      </c>
      <c r="G34">
        <f t="shared" si="0"/>
        <v>-103.23529411764707</v>
      </c>
      <c r="H34">
        <f t="shared" si="1"/>
        <v>-0.51470588235294201</v>
      </c>
      <c r="I34">
        <f t="shared" si="2"/>
        <v>53.135813148789019</v>
      </c>
      <c r="J34">
        <f t="shared" si="3"/>
        <v>10657.525951557096</v>
      </c>
      <c r="K34">
        <f t="shared" si="3"/>
        <v>0.2649221453287206</v>
      </c>
    </row>
    <row r="35" spans="4:11" x14ac:dyDescent="0.3">
      <c r="D35">
        <v>54</v>
      </c>
      <c r="E35">
        <v>20</v>
      </c>
      <c r="G35">
        <f t="shared" si="0"/>
        <v>-102.23529411764707</v>
      </c>
      <c r="H35">
        <f t="shared" si="1"/>
        <v>4.485294117647058</v>
      </c>
      <c r="I35">
        <f t="shared" si="2"/>
        <v>-458.55536332179929</v>
      </c>
      <c r="J35">
        <f t="shared" si="3"/>
        <v>10452.055363321802</v>
      </c>
      <c r="K35">
        <f t="shared" si="3"/>
        <v>20.117863321799302</v>
      </c>
    </row>
    <row r="36" spans="4:11" x14ac:dyDescent="0.3">
      <c r="D36">
        <v>54</v>
      </c>
      <c r="E36">
        <v>13</v>
      </c>
      <c r="G36">
        <f t="shared" si="0"/>
        <v>-102.23529411764707</v>
      </c>
      <c r="H36">
        <f t="shared" si="1"/>
        <v>-2.514705882352942</v>
      </c>
      <c r="I36">
        <f t="shared" si="2"/>
        <v>257.09169550173021</v>
      </c>
      <c r="J36">
        <f t="shared" si="3"/>
        <v>10452.055363321802</v>
      </c>
      <c r="K36">
        <f t="shared" si="3"/>
        <v>6.323745674740489</v>
      </c>
    </row>
    <row r="37" spans="4:11" x14ac:dyDescent="0.3">
      <c r="D37">
        <v>55</v>
      </c>
      <c r="E37">
        <v>13</v>
      </c>
      <c r="G37">
        <f t="shared" si="0"/>
        <v>-101.23529411764707</v>
      </c>
      <c r="H37">
        <f t="shared" si="1"/>
        <v>-2.514705882352942</v>
      </c>
      <c r="I37">
        <f t="shared" si="2"/>
        <v>254.57698961937729</v>
      </c>
      <c r="J37">
        <f t="shared" si="3"/>
        <v>10248.584775086509</v>
      </c>
      <c r="K37">
        <f t="shared" si="3"/>
        <v>6.323745674740489</v>
      </c>
    </row>
    <row r="38" spans="4:11" x14ac:dyDescent="0.3">
      <c r="D38">
        <v>56</v>
      </c>
      <c r="E38">
        <v>20</v>
      </c>
      <c r="G38">
        <f t="shared" si="0"/>
        <v>-100.23529411764707</v>
      </c>
      <c r="H38">
        <f t="shared" si="1"/>
        <v>4.485294117647058</v>
      </c>
      <c r="I38">
        <f t="shared" si="2"/>
        <v>-449.58477508650515</v>
      </c>
      <c r="J38">
        <f t="shared" si="3"/>
        <v>10047.114186851213</v>
      </c>
      <c r="K38">
        <f t="shared" si="3"/>
        <v>20.117863321799302</v>
      </c>
    </row>
    <row r="39" spans="4:11" x14ac:dyDescent="0.3">
      <c r="D39">
        <v>58</v>
      </c>
      <c r="E39">
        <v>16</v>
      </c>
      <c r="G39">
        <f t="shared" si="0"/>
        <v>-98.235294117647072</v>
      </c>
      <c r="H39">
        <f t="shared" si="1"/>
        <v>0.48529411764705799</v>
      </c>
      <c r="I39">
        <f t="shared" si="2"/>
        <v>-47.673010380622763</v>
      </c>
      <c r="J39">
        <f t="shared" si="3"/>
        <v>9650.1730103806258</v>
      </c>
      <c r="K39">
        <f t="shared" si="3"/>
        <v>0.23551038062283655</v>
      </c>
    </row>
    <row r="40" spans="4:11" x14ac:dyDescent="0.3">
      <c r="D40">
        <v>58</v>
      </c>
      <c r="E40">
        <v>13</v>
      </c>
      <c r="G40">
        <f t="shared" si="0"/>
        <v>-98.235294117647072</v>
      </c>
      <c r="H40">
        <f t="shared" si="1"/>
        <v>-2.514705882352942</v>
      </c>
      <c r="I40">
        <f t="shared" si="2"/>
        <v>247.03287197231845</v>
      </c>
      <c r="J40">
        <f t="shared" si="3"/>
        <v>9650.1730103806258</v>
      </c>
      <c r="K40">
        <f t="shared" si="3"/>
        <v>6.323745674740489</v>
      </c>
    </row>
    <row r="41" spans="4:11" x14ac:dyDescent="0.3">
      <c r="D41">
        <v>59</v>
      </c>
      <c r="E41">
        <v>19</v>
      </c>
      <c r="G41">
        <f t="shared" si="0"/>
        <v>-97.235294117647072</v>
      </c>
      <c r="H41">
        <f t="shared" si="1"/>
        <v>3.485294117647058</v>
      </c>
      <c r="I41">
        <f t="shared" si="2"/>
        <v>-338.89359861591691</v>
      </c>
      <c r="J41">
        <f t="shared" si="3"/>
        <v>9454.7024221453321</v>
      </c>
      <c r="K41">
        <f t="shared" si="3"/>
        <v>12.147275086505184</v>
      </c>
    </row>
    <row r="42" spans="4:11" x14ac:dyDescent="0.3">
      <c r="D42">
        <v>60</v>
      </c>
      <c r="E42">
        <v>18</v>
      </c>
      <c r="G42">
        <f t="shared" si="0"/>
        <v>-96.235294117647072</v>
      </c>
      <c r="H42">
        <f t="shared" si="1"/>
        <v>2.485294117647058</v>
      </c>
      <c r="I42">
        <f t="shared" si="2"/>
        <v>-239.1730103806228</v>
      </c>
      <c r="J42">
        <f t="shared" si="3"/>
        <v>9261.2318339100366</v>
      </c>
      <c r="K42">
        <f t="shared" si="3"/>
        <v>6.1766868512110689</v>
      </c>
    </row>
    <row r="43" spans="4:11" x14ac:dyDescent="0.3">
      <c r="D43">
        <v>60</v>
      </c>
      <c r="E43">
        <v>13</v>
      </c>
      <c r="G43">
        <f t="shared" si="0"/>
        <v>-96.235294117647072</v>
      </c>
      <c r="H43">
        <f t="shared" si="1"/>
        <v>-2.514705882352942</v>
      </c>
      <c r="I43">
        <f t="shared" si="2"/>
        <v>242.00346020761256</v>
      </c>
      <c r="J43">
        <f t="shared" si="3"/>
        <v>9261.2318339100366</v>
      </c>
      <c r="K43">
        <f t="shared" si="3"/>
        <v>6.323745674740489</v>
      </c>
    </row>
    <row r="44" spans="4:11" x14ac:dyDescent="0.3">
      <c r="D44">
        <v>63</v>
      </c>
      <c r="E44">
        <v>13</v>
      </c>
      <c r="G44">
        <f t="shared" si="0"/>
        <v>-93.235294117647072</v>
      </c>
      <c r="H44">
        <f t="shared" si="1"/>
        <v>-2.514705882352942</v>
      </c>
      <c r="I44">
        <f t="shared" si="2"/>
        <v>234.45934256055375</v>
      </c>
      <c r="J44">
        <f t="shared" si="3"/>
        <v>8692.8200692041555</v>
      </c>
      <c r="K44">
        <f t="shared" si="3"/>
        <v>6.323745674740489</v>
      </c>
    </row>
    <row r="45" spans="4:11" x14ac:dyDescent="0.3">
      <c r="D45">
        <v>64</v>
      </c>
      <c r="E45">
        <v>18</v>
      </c>
      <c r="G45">
        <f t="shared" si="0"/>
        <v>-92.235294117647072</v>
      </c>
      <c r="H45">
        <f t="shared" si="1"/>
        <v>2.485294117647058</v>
      </c>
      <c r="I45">
        <f t="shared" si="2"/>
        <v>-229.23183391003457</v>
      </c>
      <c r="J45">
        <f t="shared" si="3"/>
        <v>8507.34948096886</v>
      </c>
      <c r="K45">
        <f t="shared" si="3"/>
        <v>6.1766868512110689</v>
      </c>
    </row>
    <row r="46" spans="4:11" x14ac:dyDescent="0.3">
      <c r="D46">
        <v>68</v>
      </c>
      <c r="E46">
        <v>12</v>
      </c>
      <c r="G46">
        <f t="shared" si="0"/>
        <v>-88.235294117647072</v>
      </c>
      <c r="H46">
        <f t="shared" si="1"/>
        <v>-3.514705882352942</v>
      </c>
      <c r="I46">
        <f t="shared" si="2"/>
        <v>310.12110726643613</v>
      </c>
      <c r="J46">
        <f t="shared" si="3"/>
        <v>7785.4671280276843</v>
      </c>
      <c r="K46">
        <f t="shared" si="3"/>
        <v>12.353157439446372</v>
      </c>
    </row>
    <row r="47" spans="4:11" x14ac:dyDescent="0.3">
      <c r="D47">
        <v>68</v>
      </c>
      <c r="E47">
        <v>12</v>
      </c>
      <c r="G47">
        <f t="shared" si="0"/>
        <v>-88.235294117647072</v>
      </c>
      <c r="H47">
        <f t="shared" si="1"/>
        <v>-3.514705882352942</v>
      </c>
      <c r="I47">
        <f t="shared" si="2"/>
        <v>310.12110726643613</v>
      </c>
      <c r="J47">
        <f t="shared" si="3"/>
        <v>7785.4671280276843</v>
      </c>
      <c r="K47">
        <f t="shared" si="3"/>
        <v>12.353157439446372</v>
      </c>
    </row>
    <row r="48" spans="4:11" x14ac:dyDescent="0.3">
      <c r="D48">
        <v>72</v>
      </c>
      <c r="E48">
        <v>19</v>
      </c>
      <c r="G48">
        <f t="shared" si="0"/>
        <v>-84.235294117647072</v>
      </c>
      <c r="H48">
        <f t="shared" si="1"/>
        <v>3.485294117647058</v>
      </c>
      <c r="I48">
        <f t="shared" si="2"/>
        <v>-293.58477508650515</v>
      </c>
      <c r="J48">
        <f t="shared" si="3"/>
        <v>7095.5847750865078</v>
      </c>
      <c r="K48">
        <f t="shared" si="3"/>
        <v>12.147275086505184</v>
      </c>
    </row>
    <row r="49" spans="4:11" x14ac:dyDescent="0.3">
      <c r="D49">
        <v>76</v>
      </c>
      <c r="E49">
        <v>12</v>
      </c>
      <c r="G49">
        <f t="shared" si="0"/>
        <v>-80.235294117647072</v>
      </c>
      <c r="H49">
        <f t="shared" si="1"/>
        <v>-3.514705882352942</v>
      </c>
      <c r="I49">
        <f t="shared" si="2"/>
        <v>282.00346020761259</v>
      </c>
      <c r="J49">
        <f t="shared" si="3"/>
        <v>6437.7024221453312</v>
      </c>
      <c r="K49">
        <f t="shared" si="3"/>
        <v>12.353157439446372</v>
      </c>
    </row>
    <row r="50" spans="4:11" x14ac:dyDescent="0.3">
      <c r="D50">
        <v>81</v>
      </c>
      <c r="E50">
        <v>19</v>
      </c>
      <c r="G50">
        <f t="shared" si="0"/>
        <v>-75.235294117647072</v>
      </c>
      <c r="H50">
        <f t="shared" si="1"/>
        <v>3.485294117647058</v>
      </c>
      <c r="I50">
        <f t="shared" si="2"/>
        <v>-262.21712802768167</v>
      </c>
      <c r="J50">
        <f t="shared" si="3"/>
        <v>5660.34948096886</v>
      </c>
      <c r="K50">
        <f t="shared" si="3"/>
        <v>12.147275086505184</v>
      </c>
    </row>
    <row r="51" spans="4:11" x14ac:dyDescent="0.3">
      <c r="D51">
        <v>84</v>
      </c>
      <c r="E51">
        <v>10</v>
      </c>
      <c r="G51">
        <f t="shared" si="0"/>
        <v>-72.235294117647072</v>
      </c>
      <c r="H51">
        <f t="shared" si="1"/>
        <v>-5.514705882352942</v>
      </c>
      <c r="I51">
        <f t="shared" si="2"/>
        <v>398.3564013840832</v>
      </c>
      <c r="J51">
        <f t="shared" si="3"/>
        <v>5217.937716262978</v>
      </c>
      <c r="K51">
        <f t="shared" si="3"/>
        <v>30.411980968858142</v>
      </c>
    </row>
    <row r="52" spans="4:11" x14ac:dyDescent="0.3">
      <c r="D52">
        <v>84</v>
      </c>
      <c r="E52">
        <v>18</v>
      </c>
      <c r="G52">
        <f t="shared" si="0"/>
        <v>-72.235294117647072</v>
      </c>
      <c r="H52">
        <f t="shared" si="1"/>
        <v>2.485294117647058</v>
      </c>
      <c r="I52">
        <f t="shared" si="2"/>
        <v>-179.52595155709341</v>
      </c>
      <c r="J52">
        <f t="shared" si="3"/>
        <v>5217.937716262978</v>
      </c>
      <c r="K52">
        <f t="shared" si="3"/>
        <v>6.1766868512110689</v>
      </c>
    </row>
    <row r="53" spans="4:11" x14ac:dyDescent="0.3">
      <c r="D53">
        <v>85</v>
      </c>
      <c r="E53">
        <v>16</v>
      </c>
      <c r="G53">
        <f t="shared" si="0"/>
        <v>-71.235294117647072</v>
      </c>
      <c r="H53">
        <f t="shared" si="1"/>
        <v>0.48529411764705799</v>
      </c>
      <c r="I53">
        <f t="shared" si="2"/>
        <v>-34.570069204152198</v>
      </c>
      <c r="J53">
        <f t="shared" si="3"/>
        <v>5074.4671280276834</v>
      </c>
      <c r="K53">
        <f t="shared" si="3"/>
        <v>0.23551038062283655</v>
      </c>
    </row>
    <row r="54" spans="4:11" x14ac:dyDescent="0.3">
      <c r="D54">
        <v>85</v>
      </c>
      <c r="E54">
        <v>12</v>
      </c>
      <c r="G54">
        <f t="shared" si="0"/>
        <v>-71.235294117647072</v>
      </c>
      <c r="H54">
        <f t="shared" si="1"/>
        <v>-3.514705882352942</v>
      </c>
      <c r="I54">
        <f t="shared" si="2"/>
        <v>250.3711072664361</v>
      </c>
      <c r="J54">
        <f t="shared" si="3"/>
        <v>5074.4671280276834</v>
      </c>
      <c r="K54">
        <f t="shared" si="3"/>
        <v>12.353157439446372</v>
      </c>
    </row>
    <row r="55" spans="4:11" x14ac:dyDescent="0.3">
      <c r="D55">
        <v>85</v>
      </c>
      <c r="E55">
        <v>17</v>
      </c>
      <c r="G55">
        <f t="shared" si="0"/>
        <v>-71.235294117647072</v>
      </c>
      <c r="H55">
        <f t="shared" si="1"/>
        <v>1.485294117647058</v>
      </c>
      <c r="I55">
        <f t="shared" si="2"/>
        <v>-105.80536332179926</v>
      </c>
      <c r="J55">
        <f t="shared" si="3"/>
        <v>5074.4671280276834</v>
      </c>
      <c r="K55">
        <f t="shared" si="3"/>
        <v>2.2060986159169524</v>
      </c>
    </row>
    <row r="56" spans="4:11" x14ac:dyDescent="0.3">
      <c r="D56">
        <v>87</v>
      </c>
      <c r="E56">
        <v>11</v>
      </c>
      <c r="G56">
        <f t="shared" si="0"/>
        <v>-69.235294117647072</v>
      </c>
      <c r="H56">
        <f t="shared" si="1"/>
        <v>-4.514705882352942</v>
      </c>
      <c r="I56">
        <f t="shared" si="2"/>
        <v>312.57698961937729</v>
      </c>
      <c r="J56">
        <f t="shared" si="3"/>
        <v>4793.5259515570951</v>
      </c>
      <c r="K56">
        <f t="shared" si="3"/>
        <v>20.382569204152258</v>
      </c>
    </row>
    <row r="57" spans="4:11" x14ac:dyDescent="0.3">
      <c r="D57">
        <v>89</v>
      </c>
      <c r="E57">
        <v>18</v>
      </c>
      <c r="G57">
        <f t="shared" si="0"/>
        <v>-67.235294117647072</v>
      </c>
      <c r="H57">
        <f t="shared" si="1"/>
        <v>2.485294117647058</v>
      </c>
      <c r="I57">
        <f t="shared" si="2"/>
        <v>-167.0994809688581</v>
      </c>
      <c r="J57">
        <f t="shared" si="3"/>
        <v>4520.5847750865069</v>
      </c>
      <c r="K57">
        <f t="shared" si="3"/>
        <v>6.1766868512110689</v>
      </c>
    </row>
    <row r="58" spans="4:11" x14ac:dyDescent="0.3">
      <c r="D58">
        <v>91</v>
      </c>
      <c r="E58">
        <v>18</v>
      </c>
      <c r="G58">
        <f t="shared" si="0"/>
        <v>-65.235294117647072</v>
      </c>
      <c r="H58">
        <f t="shared" si="1"/>
        <v>2.485294117647058</v>
      </c>
      <c r="I58">
        <f t="shared" si="2"/>
        <v>-162.12889273356399</v>
      </c>
      <c r="J58">
        <f t="shared" si="3"/>
        <v>4255.6435986159186</v>
      </c>
      <c r="K58">
        <f t="shared" si="3"/>
        <v>6.1766868512110689</v>
      </c>
    </row>
    <row r="59" spans="4:11" x14ac:dyDescent="0.3">
      <c r="D59">
        <v>95</v>
      </c>
      <c r="E59">
        <v>12</v>
      </c>
      <c r="G59">
        <f t="shared" si="0"/>
        <v>-61.235294117647072</v>
      </c>
      <c r="H59">
        <f t="shared" si="1"/>
        <v>-3.514705882352942</v>
      </c>
      <c r="I59">
        <f t="shared" si="2"/>
        <v>215.22404844290668</v>
      </c>
      <c r="J59">
        <f t="shared" si="3"/>
        <v>3749.761245674742</v>
      </c>
      <c r="K59">
        <f t="shared" si="3"/>
        <v>12.353157439446372</v>
      </c>
    </row>
    <row r="60" spans="4:11" x14ac:dyDescent="0.3">
      <c r="D60">
        <v>98</v>
      </c>
      <c r="E60">
        <v>16</v>
      </c>
      <c r="G60">
        <f t="shared" si="0"/>
        <v>-58.235294117647072</v>
      </c>
      <c r="H60">
        <f t="shared" si="1"/>
        <v>0.48529411764705799</v>
      </c>
      <c r="I60">
        <f t="shared" si="2"/>
        <v>-28.261245674740444</v>
      </c>
      <c r="J60">
        <f t="shared" si="3"/>
        <v>3391.3494809688596</v>
      </c>
      <c r="K60">
        <f t="shared" si="3"/>
        <v>0.23551038062283655</v>
      </c>
    </row>
    <row r="61" spans="4:11" x14ac:dyDescent="0.3">
      <c r="D61">
        <v>98</v>
      </c>
      <c r="E61">
        <v>13</v>
      </c>
      <c r="G61">
        <f t="shared" si="0"/>
        <v>-58.235294117647072</v>
      </c>
      <c r="H61">
        <f t="shared" si="1"/>
        <v>-2.514705882352942</v>
      </c>
      <c r="I61">
        <f t="shared" si="2"/>
        <v>146.44463667820077</v>
      </c>
      <c r="J61">
        <f t="shared" si="3"/>
        <v>3391.3494809688596</v>
      </c>
      <c r="K61">
        <f t="shared" si="3"/>
        <v>6.323745674740489</v>
      </c>
    </row>
    <row r="62" spans="4:11" x14ac:dyDescent="0.3">
      <c r="D62">
        <v>100</v>
      </c>
      <c r="E62">
        <v>15</v>
      </c>
      <c r="G62">
        <f t="shared" si="0"/>
        <v>-56.235294117647072</v>
      </c>
      <c r="H62">
        <f t="shared" si="1"/>
        <v>-0.51470588235294201</v>
      </c>
      <c r="I62">
        <f t="shared" si="2"/>
        <v>28.944636678200744</v>
      </c>
      <c r="J62">
        <f t="shared" si="3"/>
        <v>3162.4083044982713</v>
      </c>
      <c r="K62">
        <f t="shared" si="3"/>
        <v>0.2649221453287206</v>
      </c>
    </row>
    <row r="63" spans="4:11" x14ac:dyDescent="0.3">
      <c r="D63">
        <v>100</v>
      </c>
      <c r="E63">
        <v>15</v>
      </c>
      <c r="G63">
        <f t="shared" si="0"/>
        <v>-56.235294117647072</v>
      </c>
      <c r="H63">
        <f t="shared" si="1"/>
        <v>-0.51470588235294201</v>
      </c>
      <c r="I63">
        <f t="shared" si="2"/>
        <v>28.944636678200744</v>
      </c>
      <c r="J63">
        <f t="shared" si="3"/>
        <v>3162.4083044982713</v>
      </c>
      <c r="K63">
        <f t="shared" si="3"/>
        <v>0.2649221453287206</v>
      </c>
    </row>
    <row r="64" spans="4:11" x14ac:dyDescent="0.3">
      <c r="D64">
        <v>100</v>
      </c>
      <c r="E64">
        <v>12</v>
      </c>
      <c r="G64">
        <f t="shared" si="0"/>
        <v>-56.235294117647072</v>
      </c>
      <c r="H64">
        <f t="shared" si="1"/>
        <v>-3.514705882352942</v>
      </c>
      <c r="I64">
        <f t="shared" si="2"/>
        <v>197.65051903114195</v>
      </c>
      <c r="J64">
        <f t="shared" si="3"/>
        <v>3162.4083044982713</v>
      </c>
      <c r="K64">
        <f t="shared" si="3"/>
        <v>12.353157439446372</v>
      </c>
    </row>
    <row r="65" spans="4:11" x14ac:dyDescent="0.3">
      <c r="D65">
        <v>102</v>
      </c>
      <c r="E65">
        <v>19</v>
      </c>
      <c r="G65">
        <f t="shared" si="0"/>
        <v>-54.235294117647072</v>
      </c>
      <c r="H65">
        <f t="shared" si="1"/>
        <v>3.485294117647058</v>
      </c>
      <c r="I65">
        <f t="shared" si="2"/>
        <v>-189.02595155709344</v>
      </c>
      <c r="J65">
        <f t="shared" si="3"/>
        <v>2941.467128027683</v>
      </c>
      <c r="K65">
        <f t="shared" si="3"/>
        <v>12.147275086505184</v>
      </c>
    </row>
    <row r="66" spans="4:11" x14ac:dyDescent="0.3">
      <c r="D66">
        <v>102</v>
      </c>
      <c r="E66">
        <v>23</v>
      </c>
      <c r="G66">
        <f t="shared" si="0"/>
        <v>-54.235294117647072</v>
      </c>
      <c r="H66">
        <f t="shared" si="1"/>
        <v>7.485294117647058</v>
      </c>
      <c r="I66">
        <f t="shared" si="2"/>
        <v>-405.96712802768172</v>
      </c>
      <c r="J66">
        <f t="shared" si="3"/>
        <v>2941.467128027683</v>
      </c>
      <c r="K66">
        <f t="shared" si="3"/>
        <v>56.029628027681646</v>
      </c>
    </row>
    <row r="67" spans="4:11" x14ac:dyDescent="0.3">
      <c r="D67">
        <v>103</v>
      </c>
      <c r="E67">
        <v>21</v>
      </c>
      <c r="G67">
        <f t="shared" si="0"/>
        <v>-53.235294117647072</v>
      </c>
      <c r="H67">
        <f t="shared" si="1"/>
        <v>5.485294117647058</v>
      </c>
      <c r="I67">
        <f t="shared" si="2"/>
        <v>-292.01124567474051</v>
      </c>
      <c r="J67">
        <f t="shared" si="3"/>
        <v>2833.9965397923888</v>
      </c>
      <c r="K67">
        <f t="shared" si="3"/>
        <v>30.088451557093418</v>
      </c>
    </row>
    <row r="68" spans="4:11" x14ac:dyDescent="0.3">
      <c r="D68">
        <v>104</v>
      </c>
      <c r="E68">
        <v>24</v>
      </c>
      <c r="G68">
        <f t="shared" si="0"/>
        <v>-52.235294117647072</v>
      </c>
      <c r="H68">
        <f t="shared" si="1"/>
        <v>8.485294117647058</v>
      </c>
      <c r="I68">
        <f t="shared" si="2"/>
        <v>-443.23183391003465</v>
      </c>
      <c r="J68">
        <f t="shared" si="3"/>
        <v>2728.5259515570947</v>
      </c>
      <c r="K68">
        <f t="shared" si="3"/>
        <v>72.000216262975769</v>
      </c>
    </row>
    <row r="69" spans="4:11" x14ac:dyDescent="0.3">
      <c r="D69">
        <v>107</v>
      </c>
      <c r="E69">
        <v>14</v>
      </c>
      <c r="G69">
        <f t="shared" ref="G69:G132" si="4">D69-$G$2</f>
        <v>-49.235294117647072</v>
      </c>
      <c r="H69">
        <f t="shared" si="1"/>
        <v>-1.514705882352942</v>
      </c>
      <c r="I69">
        <f t="shared" si="2"/>
        <v>74.57698961937723</v>
      </c>
      <c r="J69">
        <f t="shared" si="3"/>
        <v>2424.1141868512123</v>
      </c>
      <c r="K69">
        <f t="shared" si="3"/>
        <v>2.2943339100346045</v>
      </c>
    </row>
    <row r="70" spans="4:11" x14ac:dyDescent="0.3">
      <c r="D70">
        <v>108</v>
      </c>
      <c r="E70">
        <v>16</v>
      </c>
      <c r="G70">
        <f t="shared" si="4"/>
        <v>-48.235294117647072</v>
      </c>
      <c r="H70">
        <f t="shared" ref="H70:H133" si="5">E70-$H$2</f>
        <v>0.48529411764705799</v>
      </c>
      <c r="I70">
        <f t="shared" ref="I70:I133" si="6">G70*H70</f>
        <v>-23.408304498269864</v>
      </c>
      <c r="J70">
        <f t="shared" ref="J70:K133" si="7">G70^2</f>
        <v>2326.6435986159181</v>
      </c>
      <c r="K70">
        <f t="shared" si="7"/>
        <v>0.23551038062283655</v>
      </c>
    </row>
    <row r="71" spans="4:11" x14ac:dyDescent="0.3">
      <c r="D71">
        <v>112</v>
      </c>
      <c r="E71">
        <v>12</v>
      </c>
      <c r="G71">
        <f t="shared" si="4"/>
        <v>-44.235294117647072</v>
      </c>
      <c r="H71">
        <f t="shared" si="5"/>
        <v>-3.514705882352942</v>
      </c>
      <c r="I71">
        <f t="shared" si="6"/>
        <v>155.47404844290665</v>
      </c>
      <c r="J71">
        <f t="shared" si="7"/>
        <v>1956.7612456747418</v>
      </c>
      <c r="K71">
        <f t="shared" si="7"/>
        <v>12.353157439446372</v>
      </c>
    </row>
    <row r="72" spans="4:11" x14ac:dyDescent="0.3">
      <c r="D72">
        <v>112</v>
      </c>
      <c r="E72">
        <v>24</v>
      </c>
      <c r="G72">
        <f t="shared" si="4"/>
        <v>-44.235294117647072</v>
      </c>
      <c r="H72">
        <f t="shared" si="5"/>
        <v>8.485294117647058</v>
      </c>
      <c r="I72">
        <f t="shared" si="6"/>
        <v>-375.34948096885819</v>
      </c>
      <c r="J72">
        <f t="shared" si="7"/>
        <v>1956.7612456747418</v>
      </c>
      <c r="K72">
        <f t="shared" si="7"/>
        <v>72.000216262975769</v>
      </c>
    </row>
    <row r="73" spans="4:11" x14ac:dyDescent="0.3">
      <c r="D73">
        <v>112</v>
      </c>
      <c r="E73">
        <v>13</v>
      </c>
      <c r="G73">
        <f t="shared" si="4"/>
        <v>-44.235294117647072</v>
      </c>
      <c r="H73">
        <f t="shared" si="5"/>
        <v>-2.514705882352942</v>
      </c>
      <c r="I73">
        <f t="shared" si="6"/>
        <v>111.23875432525959</v>
      </c>
      <c r="J73">
        <f t="shared" si="7"/>
        <v>1956.7612456747418</v>
      </c>
      <c r="K73">
        <f t="shared" si="7"/>
        <v>6.323745674740489</v>
      </c>
    </row>
    <row r="74" spans="4:11" x14ac:dyDescent="0.3">
      <c r="D74">
        <v>114</v>
      </c>
      <c r="E74">
        <v>22</v>
      </c>
      <c r="G74">
        <f t="shared" si="4"/>
        <v>-42.235294117647072</v>
      </c>
      <c r="H74">
        <f t="shared" si="5"/>
        <v>6.485294117647058</v>
      </c>
      <c r="I74">
        <f t="shared" si="6"/>
        <v>-273.90830449826996</v>
      </c>
      <c r="J74">
        <f t="shared" si="7"/>
        <v>1783.8200692041535</v>
      </c>
      <c r="K74">
        <f t="shared" si="7"/>
        <v>42.05903979238753</v>
      </c>
    </row>
    <row r="75" spans="4:11" x14ac:dyDescent="0.3">
      <c r="D75">
        <v>115</v>
      </c>
      <c r="E75">
        <v>12</v>
      </c>
      <c r="G75">
        <f t="shared" si="4"/>
        <v>-41.235294117647072</v>
      </c>
      <c r="H75">
        <f t="shared" si="5"/>
        <v>-3.514705882352942</v>
      </c>
      <c r="I75">
        <f t="shared" si="6"/>
        <v>144.92993079584784</v>
      </c>
      <c r="J75">
        <f t="shared" si="7"/>
        <v>1700.3494809688593</v>
      </c>
      <c r="K75">
        <f t="shared" si="7"/>
        <v>12.353157439446372</v>
      </c>
    </row>
    <row r="76" spans="4:11" x14ac:dyDescent="0.3">
      <c r="D76">
        <v>115</v>
      </c>
      <c r="E76">
        <v>21</v>
      </c>
      <c r="G76">
        <f t="shared" si="4"/>
        <v>-41.235294117647072</v>
      </c>
      <c r="H76">
        <f t="shared" si="5"/>
        <v>5.485294117647058</v>
      </c>
      <c r="I76">
        <f t="shared" si="6"/>
        <v>-226.18771626297581</v>
      </c>
      <c r="J76">
        <f t="shared" si="7"/>
        <v>1700.3494809688593</v>
      </c>
      <c r="K76">
        <f t="shared" si="7"/>
        <v>30.088451557093418</v>
      </c>
    </row>
    <row r="77" spans="4:11" x14ac:dyDescent="0.3">
      <c r="D77">
        <v>115</v>
      </c>
      <c r="E77">
        <v>22</v>
      </c>
      <c r="G77">
        <f t="shared" si="4"/>
        <v>-41.235294117647072</v>
      </c>
      <c r="H77">
        <f t="shared" si="5"/>
        <v>6.485294117647058</v>
      </c>
      <c r="I77">
        <f t="shared" si="6"/>
        <v>-267.42301038062288</v>
      </c>
      <c r="J77">
        <f t="shared" si="7"/>
        <v>1700.3494809688593</v>
      </c>
      <c r="K77">
        <f t="shared" si="7"/>
        <v>42.05903979238753</v>
      </c>
    </row>
    <row r="78" spans="4:11" x14ac:dyDescent="0.3">
      <c r="D78">
        <v>115</v>
      </c>
      <c r="E78">
        <v>12</v>
      </c>
      <c r="G78">
        <f t="shared" si="4"/>
        <v>-41.235294117647072</v>
      </c>
      <c r="H78">
        <f t="shared" si="5"/>
        <v>-3.514705882352942</v>
      </c>
      <c r="I78">
        <f t="shared" si="6"/>
        <v>144.92993079584784</v>
      </c>
      <c r="J78">
        <f t="shared" si="7"/>
        <v>1700.3494809688593</v>
      </c>
      <c r="K78">
        <f t="shared" si="7"/>
        <v>12.353157439446372</v>
      </c>
    </row>
    <row r="79" spans="4:11" x14ac:dyDescent="0.3">
      <c r="D79">
        <v>116</v>
      </c>
      <c r="E79">
        <v>21</v>
      </c>
      <c r="G79">
        <f t="shared" si="4"/>
        <v>-40.235294117647072</v>
      </c>
      <c r="H79">
        <f t="shared" si="5"/>
        <v>5.485294117647058</v>
      </c>
      <c r="I79">
        <f t="shared" si="6"/>
        <v>-220.70242214532877</v>
      </c>
      <c r="J79">
        <f t="shared" si="7"/>
        <v>1618.8788927335652</v>
      </c>
      <c r="K79">
        <f t="shared" si="7"/>
        <v>30.088451557093418</v>
      </c>
    </row>
    <row r="80" spans="4:11" x14ac:dyDescent="0.3">
      <c r="D80">
        <v>117</v>
      </c>
      <c r="E80">
        <v>14</v>
      </c>
      <c r="G80">
        <f t="shared" si="4"/>
        <v>-39.235294117647072</v>
      </c>
      <c r="H80">
        <f t="shared" si="5"/>
        <v>-1.514705882352942</v>
      </c>
      <c r="I80">
        <f t="shared" si="6"/>
        <v>59.429930795847802</v>
      </c>
      <c r="J80">
        <f t="shared" si="7"/>
        <v>1539.408304498271</v>
      </c>
      <c r="K80">
        <f t="shared" si="7"/>
        <v>2.2943339100346045</v>
      </c>
    </row>
    <row r="81" spans="4:11" x14ac:dyDescent="0.3">
      <c r="D81">
        <v>118</v>
      </c>
      <c r="E81">
        <v>17</v>
      </c>
      <c r="G81">
        <f t="shared" si="4"/>
        <v>-38.235294117647072</v>
      </c>
      <c r="H81">
        <f t="shared" si="5"/>
        <v>1.485294117647058</v>
      </c>
      <c r="I81">
        <f t="shared" si="6"/>
        <v>-56.790657439446356</v>
      </c>
      <c r="J81">
        <f t="shared" si="7"/>
        <v>1461.9377162629769</v>
      </c>
      <c r="K81">
        <f t="shared" si="7"/>
        <v>2.2060986159169524</v>
      </c>
    </row>
    <row r="82" spans="4:11" x14ac:dyDescent="0.3">
      <c r="D82">
        <v>119</v>
      </c>
      <c r="E82">
        <v>14</v>
      </c>
      <c r="G82">
        <f t="shared" si="4"/>
        <v>-37.235294117647072</v>
      </c>
      <c r="H82">
        <f t="shared" si="5"/>
        <v>-1.514705882352942</v>
      </c>
      <c r="I82">
        <f t="shared" si="6"/>
        <v>56.400519031141918</v>
      </c>
      <c r="J82">
        <f t="shared" si="7"/>
        <v>1386.4671280276827</v>
      </c>
      <c r="K82">
        <f t="shared" si="7"/>
        <v>2.2943339100346045</v>
      </c>
    </row>
    <row r="83" spans="4:11" x14ac:dyDescent="0.3">
      <c r="D83">
        <v>119</v>
      </c>
      <c r="E83">
        <v>13</v>
      </c>
      <c r="G83">
        <f t="shared" si="4"/>
        <v>-37.235294117647072</v>
      </c>
      <c r="H83">
        <f t="shared" si="5"/>
        <v>-2.514705882352942</v>
      </c>
      <c r="I83">
        <f t="shared" si="6"/>
        <v>93.635813148788998</v>
      </c>
      <c r="J83">
        <f t="shared" si="7"/>
        <v>1386.4671280276827</v>
      </c>
      <c r="K83">
        <f t="shared" si="7"/>
        <v>6.323745674740489</v>
      </c>
    </row>
    <row r="84" spans="4:11" x14ac:dyDescent="0.3">
      <c r="D84">
        <v>119</v>
      </c>
      <c r="E84">
        <v>13</v>
      </c>
      <c r="G84">
        <f t="shared" si="4"/>
        <v>-37.235294117647072</v>
      </c>
      <c r="H84">
        <f t="shared" si="5"/>
        <v>-2.514705882352942</v>
      </c>
      <c r="I84">
        <f t="shared" si="6"/>
        <v>93.635813148788998</v>
      </c>
      <c r="J84">
        <f t="shared" si="7"/>
        <v>1386.4671280276827</v>
      </c>
      <c r="K84">
        <f t="shared" si="7"/>
        <v>6.323745674740489</v>
      </c>
    </row>
    <row r="85" spans="4:11" x14ac:dyDescent="0.3">
      <c r="D85">
        <v>121</v>
      </c>
      <c r="E85">
        <v>19</v>
      </c>
      <c r="G85">
        <f t="shared" si="4"/>
        <v>-35.235294117647072</v>
      </c>
      <c r="H85">
        <f t="shared" si="5"/>
        <v>3.485294117647058</v>
      </c>
      <c r="I85">
        <f t="shared" si="6"/>
        <v>-122.80536332179932</v>
      </c>
      <c r="J85">
        <f t="shared" si="7"/>
        <v>1241.5259515570945</v>
      </c>
      <c r="K85">
        <f t="shared" si="7"/>
        <v>12.147275086505184</v>
      </c>
    </row>
    <row r="86" spans="4:11" x14ac:dyDescent="0.3">
      <c r="D86">
        <v>123</v>
      </c>
      <c r="E86">
        <v>15</v>
      </c>
      <c r="G86">
        <f t="shared" si="4"/>
        <v>-33.235294117647072</v>
      </c>
      <c r="H86">
        <f t="shared" si="5"/>
        <v>-0.51470588235294201</v>
      </c>
      <c r="I86">
        <f t="shared" si="6"/>
        <v>17.106401384083078</v>
      </c>
      <c r="J86">
        <f t="shared" si="7"/>
        <v>1104.5847750865062</v>
      </c>
      <c r="K86">
        <f t="shared" si="7"/>
        <v>0.2649221453287206</v>
      </c>
    </row>
    <row r="87" spans="4:11" x14ac:dyDescent="0.3">
      <c r="D87">
        <v>125</v>
      </c>
      <c r="E87">
        <v>19</v>
      </c>
      <c r="G87">
        <f t="shared" si="4"/>
        <v>-31.235294117647072</v>
      </c>
      <c r="H87">
        <f t="shared" si="5"/>
        <v>3.485294117647058</v>
      </c>
      <c r="I87">
        <f t="shared" si="6"/>
        <v>-108.86418685121109</v>
      </c>
      <c r="J87">
        <f t="shared" si="7"/>
        <v>975.64359861591777</v>
      </c>
      <c r="K87">
        <f t="shared" si="7"/>
        <v>12.147275086505184</v>
      </c>
    </row>
    <row r="88" spans="4:11" x14ac:dyDescent="0.3">
      <c r="D88">
        <v>126</v>
      </c>
      <c r="E88">
        <v>20</v>
      </c>
      <c r="G88">
        <f t="shared" si="4"/>
        <v>-30.235294117647072</v>
      </c>
      <c r="H88">
        <f t="shared" si="5"/>
        <v>4.485294117647058</v>
      </c>
      <c r="I88">
        <f t="shared" si="6"/>
        <v>-135.61418685121112</v>
      </c>
      <c r="J88">
        <f t="shared" si="7"/>
        <v>914.17301038062362</v>
      </c>
      <c r="K88">
        <f t="shared" si="7"/>
        <v>20.117863321799302</v>
      </c>
    </row>
    <row r="89" spans="4:11" x14ac:dyDescent="0.3">
      <c r="D89">
        <v>128</v>
      </c>
      <c r="E89">
        <v>13</v>
      </c>
      <c r="G89">
        <f t="shared" si="4"/>
        <v>-28.235294117647072</v>
      </c>
      <c r="H89">
        <f t="shared" si="5"/>
        <v>-2.514705882352942</v>
      </c>
      <c r="I89">
        <f t="shared" si="6"/>
        <v>71.00346020761252</v>
      </c>
      <c r="J89">
        <f t="shared" si="7"/>
        <v>797.23183391003533</v>
      </c>
      <c r="K89">
        <f t="shared" si="7"/>
        <v>6.323745674740489</v>
      </c>
    </row>
    <row r="90" spans="4:11" x14ac:dyDescent="0.3">
      <c r="D90">
        <v>130</v>
      </c>
      <c r="E90">
        <v>13</v>
      </c>
      <c r="G90">
        <f t="shared" si="4"/>
        <v>-26.235294117647072</v>
      </c>
      <c r="H90">
        <f t="shared" si="5"/>
        <v>-2.514705882352942</v>
      </c>
      <c r="I90">
        <f t="shared" si="6"/>
        <v>65.974048442906636</v>
      </c>
      <c r="J90">
        <f t="shared" si="7"/>
        <v>688.29065743944705</v>
      </c>
      <c r="K90">
        <f t="shared" si="7"/>
        <v>6.323745674740489</v>
      </c>
    </row>
    <row r="91" spans="4:11" x14ac:dyDescent="0.3">
      <c r="D91">
        <v>131</v>
      </c>
      <c r="E91">
        <v>14</v>
      </c>
      <c r="G91">
        <f t="shared" si="4"/>
        <v>-25.235294117647072</v>
      </c>
      <c r="H91">
        <f t="shared" si="5"/>
        <v>-1.514705882352942</v>
      </c>
      <c r="I91">
        <f t="shared" si="6"/>
        <v>38.224048442906614</v>
      </c>
      <c r="J91">
        <f t="shared" si="7"/>
        <v>636.8200692041529</v>
      </c>
      <c r="K91">
        <f t="shared" si="7"/>
        <v>2.2943339100346045</v>
      </c>
    </row>
    <row r="92" spans="4:11" x14ac:dyDescent="0.3">
      <c r="D92">
        <v>133</v>
      </c>
      <c r="E92">
        <v>12</v>
      </c>
      <c r="G92">
        <f t="shared" si="4"/>
        <v>-23.235294117647072</v>
      </c>
      <c r="H92">
        <f t="shared" si="5"/>
        <v>-3.514705882352942</v>
      </c>
      <c r="I92">
        <f t="shared" si="6"/>
        <v>81.665224913494882</v>
      </c>
      <c r="J92">
        <f t="shared" si="7"/>
        <v>539.87889273356461</v>
      </c>
      <c r="K92">
        <f t="shared" si="7"/>
        <v>12.353157439446372</v>
      </c>
    </row>
    <row r="93" spans="4:11" x14ac:dyDescent="0.3">
      <c r="D93">
        <v>133</v>
      </c>
      <c r="E93">
        <v>18</v>
      </c>
      <c r="G93">
        <f t="shared" si="4"/>
        <v>-23.235294117647072</v>
      </c>
      <c r="H93">
        <f t="shared" si="5"/>
        <v>2.485294117647058</v>
      </c>
      <c r="I93">
        <f t="shared" si="6"/>
        <v>-57.746539792387559</v>
      </c>
      <c r="J93">
        <f t="shared" si="7"/>
        <v>539.87889273356461</v>
      </c>
      <c r="K93">
        <f t="shared" si="7"/>
        <v>6.1766868512110689</v>
      </c>
    </row>
    <row r="94" spans="4:11" x14ac:dyDescent="0.3">
      <c r="D94">
        <v>133</v>
      </c>
      <c r="E94">
        <v>19</v>
      </c>
      <c r="G94">
        <f t="shared" si="4"/>
        <v>-23.235294117647072</v>
      </c>
      <c r="H94">
        <f t="shared" si="5"/>
        <v>3.485294117647058</v>
      </c>
      <c r="I94">
        <f t="shared" si="6"/>
        <v>-80.981833910034624</v>
      </c>
      <c r="J94">
        <f t="shared" si="7"/>
        <v>539.87889273356461</v>
      </c>
      <c r="K94">
        <f t="shared" si="7"/>
        <v>12.147275086505184</v>
      </c>
    </row>
    <row r="95" spans="4:11" x14ac:dyDescent="0.3">
      <c r="D95">
        <v>135</v>
      </c>
      <c r="E95">
        <v>15</v>
      </c>
      <c r="G95">
        <f t="shared" si="4"/>
        <v>-21.235294117647072</v>
      </c>
      <c r="H95">
        <f t="shared" si="5"/>
        <v>-0.51470588235294201</v>
      </c>
      <c r="I95">
        <f t="shared" si="6"/>
        <v>10.929930795847776</v>
      </c>
      <c r="J95">
        <f t="shared" si="7"/>
        <v>450.93771626297632</v>
      </c>
      <c r="K95">
        <f t="shared" si="7"/>
        <v>0.2649221453287206</v>
      </c>
    </row>
    <row r="96" spans="4:11" x14ac:dyDescent="0.3">
      <c r="D96">
        <v>139</v>
      </c>
      <c r="E96">
        <v>17</v>
      </c>
      <c r="G96">
        <f t="shared" si="4"/>
        <v>-17.235294117647072</v>
      </c>
      <c r="H96">
        <f t="shared" si="5"/>
        <v>1.485294117647058</v>
      </c>
      <c r="I96">
        <f t="shared" si="6"/>
        <v>-25.599480968858138</v>
      </c>
      <c r="J96">
        <f t="shared" si="7"/>
        <v>297.05536332179975</v>
      </c>
      <c r="K96">
        <f t="shared" si="7"/>
        <v>2.2060986159169524</v>
      </c>
    </row>
    <row r="97" spans="4:11" x14ac:dyDescent="0.3">
      <c r="D97">
        <v>139</v>
      </c>
      <c r="E97">
        <v>20</v>
      </c>
      <c r="G97">
        <f t="shared" si="4"/>
        <v>-17.235294117647072</v>
      </c>
      <c r="H97">
        <f t="shared" si="5"/>
        <v>4.485294117647058</v>
      </c>
      <c r="I97">
        <f t="shared" si="6"/>
        <v>-77.305363321799348</v>
      </c>
      <c r="J97">
        <f t="shared" si="7"/>
        <v>297.05536332179975</v>
      </c>
      <c r="K97">
        <f t="shared" si="7"/>
        <v>20.117863321799302</v>
      </c>
    </row>
    <row r="98" spans="4:11" x14ac:dyDescent="0.3">
      <c r="D98">
        <v>141</v>
      </c>
      <c r="E98">
        <v>18</v>
      </c>
      <c r="G98">
        <f t="shared" si="4"/>
        <v>-15.235294117647072</v>
      </c>
      <c r="H98">
        <f t="shared" si="5"/>
        <v>2.485294117647058</v>
      </c>
      <c r="I98">
        <f t="shared" si="6"/>
        <v>-37.864186851211095</v>
      </c>
      <c r="J98">
        <f t="shared" si="7"/>
        <v>232.11418685121149</v>
      </c>
      <c r="K98">
        <f t="shared" si="7"/>
        <v>6.1766868512110689</v>
      </c>
    </row>
    <row r="99" spans="4:11" x14ac:dyDescent="0.3">
      <c r="D99">
        <v>143</v>
      </c>
      <c r="E99">
        <v>15</v>
      </c>
      <c r="G99">
        <f t="shared" si="4"/>
        <v>-13.235294117647072</v>
      </c>
      <c r="H99">
        <f t="shared" si="5"/>
        <v>-0.51470588235294201</v>
      </c>
      <c r="I99">
        <f t="shared" si="6"/>
        <v>6.8122837370242397</v>
      </c>
      <c r="J99">
        <f t="shared" si="7"/>
        <v>175.1730103806232</v>
      </c>
      <c r="K99">
        <f t="shared" si="7"/>
        <v>0.2649221453287206</v>
      </c>
    </row>
    <row r="100" spans="4:11" x14ac:dyDescent="0.3">
      <c r="D100">
        <v>144</v>
      </c>
      <c r="E100">
        <v>22</v>
      </c>
      <c r="G100">
        <f t="shared" si="4"/>
        <v>-12.235294117647072</v>
      </c>
      <c r="H100">
        <f t="shared" si="5"/>
        <v>6.485294117647058</v>
      </c>
      <c r="I100">
        <f t="shared" si="6"/>
        <v>-79.349480968858202</v>
      </c>
      <c r="J100">
        <f t="shared" si="7"/>
        <v>149.70242214532905</v>
      </c>
      <c r="K100">
        <f t="shared" si="7"/>
        <v>42.05903979238753</v>
      </c>
    </row>
    <row r="101" spans="4:11" x14ac:dyDescent="0.3">
      <c r="D101">
        <v>147</v>
      </c>
      <c r="E101">
        <v>17</v>
      </c>
      <c r="G101">
        <f t="shared" si="4"/>
        <v>-9.2352941176470722</v>
      </c>
      <c r="H101">
        <f t="shared" si="5"/>
        <v>1.485294117647058</v>
      </c>
      <c r="I101">
        <f t="shared" si="6"/>
        <v>-13.717128027681673</v>
      </c>
      <c r="J101">
        <f t="shared" si="7"/>
        <v>85.290657439446619</v>
      </c>
      <c r="K101">
        <f t="shared" si="7"/>
        <v>2.2060986159169524</v>
      </c>
    </row>
    <row r="102" spans="4:11" x14ac:dyDescent="0.3">
      <c r="D102">
        <v>148</v>
      </c>
      <c r="E102">
        <v>18</v>
      </c>
      <c r="G102">
        <f t="shared" si="4"/>
        <v>-8.2352941176470722</v>
      </c>
      <c r="H102">
        <f t="shared" si="5"/>
        <v>2.485294117647058</v>
      </c>
      <c r="I102">
        <f t="shared" si="6"/>
        <v>-20.467128027681689</v>
      </c>
      <c r="J102">
        <f t="shared" si="7"/>
        <v>67.820069204152475</v>
      </c>
      <c r="K102">
        <f t="shared" si="7"/>
        <v>6.1766868512110689</v>
      </c>
    </row>
    <row r="103" spans="4:11" x14ac:dyDescent="0.3">
      <c r="D103">
        <v>148</v>
      </c>
      <c r="E103">
        <v>12</v>
      </c>
      <c r="G103">
        <f t="shared" si="4"/>
        <v>-8.2352941176470722</v>
      </c>
      <c r="H103">
        <f t="shared" si="5"/>
        <v>-3.514705882352942</v>
      </c>
      <c r="I103">
        <f t="shared" si="6"/>
        <v>28.944636678200744</v>
      </c>
      <c r="J103">
        <f t="shared" si="7"/>
        <v>67.820069204152475</v>
      </c>
      <c r="K103">
        <f t="shared" si="7"/>
        <v>12.353157439446372</v>
      </c>
    </row>
    <row r="104" spans="4:11" x14ac:dyDescent="0.3">
      <c r="D104">
        <v>149</v>
      </c>
      <c r="E104">
        <v>13</v>
      </c>
      <c r="G104">
        <f t="shared" si="4"/>
        <v>-7.2352941176470722</v>
      </c>
      <c r="H104">
        <f t="shared" si="5"/>
        <v>-2.514705882352942</v>
      </c>
      <c r="I104">
        <f t="shared" si="6"/>
        <v>18.19463667820073</v>
      </c>
      <c r="J104">
        <f t="shared" si="7"/>
        <v>52.349480968858323</v>
      </c>
      <c r="K104">
        <f t="shared" si="7"/>
        <v>6.323745674740489</v>
      </c>
    </row>
    <row r="105" spans="4:11" x14ac:dyDescent="0.3">
      <c r="D105">
        <v>153</v>
      </c>
      <c r="E105">
        <v>18</v>
      </c>
      <c r="G105">
        <f t="shared" si="4"/>
        <v>-3.2352941176470722</v>
      </c>
      <c r="H105">
        <f t="shared" si="5"/>
        <v>2.485294117647058</v>
      </c>
      <c r="I105">
        <f t="shared" si="6"/>
        <v>-8.040657439446397</v>
      </c>
      <c r="J105">
        <f t="shared" si="7"/>
        <v>10.467128027681747</v>
      </c>
      <c r="K105">
        <f t="shared" si="7"/>
        <v>6.1766868512110689</v>
      </c>
    </row>
    <row r="106" spans="4:11" x14ac:dyDescent="0.3">
      <c r="D106">
        <v>154</v>
      </c>
      <c r="E106">
        <v>24</v>
      </c>
      <c r="G106">
        <f t="shared" si="4"/>
        <v>-2.2352941176470722</v>
      </c>
      <c r="H106">
        <f t="shared" si="5"/>
        <v>8.485294117647058</v>
      </c>
      <c r="I106">
        <f t="shared" si="6"/>
        <v>-18.967128027681774</v>
      </c>
      <c r="J106">
        <f t="shared" si="7"/>
        <v>4.9965397923876029</v>
      </c>
      <c r="K106">
        <f t="shared" si="7"/>
        <v>72.000216262975769</v>
      </c>
    </row>
    <row r="107" spans="4:11" x14ac:dyDescent="0.3">
      <c r="D107">
        <v>155</v>
      </c>
      <c r="E107">
        <v>15</v>
      </c>
      <c r="G107">
        <f t="shared" si="4"/>
        <v>-1.2352941176470722</v>
      </c>
      <c r="H107">
        <f t="shared" si="5"/>
        <v>-0.51470588235294201</v>
      </c>
      <c r="I107">
        <f t="shared" si="6"/>
        <v>0.63581314878893525</v>
      </c>
      <c r="J107">
        <f t="shared" si="7"/>
        <v>1.5259515570934588</v>
      </c>
      <c r="K107">
        <f t="shared" si="7"/>
        <v>0.2649221453287206</v>
      </c>
    </row>
    <row r="108" spans="4:11" x14ac:dyDescent="0.3">
      <c r="D108">
        <v>156</v>
      </c>
      <c r="E108">
        <v>20</v>
      </c>
      <c r="G108">
        <f t="shared" si="4"/>
        <v>-0.2352941176470722</v>
      </c>
      <c r="H108">
        <f t="shared" si="5"/>
        <v>4.485294117647058</v>
      </c>
      <c r="I108">
        <f t="shared" si="6"/>
        <v>-1.0553633217993676</v>
      </c>
      <c r="J108">
        <f t="shared" si="7"/>
        <v>5.5363321799314254E-2</v>
      </c>
      <c r="K108">
        <f t="shared" si="7"/>
        <v>20.117863321799302</v>
      </c>
    </row>
    <row r="109" spans="4:11" x14ac:dyDescent="0.3">
      <c r="D109">
        <v>158</v>
      </c>
      <c r="E109">
        <v>16</v>
      </c>
      <c r="G109">
        <f t="shared" si="4"/>
        <v>1.7647058823529278</v>
      </c>
      <c r="H109">
        <f t="shared" si="5"/>
        <v>0.48529411764705799</v>
      </c>
      <c r="I109">
        <f t="shared" si="6"/>
        <v>0.85640138408303701</v>
      </c>
      <c r="J109">
        <f t="shared" si="7"/>
        <v>3.1141868512110253</v>
      </c>
      <c r="K109">
        <f t="shared" si="7"/>
        <v>0.23551038062283655</v>
      </c>
    </row>
    <row r="110" spans="4:11" x14ac:dyDescent="0.3">
      <c r="D110">
        <v>158</v>
      </c>
      <c r="E110">
        <v>13</v>
      </c>
      <c r="G110">
        <f t="shared" si="4"/>
        <v>1.7647058823529278</v>
      </c>
      <c r="H110">
        <f t="shared" si="5"/>
        <v>-2.514705882352942</v>
      </c>
      <c r="I110">
        <f t="shared" si="6"/>
        <v>-4.4377162629757461</v>
      </c>
      <c r="J110">
        <f t="shared" si="7"/>
        <v>3.1141868512110253</v>
      </c>
      <c r="K110">
        <f t="shared" si="7"/>
        <v>6.323745674740489</v>
      </c>
    </row>
    <row r="111" spans="4:11" x14ac:dyDescent="0.3">
      <c r="D111">
        <v>159</v>
      </c>
      <c r="E111">
        <v>13</v>
      </c>
      <c r="G111">
        <f t="shared" si="4"/>
        <v>2.7647058823529278</v>
      </c>
      <c r="H111">
        <f t="shared" si="5"/>
        <v>-2.514705882352942</v>
      </c>
      <c r="I111">
        <f t="shared" si="6"/>
        <v>-6.9524221453286881</v>
      </c>
      <c r="J111">
        <f t="shared" si="7"/>
        <v>7.6435986159168809</v>
      </c>
      <c r="K111">
        <f t="shared" si="7"/>
        <v>6.323745674740489</v>
      </c>
    </row>
    <row r="112" spans="4:11" x14ac:dyDescent="0.3">
      <c r="D112">
        <v>159</v>
      </c>
      <c r="E112">
        <v>24</v>
      </c>
      <c r="G112">
        <f t="shared" si="4"/>
        <v>2.7647058823529278</v>
      </c>
      <c r="H112">
        <f t="shared" si="5"/>
        <v>8.485294117647058</v>
      </c>
      <c r="I112">
        <f t="shared" si="6"/>
        <v>23.459342560553516</v>
      </c>
      <c r="J112">
        <f t="shared" si="7"/>
        <v>7.6435986159168809</v>
      </c>
      <c r="K112">
        <f t="shared" si="7"/>
        <v>72.000216262975769</v>
      </c>
    </row>
    <row r="113" spans="4:11" x14ac:dyDescent="0.3">
      <c r="D113">
        <v>159</v>
      </c>
      <c r="E113">
        <v>14</v>
      </c>
      <c r="G113">
        <f t="shared" si="4"/>
        <v>2.7647058823529278</v>
      </c>
      <c r="H113">
        <f t="shared" si="5"/>
        <v>-1.514705882352942</v>
      </c>
      <c r="I113">
        <f t="shared" si="6"/>
        <v>-4.1877162629757603</v>
      </c>
      <c r="J113">
        <f t="shared" si="7"/>
        <v>7.6435986159168809</v>
      </c>
      <c r="K113">
        <f t="shared" si="7"/>
        <v>2.2943339100346045</v>
      </c>
    </row>
    <row r="114" spans="4:11" x14ac:dyDescent="0.3">
      <c r="D114">
        <v>159</v>
      </c>
      <c r="E114">
        <v>18</v>
      </c>
      <c r="G114">
        <f t="shared" si="4"/>
        <v>2.7647058823529278</v>
      </c>
      <c r="H114">
        <f t="shared" si="5"/>
        <v>2.485294117647058</v>
      </c>
      <c r="I114">
        <f t="shared" si="6"/>
        <v>6.8711072664359509</v>
      </c>
      <c r="J114">
        <f t="shared" si="7"/>
        <v>7.6435986159168809</v>
      </c>
      <c r="K114">
        <f t="shared" si="7"/>
        <v>6.1766868512110689</v>
      </c>
    </row>
    <row r="115" spans="4:11" x14ac:dyDescent="0.3">
      <c r="D115">
        <v>160</v>
      </c>
      <c r="E115">
        <v>21</v>
      </c>
      <c r="G115">
        <f t="shared" si="4"/>
        <v>3.7647058823529278</v>
      </c>
      <c r="H115">
        <f t="shared" si="5"/>
        <v>5.485294117647058</v>
      </c>
      <c r="I115">
        <f t="shared" si="6"/>
        <v>20.650519031141791</v>
      </c>
      <c r="J115">
        <f t="shared" si="7"/>
        <v>14.173010380622737</v>
      </c>
      <c r="K115">
        <f t="shared" si="7"/>
        <v>30.088451557093418</v>
      </c>
    </row>
    <row r="116" spans="4:11" x14ac:dyDescent="0.3">
      <c r="D116">
        <v>163</v>
      </c>
      <c r="E116">
        <v>14</v>
      </c>
      <c r="G116">
        <f t="shared" si="4"/>
        <v>6.7647058823529278</v>
      </c>
      <c r="H116">
        <f t="shared" si="5"/>
        <v>-1.514705882352942</v>
      </c>
      <c r="I116">
        <f t="shared" si="6"/>
        <v>-10.246539792387528</v>
      </c>
      <c r="J116">
        <f t="shared" si="7"/>
        <v>45.761245674740302</v>
      </c>
      <c r="K116">
        <f t="shared" si="7"/>
        <v>2.2943339100346045</v>
      </c>
    </row>
    <row r="117" spans="4:11" x14ac:dyDescent="0.3">
      <c r="D117">
        <v>163</v>
      </c>
      <c r="E117">
        <v>17</v>
      </c>
      <c r="G117">
        <f t="shared" si="4"/>
        <v>6.7647058823529278</v>
      </c>
      <c r="H117">
        <f t="shared" si="5"/>
        <v>1.485294117647058</v>
      </c>
      <c r="I117">
        <f t="shared" si="6"/>
        <v>10.047577854671255</v>
      </c>
      <c r="J117">
        <f t="shared" si="7"/>
        <v>45.761245674740302</v>
      </c>
      <c r="K117">
        <f t="shared" si="7"/>
        <v>2.2060986159169524</v>
      </c>
    </row>
    <row r="118" spans="4:11" x14ac:dyDescent="0.3">
      <c r="D118">
        <v>164</v>
      </c>
      <c r="E118">
        <v>13</v>
      </c>
      <c r="G118">
        <f t="shared" si="4"/>
        <v>7.7647058823529278</v>
      </c>
      <c r="H118">
        <f t="shared" si="5"/>
        <v>-2.514705882352942</v>
      </c>
      <c r="I118">
        <f t="shared" si="6"/>
        <v>-19.5259515570934</v>
      </c>
      <c r="J118">
        <f t="shared" si="7"/>
        <v>60.290657439446157</v>
      </c>
      <c r="K118">
        <f t="shared" si="7"/>
        <v>6.323745674740489</v>
      </c>
    </row>
    <row r="119" spans="4:11" x14ac:dyDescent="0.3">
      <c r="D119">
        <v>165</v>
      </c>
      <c r="E119">
        <v>23</v>
      </c>
      <c r="G119">
        <f t="shared" si="4"/>
        <v>8.7647058823529278</v>
      </c>
      <c r="H119">
        <f t="shared" si="5"/>
        <v>7.485294117647058</v>
      </c>
      <c r="I119">
        <f t="shared" si="6"/>
        <v>65.606401384082943</v>
      </c>
      <c r="J119">
        <f t="shared" si="7"/>
        <v>76.82006920415202</v>
      </c>
      <c r="K119">
        <f t="shared" si="7"/>
        <v>56.029628027681646</v>
      </c>
    </row>
    <row r="120" spans="4:11" x14ac:dyDescent="0.3">
      <c r="D120">
        <v>167</v>
      </c>
      <c r="E120">
        <v>16</v>
      </c>
      <c r="G120">
        <f t="shared" si="4"/>
        <v>10.764705882352928</v>
      </c>
      <c r="H120">
        <f t="shared" si="5"/>
        <v>0.48529411764705799</v>
      </c>
      <c r="I120">
        <f t="shared" si="6"/>
        <v>5.2240484429065592</v>
      </c>
      <c r="J120">
        <f t="shared" si="7"/>
        <v>115.87889273356373</v>
      </c>
      <c r="K120">
        <f t="shared" si="7"/>
        <v>0.23551038062283655</v>
      </c>
    </row>
    <row r="121" spans="4:11" x14ac:dyDescent="0.3">
      <c r="D121">
        <v>167</v>
      </c>
      <c r="E121">
        <v>22</v>
      </c>
      <c r="G121">
        <f t="shared" si="4"/>
        <v>10.764705882352928</v>
      </c>
      <c r="H121">
        <f t="shared" si="5"/>
        <v>6.485294117647058</v>
      </c>
      <c r="I121">
        <f t="shared" si="6"/>
        <v>69.812283737024131</v>
      </c>
      <c r="J121">
        <f t="shared" si="7"/>
        <v>115.87889273356373</v>
      </c>
      <c r="K121">
        <f t="shared" si="7"/>
        <v>42.05903979238753</v>
      </c>
    </row>
    <row r="122" spans="4:11" x14ac:dyDescent="0.3">
      <c r="D122">
        <v>168</v>
      </c>
      <c r="E122">
        <v>17</v>
      </c>
      <c r="G122">
        <f t="shared" si="4"/>
        <v>11.764705882352928</v>
      </c>
      <c r="H122">
        <f t="shared" si="5"/>
        <v>1.485294117647058</v>
      </c>
      <c r="I122">
        <f t="shared" si="6"/>
        <v>17.474048442906543</v>
      </c>
      <c r="J122">
        <f t="shared" si="7"/>
        <v>138.40830449826959</v>
      </c>
      <c r="K122">
        <f t="shared" si="7"/>
        <v>2.2060986159169524</v>
      </c>
    </row>
    <row r="123" spans="4:11" x14ac:dyDescent="0.3">
      <c r="D123">
        <v>177</v>
      </c>
      <c r="E123">
        <v>12</v>
      </c>
      <c r="G123">
        <f t="shared" si="4"/>
        <v>20.764705882352928</v>
      </c>
      <c r="H123">
        <f t="shared" si="5"/>
        <v>-3.514705882352942</v>
      </c>
      <c r="I123">
        <f t="shared" si="6"/>
        <v>-72.981833910034567</v>
      </c>
      <c r="J123">
        <f t="shared" si="7"/>
        <v>431.17301038062226</v>
      </c>
      <c r="K123">
        <f t="shared" si="7"/>
        <v>12.353157439446372</v>
      </c>
    </row>
    <row r="124" spans="4:11" x14ac:dyDescent="0.3">
      <c r="D124">
        <v>178</v>
      </c>
      <c r="E124">
        <v>16</v>
      </c>
      <c r="G124">
        <f t="shared" si="4"/>
        <v>21.764705882352928</v>
      </c>
      <c r="H124">
        <f t="shared" si="5"/>
        <v>0.48529411764705799</v>
      </c>
      <c r="I124">
        <f t="shared" si="6"/>
        <v>10.562283737024197</v>
      </c>
      <c r="J124">
        <f t="shared" si="7"/>
        <v>473.70242214532811</v>
      </c>
      <c r="K124">
        <f t="shared" si="7"/>
        <v>0.23551038062283655</v>
      </c>
    </row>
    <row r="125" spans="4:11" x14ac:dyDescent="0.3">
      <c r="D125">
        <v>182</v>
      </c>
      <c r="E125">
        <v>13</v>
      </c>
      <c r="G125">
        <f t="shared" si="4"/>
        <v>25.764705882352928</v>
      </c>
      <c r="H125">
        <f t="shared" si="5"/>
        <v>-2.514705882352942</v>
      </c>
      <c r="I125">
        <f t="shared" si="6"/>
        <v>-64.790657439446349</v>
      </c>
      <c r="J125">
        <f t="shared" si="7"/>
        <v>663.82006920415154</v>
      </c>
      <c r="K125">
        <f t="shared" si="7"/>
        <v>6.323745674740489</v>
      </c>
    </row>
    <row r="126" spans="4:11" x14ac:dyDescent="0.3">
      <c r="D126">
        <v>183</v>
      </c>
      <c r="E126">
        <v>13</v>
      </c>
      <c r="G126">
        <f t="shared" si="4"/>
        <v>26.764705882352928</v>
      </c>
      <c r="H126">
        <f t="shared" si="5"/>
        <v>-2.514705882352942</v>
      </c>
      <c r="I126">
        <f t="shared" si="6"/>
        <v>-67.305363321799291</v>
      </c>
      <c r="J126">
        <f t="shared" si="7"/>
        <v>716.34948096885739</v>
      </c>
      <c r="K126">
        <f t="shared" si="7"/>
        <v>6.323745674740489</v>
      </c>
    </row>
    <row r="127" spans="4:11" x14ac:dyDescent="0.3">
      <c r="D127">
        <v>183</v>
      </c>
      <c r="E127">
        <v>24</v>
      </c>
      <c r="G127">
        <f t="shared" si="4"/>
        <v>26.764705882352928</v>
      </c>
      <c r="H127">
        <f t="shared" si="5"/>
        <v>8.485294117647058</v>
      </c>
      <c r="I127">
        <f t="shared" si="6"/>
        <v>227.10640138408291</v>
      </c>
      <c r="J127">
        <f t="shared" si="7"/>
        <v>716.34948096885739</v>
      </c>
      <c r="K127">
        <f t="shared" si="7"/>
        <v>72.000216262975769</v>
      </c>
    </row>
    <row r="128" spans="4:11" x14ac:dyDescent="0.3">
      <c r="D128">
        <v>184</v>
      </c>
      <c r="E128">
        <v>13</v>
      </c>
      <c r="G128">
        <f t="shared" si="4"/>
        <v>27.764705882352928</v>
      </c>
      <c r="H128">
        <f t="shared" si="5"/>
        <v>-2.514705882352942</v>
      </c>
      <c r="I128">
        <f t="shared" si="6"/>
        <v>-69.820069204152233</v>
      </c>
      <c r="J128">
        <f t="shared" si="7"/>
        <v>770.87889273356325</v>
      </c>
      <c r="K128">
        <f t="shared" si="7"/>
        <v>6.323745674740489</v>
      </c>
    </row>
    <row r="129" spans="4:11" x14ac:dyDescent="0.3">
      <c r="D129">
        <v>184</v>
      </c>
      <c r="E129">
        <v>21</v>
      </c>
      <c r="G129">
        <f t="shared" si="4"/>
        <v>27.764705882352928</v>
      </c>
      <c r="H129">
        <f t="shared" si="5"/>
        <v>5.485294117647058</v>
      </c>
      <c r="I129">
        <f t="shared" si="6"/>
        <v>152.29757785467118</v>
      </c>
      <c r="J129">
        <f t="shared" si="7"/>
        <v>770.87889273356325</v>
      </c>
      <c r="K129">
        <f t="shared" si="7"/>
        <v>30.088451557093418</v>
      </c>
    </row>
    <row r="130" spans="4:11" x14ac:dyDescent="0.3">
      <c r="D130">
        <v>185</v>
      </c>
      <c r="E130">
        <v>14</v>
      </c>
      <c r="G130">
        <f t="shared" si="4"/>
        <v>28.764705882352928</v>
      </c>
      <c r="H130">
        <f t="shared" si="5"/>
        <v>-1.514705882352942</v>
      </c>
      <c r="I130">
        <f t="shared" si="6"/>
        <v>-43.570069204152254</v>
      </c>
      <c r="J130">
        <f t="shared" si="7"/>
        <v>827.4083044982691</v>
      </c>
      <c r="K130">
        <f t="shared" si="7"/>
        <v>2.2943339100346045</v>
      </c>
    </row>
    <row r="131" spans="4:11" x14ac:dyDescent="0.3">
      <c r="D131">
        <v>186</v>
      </c>
      <c r="E131">
        <v>16</v>
      </c>
      <c r="G131">
        <f t="shared" si="4"/>
        <v>29.764705882352928</v>
      </c>
      <c r="H131">
        <f t="shared" si="5"/>
        <v>0.48529411764705799</v>
      </c>
      <c r="I131">
        <f t="shared" si="6"/>
        <v>14.444636678200661</v>
      </c>
      <c r="J131">
        <f t="shared" si="7"/>
        <v>885.93771626297496</v>
      </c>
      <c r="K131">
        <f t="shared" si="7"/>
        <v>0.23551038062283655</v>
      </c>
    </row>
    <row r="132" spans="4:11" x14ac:dyDescent="0.3">
      <c r="D132">
        <v>187</v>
      </c>
      <c r="E132">
        <v>15</v>
      </c>
      <c r="G132">
        <f t="shared" si="4"/>
        <v>30.764705882352928</v>
      </c>
      <c r="H132">
        <f t="shared" si="5"/>
        <v>-0.51470588235294201</v>
      </c>
      <c r="I132">
        <f t="shared" si="6"/>
        <v>-15.834775086505209</v>
      </c>
      <c r="J132">
        <f t="shared" si="7"/>
        <v>946.46712802768081</v>
      </c>
      <c r="K132">
        <f t="shared" si="7"/>
        <v>0.2649221453287206</v>
      </c>
    </row>
    <row r="133" spans="4:11" x14ac:dyDescent="0.3">
      <c r="D133">
        <v>190</v>
      </c>
      <c r="E133">
        <v>24</v>
      </c>
      <c r="G133">
        <f t="shared" ref="G133:G196" si="8">D133-$G$2</f>
        <v>33.764705882352928</v>
      </c>
      <c r="H133">
        <f t="shared" si="5"/>
        <v>8.485294117647058</v>
      </c>
      <c r="I133">
        <f t="shared" si="6"/>
        <v>286.50346020761231</v>
      </c>
      <c r="J133">
        <f t="shared" si="7"/>
        <v>1140.0553633217985</v>
      </c>
      <c r="K133">
        <f t="shared" si="7"/>
        <v>72.000216262975769</v>
      </c>
    </row>
    <row r="134" spans="4:11" x14ac:dyDescent="0.3">
      <c r="D134">
        <v>190</v>
      </c>
      <c r="E134">
        <v>16</v>
      </c>
      <c r="G134">
        <f t="shared" si="8"/>
        <v>33.764705882352928</v>
      </c>
      <c r="H134">
        <f t="shared" ref="H134:H197" si="9">E134-$H$2</f>
        <v>0.48529411764705799</v>
      </c>
      <c r="I134">
        <f t="shared" ref="I134:I197" si="10">G134*H134</f>
        <v>16.385813148788891</v>
      </c>
      <c r="J134">
        <f t="shared" ref="J134:K197" si="11">G134^2</f>
        <v>1140.0553633217985</v>
      </c>
      <c r="K134">
        <f t="shared" si="11"/>
        <v>0.23551038062283655</v>
      </c>
    </row>
    <row r="135" spans="4:11" x14ac:dyDescent="0.3">
      <c r="D135">
        <v>194</v>
      </c>
      <c r="E135">
        <v>22</v>
      </c>
      <c r="G135">
        <f t="shared" si="8"/>
        <v>37.764705882352928</v>
      </c>
      <c r="H135">
        <f t="shared" si="9"/>
        <v>6.485294117647058</v>
      </c>
      <c r="I135">
        <f t="shared" si="10"/>
        <v>244.91522491349468</v>
      </c>
      <c r="J135">
        <f t="shared" si="11"/>
        <v>1426.1730103806219</v>
      </c>
      <c r="K135">
        <f t="shared" si="11"/>
        <v>42.05903979238753</v>
      </c>
    </row>
    <row r="136" spans="4:11" x14ac:dyDescent="0.3">
      <c r="D136">
        <v>197</v>
      </c>
      <c r="E136">
        <v>19</v>
      </c>
      <c r="G136">
        <f t="shared" si="8"/>
        <v>40.764705882352928</v>
      </c>
      <c r="H136">
        <f t="shared" si="9"/>
        <v>3.485294117647058</v>
      </c>
      <c r="I136">
        <f t="shared" si="10"/>
        <v>142.07698961937709</v>
      </c>
      <c r="J136">
        <f t="shared" si="11"/>
        <v>1661.7612456747395</v>
      </c>
      <c r="K136">
        <f t="shared" si="11"/>
        <v>12.147275086505184</v>
      </c>
    </row>
    <row r="137" spans="4:11" x14ac:dyDescent="0.3">
      <c r="D137">
        <v>198</v>
      </c>
      <c r="E137">
        <v>13</v>
      </c>
      <c r="G137">
        <f t="shared" si="8"/>
        <v>41.764705882352928</v>
      </c>
      <c r="H137">
        <f t="shared" si="9"/>
        <v>-2.514705882352942</v>
      </c>
      <c r="I137">
        <f t="shared" si="10"/>
        <v>-105.02595155709342</v>
      </c>
      <c r="J137">
        <f t="shared" si="11"/>
        <v>1744.2906574394453</v>
      </c>
      <c r="K137">
        <f t="shared" si="11"/>
        <v>6.323745674740489</v>
      </c>
    </row>
    <row r="138" spans="4:11" x14ac:dyDescent="0.3">
      <c r="D138">
        <v>202</v>
      </c>
      <c r="E138">
        <v>22</v>
      </c>
      <c r="G138">
        <f t="shared" si="8"/>
        <v>45.764705882352928</v>
      </c>
      <c r="H138">
        <f t="shared" si="9"/>
        <v>6.485294117647058</v>
      </c>
      <c r="I138">
        <f t="shared" si="10"/>
        <v>296.79757785467115</v>
      </c>
      <c r="J138">
        <f t="shared" si="11"/>
        <v>2094.4083044982685</v>
      </c>
      <c r="K138">
        <f t="shared" si="11"/>
        <v>42.05903979238753</v>
      </c>
    </row>
    <row r="139" spans="4:11" x14ac:dyDescent="0.3">
      <c r="D139">
        <v>206</v>
      </c>
      <c r="E139">
        <v>24</v>
      </c>
      <c r="G139">
        <f t="shared" si="8"/>
        <v>49.764705882352928</v>
      </c>
      <c r="H139">
        <f t="shared" si="9"/>
        <v>8.485294117647058</v>
      </c>
      <c r="I139">
        <f t="shared" si="10"/>
        <v>422.26816608996523</v>
      </c>
      <c r="J139">
        <f t="shared" si="11"/>
        <v>2476.525951557092</v>
      </c>
      <c r="K139">
        <f t="shared" si="11"/>
        <v>72.000216262975769</v>
      </c>
    </row>
    <row r="140" spans="4:11" x14ac:dyDescent="0.3">
      <c r="D140">
        <v>206</v>
      </c>
      <c r="E140">
        <v>17</v>
      </c>
      <c r="G140">
        <f t="shared" si="8"/>
        <v>49.764705882352928</v>
      </c>
      <c r="H140">
        <f t="shared" si="9"/>
        <v>1.485294117647058</v>
      </c>
      <c r="I140">
        <f t="shared" si="10"/>
        <v>73.915224913494754</v>
      </c>
      <c r="J140">
        <f t="shared" si="11"/>
        <v>2476.525951557092</v>
      </c>
      <c r="K140">
        <f t="shared" si="11"/>
        <v>2.2060986159169524</v>
      </c>
    </row>
    <row r="141" spans="4:11" x14ac:dyDescent="0.3">
      <c r="D141">
        <v>208</v>
      </c>
      <c r="E141">
        <v>22</v>
      </c>
      <c r="G141">
        <f t="shared" si="8"/>
        <v>51.764705882352928</v>
      </c>
      <c r="H141">
        <f t="shared" si="9"/>
        <v>6.485294117647058</v>
      </c>
      <c r="I141">
        <f t="shared" si="10"/>
        <v>335.70934256055352</v>
      </c>
      <c r="J141">
        <f t="shared" si="11"/>
        <v>2679.5847750865037</v>
      </c>
      <c r="K141">
        <f t="shared" si="11"/>
        <v>42.05903979238753</v>
      </c>
    </row>
    <row r="142" spans="4:11" x14ac:dyDescent="0.3">
      <c r="D142">
        <v>215</v>
      </c>
      <c r="E142">
        <v>23</v>
      </c>
      <c r="G142">
        <f t="shared" si="8"/>
        <v>58.764705882352928</v>
      </c>
      <c r="H142">
        <f t="shared" si="9"/>
        <v>7.485294117647058</v>
      </c>
      <c r="I142">
        <f t="shared" si="10"/>
        <v>439.87110726643584</v>
      </c>
      <c r="J142">
        <f t="shared" si="11"/>
        <v>3453.2906574394447</v>
      </c>
      <c r="K142">
        <f t="shared" si="11"/>
        <v>56.029628027681646</v>
      </c>
    </row>
    <row r="143" spans="4:11" x14ac:dyDescent="0.3">
      <c r="D143">
        <v>216</v>
      </c>
      <c r="E143">
        <v>15</v>
      </c>
      <c r="G143">
        <f t="shared" si="8"/>
        <v>59.764705882352928</v>
      </c>
      <c r="H143">
        <f t="shared" si="9"/>
        <v>-0.51470588235294201</v>
      </c>
      <c r="I143">
        <f t="shared" si="10"/>
        <v>-30.761245674740529</v>
      </c>
      <c r="J143">
        <f t="shared" si="11"/>
        <v>3571.8200692041505</v>
      </c>
      <c r="K143">
        <f t="shared" si="11"/>
        <v>0.2649221453287206</v>
      </c>
    </row>
    <row r="144" spans="4:11" x14ac:dyDescent="0.3">
      <c r="D144">
        <v>217</v>
      </c>
      <c r="E144">
        <v>22</v>
      </c>
      <c r="G144">
        <f t="shared" si="8"/>
        <v>60.764705882352928</v>
      </c>
      <c r="H144">
        <f t="shared" si="9"/>
        <v>6.485294117647058</v>
      </c>
      <c r="I144">
        <f t="shared" si="10"/>
        <v>394.076989619377</v>
      </c>
      <c r="J144">
        <f t="shared" si="11"/>
        <v>3692.3494809688564</v>
      </c>
      <c r="K144">
        <f t="shared" si="11"/>
        <v>42.05903979238753</v>
      </c>
    </row>
    <row r="145" spans="4:11" x14ac:dyDescent="0.3">
      <c r="D145">
        <v>217</v>
      </c>
      <c r="E145">
        <v>15</v>
      </c>
      <c r="G145">
        <f t="shared" si="8"/>
        <v>60.764705882352928</v>
      </c>
      <c r="H145">
        <f t="shared" si="9"/>
        <v>-0.51470588235294201</v>
      </c>
      <c r="I145">
        <f t="shared" si="10"/>
        <v>-31.275951557093471</v>
      </c>
      <c r="J145">
        <f t="shared" si="11"/>
        <v>3692.3494809688564</v>
      </c>
      <c r="K145">
        <f t="shared" si="11"/>
        <v>0.2649221453287206</v>
      </c>
    </row>
    <row r="146" spans="4:11" x14ac:dyDescent="0.3">
      <c r="D146">
        <v>217</v>
      </c>
      <c r="E146">
        <v>18</v>
      </c>
      <c r="G146">
        <f t="shared" si="8"/>
        <v>60.764705882352928</v>
      </c>
      <c r="H146">
        <f t="shared" si="9"/>
        <v>2.485294117647058</v>
      </c>
      <c r="I146">
        <f t="shared" si="10"/>
        <v>151.01816608996532</v>
      </c>
      <c r="J146">
        <f t="shared" si="11"/>
        <v>3692.3494809688564</v>
      </c>
      <c r="K146">
        <f t="shared" si="11"/>
        <v>6.1766868512110689</v>
      </c>
    </row>
    <row r="147" spans="4:11" x14ac:dyDescent="0.3">
      <c r="D147">
        <v>218</v>
      </c>
      <c r="E147">
        <v>24</v>
      </c>
      <c r="G147">
        <f t="shared" si="8"/>
        <v>61.764705882352928</v>
      </c>
      <c r="H147">
        <f t="shared" si="9"/>
        <v>8.485294117647058</v>
      </c>
      <c r="I147">
        <f t="shared" si="10"/>
        <v>524.09169550172999</v>
      </c>
      <c r="J147">
        <f t="shared" si="11"/>
        <v>3814.8788927335622</v>
      </c>
      <c r="K147">
        <f t="shared" si="11"/>
        <v>72.000216262975769</v>
      </c>
    </row>
    <row r="148" spans="4:11" x14ac:dyDescent="0.3">
      <c r="D148">
        <v>221</v>
      </c>
      <c r="E148">
        <v>23</v>
      </c>
      <c r="G148">
        <f t="shared" si="8"/>
        <v>64.764705882352928</v>
      </c>
      <c r="H148">
        <f t="shared" si="9"/>
        <v>7.485294117647058</v>
      </c>
      <c r="I148">
        <f t="shared" si="10"/>
        <v>484.78287197231816</v>
      </c>
      <c r="J148">
        <f t="shared" si="11"/>
        <v>4194.4671280276798</v>
      </c>
      <c r="K148">
        <f t="shared" si="11"/>
        <v>56.029628027681646</v>
      </c>
    </row>
    <row r="149" spans="4:11" x14ac:dyDescent="0.3">
      <c r="D149">
        <v>222</v>
      </c>
      <c r="E149">
        <v>21</v>
      </c>
      <c r="G149">
        <f t="shared" si="8"/>
        <v>65.764705882352928</v>
      </c>
      <c r="H149">
        <f t="shared" si="9"/>
        <v>5.485294117647058</v>
      </c>
      <c r="I149">
        <f t="shared" si="10"/>
        <v>360.73875432525938</v>
      </c>
      <c r="J149">
        <f t="shared" si="11"/>
        <v>4324.9965397923861</v>
      </c>
      <c r="K149">
        <f t="shared" si="11"/>
        <v>30.088451557093418</v>
      </c>
    </row>
    <row r="150" spans="4:11" x14ac:dyDescent="0.3">
      <c r="D150">
        <v>224</v>
      </c>
      <c r="E150">
        <v>14</v>
      </c>
      <c r="G150">
        <f t="shared" si="8"/>
        <v>67.764705882352928</v>
      </c>
      <c r="H150">
        <f t="shared" si="9"/>
        <v>-1.514705882352942</v>
      </c>
      <c r="I150">
        <f t="shared" si="10"/>
        <v>-102.64359861591699</v>
      </c>
      <c r="J150">
        <f t="shared" si="11"/>
        <v>4592.0553633217978</v>
      </c>
      <c r="K150">
        <f t="shared" si="11"/>
        <v>2.2943339100346045</v>
      </c>
    </row>
    <row r="151" spans="4:11" x14ac:dyDescent="0.3">
      <c r="D151">
        <v>227</v>
      </c>
      <c r="E151">
        <v>12</v>
      </c>
      <c r="G151">
        <f t="shared" si="8"/>
        <v>70.764705882352928</v>
      </c>
      <c r="H151">
        <f t="shared" si="9"/>
        <v>-3.514705882352942</v>
      </c>
      <c r="I151">
        <f t="shared" si="10"/>
        <v>-248.71712802768167</v>
      </c>
      <c r="J151">
        <f t="shared" si="11"/>
        <v>5007.6435986159149</v>
      </c>
      <c r="K151">
        <f t="shared" si="11"/>
        <v>12.353157439446372</v>
      </c>
    </row>
    <row r="152" spans="4:11" x14ac:dyDescent="0.3">
      <c r="D152">
        <v>227</v>
      </c>
      <c r="E152">
        <v>17</v>
      </c>
      <c r="G152">
        <f t="shared" si="8"/>
        <v>70.764705882352928</v>
      </c>
      <c r="H152">
        <f t="shared" si="9"/>
        <v>1.485294117647058</v>
      </c>
      <c r="I152">
        <f t="shared" si="10"/>
        <v>105.10640138408297</v>
      </c>
      <c r="J152">
        <f t="shared" si="11"/>
        <v>5007.6435986159149</v>
      </c>
      <c r="K152">
        <f t="shared" si="11"/>
        <v>2.2060986159169524</v>
      </c>
    </row>
    <row r="153" spans="4:11" x14ac:dyDescent="0.3">
      <c r="D153">
        <v>228</v>
      </c>
      <c r="E153">
        <v>13</v>
      </c>
      <c r="G153">
        <f t="shared" si="8"/>
        <v>71.764705882352928</v>
      </c>
      <c r="H153">
        <f t="shared" si="9"/>
        <v>-2.514705882352942</v>
      </c>
      <c r="I153">
        <f t="shared" si="10"/>
        <v>-180.4671280276817</v>
      </c>
      <c r="J153">
        <f t="shared" si="11"/>
        <v>5150.1730103806212</v>
      </c>
      <c r="K153">
        <f t="shared" si="11"/>
        <v>6.323745674740489</v>
      </c>
    </row>
    <row r="154" spans="4:11" x14ac:dyDescent="0.3">
      <c r="D154">
        <v>228</v>
      </c>
      <c r="E154">
        <v>13</v>
      </c>
      <c r="G154">
        <f t="shared" si="8"/>
        <v>71.764705882352928</v>
      </c>
      <c r="H154">
        <f t="shared" si="9"/>
        <v>-2.514705882352942</v>
      </c>
      <c r="I154">
        <f t="shared" si="10"/>
        <v>-180.4671280276817</v>
      </c>
      <c r="J154">
        <f t="shared" si="11"/>
        <v>5150.1730103806212</v>
      </c>
      <c r="K154">
        <f t="shared" si="11"/>
        <v>6.323745674740489</v>
      </c>
    </row>
    <row r="155" spans="4:11" x14ac:dyDescent="0.3">
      <c r="D155">
        <v>228</v>
      </c>
      <c r="E155">
        <v>19</v>
      </c>
      <c r="G155">
        <f t="shared" si="8"/>
        <v>71.764705882352928</v>
      </c>
      <c r="H155">
        <f t="shared" si="9"/>
        <v>3.485294117647058</v>
      </c>
      <c r="I155">
        <f t="shared" si="10"/>
        <v>250.12110726643587</v>
      </c>
      <c r="J155">
        <f t="shared" si="11"/>
        <v>5150.1730103806212</v>
      </c>
      <c r="K155">
        <f t="shared" si="11"/>
        <v>12.147275086505184</v>
      </c>
    </row>
    <row r="156" spans="4:11" x14ac:dyDescent="0.3">
      <c r="D156">
        <v>229</v>
      </c>
      <c r="E156">
        <v>23</v>
      </c>
      <c r="G156">
        <f t="shared" si="8"/>
        <v>72.764705882352928</v>
      </c>
      <c r="H156">
        <f t="shared" si="9"/>
        <v>7.485294117647058</v>
      </c>
      <c r="I156">
        <f t="shared" si="10"/>
        <v>544.66522491349463</v>
      </c>
      <c r="J156">
        <f t="shared" si="11"/>
        <v>5294.7024221453266</v>
      </c>
      <c r="K156">
        <f t="shared" si="11"/>
        <v>56.029628027681646</v>
      </c>
    </row>
    <row r="157" spans="4:11" x14ac:dyDescent="0.3">
      <c r="D157">
        <v>230</v>
      </c>
      <c r="E157">
        <v>22</v>
      </c>
      <c r="G157">
        <f t="shared" si="8"/>
        <v>73.764705882352928</v>
      </c>
      <c r="H157">
        <f t="shared" si="9"/>
        <v>6.485294117647058</v>
      </c>
      <c r="I157">
        <f t="shared" si="10"/>
        <v>478.38581314878877</v>
      </c>
      <c r="J157">
        <f t="shared" si="11"/>
        <v>5441.2318339100329</v>
      </c>
      <c r="K157">
        <f t="shared" si="11"/>
        <v>42.05903979238753</v>
      </c>
    </row>
    <row r="158" spans="4:11" x14ac:dyDescent="0.3">
      <c r="D158">
        <v>232</v>
      </c>
      <c r="E158">
        <v>17</v>
      </c>
      <c r="G158">
        <f t="shared" si="8"/>
        <v>75.764705882352928</v>
      </c>
      <c r="H158">
        <f t="shared" si="9"/>
        <v>1.485294117647058</v>
      </c>
      <c r="I158">
        <f t="shared" si="10"/>
        <v>112.53287197231826</v>
      </c>
      <c r="J158">
        <f t="shared" si="11"/>
        <v>5740.2906574394447</v>
      </c>
      <c r="K158">
        <f t="shared" si="11"/>
        <v>2.2060986159169524</v>
      </c>
    </row>
    <row r="159" spans="4:11" x14ac:dyDescent="0.3">
      <c r="D159">
        <v>233</v>
      </c>
      <c r="E159">
        <v>17</v>
      </c>
      <c r="G159">
        <f t="shared" si="8"/>
        <v>76.764705882352928</v>
      </c>
      <c r="H159">
        <f t="shared" si="9"/>
        <v>1.485294117647058</v>
      </c>
      <c r="I159">
        <f t="shared" si="10"/>
        <v>114.01816608996532</v>
      </c>
      <c r="J159">
        <f t="shared" si="11"/>
        <v>5892.8200692041501</v>
      </c>
      <c r="K159">
        <f t="shared" si="11"/>
        <v>2.2060986159169524</v>
      </c>
    </row>
    <row r="160" spans="4:11" x14ac:dyDescent="0.3">
      <c r="D160">
        <v>237</v>
      </c>
      <c r="E160">
        <v>14</v>
      </c>
      <c r="G160">
        <f t="shared" si="8"/>
        <v>80.764705882352928</v>
      </c>
      <c r="H160">
        <f t="shared" si="9"/>
        <v>-1.514705882352942</v>
      </c>
      <c r="I160">
        <f t="shared" si="10"/>
        <v>-122.33477508650523</v>
      </c>
      <c r="J160">
        <f t="shared" si="11"/>
        <v>6522.9377162629735</v>
      </c>
      <c r="K160">
        <f t="shared" si="11"/>
        <v>2.2943339100346045</v>
      </c>
    </row>
    <row r="161" spans="4:11" x14ac:dyDescent="0.3">
      <c r="D161">
        <v>238</v>
      </c>
      <c r="E161">
        <v>20</v>
      </c>
      <c r="G161">
        <f t="shared" si="8"/>
        <v>81.764705882352928</v>
      </c>
      <c r="H161">
        <f t="shared" si="9"/>
        <v>4.485294117647058</v>
      </c>
      <c r="I161">
        <f t="shared" si="10"/>
        <v>366.73875432525938</v>
      </c>
      <c r="J161">
        <f t="shared" si="11"/>
        <v>6685.4671280276798</v>
      </c>
      <c r="K161">
        <f t="shared" si="11"/>
        <v>20.117863321799302</v>
      </c>
    </row>
    <row r="162" spans="4:11" x14ac:dyDescent="0.3">
      <c r="D162">
        <v>238</v>
      </c>
      <c r="E162">
        <v>20</v>
      </c>
      <c r="G162">
        <f t="shared" si="8"/>
        <v>81.764705882352928</v>
      </c>
      <c r="H162">
        <f t="shared" si="9"/>
        <v>4.485294117647058</v>
      </c>
      <c r="I162">
        <f t="shared" si="10"/>
        <v>366.73875432525938</v>
      </c>
      <c r="J162">
        <f t="shared" si="11"/>
        <v>6685.4671280276798</v>
      </c>
      <c r="K162">
        <f t="shared" si="11"/>
        <v>20.117863321799302</v>
      </c>
    </row>
    <row r="163" spans="4:11" x14ac:dyDescent="0.3">
      <c r="D163">
        <v>238</v>
      </c>
      <c r="E163">
        <v>13</v>
      </c>
      <c r="G163">
        <f t="shared" si="8"/>
        <v>81.764705882352928</v>
      </c>
      <c r="H163">
        <f t="shared" si="9"/>
        <v>-2.514705882352942</v>
      </c>
      <c r="I163">
        <f t="shared" si="10"/>
        <v>-205.61418685121112</v>
      </c>
      <c r="J163">
        <f t="shared" si="11"/>
        <v>6685.4671280276798</v>
      </c>
      <c r="K163">
        <f t="shared" si="11"/>
        <v>6.323745674740489</v>
      </c>
    </row>
    <row r="164" spans="4:11" x14ac:dyDescent="0.3">
      <c r="D164">
        <v>240</v>
      </c>
      <c r="E164">
        <v>18</v>
      </c>
      <c r="G164">
        <f t="shared" si="8"/>
        <v>83.764705882352928</v>
      </c>
      <c r="H164">
        <f t="shared" si="9"/>
        <v>2.485294117647058</v>
      </c>
      <c r="I164">
        <f t="shared" si="10"/>
        <v>208.17993079584764</v>
      </c>
      <c r="J164">
        <f t="shared" si="11"/>
        <v>7016.5259515570915</v>
      </c>
      <c r="K164">
        <f t="shared" si="11"/>
        <v>6.1766868512110689</v>
      </c>
    </row>
    <row r="165" spans="4:11" x14ac:dyDescent="0.3">
      <c r="D165">
        <v>241</v>
      </c>
      <c r="E165">
        <v>21</v>
      </c>
      <c r="G165">
        <f t="shared" si="8"/>
        <v>84.764705882352928</v>
      </c>
      <c r="H165">
        <f t="shared" si="9"/>
        <v>5.485294117647058</v>
      </c>
      <c r="I165">
        <f t="shared" si="10"/>
        <v>464.95934256055347</v>
      </c>
      <c r="J165">
        <f t="shared" si="11"/>
        <v>7185.0553633217969</v>
      </c>
      <c r="K165">
        <f t="shared" si="11"/>
        <v>30.088451557093418</v>
      </c>
    </row>
    <row r="166" spans="4:11" x14ac:dyDescent="0.3">
      <c r="D166">
        <v>247</v>
      </c>
      <c r="E166">
        <v>23</v>
      </c>
      <c r="G166">
        <f t="shared" si="8"/>
        <v>90.764705882352928</v>
      </c>
      <c r="H166">
        <f t="shared" si="9"/>
        <v>7.485294117647058</v>
      </c>
      <c r="I166">
        <f t="shared" si="10"/>
        <v>679.4005190311417</v>
      </c>
      <c r="J166">
        <f t="shared" si="11"/>
        <v>8238.2318339100329</v>
      </c>
      <c r="K166">
        <f t="shared" si="11"/>
        <v>56.029628027681646</v>
      </c>
    </row>
    <row r="167" spans="4:11" x14ac:dyDescent="0.3">
      <c r="D167">
        <v>248</v>
      </c>
      <c r="E167">
        <v>18</v>
      </c>
      <c r="G167">
        <f t="shared" si="8"/>
        <v>91.764705882352928</v>
      </c>
      <c r="H167">
        <f t="shared" si="9"/>
        <v>2.485294117647058</v>
      </c>
      <c r="I167">
        <f t="shared" si="10"/>
        <v>228.0622837370241</v>
      </c>
      <c r="J167">
        <f t="shared" si="11"/>
        <v>8420.7612456747374</v>
      </c>
      <c r="K167">
        <f t="shared" si="11"/>
        <v>6.1766868512110689</v>
      </c>
    </row>
    <row r="168" spans="4:11" x14ac:dyDescent="0.3">
      <c r="D168">
        <v>250</v>
      </c>
      <c r="E168">
        <v>12</v>
      </c>
      <c r="G168">
        <f t="shared" si="8"/>
        <v>93.764705882352928</v>
      </c>
      <c r="H168">
        <f t="shared" si="9"/>
        <v>-3.514705882352942</v>
      </c>
      <c r="I168">
        <f t="shared" si="10"/>
        <v>-329.55536332179935</v>
      </c>
      <c r="J168">
        <f t="shared" si="11"/>
        <v>8791.8200692041501</v>
      </c>
      <c r="K168">
        <f t="shared" si="11"/>
        <v>12.353157439446372</v>
      </c>
    </row>
    <row r="169" spans="4:11" x14ac:dyDescent="0.3">
      <c r="D169">
        <v>251</v>
      </c>
      <c r="E169">
        <v>17</v>
      </c>
      <c r="G169">
        <f t="shared" si="8"/>
        <v>94.764705882352928</v>
      </c>
      <c r="H169">
        <f t="shared" si="9"/>
        <v>1.485294117647058</v>
      </c>
      <c r="I169">
        <f t="shared" si="10"/>
        <v>140.75346020761236</v>
      </c>
      <c r="J169">
        <f t="shared" si="11"/>
        <v>8980.3494809688564</v>
      </c>
      <c r="K169">
        <f t="shared" si="11"/>
        <v>2.2060986159169524</v>
      </c>
    </row>
    <row r="170" spans="4:11" x14ac:dyDescent="0.3">
      <c r="D170">
        <v>251</v>
      </c>
      <c r="E170">
        <v>23</v>
      </c>
      <c r="G170">
        <f t="shared" si="8"/>
        <v>94.764705882352928</v>
      </c>
      <c r="H170">
        <f t="shared" si="9"/>
        <v>7.485294117647058</v>
      </c>
      <c r="I170">
        <f t="shared" si="10"/>
        <v>709.34169550172987</v>
      </c>
      <c r="J170">
        <f t="shared" si="11"/>
        <v>8980.3494809688564</v>
      </c>
      <c r="K170">
        <f t="shared" si="11"/>
        <v>56.029628027681646</v>
      </c>
    </row>
    <row r="171" spans="4:11" x14ac:dyDescent="0.3">
      <c r="D171">
        <v>251</v>
      </c>
      <c r="E171">
        <v>22</v>
      </c>
      <c r="G171">
        <f t="shared" si="8"/>
        <v>94.764705882352928</v>
      </c>
      <c r="H171">
        <f t="shared" si="9"/>
        <v>6.485294117647058</v>
      </c>
      <c r="I171">
        <f t="shared" si="10"/>
        <v>614.57698961937695</v>
      </c>
      <c r="J171">
        <f t="shared" si="11"/>
        <v>8980.3494809688564</v>
      </c>
      <c r="K171">
        <f t="shared" si="11"/>
        <v>42.05903979238753</v>
      </c>
    </row>
    <row r="172" spans="4:11" x14ac:dyDescent="0.3">
      <c r="D172">
        <v>252</v>
      </c>
      <c r="E172">
        <v>12</v>
      </c>
      <c r="G172">
        <f t="shared" si="8"/>
        <v>95.764705882352928</v>
      </c>
      <c r="H172">
        <f t="shared" si="9"/>
        <v>-3.514705882352942</v>
      </c>
      <c r="I172">
        <f t="shared" si="10"/>
        <v>-336.5847750865052</v>
      </c>
      <c r="J172">
        <f t="shared" si="11"/>
        <v>9170.8788927335609</v>
      </c>
      <c r="K172">
        <f t="shared" si="11"/>
        <v>12.353157439446372</v>
      </c>
    </row>
    <row r="173" spans="4:11" x14ac:dyDescent="0.3">
      <c r="D173">
        <v>253</v>
      </c>
      <c r="E173">
        <v>22</v>
      </c>
      <c r="G173">
        <f t="shared" si="8"/>
        <v>96.764705882352928</v>
      </c>
      <c r="H173">
        <f t="shared" si="9"/>
        <v>6.485294117647058</v>
      </c>
      <c r="I173">
        <f t="shared" si="10"/>
        <v>627.54757785467109</v>
      </c>
      <c r="J173">
        <f t="shared" si="11"/>
        <v>9363.4083044982672</v>
      </c>
      <c r="K173">
        <f t="shared" si="11"/>
        <v>42.05903979238753</v>
      </c>
    </row>
    <row r="174" spans="4:11" x14ac:dyDescent="0.3">
      <c r="D174">
        <v>254</v>
      </c>
      <c r="E174">
        <v>13</v>
      </c>
      <c r="G174">
        <f t="shared" si="8"/>
        <v>97.764705882352928</v>
      </c>
      <c r="H174">
        <f t="shared" si="9"/>
        <v>-2.514705882352942</v>
      </c>
      <c r="I174">
        <f t="shared" si="10"/>
        <v>-245.84948096885819</v>
      </c>
      <c r="J174">
        <f t="shared" si="11"/>
        <v>9557.9377162629735</v>
      </c>
      <c r="K174">
        <f t="shared" si="11"/>
        <v>6.323745674740489</v>
      </c>
    </row>
    <row r="175" spans="4:11" x14ac:dyDescent="0.3">
      <c r="D175">
        <v>255</v>
      </c>
      <c r="E175">
        <v>19</v>
      </c>
      <c r="G175">
        <f t="shared" si="8"/>
        <v>98.764705882352928</v>
      </c>
      <c r="H175">
        <f t="shared" si="9"/>
        <v>3.485294117647058</v>
      </c>
      <c r="I175">
        <f t="shared" si="10"/>
        <v>344.22404844290645</v>
      </c>
      <c r="J175">
        <f t="shared" si="11"/>
        <v>9754.4671280276798</v>
      </c>
      <c r="K175">
        <f t="shared" si="11"/>
        <v>12.147275086505184</v>
      </c>
    </row>
    <row r="176" spans="4:11" x14ac:dyDescent="0.3">
      <c r="D176">
        <v>256</v>
      </c>
      <c r="E176">
        <v>22</v>
      </c>
      <c r="G176">
        <f t="shared" si="8"/>
        <v>99.764705882352928</v>
      </c>
      <c r="H176">
        <f t="shared" si="9"/>
        <v>6.485294117647058</v>
      </c>
      <c r="I176">
        <f t="shared" si="10"/>
        <v>647.00346020761231</v>
      </c>
      <c r="J176">
        <f t="shared" si="11"/>
        <v>9952.9965397923843</v>
      </c>
      <c r="K176">
        <f t="shared" si="11"/>
        <v>42.05903979238753</v>
      </c>
    </row>
    <row r="177" spans="4:11" x14ac:dyDescent="0.3">
      <c r="D177">
        <v>257</v>
      </c>
      <c r="E177">
        <v>18</v>
      </c>
      <c r="G177">
        <f t="shared" si="8"/>
        <v>100.76470588235293</v>
      </c>
      <c r="H177">
        <f t="shared" si="9"/>
        <v>2.485294117647058</v>
      </c>
      <c r="I177">
        <f t="shared" si="10"/>
        <v>250.42993079584764</v>
      </c>
      <c r="J177">
        <f t="shared" si="11"/>
        <v>10153.525951557091</v>
      </c>
      <c r="K177">
        <f t="shared" si="11"/>
        <v>6.1766868512110689</v>
      </c>
    </row>
    <row r="178" spans="4:11" x14ac:dyDescent="0.3">
      <c r="D178">
        <v>257</v>
      </c>
      <c r="E178">
        <v>19</v>
      </c>
      <c r="G178">
        <f t="shared" si="8"/>
        <v>100.76470588235293</v>
      </c>
      <c r="H178">
        <f t="shared" si="9"/>
        <v>3.485294117647058</v>
      </c>
      <c r="I178">
        <f t="shared" si="10"/>
        <v>351.19463667820054</v>
      </c>
      <c r="J178">
        <f t="shared" si="11"/>
        <v>10153.525951557091</v>
      </c>
      <c r="K178">
        <f t="shared" si="11"/>
        <v>12.147275086505184</v>
      </c>
    </row>
    <row r="179" spans="4:11" x14ac:dyDescent="0.3">
      <c r="D179">
        <v>259</v>
      </c>
      <c r="E179">
        <v>14</v>
      </c>
      <c r="G179">
        <f t="shared" si="8"/>
        <v>102.76470588235293</v>
      </c>
      <c r="H179">
        <f t="shared" si="9"/>
        <v>-1.514705882352942</v>
      </c>
      <c r="I179">
        <f t="shared" si="10"/>
        <v>-155.65830449826996</v>
      </c>
      <c r="J179">
        <f t="shared" si="11"/>
        <v>10560.584775086503</v>
      </c>
      <c r="K179">
        <f t="shared" si="11"/>
        <v>2.2943339100346045</v>
      </c>
    </row>
    <row r="180" spans="4:11" x14ac:dyDescent="0.3">
      <c r="D180">
        <v>260</v>
      </c>
      <c r="E180">
        <v>17</v>
      </c>
      <c r="G180">
        <f t="shared" si="8"/>
        <v>103.76470588235293</v>
      </c>
      <c r="H180">
        <f t="shared" si="9"/>
        <v>1.485294117647058</v>
      </c>
      <c r="I180">
        <f t="shared" si="10"/>
        <v>154.12110726643587</v>
      </c>
      <c r="J180">
        <f t="shared" si="11"/>
        <v>10767.114186851208</v>
      </c>
      <c r="K180">
        <f t="shared" si="11"/>
        <v>2.2060986159169524</v>
      </c>
    </row>
    <row r="181" spans="4:11" x14ac:dyDescent="0.3">
      <c r="D181">
        <v>260</v>
      </c>
      <c r="E181">
        <v>13</v>
      </c>
      <c r="G181">
        <f t="shared" si="8"/>
        <v>103.76470588235293</v>
      </c>
      <c r="H181">
        <f t="shared" si="9"/>
        <v>-2.514705882352942</v>
      </c>
      <c r="I181">
        <f t="shared" si="10"/>
        <v>-260.93771626297581</v>
      </c>
      <c r="J181">
        <f t="shared" si="11"/>
        <v>10767.114186851208</v>
      </c>
      <c r="K181">
        <f t="shared" si="11"/>
        <v>6.323745674740489</v>
      </c>
    </row>
    <row r="182" spans="4:11" x14ac:dyDescent="0.3">
      <c r="D182">
        <v>260</v>
      </c>
      <c r="E182">
        <v>16</v>
      </c>
      <c r="G182">
        <f t="shared" si="8"/>
        <v>103.76470588235293</v>
      </c>
      <c r="H182">
        <f t="shared" si="9"/>
        <v>0.48529411764705799</v>
      </c>
      <c r="I182">
        <f t="shared" si="10"/>
        <v>50.35640138408295</v>
      </c>
      <c r="J182">
        <f t="shared" si="11"/>
        <v>10767.114186851208</v>
      </c>
      <c r="K182">
        <f t="shared" si="11"/>
        <v>0.23551038062283655</v>
      </c>
    </row>
    <row r="183" spans="4:11" x14ac:dyDescent="0.3">
      <c r="D183">
        <v>263</v>
      </c>
      <c r="E183">
        <v>12</v>
      </c>
      <c r="G183">
        <f t="shared" si="8"/>
        <v>106.76470588235293</v>
      </c>
      <c r="H183">
        <f t="shared" si="9"/>
        <v>-3.514705882352942</v>
      </c>
      <c r="I183">
        <f t="shared" si="10"/>
        <v>-375.24653979238758</v>
      </c>
      <c r="J183">
        <f t="shared" si="11"/>
        <v>11398.702422145327</v>
      </c>
      <c r="K183">
        <f t="shared" si="11"/>
        <v>12.353157439446372</v>
      </c>
    </row>
    <row r="184" spans="4:11" x14ac:dyDescent="0.3">
      <c r="D184">
        <v>265</v>
      </c>
      <c r="E184">
        <v>15</v>
      </c>
      <c r="G184">
        <f t="shared" si="8"/>
        <v>108.76470588235293</v>
      </c>
      <c r="H184">
        <f t="shared" si="9"/>
        <v>-0.51470588235294201</v>
      </c>
      <c r="I184">
        <f t="shared" si="10"/>
        <v>-55.981833910034688</v>
      </c>
      <c r="J184">
        <f t="shared" si="11"/>
        <v>11829.761245674737</v>
      </c>
      <c r="K184">
        <f t="shared" si="11"/>
        <v>0.2649221453287206</v>
      </c>
    </row>
    <row r="185" spans="4:11" x14ac:dyDescent="0.3">
      <c r="D185">
        <v>266</v>
      </c>
      <c r="E185">
        <v>14</v>
      </c>
      <c r="G185">
        <f t="shared" si="8"/>
        <v>109.76470588235293</v>
      </c>
      <c r="H185">
        <f t="shared" si="9"/>
        <v>-1.514705882352942</v>
      </c>
      <c r="I185">
        <f t="shared" si="10"/>
        <v>-166.26124567474056</v>
      </c>
      <c r="J185">
        <f t="shared" si="11"/>
        <v>12048.290657439444</v>
      </c>
      <c r="K185">
        <f t="shared" si="11"/>
        <v>2.2943339100346045</v>
      </c>
    </row>
    <row r="186" spans="4:11" x14ac:dyDescent="0.3">
      <c r="D186">
        <v>266</v>
      </c>
      <c r="E186">
        <v>22</v>
      </c>
      <c r="G186">
        <f t="shared" si="8"/>
        <v>109.76470588235293</v>
      </c>
      <c r="H186">
        <f t="shared" si="9"/>
        <v>6.485294117647058</v>
      </c>
      <c r="I186">
        <f t="shared" si="10"/>
        <v>711.85640138408291</v>
      </c>
      <c r="J186">
        <f t="shared" si="11"/>
        <v>12048.290657439444</v>
      </c>
      <c r="K186">
        <f t="shared" si="11"/>
        <v>42.05903979238753</v>
      </c>
    </row>
    <row r="187" spans="4:11" x14ac:dyDescent="0.3">
      <c r="D187">
        <v>271</v>
      </c>
      <c r="E187">
        <v>23</v>
      </c>
      <c r="G187">
        <f t="shared" si="8"/>
        <v>114.76470588235293</v>
      </c>
      <c r="H187">
        <f t="shared" si="9"/>
        <v>7.485294117647058</v>
      </c>
      <c r="I187">
        <f t="shared" si="10"/>
        <v>859.04757785467109</v>
      </c>
      <c r="J187">
        <f t="shared" si="11"/>
        <v>13170.937716262973</v>
      </c>
      <c r="K187">
        <f t="shared" si="11"/>
        <v>56.029628027681646</v>
      </c>
    </row>
    <row r="188" spans="4:11" x14ac:dyDescent="0.3">
      <c r="D188">
        <v>275</v>
      </c>
      <c r="E188">
        <v>15</v>
      </c>
      <c r="G188">
        <f t="shared" si="8"/>
        <v>118.76470588235293</v>
      </c>
      <c r="H188">
        <f t="shared" si="9"/>
        <v>-0.51470588235294201</v>
      </c>
      <c r="I188">
        <f t="shared" si="10"/>
        <v>-61.128892733564108</v>
      </c>
      <c r="J188">
        <f t="shared" si="11"/>
        <v>14105.055363321797</v>
      </c>
      <c r="K188">
        <f t="shared" si="11"/>
        <v>0.2649221453287206</v>
      </c>
    </row>
    <row r="189" spans="4:11" x14ac:dyDescent="0.3">
      <c r="D189">
        <v>276</v>
      </c>
      <c r="E189">
        <v>17</v>
      </c>
      <c r="G189">
        <f t="shared" si="8"/>
        <v>119.76470588235293</v>
      </c>
      <c r="H189">
        <f t="shared" si="9"/>
        <v>1.485294117647058</v>
      </c>
      <c r="I189">
        <f t="shared" si="10"/>
        <v>177.8858131487888</v>
      </c>
      <c r="J189">
        <f t="shared" si="11"/>
        <v>14343.584775086501</v>
      </c>
      <c r="K189">
        <f t="shared" si="11"/>
        <v>2.2060986159169524</v>
      </c>
    </row>
    <row r="190" spans="4:11" x14ac:dyDescent="0.3">
      <c r="D190">
        <v>277</v>
      </c>
      <c r="E190">
        <v>23</v>
      </c>
      <c r="G190">
        <f t="shared" si="8"/>
        <v>120.76470588235293</v>
      </c>
      <c r="H190">
        <f t="shared" si="9"/>
        <v>7.485294117647058</v>
      </c>
      <c r="I190">
        <f t="shared" si="10"/>
        <v>903.95934256055341</v>
      </c>
      <c r="J190">
        <f t="shared" si="11"/>
        <v>14584.114186851208</v>
      </c>
      <c r="K190">
        <f t="shared" si="11"/>
        <v>56.029628027681646</v>
      </c>
    </row>
    <row r="191" spans="4:11" x14ac:dyDescent="0.3">
      <c r="D191">
        <v>277</v>
      </c>
      <c r="E191">
        <v>17</v>
      </c>
      <c r="G191">
        <f t="shared" si="8"/>
        <v>120.76470588235293</v>
      </c>
      <c r="H191">
        <f t="shared" si="9"/>
        <v>1.485294117647058</v>
      </c>
      <c r="I191">
        <f t="shared" si="10"/>
        <v>179.37110726643587</v>
      </c>
      <c r="J191">
        <f t="shared" si="11"/>
        <v>14584.114186851208</v>
      </c>
      <c r="K191">
        <f t="shared" si="11"/>
        <v>2.2060986159169524</v>
      </c>
    </row>
    <row r="192" spans="4:11" x14ac:dyDescent="0.3">
      <c r="D192">
        <v>285</v>
      </c>
      <c r="E192">
        <v>21</v>
      </c>
      <c r="G192">
        <f t="shared" si="8"/>
        <v>128.76470588235293</v>
      </c>
      <c r="H192">
        <f t="shared" si="9"/>
        <v>5.485294117647058</v>
      </c>
      <c r="I192">
        <f t="shared" si="10"/>
        <v>706.31228373702402</v>
      </c>
      <c r="J192">
        <f t="shared" si="11"/>
        <v>16580.349480968856</v>
      </c>
      <c r="K192">
        <f t="shared" si="11"/>
        <v>30.088451557093418</v>
      </c>
    </row>
    <row r="193" spans="4:11" x14ac:dyDescent="0.3">
      <c r="D193">
        <v>287</v>
      </c>
      <c r="E193">
        <v>24</v>
      </c>
      <c r="G193">
        <f t="shared" si="8"/>
        <v>130.76470588235293</v>
      </c>
      <c r="H193">
        <f t="shared" si="9"/>
        <v>8.485294117647058</v>
      </c>
      <c r="I193">
        <f t="shared" si="10"/>
        <v>1109.5769896193769</v>
      </c>
      <c r="J193">
        <f t="shared" si="11"/>
        <v>17099.408304498265</v>
      </c>
      <c r="K193">
        <f t="shared" si="11"/>
        <v>72.000216262975769</v>
      </c>
    </row>
    <row r="194" spans="4:11" x14ac:dyDescent="0.3">
      <c r="D194">
        <v>287</v>
      </c>
      <c r="E194">
        <v>22</v>
      </c>
      <c r="G194">
        <f t="shared" si="8"/>
        <v>130.76470588235293</v>
      </c>
      <c r="H194">
        <f t="shared" si="9"/>
        <v>6.485294117647058</v>
      </c>
      <c r="I194">
        <f t="shared" si="10"/>
        <v>848.04757785467109</v>
      </c>
      <c r="J194">
        <f t="shared" si="11"/>
        <v>17099.408304498265</v>
      </c>
      <c r="K194">
        <f t="shared" si="11"/>
        <v>42.05903979238753</v>
      </c>
    </row>
    <row r="195" spans="4:11" x14ac:dyDescent="0.3">
      <c r="D195">
        <v>289</v>
      </c>
      <c r="E195">
        <v>20</v>
      </c>
      <c r="G195">
        <f t="shared" si="8"/>
        <v>132.76470588235293</v>
      </c>
      <c r="H195">
        <f t="shared" si="9"/>
        <v>4.485294117647058</v>
      </c>
      <c r="I195">
        <f t="shared" si="10"/>
        <v>595.48875432525938</v>
      </c>
      <c r="J195">
        <f t="shared" si="11"/>
        <v>17626.467128027678</v>
      </c>
      <c r="K195">
        <f t="shared" si="11"/>
        <v>20.117863321799302</v>
      </c>
    </row>
    <row r="196" spans="4:11" x14ac:dyDescent="0.3">
      <c r="D196">
        <v>291</v>
      </c>
      <c r="E196">
        <v>22</v>
      </c>
      <c r="G196">
        <f t="shared" si="8"/>
        <v>134.76470588235293</v>
      </c>
      <c r="H196">
        <f t="shared" si="9"/>
        <v>6.485294117647058</v>
      </c>
      <c r="I196">
        <f t="shared" si="10"/>
        <v>873.98875432525926</v>
      </c>
      <c r="J196">
        <f t="shared" si="11"/>
        <v>18161.525951557091</v>
      </c>
      <c r="K196">
        <f t="shared" si="11"/>
        <v>42.05903979238753</v>
      </c>
    </row>
    <row r="197" spans="4:11" x14ac:dyDescent="0.3">
      <c r="D197">
        <v>296</v>
      </c>
      <c r="E197">
        <v>15</v>
      </c>
      <c r="G197">
        <f t="shared" ref="G197:G208" si="12">D197-$G$2</f>
        <v>139.76470588235293</v>
      </c>
      <c r="H197">
        <f t="shared" si="9"/>
        <v>-0.51470588235294201</v>
      </c>
      <c r="I197">
        <f t="shared" si="10"/>
        <v>-71.937716262975883</v>
      </c>
      <c r="J197">
        <f t="shared" si="11"/>
        <v>19534.173010380619</v>
      </c>
      <c r="K197">
        <f t="shared" si="11"/>
        <v>0.2649221453287206</v>
      </c>
    </row>
    <row r="198" spans="4:11" x14ac:dyDescent="0.3">
      <c r="D198">
        <v>299</v>
      </c>
      <c r="E198">
        <v>14</v>
      </c>
      <c r="G198">
        <f t="shared" si="12"/>
        <v>142.76470588235293</v>
      </c>
      <c r="H198">
        <f t="shared" ref="H198:H208" si="13">E198-$H$2</f>
        <v>-1.514705882352942</v>
      </c>
      <c r="I198">
        <f t="shared" ref="I198:I208" si="14">G198*H198</f>
        <v>-216.24653979238764</v>
      </c>
      <c r="J198">
        <f t="shared" ref="J198:K208" si="15">G198^2</f>
        <v>20381.761245674737</v>
      </c>
      <c r="K198">
        <f t="shared" si="15"/>
        <v>2.2943339100346045</v>
      </c>
    </row>
    <row r="199" spans="4:11" x14ac:dyDescent="0.3">
      <c r="D199">
        <v>301</v>
      </c>
      <c r="E199">
        <v>14</v>
      </c>
      <c r="G199">
        <f t="shared" si="12"/>
        <v>144.76470588235293</v>
      </c>
      <c r="H199">
        <f t="shared" si="13"/>
        <v>-1.514705882352942</v>
      </c>
      <c r="I199">
        <f t="shared" si="14"/>
        <v>-219.27595155709352</v>
      </c>
      <c r="J199">
        <f t="shared" si="15"/>
        <v>20956.82006920415</v>
      </c>
      <c r="K199">
        <f t="shared" si="15"/>
        <v>2.2943339100346045</v>
      </c>
    </row>
    <row r="200" spans="4:11" x14ac:dyDescent="0.3">
      <c r="D200">
        <v>303</v>
      </c>
      <c r="E200">
        <v>19</v>
      </c>
      <c r="G200">
        <f t="shared" si="12"/>
        <v>146.76470588235293</v>
      </c>
      <c r="H200">
        <f t="shared" si="13"/>
        <v>3.485294117647058</v>
      </c>
      <c r="I200">
        <f t="shared" si="14"/>
        <v>511.51816608996523</v>
      </c>
      <c r="J200">
        <f t="shared" si="15"/>
        <v>21539.878892733559</v>
      </c>
      <c r="K200">
        <f t="shared" si="15"/>
        <v>12.147275086505184</v>
      </c>
    </row>
    <row r="201" spans="4:11" x14ac:dyDescent="0.3">
      <c r="D201">
        <v>304</v>
      </c>
      <c r="E201">
        <v>20</v>
      </c>
      <c r="G201">
        <f t="shared" si="12"/>
        <v>147.76470588235293</v>
      </c>
      <c r="H201">
        <f t="shared" si="13"/>
        <v>4.485294117647058</v>
      </c>
      <c r="I201">
        <f t="shared" si="14"/>
        <v>662.76816608996523</v>
      </c>
      <c r="J201">
        <f t="shared" si="15"/>
        <v>21834.408304498265</v>
      </c>
      <c r="K201">
        <f t="shared" si="15"/>
        <v>20.117863321799302</v>
      </c>
    </row>
    <row r="202" spans="4:11" x14ac:dyDescent="0.3">
      <c r="D202">
        <v>304</v>
      </c>
      <c r="E202">
        <v>24</v>
      </c>
      <c r="G202">
        <f t="shared" si="12"/>
        <v>147.76470588235293</v>
      </c>
      <c r="H202">
        <f t="shared" si="13"/>
        <v>8.485294117647058</v>
      </c>
      <c r="I202">
        <f t="shared" si="14"/>
        <v>1253.8269896193769</v>
      </c>
      <c r="J202">
        <f t="shared" si="15"/>
        <v>21834.408304498265</v>
      </c>
      <c r="K202">
        <f t="shared" si="15"/>
        <v>72.000216262975769</v>
      </c>
    </row>
    <row r="203" spans="4:11" x14ac:dyDescent="0.3">
      <c r="D203">
        <v>307</v>
      </c>
      <c r="E203">
        <v>16</v>
      </c>
      <c r="G203">
        <f t="shared" si="12"/>
        <v>150.76470588235293</v>
      </c>
      <c r="H203">
        <f t="shared" si="13"/>
        <v>0.48529411764705799</v>
      </c>
      <c r="I203">
        <f t="shared" si="14"/>
        <v>73.165224913494683</v>
      </c>
      <c r="J203">
        <f t="shared" si="15"/>
        <v>22729.996539792384</v>
      </c>
      <c r="K203">
        <f t="shared" si="15"/>
        <v>0.23551038062283655</v>
      </c>
    </row>
    <row r="204" spans="4:11" x14ac:dyDescent="0.3">
      <c r="D204">
        <v>310</v>
      </c>
      <c r="E204">
        <v>15</v>
      </c>
      <c r="G204">
        <f t="shared" si="12"/>
        <v>153.76470588235293</v>
      </c>
      <c r="H204">
        <f t="shared" si="13"/>
        <v>-0.51470588235294201</v>
      </c>
      <c r="I204">
        <f t="shared" si="14"/>
        <v>-79.143598615917071</v>
      </c>
      <c r="J204">
        <f t="shared" si="15"/>
        <v>23643.5847750865</v>
      </c>
      <c r="K204">
        <f t="shared" si="15"/>
        <v>0.2649221453287206</v>
      </c>
    </row>
    <row r="205" spans="4:11" x14ac:dyDescent="0.3">
      <c r="D205">
        <v>311</v>
      </c>
      <c r="E205">
        <v>15</v>
      </c>
      <c r="G205">
        <f t="shared" si="12"/>
        <v>154.76470588235293</v>
      </c>
      <c r="H205">
        <f t="shared" si="13"/>
        <v>-0.51470588235294201</v>
      </c>
      <c r="I205">
        <f t="shared" si="14"/>
        <v>-79.658304498270013</v>
      </c>
      <c r="J205">
        <f t="shared" si="15"/>
        <v>23952.114186851206</v>
      </c>
      <c r="K205">
        <f t="shared" si="15"/>
        <v>0.2649221453287206</v>
      </c>
    </row>
    <row r="206" spans="4:11" x14ac:dyDescent="0.3">
      <c r="D206">
        <v>311</v>
      </c>
      <c r="E206">
        <v>20</v>
      </c>
      <c r="G206">
        <f t="shared" si="12"/>
        <v>154.76470588235293</v>
      </c>
      <c r="H206">
        <f t="shared" si="13"/>
        <v>4.485294117647058</v>
      </c>
      <c r="I206">
        <f t="shared" si="14"/>
        <v>694.16522491349463</v>
      </c>
      <c r="J206">
        <f t="shared" si="15"/>
        <v>23952.114186851206</v>
      </c>
      <c r="K206">
        <f t="shared" si="15"/>
        <v>20.117863321799302</v>
      </c>
    </row>
    <row r="207" spans="4:11" x14ac:dyDescent="0.3">
      <c r="D207">
        <v>314</v>
      </c>
      <c r="E207">
        <v>15</v>
      </c>
      <c r="G207">
        <f t="shared" si="12"/>
        <v>157.76470588235293</v>
      </c>
      <c r="H207">
        <f t="shared" si="13"/>
        <v>-0.51470588235294201</v>
      </c>
      <c r="I207">
        <f t="shared" si="14"/>
        <v>-81.202422145328839</v>
      </c>
      <c r="J207">
        <f t="shared" si="15"/>
        <v>24889.702422145325</v>
      </c>
      <c r="K207">
        <f t="shared" si="15"/>
        <v>0.2649221453287206</v>
      </c>
    </row>
    <row r="208" spans="4:11" x14ac:dyDescent="0.3">
      <c r="D208">
        <v>316</v>
      </c>
      <c r="E208">
        <v>12</v>
      </c>
      <c r="G208">
        <f t="shared" si="12"/>
        <v>159.76470588235293</v>
      </c>
      <c r="H208">
        <f t="shared" si="13"/>
        <v>-3.514705882352942</v>
      </c>
      <c r="I208">
        <f t="shared" si="14"/>
        <v>-561.52595155709355</v>
      </c>
      <c r="J208">
        <f t="shared" si="15"/>
        <v>25524.761245674737</v>
      </c>
      <c r="K208">
        <f t="shared" si="15"/>
        <v>12.353157439446372</v>
      </c>
    </row>
  </sheetData>
  <autoFilter ref="D4:E4" xr:uid="{55217A6C-1C3D-4618-9210-05AA12FC341A}">
    <sortState xmlns:xlrd2="http://schemas.microsoft.com/office/spreadsheetml/2017/richdata2" ref="D5:E325">
      <sortCondition ref="D4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D5CF-E892-434B-A87D-3537409B33F6}">
  <dimension ref="B1:G77"/>
  <sheetViews>
    <sheetView workbookViewId="0">
      <selection activeCell="H2" sqref="H2"/>
    </sheetView>
  </sheetViews>
  <sheetFormatPr defaultRowHeight="14.4" x14ac:dyDescent="0.3"/>
  <sheetData>
    <row r="1" spans="2:7" x14ac:dyDescent="0.3">
      <c r="B1" t="s">
        <v>100</v>
      </c>
      <c r="C1" t="s">
        <v>101</v>
      </c>
    </row>
    <row r="2" spans="2:7" x14ac:dyDescent="0.3">
      <c r="B2">
        <v>1</v>
      </c>
      <c r="C2">
        <v>4</v>
      </c>
      <c r="D2">
        <f>LOG(C2,10)</f>
        <v>0.60205999132796229</v>
      </c>
      <c r="F2">
        <f>LN(C2)</f>
        <v>1.3862943611198906</v>
      </c>
      <c r="G2">
        <f>LOG10(C2)</f>
        <v>0.6020599913279624</v>
      </c>
    </row>
    <row r="3" spans="2:7" x14ac:dyDescent="0.3">
      <c r="B3">
        <f>B2+0.1</f>
        <v>1.1000000000000001</v>
      </c>
      <c r="C3">
        <v>4</v>
      </c>
      <c r="D3">
        <f t="shared" ref="D3:D66" si="0">LOG(C3,10)</f>
        <v>0.60205999132796229</v>
      </c>
    </row>
    <row r="4" spans="2:7" x14ac:dyDescent="0.3">
      <c r="B4">
        <f>B3+0.1</f>
        <v>1.2000000000000002</v>
      </c>
      <c r="C4">
        <v>4</v>
      </c>
      <c r="D4">
        <f t="shared" si="0"/>
        <v>0.60205999132796229</v>
      </c>
    </row>
    <row r="5" spans="2:7" x14ac:dyDescent="0.3">
      <c r="B5">
        <f>B4+0.1</f>
        <v>1.3000000000000003</v>
      </c>
      <c r="C5">
        <v>4</v>
      </c>
      <c r="D5">
        <f t="shared" si="0"/>
        <v>0.60205999132796229</v>
      </c>
    </row>
    <row r="6" spans="2:7" x14ac:dyDescent="0.3">
      <c r="B6">
        <f>B5+0.1</f>
        <v>1.4000000000000004</v>
      </c>
      <c r="C6">
        <v>4</v>
      </c>
      <c r="D6">
        <f t="shared" si="0"/>
        <v>0.60205999132796229</v>
      </c>
    </row>
    <row r="7" spans="2:7" x14ac:dyDescent="0.3">
      <c r="B7">
        <f>B6+0.1</f>
        <v>1.5000000000000004</v>
      </c>
      <c r="C7">
        <v>4</v>
      </c>
      <c r="D7">
        <f t="shared" si="0"/>
        <v>0.60205999132796229</v>
      </c>
    </row>
    <row r="8" spans="2:7" x14ac:dyDescent="0.3">
      <c r="B8">
        <f t="shared" ref="B8:B71" si="1">B7+0.1</f>
        <v>1.6000000000000005</v>
      </c>
      <c r="C8">
        <v>5</v>
      </c>
      <c r="D8">
        <f t="shared" si="0"/>
        <v>0.69897000433601875</v>
      </c>
    </row>
    <row r="9" spans="2:7" x14ac:dyDescent="0.3">
      <c r="B9">
        <f t="shared" si="1"/>
        <v>1.7000000000000006</v>
      </c>
      <c r="C9">
        <v>5</v>
      </c>
      <c r="D9">
        <f t="shared" si="0"/>
        <v>0.69897000433601875</v>
      </c>
    </row>
    <row r="10" spans="2:7" x14ac:dyDescent="0.3">
      <c r="B10">
        <f t="shared" si="1"/>
        <v>1.8000000000000007</v>
      </c>
      <c r="C10">
        <v>5</v>
      </c>
      <c r="D10">
        <f t="shared" si="0"/>
        <v>0.69897000433601875</v>
      </c>
    </row>
    <row r="11" spans="2:7" x14ac:dyDescent="0.3">
      <c r="B11">
        <f t="shared" si="1"/>
        <v>1.9000000000000008</v>
      </c>
      <c r="C11">
        <v>5</v>
      </c>
      <c r="D11">
        <f t="shared" si="0"/>
        <v>0.69897000433601875</v>
      </c>
    </row>
    <row r="12" spans="2:7" x14ac:dyDescent="0.3">
      <c r="B12">
        <f t="shared" si="1"/>
        <v>2.0000000000000009</v>
      </c>
      <c r="C12">
        <v>5</v>
      </c>
      <c r="D12">
        <f t="shared" si="0"/>
        <v>0.69897000433601875</v>
      </c>
    </row>
    <row r="13" spans="2:7" x14ac:dyDescent="0.3">
      <c r="B13">
        <f t="shared" si="1"/>
        <v>2.100000000000001</v>
      </c>
      <c r="C13">
        <v>5</v>
      </c>
      <c r="D13">
        <f t="shared" si="0"/>
        <v>0.69897000433601875</v>
      </c>
    </row>
    <row r="14" spans="2:7" x14ac:dyDescent="0.3">
      <c r="B14">
        <f t="shared" si="1"/>
        <v>2.2000000000000011</v>
      </c>
      <c r="C14">
        <v>5</v>
      </c>
      <c r="D14">
        <f t="shared" si="0"/>
        <v>0.69897000433601875</v>
      </c>
    </row>
    <row r="15" spans="2:7" x14ac:dyDescent="0.3">
      <c r="B15">
        <f t="shared" si="1"/>
        <v>2.3000000000000012</v>
      </c>
      <c r="C15">
        <v>5</v>
      </c>
      <c r="D15">
        <f t="shared" si="0"/>
        <v>0.69897000433601875</v>
      </c>
    </row>
    <row r="16" spans="2:7" x14ac:dyDescent="0.3">
      <c r="B16">
        <f t="shared" si="1"/>
        <v>2.4000000000000012</v>
      </c>
      <c r="C16">
        <v>5</v>
      </c>
      <c r="D16">
        <f t="shared" si="0"/>
        <v>0.69897000433601875</v>
      </c>
    </row>
    <row r="17" spans="2:4" x14ac:dyDescent="0.3">
      <c r="B17">
        <f t="shared" si="1"/>
        <v>2.5000000000000013</v>
      </c>
      <c r="C17">
        <v>5</v>
      </c>
      <c r="D17">
        <f t="shared" si="0"/>
        <v>0.69897000433601875</v>
      </c>
    </row>
    <row r="18" spans="2:4" x14ac:dyDescent="0.3">
      <c r="B18">
        <f t="shared" si="1"/>
        <v>2.6000000000000014</v>
      </c>
      <c r="C18">
        <v>5</v>
      </c>
      <c r="D18">
        <f t="shared" si="0"/>
        <v>0.69897000433601875</v>
      </c>
    </row>
    <row r="19" spans="2:4" x14ac:dyDescent="0.3">
      <c r="B19">
        <f t="shared" si="1"/>
        <v>2.7000000000000015</v>
      </c>
      <c r="C19">
        <v>5</v>
      </c>
      <c r="D19">
        <f t="shared" si="0"/>
        <v>0.69897000433601875</v>
      </c>
    </row>
    <row r="20" spans="2:4" x14ac:dyDescent="0.3">
      <c r="B20">
        <f t="shared" si="1"/>
        <v>2.8000000000000016</v>
      </c>
      <c r="C20">
        <v>5</v>
      </c>
      <c r="D20">
        <f t="shared" si="0"/>
        <v>0.69897000433601875</v>
      </c>
    </row>
    <row r="21" spans="2:4" x14ac:dyDescent="0.3">
      <c r="B21">
        <f t="shared" si="1"/>
        <v>2.9000000000000017</v>
      </c>
      <c r="C21">
        <v>6</v>
      </c>
      <c r="D21">
        <f t="shared" si="0"/>
        <v>0.77815125038364352</v>
      </c>
    </row>
    <row r="22" spans="2:4" x14ac:dyDescent="0.3">
      <c r="B22">
        <f t="shared" si="1"/>
        <v>3.0000000000000018</v>
      </c>
      <c r="C22">
        <v>6</v>
      </c>
      <c r="D22">
        <f t="shared" si="0"/>
        <v>0.77815125038364352</v>
      </c>
    </row>
    <row r="23" spans="2:4" x14ac:dyDescent="0.3">
      <c r="B23">
        <f t="shared" si="1"/>
        <v>3.1000000000000019</v>
      </c>
      <c r="C23">
        <v>6</v>
      </c>
      <c r="D23">
        <f t="shared" si="0"/>
        <v>0.77815125038364352</v>
      </c>
    </row>
    <row r="24" spans="2:4" x14ac:dyDescent="0.3">
      <c r="B24">
        <f t="shared" si="1"/>
        <v>3.200000000000002</v>
      </c>
      <c r="C24">
        <v>6</v>
      </c>
      <c r="D24">
        <f t="shared" si="0"/>
        <v>0.77815125038364352</v>
      </c>
    </row>
    <row r="25" spans="2:4" x14ac:dyDescent="0.3">
      <c r="B25">
        <f t="shared" si="1"/>
        <v>3.300000000000002</v>
      </c>
      <c r="C25">
        <v>6</v>
      </c>
      <c r="D25">
        <f t="shared" si="0"/>
        <v>0.77815125038364352</v>
      </c>
    </row>
    <row r="26" spans="2:4" x14ac:dyDescent="0.3">
      <c r="B26">
        <f t="shared" si="1"/>
        <v>3.4000000000000021</v>
      </c>
      <c r="C26">
        <v>6</v>
      </c>
      <c r="D26">
        <f t="shared" si="0"/>
        <v>0.77815125038364352</v>
      </c>
    </row>
    <row r="27" spans="2:4" x14ac:dyDescent="0.3">
      <c r="B27">
        <f t="shared" si="1"/>
        <v>3.5000000000000022</v>
      </c>
      <c r="C27">
        <v>6</v>
      </c>
      <c r="D27">
        <f t="shared" si="0"/>
        <v>0.77815125038364352</v>
      </c>
    </row>
    <row r="28" spans="2:4" x14ac:dyDescent="0.3">
      <c r="B28">
        <f t="shared" si="1"/>
        <v>3.6000000000000023</v>
      </c>
      <c r="C28">
        <v>6</v>
      </c>
      <c r="D28">
        <f t="shared" si="0"/>
        <v>0.77815125038364352</v>
      </c>
    </row>
    <row r="29" spans="2:4" x14ac:dyDescent="0.3">
      <c r="B29">
        <f t="shared" si="1"/>
        <v>3.7000000000000024</v>
      </c>
      <c r="C29">
        <v>6</v>
      </c>
      <c r="D29">
        <f t="shared" si="0"/>
        <v>0.77815125038364352</v>
      </c>
    </row>
    <row r="30" spans="2:4" x14ac:dyDescent="0.3">
      <c r="B30">
        <f t="shared" si="1"/>
        <v>3.8000000000000025</v>
      </c>
      <c r="C30">
        <v>6</v>
      </c>
      <c r="D30">
        <f t="shared" si="0"/>
        <v>0.77815125038364352</v>
      </c>
    </row>
    <row r="31" spans="2:4" x14ac:dyDescent="0.3">
      <c r="B31">
        <f t="shared" si="1"/>
        <v>3.9000000000000026</v>
      </c>
      <c r="C31">
        <v>6</v>
      </c>
      <c r="D31">
        <f t="shared" si="0"/>
        <v>0.77815125038364352</v>
      </c>
    </row>
    <row r="32" spans="2:4" x14ac:dyDescent="0.3">
      <c r="B32">
        <f t="shared" si="1"/>
        <v>4.0000000000000027</v>
      </c>
      <c r="C32">
        <v>5</v>
      </c>
      <c r="D32">
        <f t="shared" si="0"/>
        <v>0.69897000433601875</v>
      </c>
    </row>
    <row r="33" spans="2:4" x14ac:dyDescent="0.3">
      <c r="B33">
        <f t="shared" si="1"/>
        <v>4.1000000000000023</v>
      </c>
      <c r="C33">
        <v>5</v>
      </c>
      <c r="D33">
        <f t="shared" si="0"/>
        <v>0.69897000433601875</v>
      </c>
    </row>
    <row r="34" spans="2:4" x14ac:dyDescent="0.3">
      <c r="B34">
        <f t="shared" si="1"/>
        <v>4.200000000000002</v>
      </c>
      <c r="C34">
        <v>5</v>
      </c>
      <c r="D34">
        <f t="shared" si="0"/>
        <v>0.69897000433601875</v>
      </c>
    </row>
    <row r="35" spans="2:4" x14ac:dyDescent="0.3">
      <c r="B35">
        <f t="shared" si="1"/>
        <v>4.3000000000000016</v>
      </c>
      <c r="C35">
        <v>5</v>
      </c>
      <c r="D35">
        <f t="shared" si="0"/>
        <v>0.69897000433601875</v>
      </c>
    </row>
    <row r="36" spans="2:4" x14ac:dyDescent="0.3">
      <c r="B36">
        <f t="shared" si="1"/>
        <v>4.4000000000000012</v>
      </c>
      <c r="C36">
        <v>5</v>
      </c>
      <c r="D36">
        <f t="shared" si="0"/>
        <v>0.69897000433601875</v>
      </c>
    </row>
    <row r="37" spans="2:4" x14ac:dyDescent="0.3">
      <c r="B37">
        <f t="shared" si="1"/>
        <v>4.5000000000000009</v>
      </c>
      <c r="C37">
        <v>5</v>
      </c>
      <c r="D37">
        <f t="shared" si="0"/>
        <v>0.69897000433601875</v>
      </c>
    </row>
    <row r="38" spans="2:4" x14ac:dyDescent="0.3">
      <c r="B38">
        <f t="shared" si="1"/>
        <v>4.6000000000000005</v>
      </c>
      <c r="C38">
        <v>5</v>
      </c>
      <c r="D38">
        <f t="shared" si="0"/>
        <v>0.69897000433601875</v>
      </c>
    </row>
    <row r="39" spans="2:4" x14ac:dyDescent="0.3">
      <c r="B39">
        <f t="shared" si="1"/>
        <v>4.7</v>
      </c>
      <c r="C39">
        <v>5</v>
      </c>
      <c r="D39">
        <f t="shared" si="0"/>
        <v>0.69897000433601875</v>
      </c>
    </row>
    <row r="40" spans="2:4" x14ac:dyDescent="0.3">
      <c r="B40">
        <f t="shared" si="1"/>
        <v>4.8</v>
      </c>
      <c r="C40">
        <v>5</v>
      </c>
      <c r="D40">
        <f t="shared" si="0"/>
        <v>0.69897000433601875</v>
      </c>
    </row>
    <row r="41" spans="2:4" x14ac:dyDescent="0.3">
      <c r="B41">
        <f t="shared" si="1"/>
        <v>4.8999999999999995</v>
      </c>
      <c r="C41">
        <v>5</v>
      </c>
      <c r="D41">
        <f t="shared" si="0"/>
        <v>0.69897000433601875</v>
      </c>
    </row>
    <row r="42" spans="2:4" x14ac:dyDescent="0.3">
      <c r="B42">
        <f t="shared" si="1"/>
        <v>4.9999999999999991</v>
      </c>
      <c r="C42">
        <v>5</v>
      </c>
      <c r="D42">
        <f t="shared" si="0"/>
        <v>0.69897000433601875</v>
      </c>
    </row>
    <row r="43" spans="2:4" x14ac:dyDescent="0.3">
      <c r="B43">
        <f t="shared" si="1"/>
        <v>5.0999999999999988</v>
      </c>
      <c r="C43">
        <f>C32-1</f>
        <v>4</v>
      </c>
      <c r="D43">
        <f t="shared" si="0"/>
        <v>0.60205999132796229</v>
      </c>
    </row>
    <row r="44" spans="2:4" x14ac:dyDescent="0.3">
      <c r="B44">
        <f t="shared" si="1"/>
        <v>5.1999999999999984</v>
      </c>
      <c r="C44">
        <f t="shared" ref="C44:C77" si="2">C33-1</f>
        <v>4</v>
      </c>
      <c r="D44">
        <f t="shared" si="0"/>
        <v>0.60205999132796229</v>
      </c>
    </row>
    <row r="45" spans="2:4" x14ac:dyDescent="0.3">
      <c r="B45">
        <f t="shared" si="1"/>
        <v>5.299999999999998</v>
      </c>
      <c r="C45">
        <f t="shared" si="2"/>
        <v>4</v>
      </c>
      <c r="D45">
        <f t="shared" si="0"/>
        <v>0.60205999132796229</v>
      </c>
    </row>
    <row r="46" spans="2:4" x14ac:dyDescent="0.3">
      <c r="B46">
        <f t="shared" si="1"/>
        <v>5.3999999999999977</v>
      </c>
      <c r="C46">
        <f t="shared" si="2"/>
        <v>4</v>
      </c>
      <c r="D46">
        <f t="shared" si="0"/>
        <v>0.60205999132796229</v>
      </c>
    </row>
    <row r="47" spans="2:4" x14ac:dyDescent="0.3">
      <c r="B47">
        <f t="shared" si="1"/>
        <v>5.4999999999999973</v>
      </c>
      <c r="C47">
        <f t="shared" si="2"/>
        <v>4</v>
      </c>
      <c r="D47">
        <f t="shared" si="0"/>
        <v>0.60205999132796229</v>
      </c>
    </row>
    <row r="48" spans="2:4" x14ac:dyDescent="0.3">
      <c r="B48">
        <f t="shared" si="1"/>
        <v>5.599999999999997</v>
      </c>
      <c r="C48">
        <f t="shared" si="2"/>
        <v>4</v>
      </c>
      <c r="D48">
        <f t="shared" si="0"/>
        <v>0.60205999132796229</v>
      </c>
    </row>
    <row r="49" spans="2:4" x14ac:dyDescent="0.3">
      <c r="B49">
        <f t="shared" si="1"/>
        <v>5.6999999999999966</v>
      </c>
      <c r="C49">
        <f t="shared" si="2"/>
        <v>4</v>
      </c>
      <c r="D49">
        <f t="shared" si="0"/>
        <v>0.60205999132796229</v>
      </c>
    </row>
    <row r="50" spans="2:4" x14ac:dyDescent="0.3">
      <c r="B50">
        <f t="shared" si="1"/>
        <v>5.7999999999999963</v>
      </c>
      <c r="C50">
        <f t="shared" si="2"/>
        <v>4</v>
      </c>
      <c r="D50">
        <f t="shared" si="0"/>
        <v>0.60205999132796229</v>
      </c>
    </row>
    <row r="51" spans="2:4" x14ac:dyDescent="0.3">
      <c r="B51">
        <f t="shared" si="1"/>
        <v>5.8999999999999959</v>
      </c>
      <c r="C51">
        <f t="shared" si="2"/>
        <v>4</v>
      </c>
      <c r="D51">
        <f t="shared" si="0"/>
        <v>0.60205999132796229</v>
      </c>
    </row>
    <row r="52" spans="2:4" x14ac:dyDescent="0.3">
      <c r="B52">
        <f t="shared" si="1"/>
        <v>5.9999999999999956</v>
      </c>
      <c r="C52">
        <f t="shared" si="2"/>
        <v>4</v>
      </c>
      <c r="D52">
        <f t="shared" si="0"/>
        <v>0.60205999132796229</v>
      </c>
    </row>
    <row r="53" spans="2:4" x14ac:dyDescent="0.3">
      <c r="B53">
        <f t="shared" si="1"/>
        <v>6.0999999999999952</v>
      </c>
      <c r="C53">
        <f t="shared" si="2"/>
        <v>4</v>
      </c>
      <c r="D53">
        <f t="shared" si="0"/>
        <v>0.60205999132796229</v>
      </c>
    </row>
    <row r="54" spans="2:4" x14ac:dyDescent="0.3">
      <c r="B54">
        <f t="shared" si="1"/>
        <v>6.1999999999999948</v>
      </c>
      <c r="C54">
        <f t="shared" si="2"/>
        <v>3</v>
      </c>
      <c r="D54">
        <f t="shared" si="0"/>
        <v>0.47712125471966244</v>
      </c>
    </row>
    <row r="55" spans="2:4" x14ac:dyDescent="0.3">
      <c r="B55">
        <f t="shared" si="1"/>
        <v>6.2999999999999945</v>
      </c>
      <c r="C55">
        <f t="shared" si="2"/>
        <v>3</v>
      </c>
      <c r="D55">
        <f t="shared" si="0"/>
        <v>0.47712125471966244</v>
      </c>
    </row>
    <row r="56" spans="2:4" x14ac:dyDescent="0.3">
      <c r="B56">
        <f t="shared" si="1"/>
        <v>6.3999999999999941</v>
      </c>
      <c r="C56">
        <f t="shared" si="2"/>
        <v>3</v>
      </c>
      <c r="D56">
        <f t="shared" si="0"/>
        <v>0.47712125471966244</v>
      </c>
    </row>
    <row r="57" spans="2:4" x14ac:dyDescent="0.3">
      <c r="B57">
        <f t="shared" si="1"/>
        <v>6.4999999999999938</v>
      </c>
      <c r="C57">
        <f t="shared" si="2"/>
        <v>3</v>
      </c>
      <c r="D57">
        <f t="shared" si="0"/>
        <v>0.47712125471966244</v>
      </c>
    </row>
    <row r="58" spans="2:4" x14ac:dyDescent="0.3">
      <c r="B58">
        <f t="shared" si="1"/>
        <v>6.5999999999999934</v>
      </c>
      <c r="C58">
        <f t="shared" si="2"/>
        <v>3</v>
      </c>
      <c r="D58">
        <f t="shared" si="0"/>
        <v>0.47712125471966244</v>
      </c>
    </row>
    <row r="59" spans="2:4" x14ac:dyDescent="0.3">
      <c r="B59">
        <f t="shared" si="1"/>
        <v>6.6999999999999931</v>
      </c>
      <c r="C59">
        <f t="shared" si="2"/>
        <v>3</v>
      </c>
      <c r="D59">
        <f t="shared" si="0"/>
        <v>0.47712125471966244</v>
      </c>
    </row>
    <row r="60" spans="2:4" x14ac:dyDescent="0.3">
      <c r="B60">
        <f t="shared" si="1"/>
        <v>6.7999999999999927</v>
      </c>
      <c r="C60">
        <f t="shared" si="2"/>
        <v>3</v>
      </c>
      <c r="D60">
        <f t="shared" si="0"/>
        <v>0.47712125471966244</v>
      </c>
    </row>
    <row r="61" spans="2:4" x14ac:dyDescent="0.3">
      <c r="B61">
        <f t="shared" si="1"/>
        <v>6.8999999999999924</v>
      </c>
      <c r="C61">
        <f t="shared" si="2"/>
        <v>3</v>
      </c>
      <c r="D61">
        <f t="shared" si="0"/>
        <v>0.47712125471966244</v>
      </c>
    </row>
    <row r="62" spans="2:4" x14ac:dyDescent="0.3">
      <c r="B62">
        <f t="shared" si="1"/>
        <v>6.999999999999992</v>
      </c>
      <c r="C62">
        <f t="shared" si="2"/>
        <v>3</v>
      </c>
      <c r="D62">
        <f t="shared" si="0"/>
        <v>0.47712125471966244</v>
      </c>
    </row>
    <row r="63" spans="2:4" x14ac:dyDescent="0.3">
      <c r="B63">
        <f t="shared" si="1"/>
        <v>7.0999999999999917</v>
      </c>
      <c r="C63">
        <f t="shared" si="2"/>
        <v>3</v>
      </c>
      <c r="D63">
        <f t="shared" si="0"/>
        <v>0.47712125471966244</v>
      </c>
    </row>
    <row r="64" spans="2:4" x14ac:dyDescent="0.3">
      <c r="B64">
        <f t="shared" si="1"/>
        <v>7.1999999999999913</v>
      </c>
      <c r="C64">
        <f t="shared" si="2"/>
        <v>3</v>
      </c>
      <c r="D64">
        <f t="shared" si="0"/>
        <v>0.47712125471966244</v>
      </c>
    </row>
    <row r="65" spans="2:4" x14ac:dyDescent="0.3">
      <c r="B65">
        <f t="shared" si="1"/>
        <v>7.2999999999999909</v>
      </c>
      <c r="C65">
        <f t="shared" si="2"/>
        <v>2</v>
      </c>
      <c r="D65">
        <f t="shared" si="0"/>
        <v>0.30102999566398114</v>
      </c>
    </row>
    <row r="66" spans="2:4" x14ac:dyDescent="0.3">
      <c r="B66">
        <f t="shared" si="1"/>
        <v>7.3999999999999906</v>
      </c>
      <c r="C66">
        <f t="shared" si="2"/>
        <v>2</v>
      </c>
      <c r="D66">
        <f t="shared" si="0"/>
        <v>0.30102999566398114</v>
      </c>
    </row>
    <row r="67" spans="2:4" x14ac:dyDescent="0.3">
      <c r="B67">
        <f t="shared" si="1"/>
        <v>7.4999999999999902</v>
      </c>
      <c r="C67">
        <f t="shared" si="2"/>
        <v>2</v>
      </c>
      <c r="D67">
        <f t="shared" ref="D67:D77" si="3">LOG(C67,10)</f>
        <v>0.30102999566398114</v>
      </c>
    </row>
    <row r="68" spans="2:4" x14ac:dyDescent="0.3">
      <c r="B68">
        <f t="shared" si="1"/>
        <v>7.5999999999999899</v>
      </c>
      <c r="C68">
        <f t="shared" si="2"/>
        <v>2</v>
      </c>
      <c r="D68">
        <f t="shared" si="3"/>
        <v>0.30102999566398114</v>
      </c>
    </row>
    <row r="69" spans="2:4" x14ac:dyDescent="0.3">
      <c r="B69">
        <f t="shared" si="1"/>
        <v>7.6999999999999895</v>
      </c>
      <c r="C69">
        <f t="shared" si="2"/>
        <v>2</v>
      </c>
      <c r="D69">
        <f t="shared" si="3"/>
        <v>0.30102999566398114</v>
      </c>
    </row>
    <row r="70" spans="2:4" x14ac:dyDescent="0.3">
      <c r="B70">
        <f t="shared" si="1"/>
        <v>7.7999999999999892</v>
      </c>
      <c r="C70">
        <f t="shared" si="2"/>
        <v>2</v>
      </c>
      <c r="D70">
        <f t="shared" si="3"/>
        <v>0.30102999566398114</v>
      </c>
    </row>
    <row r="71" spans="2:4" x14ac:dyDescent="0.3">
      <c r="B71">
        <f t="shared" si="1"/>
        <v>7.8999999999999888</v>
      </c>
      <c r="C71">
        <f t="shared" si="2"/>
        <v>2</v>
      </c>
      <c r="D71">
        <f t="shared" si="3"/>
        <v>0.30102999566398114</v>
      </c>
    </row>
    <row r="72" spans="2:4" x14ac:dyDescent="0.3">
      <c r="B72">
        <f t="shared" ref="B72:B77" si="4">B71+0.1</f>
        <v>7.9999999999999885</v>
      </c>
      <c r="C72">
        <f t="shared" si="2"/>
        <v>2</v>
      </c>
      <c r="D72">
        <f t="shared" si="3"/>
        <v>0.30102999566398114</v>
      </c>
    </row>
    <row r="73" spans="2:4" x14ac:dyDescent="0.3">
      <c r="B73">
        <f t="shared" si="4"/>
        <v>8.099999999999989</v>
      </c>
      <c r="C73">
        <f t="shared" si="2"/>
        <v>2</v>
      </c>
      <c r="D73">
        <f t="shared" si="3"/>
        <v>0.30102999566398114</v>
      </c>
    </row>
    <row r="74" spans="2:4" x14ac:dyDescent="0.3">
      <c r="B74">
        <f t="shared" si="4"/>
        <v>8.1999999999999886</v>
      </c>
      <c r="C74">
        <f t="shared" si="2"/>
        <v>2</v>
      </c>
      <c r="D74">
        <f t="shared" si="3"/>
        <v>0.30102999566398114</v>
      </c>
    </row>
    <row r="75" spans="2:4" x14ac:dyDescent="0.3">
      <c r="B75">
        <f t="shared" si="4"/>
        <v>8.2999999999999883</v>
      </c>
      <c r="C75">
        <f t="shared" si="2"/>
        <v>2</v>
      </c>
      <c r="D75">
        <f t="shared" si="3"/>
        <v>0.30102999566398114</v>
      </c>
    </row>
    <row r="76" spans="2:4" x14ac:dyDescent="0.3">
      <c r="B76">
        <f t="shared" si="4"/>
        <v>8.3999999999999879</v>
      </c>
      <c r="C76">
        <f t="shared" si="2"/>
        <v>1</v>
      </c>
      <c r="D76">
        <f t="shared" si="3"/>
        <v>0</v>
      </c>
    </row>
    <row r="77" spans="2:4" x14ac:dyDescent="0.3">
      <c r="B77">
        <f t="shared" si="4"/>
        <v>8.4999999999999876</v>
      </c>
      <c r="C77">
        <f t="shared" si="2"/>
        <v>1</v>
      </c>
      <c r="D7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101 Concepts</vt:lpstr>
      <vt:lpstr>Expected + Variance</vt:lpstr>
      <vt:lpstr>Lois Bernouilli + Binomiale</vt:lpstr>
      <vt:lpstr>Confidence intervals</vt:lpstr>
      <vt:lpstr>Loi de Poisson</vt:lpstr>
      <vt:lpstr>Loi Normale</vt:lpstr>
      <vt:lpstr>Lab1.2</vt:lpstr>
      <vt:lpstr>Correlation</vt:lpstr>
      <vt:lpstr>Log transformation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Clement Galvier</dc:creator>
  <cp:lastModifiedBy>Clement Galvier</cp:lastModifiedBy>
  <dcterms:created xsi:type="dcterms:W3CDTF">2022-06-21T07:16:34Z</dcterms:created>
  <dcterms:modified xsi:type="dcterms:W3CDTF">2022-07-15T09:43:29Z</dcterms:modified>
</cp:coreProperties>
</file>