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2BD94843-EC41-4CAD-B89D-E456EE85C378}" xr6:coauthVersionLast="34" xr6:coauthVersionMax="34" xr10:uidLastSave="{00000000-0000-0000-0000-000000000000}"/>
  <bookViews>
    <workbookView xWindow="0" yWindow="0" windowWidth="22260" windowHeight="12645" activeTab="2" xr2:uid="{00000000-000D-0000-FFFF-FFFF00000000}"/>
  </bookViews>
  <sheets>
    <sheet name="Brouillon" sheetId="1" r:id="rId1"/>
    <sheet name="Revenue" sheetId="4" r:id="rId2"/>
    <sheet name="Package" sheetId="2" r:id="rId3"/>
    <sheet name="Salaire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3" i="1" l="1"/>
  <c r="S11" i="2" l="1"/>
  <c r="S12" i="2"/>
  <c r="S13" i="2"/>
  <c r="S14" i="2"/>
  <c r="S15" i="2"/>
  <c r="S16" i="2"/>
  <c r="R11" i="2"/>
  <c r="R12" i="2"/>
  <c r="R13" i="2"/>
  <c r="R14" i="2"/>
  <c r="R15" i="2"/>
  <c r="R16" i="2"/>
  <c r="S10" i="2"/>
  <c r="R10" i="2"/>
  <c r="H23" i="2" l="1"/>
  <c r="I44" i="4" l="1"/>
  <c r="J44" i="4"/>
  <c r="K44" i="4"/>
  <c r="I45" i="4"/>
  <c r="J45" i="4"/>
  <c r="K45" i="4"/>
  <c r="I46" i="4"/>
  <c r="J46" i="4"/>
  <c r="K46" i="4"/>
  <c r="I47" i="4"/>
  <c r="J47" i="4"/>
  <c r="K47" i="4"/>
  <c r="J43" i="4"/>
  <c r="K43" i="4"/>
  <c r="I43" i="4"/>
  <c r="I28" i="4"/>
  <c r="J28" i="4"/>
  <c r="K28" i="4"/>
  <c r="I29" i="4"/>
  <c r="J29" i="4"/>
  <c r="K29" i="4"/>
  <c r="I30" i="4"/>
  <c r="J30" i="4"/>
  <c r="K30" i="4"/>
  <c r="I31" i="4"/>
  <c r="J31" i="4"/>
  <c r="K31" i="4"/>
  <c r="J27" i="4"/>
  <c r="K27" i="4"/>
  <c r="I27" i="4"/>
  <c r="F35" i="1"/>
  <c r="G44" i="2" l="1"/>
  <c r="J44" i="2"/>
  <c r="M44" i="2"/>
  <c r="O44" i="2"/>
  <c r="P44" i="2"/>
  <c r="Q44" i="2"/>
  <c r="F44" i="2"/>
  <c r="G43" i="2"/>
  <c r="H43" i="2"/>
  <c r="I43" i="2"/>
  <c r="J43" i="2"/>
  <c r="K43" i="2"/>
  <c r="L43" i="2"/>
  <c r="M43" i="2"/>
  <c r="N43" i="2"/>
  <c r="O43" i="2"/>
  <c r="P43" i="2"/>
  <c r="Q43" i="2"/>
  <c r="G42" i="2"/>
  <c r="H42" i="2"/>
  <c r="I42" i="2"/>
  <c r="J42" i="2"/>
  <c r="K42" i="2"/>
  <c r="K44" i="2" s="1"/>
  <c r="L42" i="2"/>
  <c r="M42" i="2"/>
  <c r="N42" i="2"/>
  <c r="O42" i="2"/>
  <c r="P42" i="2"/>
  <c r="Q42" i="2"/>
  <c r="G41" i="2"/>
  <c r="I41" i="2"/>
  <c r="J41" i="2"/>
  <c r="K41" i="2"/>
  <c r="M41" i="2"/>
  <c r="N41" i="2"/>
  <c r="O41" i="2"/>
  <c r="P41" i="2"/>
  <c r="Q41" i="2"/>
  <c r="G40" i="2"/>
  <c r="H40" i="2"/>
  <c r="J40" i="2"/>
  <c r="K40" i="2"/>
  <c r="M40" i="2"/>
  <c r="N40" i="2"/>
  <c r="O40" i="2"/>
  <c r="P40" i="2"/>
  <c r="Q40" i="2"/>
  <c r="G39" i="2"/>
  <c r="H39" i="2"/>
  <c r="I39" i="2"/>
  <c r="J39" i="2"/>
  <c r="K39" i="2"/>
  <c r="M39" i="2"/>
  <c r="O39" i="2"/>
  <c r="P39" i="2"/>
  <c r="Q39" i="2"/>
  <c r="N38" i="2"/>
  <c r="O38" i="2"/>
  <c r="P38" i="2"/>
  <c r="Q38" i="2"/>
  <c r="G38" i="2"/>
  <c r="H38" i="2"/>
  <c r="I38" i="2"/>
  <c r="J38" i="2"/>
  <c r="K38" i="2"/>
  <c r="L38" i="2"/>
  <c r="M38" i="2"/>
  <c r="F38" i="2"/>
  <c r="F39" i="2"/>
  <c r="F40" i="2"/>
  <c r="F41" i="2"/>
  <c r="F42" i="2"/>
  <c r="F43" i="2"/>
  <c r="N37" i="2"/>
  <c r="O37" i="2"/>
  <c r="P37" i="2"/>
  <c r="Q37" i="2"/>
  <c r="G37" i="2"/>
  <c r="H37" i="2"/>
  <c r="I37" i="2"/>
  <c r="J37" i="2"/>
  <c r="K37" i="2"/>
  <c r="L37" i="2"/>
  <c r="M37" i="2"/>
  <c r="F37" i="2"/>
  <c r="E43" i="2"/>
  <c r="E42" i="2"/>
  <c r="E41" i="2"/>
  <c r="E40" i="2"/>
  <c r="E39" i="2"/>
  <c r="E38" i="2"/>
  <c r="E37" i="2"/>
  <c r="G35" i="2"/>
  <c r="J35" i="2"/>
  <c r="K35" i="2"/>
  <c r="M35" i="2"/>
  <c r="O35" i="2"/>
  <c r="P35" i="2"/>
  <c r="Q35" i="2"/>
  <c r="F35" i="2"/>
  <c r="G34" i="2"/>
  <c r="H34" i="2"/>
  <c r="I34" i="2"/>
  <c r="J34" i="2"/>
  <c r="K34" i="2"/>
  <c r="L34" i="2"/>
  <c r="M34" i="2"/>
  <c r="N34" i="2"/>
  <c r="O34" i="2"/>
  <c r="P34" i="2"/>
  <c r="Q34" i="2"/>
  <c r="G33" i="2"/>
  <c r="H33" i="2"/>
  <c r="I33" i="2"/>
  <c r="J33" i="2"/>
  <c r="K33" i="2"/>
  <c r="L33" i="2"/>
  <c r="M33" i="2"/>
  <c r="N33" i="2"/>
  <c r="O33" i="2"/>
  <c r="P33" i="2"/>
  <c r="Q33" i="2"/>
  <c r="G32" i="2"/>
  <c r="H32" i="2"/>
  <c r="H41" i="2" s="1"/>
  <c r="H44" i="2" s="1"/>
  <c r="I32" i="2"/>
  <c r="J32" i="2"/>
  <c r="K32" i="2"/>
  <c r="L32" i="2"/>
  <c r="L41" i="2" s="1"/>
  <c r="M32" i="2"/>
  <c r="N32" i="2"/>
  <c r="O32" i="2"/>
  <c r="P32" i="2"/>
  <c r="Q32" i="2"/>
  <c r="G31" i="2"/>
  <c r="H31" i="2"/>
  <c r="I31" i="2"/>
  <c r="I40" i="2" s="1"/>
  <c r="I44" i="2" s="1"/>
  <c r="J31" i="2"/>
  <c r="K31" i="2"/>
  <c r="L31" i="2"/>
  <c r="L40" i="2" s="1"/>
  <c r="M31" i="2"/>
  <c r="N31" i="2"/>
  <c r="O31" i="2"/>
  <c r="P31" i="2"/>
  <c r="Q31" i="2"/>
  <c r="G30" i="2"/>
  <c r="H30" i="2"/>
  <c r="I30" i="2"/>
  <c r="J30" i="2"/>
  <c r="K30" i="2"/>
  <c r="L30" i="2"/>
  <c r="L39" i="2" s="1"/>
  <c r="M30" i="2"/>
  <c r="N30" i="2"/>
  <c r="N35" i="2" s="1"/>
  <c r="O30" i="2"/>
  <c r="P30" i="2"/>
  <c r="Q30" i="2"/>
  <c r="G29" i="2"/>
  <c r="H29" i="2"/>
  <c r="I29" i="2"/>
  <c r="J29" i="2"/>
  <c r="K29" i="2"/>
  <c r="L29" i="2"/>
  <c r="M29" i="2"/>
  <c r="N29" i="2"/>
  <c r="O29" i="2"/>
  <c r="P29" i="2"/>
  <c r="Q29" i="2"/>
  <c r="F29" i="2"/>
  <c r="F30" i="2"/>
  <c r="F31" i="2"/>
  <c r="F32" i="2"/>
  <c r="F33" i="2"/>
  <c r="F34" i="2"/>
  <c r="G28" i="2"/>
  <c r="H28" i="2"/>
  <c r="I28" i="2"/>
  <c r="J28" i="2"/>
  <c r="K28" i="2"/>
  <c r="L28" i="2"/>
  <c r="M28" i="2"/>
  <c r="N28" i="2"/>
  <c r="O28" i="2"/>
  <c r="P28" i="2"/>
  <c r="Q28" i="2"/>
  <c r="F28" i="2"/>
  <c r="E34" i="2"/>
  <c r="E33" i="2"/>
  <c r="E32" i="2"/>
  <c r="E31" i="2"/>
  <c r="E30" i="2"/>
  <c r="E29" i="2"/>
  <c r="E28" i="2"/>
  <c r="G26" i="2"/>
  <c r="H26" i="2"/>
  <c r="R26" i="2" s="1"/>
  <c r="J26" i="2"/>
  <c r="K26" i="2"/>
  <c r="M26" i="2"/>
  <c r="Q26" i="2"/>
  <c r="F26" i="2"/>
  <c r="Q25" i="2"/>
  <c r="G25" i="2"/>
  <c r="H25" i="2"/>
  <c r="I25" i="2"/>
  <c r="J25" i="2"/>
  <c r="K25" i="2"/>
  <c r="L25" i="2"/>
  <c r="M25" i="2"/>
  <c r="N25" i="2"/>
  <c r="O25" i="2"/>
  <c r="P25" i="2"/>
  <c r="G24" i="2"/>
  <c r="H24" i="2"/>
  <c r="I24" i="2"/>
  <c r="I26" i="2" s="1"/>
  <c r="J24" i="2"/>
  <c r="K24" i="2"/>
  <c r="L24" i="2"/>
  <c r="M24" i="2"/>
  <c r="N24" i="2"/>
  <c r="O24" i="2"/>
  <c r="P24" i="2"/>
  <c r="Q24" i="2"/>
  <c r="G23" i="2"/>
  <c r="I23" i="2"/>
  <c r="J23" i="2"/>
  <c r="K23" i="2"/>
  <c r="L23" i="2"/>
  <c r="M23" i="2"/>
  <c r="N23" i="2"/>
  <c r="O23" i="2"/>
  <c r="P23" i="2"/>
  <c r="Q23" i="2"/>
  <c r="G22" i="2"/>
  <c r="H22" i="2"/>
  <c r="I22" i="2"/>
  <c r="J22" i="2"/>
  <c r="K22" i="2"/>
  <c r="L22" i="2"/>
  <c r="M22" i="2"/>
  <c r="N22" i="2"/>
  <c r="O22" i="2"/>
  <c r="P22" i="2"/>
  <c r="Q22" i="2"/>
  <c r="G21" i="2"/>
  <c r="H21" i="2"/>
  <c r="I21" i="2"/>
  <c r="J21" i="2"/>
  <c r="K21" i="2"/>
  <c r="L21" i="2"/>
  <c r="L26" i="2" s="1"/>
  <c r="M21" i="2"/>
  <c r="N21" i="2"/>
  <c r="N26" i="2" s="1"/>
  <c r="O21" i="2"/>
  <c r="O26" i="2" s="1"/>
  <c r="P21" i="2"/>
  <c r="P26" i="2" s="1"/>
  <c r="Q21" i="2"/>
  <c r="Q20" i="2"/>
  <c r="G20" i="2"/>
  <c r="H20" i="2"/>
  <c r="I20" i="2"/>
  <c r="J20" i="2"/>
  <c r="K20" i="2"/>
  <c r="L20" i="2"/>
  <c r="M20" i="2"/>
  <c r="N20" i="2"/>
  <c r="O20" i="2"/>
  <c r="P20" i="2"/>
  <c r="F20" i="2"/>
  <c r="F21" i="2"/>
  <c r="F22" i="2"/>
  <c r="F23" i="2"/>
  <c r="F24" i="2"/>
  <c r="F25" i="2"/>
  <c r="G19" i="2"/>
  <c r="H19" i="2"/>
  <c r="I19" i="2"/>
  <c r="J19" i="2"/>
  <c r="K19" i="2"/>
  <c r="L19" i="2"/>
  <c r="M19" i="2"/>
  <c r="N19" i="2"/>
  <c r="O19" i="2"/>
  <c r="P19" i="2"/>
  <c r="Q19" i="2"/>
  <c r="F19" i="2"/>
  <c r="E25" i="2"/>
  <c r="E24" i="2"/>
  <c r="E23" i="2"/>
  <c r="E22" i="2"/>
  <c r="E21" i="2"/>
  <c r="E20" i="2"/>
  <c r="E19" i="2"/>
  <c r="E11" i="2"/>
  <c r="E12" i="2"/>
  <c r="E13" i="2"/>
  <c r="E14" i="2"/>
  <c r="E15" i="2"/>
  <c r="E16" i="2"/>
  <c r="E10" i="2"/>
  <c r="H35" i="2" l="1"/>
  <c r="I35" i="2"/>
  <c r="L44" i="2"/>
  <c r="L35" i="2"/>
  <c r="N39" i="2"/>
  <c r="N44" i="2" s="1"/>
  <c r="Q42" i="1"/>
  <c r="I6" i="3"/>
  <c r="R35" i="2" l="1"/>
  <c r="R44" i="2"/>
  <c r="E25" i="4"/>
  <c r="D25" i="4"/>
  <c r="E24" i="4"/>
  <c r="D24" i="4"/>
  <c r="E23" i="4"/>
  <c r="D23" i="4"/>
  <c r="E22" i="4"/>
  <c r="D22" i="4"/>
  <c r="E21" i="4"/>
  <c r="D21" i="4"/>
  <c r="C22" i="4"/>
  <c r="C23" i="4"/>
  <c r="C24" i="4"/>
  <c r="C25" i="4"/>
  <c r="C21" i="4"/>
  <c r="C12" i="4"/>
  <c r="C13" i="4"/>
  <c r="C14" i="4"/>
  <c r="C15" i="4"/>
  <c r="D12" i="4"/>
  <c r="D13" i="4"/>
  <c r="D14" i="4"/>
  <c r="D15" i="4"/>
  <c r="E12" i="4"/>
  <c r="E13" i="4"/>
  <c r="E14" i="4"/>
  <c r="E15" i="4"/>
  <c r="G19" i="4" s="1"/>
  <c r="C11" i="4"/>
  <c r="D11" i="4"/>
  <c r="E11" i="4"/>
  <c r="Q39" i="1"/>
  <c r="Q38" i="1"/>
  <c r="Q40" i="1" s="1"/>
  <c r="Q36" i="1"/>
  <c r="Q35" i="1"/>
  <c r="S23" i="1"/>
  <c r="F21" i="3" l="1"/>
  <c r="E21" i="3"/>
  <c r="F17" i="3"/>
  <c r="F18" i="3"/>
  <c r="F19" i="3"/>
  <c r="F20" i="3"/>
  <c r="F16" i="3"/>
  <c r="D16" i="3"/>
  <c r="I4" i="3"/>
  <c r="C4" i="3"/>
  <c r="E4" i="3"/>
  <c r="Q25" i="1"/>
  <c r="Q23" i="1"/>
  <c r="P23" i="1"/>
  <c r="I23" i="1"/>
  <c r="K23" i="1" l="1"/>
  <c r="G4" i="3" l="1"/>
  <c r="F4" i="3"/>
  <c r="D4" i="3"/>
  <c r="I19" i="1"/>
  <c r="I17" i="1"/>
  <c r="H17" i="1"/>
  <c r="I25" i="1"/>
  <c r="H23" i="1"/>
  <c r="H37" i="1"/>
  <c r="H35" i="1"/>
  <c r="H32" i="1"/>
  <c r="H29" i="1"/>
  <c r="K35" i="1" l="1"/>
  <c r="E3" i="1"/>
  <c r="L6" i="1"/>
  <c r="H4" i="1"/>
  <c r="I14" i="1"/>
  <c r="K11" i="1"/>
  <c r="J7" i="1"/>
  <c r="B26" i="1" l="1"/>
  <c r="B28" i="1"/>
  <c r="B19" i="1"/>
  <c r="B20" i="1"/>
  <c r="B21" i="1"/>
  <c r="B22" i="1"/>
  <c r="B18" i="1"/>
  <c r="F14" i="1"/>
  <c r="D29" i="1" s="1"/>
  <c r="B29" i="1" s="1"/>
  <c r="F13" i="1"/>
  <c r="D28" i="1" s="1"/>
  <c r="F12" i="1"/>
  <c r="D27" i="1" s="1"/>
  <c r="B27" i="1" s="1"/>
  <c r="F11" i="1"/>
  <c r="D26" i="1" s="1"/>
  <c r="F10" i="1"/>
  <c r="D25" i="1" s="1"/>
  <c r="B25" i="1" s="1"/>
  <c r="U35" i="2" l="1"/>
</calcChain>
</file>

<file path=xl/sharedStrings.xml><?xml version="1.0" encoding="utf-8"?>
<sst xmlns="http://schemas.openxmlformats.org/spreadsheetml/2006/main" count="371" uniqueCount="194">
  <si>
    <t xml:space="preserve">Circuit Minage </t>
  </si>
  <si>
    <t>Antminer S9 ASIC</t>
  </si>
  <si>
    <t>Prix Bitcoin actuel</t>
  </si>
  <si>
    <t xml:space="preserve">Taux 14 TH/s </t>
  </si>
  <si>
    <t xml:space="preserve">14 000 Gh/s </t>
  </si>
  <si>
    <t>Heure</t>
  </si>
  <si>
    <t>Jour</t>
  </si>
  <si>
    <t>Semaine</t>
  </si>
  <si>
    <t>Mois</t>
  </si>
  <si>
    <t>Année</t>
  </si>
  <si>
    <t>Couts éléctricité</t>
  </si>
  <si>
    <t>Ratios Calcul</t>
  </si>
  <si>
    <t>Couts</t>
  </si>
  <si>
    <t>Rendement</t>
  </si>
  <si>
    <t xml:space="preserve">Prix Bitcoin actuel 6353,92 € </t>
  </si>
  <si>
    <t>Prix Bitcoin actuel 6570,17</t>
  </si>
  <si>
    <t>Coûts fixe</t>
  </si>
  <si>
    <t>Bénéfice</t>
  </si>
  <si>
    <t xml:space="preserve">Collecté </t>
  </si>
  <si>
    <t>prix</t>
  </si>
  <si>
    <t>prix total</t>
  </si>
  <si>
    <t>Conso Wat (1300 par Ant)</t>
  </si>
  <si>
    <t>Hash rate GH/S</t>
  </si>
  <si>
    <t>Per</t>
  </si>
  <si>
    <t>Pool Fee</t>
  </si>
  <si>
    <t>Est. Rewards</t>
  </si>
  <si>
    <t>Rev. BTC</t>
  </si>
  <si>
    <t>Rev. $</t>
  </si>
  <si>
    <t>Cost</t>
  </si>
  <si>
    <t>Profit</t>
  </si>
  <si>
    <t>Hour</t>
  </si>
  <si>
    <t>0.000000</t>
  </si>
  <si>
    <t>0.027137</t>
  </si>
  <si>
    <t>$251.91</t>
  </si>
  <si>
    <t>$15.60</t>
  </si>
  <si>
    <t>$236.31</t>
  </si>
  <si>
    <t>Day</t>
  </si>
  <si>
    <t>0.651287</t>
  </si>
  <si>
    <t>$6,045.77</t>
  </si>
  <si>
    <t>$374.40</t>
  </si>
  <si>
    <t>$5,671.37</t>
  </si>
  <si>
    <t>Week</t>
  </si>
  <si>
    <t>4.559009</t>
  </si>
  <si>
    <t>$42,320.37</t>
  </si>
  <si>
    <t>$2,620.80</t>
  </si>
  <si>
    <t>$39,699.57</t>
  </si>
  <si>
    <t>Month</t>
  </si>
  <si>
    <t>19.538611</t>
  </si>
  <si>
    <t>$181,373.02</t>
  </si>
  <si>
    <t>$11,232.00</t>
  </si>
  <si>
    <t>$170,141.02</t>
  </si>
  <si>
    <t>Year</t>
  </si>
  <si>
    <t>237.719765</t>
  </si>
  <si>
    <t>$2,206,705.03</t>
  </si>
  <si>
    <t>$136,656.00</t>
  </si>
  <si>
    <t>$2,070,049.03</t>
  </si>
  <si>
    <t>prix avec rig carte mere et cie</t>
  </si>
  <si>
    <t>Hash rate MH/S</t>
  </si>
  <si>
    <t>Conso Wat (220W)</t>
  </si>
  <si>
    <t>0.131586</t>
  </si>
  <si>
    <t>0.009980</t>
  </si>
  <si>
    <t>$90.80</t>
  </si>
  <si>
    <t>$4.40</t>
  </si>
  <si>
    <t>$86.40</t>
  </si>
  <si>
    <t>3.158062</t>
  </si>
  <si>
    <t>0.239511</t>
  </si>
  <si>
    <t>$2,179.31</t>
  </si>
  <si>
    <t>$105.60</t>
  </si>
  <si>
    <t>$2,073.71</t>
  </si>
  <si>
    <t>22.106437</t>
  </si>
  <si>
    <t>1.676574</t>
  </si>
  <si>
    <t>$15,255.15</t>
  </si>
  <si>
    <t>$739.20</t>
  </si>
  <si>
    <t>$14,515.95</t>
  </si>
  <si>
    <t>94.741874</t>
  </si>
  <si>
    <t>7.185318</t>
  </si>
  <si>
    <t>$65,379.21</t>
  </si>
  <si>
    <t>$3,168.00</t>
  </si>
  <si>
    <t>$62,211.21</t>
  </si>
  <si>
    <t>1,152.692795</t>
  </si>
  <si>
    <t>87.421374</t>
  </si>
  <si>
    <t>$795,447.08</t>
  </si>
  <si>
    <t>$38,544.00</t>
  </si>
  <si>
    <t>$756,903.08</t>
  </si>
  <si>
    <t>BITCOIN</t>
  </si>
  <si>
    <t>ETHEREUM</t>
  </si>
  <si>
    <t>MONERO</t>
  </si>
  <si>
    <t>ETH</t>
  </si>
  <si>
    <t>BTC</t>
  </si>
  <si>
    <t>Package Basique</t>
  </si>
  <si>
    <t>Package Boost</t>
  </si>
  <si>
    <t>Package Or</t>
  </si>
  <si>
    <t>Package Clean Mining</t>
  </si>
  <si>
    <t>Package Platinium</t>
  </si>
  <si>
    <t xml:space="preserve">Package Diamant </t>
  </si>
  <si>
    <t>Package Royal</t>
  </si>
  <si>
    <t>Price for a year</t>
  </si>
  <si>
    <t>Estimate ROI</t>
  </si>
  <si>
    <t>25 - 35 %</t>
  </si>
  <si>
    <t>35 - 40 %</t>
  </si>
  <si>
    <t>45 - 50 %</t>
  </si>
  <si>
    <t>50 - 60 %</t>
  </si>
  <si>
    <t>10 - 15 %</t>
  </si>
  <si>
    <t>Packages</t>
  </si>
  <si>
    <t>20 - 24 %</t>
  </si>
  <si>
    <t>14 - 20 %</t>
  </si>
  <si>
    <t>PUB</t>
  </si>
  <si>
    <t>Emailing</t>
  </si>
  <si>
    <t xml:space="preserve">129 € pour 350 000 emails par mois </t>
  </si>
  <si>
    <t>Achat Centrale Hyroelectrique</t>
  </si>
  <si>
    <t>Ammortissement sur 5 an</t>
  </si>
  <si>
    <t>mois</t>
  </si>
  <si>
    <t>Hash rate MS/S</t>
  </si>
  <si>
    <t>0.600115</t>
  </si>
  <si>
    <t>0.036865</t>
  </si>
  <si>
    <t>$286.91</t>
  </si>
  <si>
    <t>$16.00</t>
  </si>
  <si>
    <t>$270.91</t>
  </si>
  <si>
    <t>14.402770</t>
  </si>
  <si>
    <t>0.884762</t>
  </si>
  <si>
    <t>$6,885.93</t>
  </si>
  <si>
    <t>$384.00</t>
  </si>
  <si>
    <t>$6,501.93</t>
  </si>
  <si>
    <t>100.819393</t>
  </si>
  <si>
    <t>6.193335</t>
  </si>
  <si>
    <t>$48,201.49</t>
  </si>
  <si>
    <t>$2,688.00</t>
  </si>
  <si>
    <t>$45,513.49</t>
  </si>
  <si>
    <t>432.083114</t>
  </si>
  <si>
    <t>26.542866</t>
  </si>
  <si>
    <t>$206,577.82</t>
  </si>
  <si>
    <t>$11,520.00</t>
  </si>
  <si>
    <t>$195,057.82</t>
  </si>
  <si>
    <t>5,257.011217</t>
  </si>
  <si>
    <t>322.938199</t>
  </si>
  <si>
    <t>$2,513,363.42</t>
  </si>
  <si>
    <t>$140,160.00</t>
  </si>
  <si>
    <t>$2,373,203.42</t>
  </si>
  <si>
    <t>Ethereum (2) Asic</t>
  </si>
  <si>
    <t>Digital Marketer</t>
  </si>
  <si>
    <t>Administrative Assistant</t>
  </si>
  <si>
    <t>IT Security Expert</t>
  </si>
  <si>
    <t>Electrician (Part time)</t>
  </si>
  <si>
    <t>Year Costs</t>
  </si>
  <si>
    <t>Month Cost</t>
  </si>
  <si>
    <t>Month Salary</t>
  </si>
  <si>
    <t xml:space="preserve"> </t>
  </si>
  <si>
    <t>CEO</t>
  </si>
  <si>
    <t>Month Cost for company</t>
  </si>
  <si>
    <t>Years Cost</t>
  </si>
  <si>
    <t>IT Expert</t>
  </si>
  <si>
    <t>TOTAL</t>
  </si>
  <si>
    <t>Employees</t>
  </si>
  <si>
    <t>Name</t>
  </si>
  <si>
    <t xml:space="preserve">Quantity </t>
  </si>
  <si>
    <t>Cost unit</t>
  </si>
  <si>
    <t>Total</t>
  </si>
  <si>
    <t>Central Hydroelectric</t>
  </si>
  <si>
    <t>Foundation Mining Room</t>
  </si>
  <si>
    <t>Installation costs</t>
  </si>
  <si>
    <t>Miners Ethereum</t>
  </si>
  <si>
    <t xml:space="preserve">Miners Bitcoin </t>
  </si>
  <si>
    <t>Ethereum Mining</t>
  </si>
  <si>
    <t>Ethereum 04/13/2018 price : 411,75 € Unit</t>
  </si>
  <si>
    <t>Bitcoin  04/13/2018 price : 6592 € € Unit</t>
  </si>
  <si>
    <t>Est, Rewards</t>
  </si>
  <si>
    <t>Rev, BTC</t>
  </si>
  <si>
    <t xml:space="preserve">Rev, </t>
  </si>
  <si>
    <t>Bitcoin Mining</t>
  </si>
  <si>
    <t>Estimation package sales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</si>
  <si>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</si>
  <si>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</si>
  <si>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</si>
  <si>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</si>
  <si>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</si>
  <si>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</si>
  <si>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</si>
  <si>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</si>
  <si>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</si>
  <si>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</si>
  <si>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</si>
  <si>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NUMBER SALES</t>
  </si>
  <si>
    <t>January</t>
  </si>
  <si>
    <t xml:space="preserve">Estimate ROI </t>
  </si>
  <si>
    <t>Package revenue</t>
  </si>
  <si>
    <t>Difference ROI / Revenue</t>
  </si>
  <si>
    <t>NEW 06/05/18 Eth 1000 Asic F3</t>
  </si>
  <si>
    <t>Ethereum mining</t>
  </si>
  <si>
    <t xml:space="preserve">NEW </t>
  </si>
  <si>
    <t>§</t>
  </si>
  <si>
    <t>WATT</t>
  </si>
  <si>
    <t>1 MEGAWATT égal</t>
  </si>
  <si>
    <t xml:space="preserve">15€ MG </t>
  </si>
  <si>
    <t>1KILOWATT 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</si>
</sst>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[$$-409]* #,##0.00_ ;_-[$$-409]* \-#,##0.00\ ;_-[$$-409]* &quot;-&quot;??_ ;_-@_ "/>
    <numFmt numFmtId="165" formatCode="_-* #,##0.00\ [$€-40C]_-;\-* #,##0.00\ [$€-40C]_-;_-* &quot;-&quot;??\ [$€-40C]_-;_-@_-"/>
    <numFmt numFmtId="166" formatCode="0.0%"/>
    <numFmt numFmtId="167" formatCode="_-* #,##0\ _€_-;\-* #,##0\ _€_-;_-* &quot;-&quot;??\ _€_-;_-@_-"/>
    <numFmt numFmtId="168" formatCode="_-* #,##0.000\ &quot;€&quot;_-;\-* #,##0.000\ &quot;€&quot;_-;_-* &quot;-&quot;??\ &quot;€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Roboto"/>
    </font>
    <font>
      <sz val="10"/>
      <color rgb="FF000000"/>
      <name val="Roboto"/>
    </font>
    <font>
      <b/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92D050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DDDDDD"/>
      </top>
      <bottom/>
      <diagonal/>
    </border>
    <border>
      <left style="medium">
        <color indexed="64"/>
      </left>
      <right style="medium">
        <color indexed="64"/>
      </right>
      <top style="medium">
        <color rgb="FFDDDDDD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9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0">
    <xf numFmtId="0" fontId="0" fillId="0" borderId="0" xfId="0"/>
    <xf numFmtId="44" fontId="0" fillId="0" borderId="0" xfId="1" applyFont="1"/>
    <xf numFmtId="44" fontId="2" fillId="0" borderId="0" xfId="1" applyFont="1"/>
    <xf numFmtId="44" fontId="0" fillId="0" borderId="1" xfId="1" applyFont="1" applyBorder="1"/>
    <xf numFmtId="0" fontId="0" fillId="0" borderId="1" xfId="0" applyBorder="1"/>
    <xf numFmtId="44" fontId="3" fillId="0" borderId="1" xfId="1" applyFont="1" applyBorder="1"/>
    <xf numFmtId="44" fontId="1" fillId="0" borderId="1" xfId="1" applyFont="1" applyBorder="1"/>
    <xf numFmtId="44" fontId="4" fillId="0" borderId="1" xfId="1" applyFont="1" applyBorder="1"/>
    <xf numFmtId="44" fontId="0" fillId="0" borderId="1" xfId="0" applyNumberFormat="1" applyBorder="1"/>
    <xf numFmtId="44" fontId="0" fillId="0" borderId="0" xfId="0" applyNumberFormat="1"/>
    <xf numFmtId="0" fontId="0" fillId="0" borderId="2" xfId="0" applyBorder="1"/>
    <xf numFmtId="0" fontId="0" fillId="0" borderId="3" xfId="0" applyBorder="1"/>
    <xf numFmtId="44" fontId="0" fillId="0" borderId="4" xfId="1" applyFont="1" applyBorder="1"/>
    <xf numFmtId="43" fontId="0" fillId="0" borderId="5" xfId="2" applyFont="1" applyBorder="1"/>
    <xf numFmtId="0" fontId="0" fillId="0" borderId="0" xfId="0" applyBorder="1"/>
    <xf numFmtId="44" fontId="0" fillId="0" borderId="6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5" fillId="2" borderId="10" xfId="0" applyFont="1" applyFill="1" applyBorder="1" applyAlignment="1">
      <alignment horizontal="left" wrapText="1"/>
    </xf>
    <xf numFmtId="0" fontId="6" fillId="2" borderId="11" xfId="0" applyFont="1" applyFill="1" applyBorder="1" applyAlignment="1">
      <alignment vertical="top" wrapText="1"/>
    </xf>
    <xf numFmtId="0" fontId="6" fillId="3" borderId="11" xfId="0" applyFont="1" applyFill="1" applyBorder="1" applyAlignment="1">
      <alignment vertical="top" wrapText="1"/>
    </xf>
    <xf numFmtId="0" fontId="7" fillId="4" borderId="0" xfId="0" applyFont="1" applyFill="1" applyBorder="1" applyAlignment="1">
      <alignment vertical="center"/>
    </xf>
    <xf numFmtId="0" fontId="7" fillId="4" borderId="5" xfId="0" applyFont="1" applyFill="1" applyBorder="1"/>
    <xf numFmtId="0" fontId="0" fillId="0" borderId="3" xfId="0" applyFont="1" applyFill="1" applyBorder="1"/>
    <xf numFmtId="0" fontId="0" fillId="0" borderId="2" xfId="0" applyFont="1" applyFill="1" applyBorder="1" applyAlignment="1">
      <alignment horizontal="center"/>
    </xf>
    <xf numFmtId="9" fontId="0" fillId="0" borderId="2" xfId="0" applyNumberFormat="1" applyFont="1" applyFill="1" applyBorder="1" applyAlignment="1">
      <alignment horizontal="center"/>
    </xf>
    <xf numFmtId="44" fontId="0" fillId="0" borderId="2" xfId="1" applyNumberFormat="1" applyFont="1" applyFill="1" applyBorder="1" applyAlignment="1">
      <alignment horizontal="center" vertical="center"/>
    </xf>
    <xf numFmtId="44" fontId="0" fillId="0" borderId="2" xfId="1" applyNumberFormat="1" applyFont="1" applyFill="1" applyBorder="1" applyAlignment="1">
      <alignment vertical="center"/>
    </xf>
    <xf numFmtId="0" fontId="0" fillId="0" borderId="14" xfId="0" applyBorder="1"/>
    <xf numFmtId="44" fontId="0" fillId="0" borderId="1" xfId="1" applyFont="1" applyBorder="1" applyAlignment="1">
      <alignment horizontal="center" vertical="center"/>
    </xf>
    <xf numFmtId="44" fontId="0" fillId="0" borderId="12" xfId="1" applyFont="1" applyBorder="1" applyAlignment="1">
      <alignment horizontal="center" vertical="center"/>
    </xf>
    <xf numFmtId="44" fontId="0" fillId="0" borderId="15" xfId="1" applyFont="1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44" fontId="0" fillId="0" borderId="14" xfId="1" applyFont="1" applyBorder="1"/>
    <xf numFmtId="44" fontId="0" fillId="0" borderId="1" xfId="1" applyFont="1" applyBorder="1" applyAlignment="1">
      <alignment horizontal="center"/>
    </xf>
    <xf numFmtId="44" fontId="0" fillId="0" borderId="15" xfId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44" fontId="0" fillId="0" borderId="0" xfId="1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6" xfId="0" applyFont="1" applyBorder="1"/>
    <xf numFmtId="0" fontId="0" fillId="0" borderId="19" xfId="0" applyFont="1" applyBorder="1"/>
    <xf numFmtId="0" fontId="4" fillId="0" borderId="16" xfId="0" applyFont="1" applyBorder="1"/>
    <xf numFmtId="0" fontId="0" fillId="0" borderId="16" xfId="0" applyFont="1" applyBorder="1" applyAlignment="1">
      <alignment horizontal="center"/>
    </xf>
    <xf numFmtId="44" fontId="0" fillId="0" borderId="19" xfId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44" fontId="4" fillId="0" borderId="16" xfId="0" applyNumberFormat="1" applyFont="1" applyBorder="1" applyAlignment="1">
      <alignment horizontal="center"/>
    </xf>
    <xf numFmtId="44" fontId="4" fillId="0" borderId="18" xfId="0" applyNumberFormat="1" applyFont="1" applyBorder="1" applyAlignment="1">
      <alignment horizontal="center"/>
    </xf>
    <xf numFmtId="0" fontId="0" fillId="0" borderId="20" xfId="0" applyBorder="1"/>
    <xf numFmtId="0" fontId="0" fillId="0" borderId="21" xfId="0" applyBorder="1"/>
    <xf numFmtId="3" fontId="0" fillId="0" borderId="20" xfId="0" applyNumberFormat="1" applyBorder="1"/>
    <xf numFmtId="0" fontId="0" fillId="0" borderId="24" xfId="0" applyBorder="1"/>
    <xf numFmtId="44" fontId="0" fillId="0" borderId="19" xfId="1" applyFont="1" applyBorder="1"/>
    <xf numFmtId="44" fontId="0" fillId="0" borderId="24" xfId="1" applyFont="1" applyBorder="1"/>
    <xf numFmtId="44" fontId="0" fillId="0" borderId="0" xfId="1" applyFont="1" applyBorder="1"/>
    <xf numFmtId="44" fontId="0" fillId="0" borderId="22" xfId="1" applyFont="1" applyBorder="1"/>
    <xf numFmtId="44" fontId="4" fillId="0" borderId="23" xfId="1" applyFont="1" applyBorder="1"/>
    <xf numFmtId="0" fontId="4" fillId="0" borderId="22" xfId="0" applyFont="1" applyBorder="1"/>
    <xf numFmtId="164" fontId="6" fillId="2" borderId="11" xfId="0" applyNumberFormat="1" applyFont="1" applyFill="1" applyBorder="1" applyAlignment="1">
      <alignment vertical="top" wrapText="1"/>
    </xf>
    <xf numFmtId="164" fontId="6" fillId="3" borderId="11" xfId="0" applyNumberFormat="1" applyFont="1" applyFill="1" applyBorder="1" applyAlignment="1">
      <alignment vertical="top" wrapText="1"/>
    </xf>
    <xf numFmtId="165" fontId="0" fillId="0" borderId="0" xfId="0" applyNumberFormat="1" applyBorder="1"/>
    <xf numFmtId="165" fontId="6" fillId="2" borderId="25" xfId="0" applyNumberFormat="1" applyFont="1" applyFill="1" applyBorder="1" applyAlignment="1">
      <alignment vertical="top" wrapText="1"/>
    </xf>
    <xf numFmtId="165" fontId="6" fillId="3" borderId="25" xfId="0" applyNumberFormat="1" applyFont="1" applyFill="1" applyBorder="1" applyAlignment="1">
      <alignment vertical="top" wrapText="1"/>
    </xf>
    <xf numFmtId="165" fontId="6" fillId="3" borderId="26" xfId="0" applyNumberFormat="1" applyFont="1" applyFill="1" applyBorder="1" applyAlignment="1">
      <alignment vertical="top" wrapText="1"/>
    </xf>
    <xf numFmtId="165" fontId="6" fillId="2" borderId="19" xfId="0" applyNumberFormat="1" applyFont="1" applyFill="1" applyBorder="1" applyAlignment="1">
      <alignment vertical="top" wrapText="1"/>
    </xf>
    <xf numFmtId="165" fontId="5" fillId="2" borderId="16" xfId="0" applyNumberFormat="1" applyFont="1" applyFill="1" applyBorder="1" applyAlignment="1">
      <alignment horizontal="left" wrapText="1"/>
    </xf>
    <xf numFmtId="165" fontId="5" fillId="2" borderId="18" xfId="0" applyNumberFormat="1" applyFont="1" applyFill="1" applyBorder="1" applyAlignment="1">
      <alignment horizontal="left" wrapText="1"/>
    </xf>
    <xf numFmtId="165" fontId="0" fillId="0" borderId="27" xfId="0" applyNumberFormat="1" applyBorder="1"/>
    <xf numFmtId="165" fontId="0" fillId="0" borderId="19" xfId="0" applyNumberFormat="1" applyBorder="1"/>
    <xf numFmtId="165" fontId="0" fillId="0" borderId="24" xfId="0" applyNumberFormat="1" applyBorder="1"/>
    <xf numFmtId="165" fontId="0" fillId="0" borderId="0" xfId="0" applyNumberFormat="1"/>
    <xf numFmtId="44" fontId="0" fillId="5" borderId="28" xfId="1" applyNumberFormat="1" applyFont="1" applyFill="1" applyBorder="1" applyAlignment="1">
      <alignment horizontal="center" vertical="center"/>
    </xf>
    <xf numFmtId="44" fontId="0" fillId="0" borderId="28" xfId="1" applyNumberFormat="1" applyFont="1" applyBorder="1" applyAlignment="1">
      <alignment vertical="center"/>
    </xf>
    <xf numFmtId="44" fontId="0" fillId="5" borderId="28" xfId="1" applyNumberFormat="1" applyFont="1" applyFill="1" applyBorder="1" applyAlignment="1">
      <alignment vertical="center"/>
    </xf>
    <xf numFmtId="0" fontId="0" fillId="5" borderId="28" xfId="0" applyFont="1" applyFill="1" applyBorder="1"/>
    <xf numFmtId="0" fontId="0" fillId="0" borderId="28" xfId="0" applyFont="1" applyBorder="1"/>
    <xf numFmtId="9" fontId="0" fillId="0" borderId="29" xfId="0" applyNumberFormat="1" applyFont="1" applyBorder="1" applyAlignment="1">
      <alignment horizontal="center"/>
    </xf>
    <xf numFmtId="0" fontId="0" fillId="5" borderId="12" xfId="0" applyFont="1" applyFill="1" applyBorder="1"/>
    <xf numFmtId="44" fontId="0" fillId="5" borderId="12" xfId="1" applyNumberFormat="1" applyFont="1" applyFill="1" applyBorder="1" applyAlignment="1">
      <alignment vertical="center"/>
    </xf>
    <xf numFmtId="9" fontId="0" fillId="5" borderId="1" xfId="0" applyNumberFormat="1" applyFont="1" applyFill="1" applyBorder="1" applyAlignment="1">
      <alignment horizontal="center"/>
    </xf>
    <xf numFmtId="10" fontId="0" fillId="5" borderId="29" xfId="0" applyNumberFormat="1" applyFont="1" applyFill="1" applyBorder="1" applyAlignment="1">
      <alignment horizontal="center"/>
    </xf>
    <xf numFmtId="10" fontId="0" fillId="0" borderId="29" xfId="0" applyNumberFormat="1" applyFont="1" applyBorder="1" applyAlignment="1">
      <alignment horizontal="center"/>
    </xf>
    <xf numFmtId="9" fontId="0" fillId="5" borderId="29" xfId="0" applyNumberFormat="1" applyFont="1" applyFill="1" applyBorder="1" applyAlignment="1">
      <alignment horizontal="center"/>
    </xf>
    <xf numFmtId="166" fontId="0" fillId="0" borderId="29" xfId="0" applyNumberFormat="1" applyFont="1" applyBorder="1" applyAlignment="1">
      <alignment horizontal="center"/>
    </xf>
    <xf numFmtId="44" fontId="0" fillId="6" borderId="1" xfId="0" applyNumberFormat="1" applyFill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43" fontId="0" fillId="5" borderId="29" xfId="2" applyFont="1" applyFill="1" applyBorder="1" applyAlignment="1">
      <alignment horizontal="center"/>
    </xf>
    <xf numFmtId="43" fontId="0" fillId="0" borderId="29" xfId="2" applyFont="1" applyBorder="1" applyAlignment="1">
      <alignment horizontal="center"/>
    </xf>
    <xf numFmtId="43" fontId="0" fillId="5" borderId="1" xfId="2" applyFont="1" applyFill="1" applyBorder="1" applyAlignment="1">
      <alignment horizontal="center"/>
    </xf>
    <xf numFmtId="43" fontId="0" fillId="0" borderId="0" xfId="0" applyNumberFormat="1"/>
    <xf numFmtId="44" fontId="0" fillId="5" borderId="29" xfId="1" applyFont="1" applyFill="1" applyBorder="1" applyAlignment="1">
      <alignment horizontal="center"/>
    </xf>
    <xf numFmtId="44" fontId="0" fillId="5" borderId="1" xfId="1" applyFont="1" applyFill="1" applyBorder="1" applyAlignment="1">
      <alignment horizontal="center"/>
    </xf>
    <xf numFmtId="43" fontId="4" fillId="0" borderId="1" xfId="0" applyNumberFormat="1" applyFont="1" applyBorder="1"/>
    <xf numFmtId="43" fontId="0" fillId="5" borderId="15" xfId="2" applyFont="1" applyFill="1" applyBorder="1" applyAlignment="1">
      <alignment horizontal="center"/>
    </xf>
    <xf numFmtId="43" fontId="0" fillId="0" borderId="1" xfId="0" applyNumberFormat="1" applyBorder="1"/>
    <xf numFmtId="44" fontId="0" fillId="5" borderId="15" xfId="1" applyFont="1" applyFill="1" applyBorder="1" applyAlignment="1">
      <alignment horizontal="center"/>
    </xf>
    <xf numFmtId="44" fontId="4" fillId="0" borderId="1" xfId="0" applyNumberFormat="1" applyFont="1" applyBorder="1"/>
    <xf numFmtId="44" fontId="6" fillId="2" borderId="11" xfId="1" applyFont="1" applyFill="1" applyBorder="1" applyAlignment="1">
      <alignment vertical="top" wrapText="1"/>
    </xf>
    <xf numFmtId="44" fontId="6" fillId="3" borderId="11" xfId="1" applyFont="1" applyFill="1" applyBorder="1" applyAlignment="1">
      <alignment vertical="top" wrapText="1"/>
    </xf>
    <xf numFmtId="164" fontId="5" fillId="2" borderId="10" xfId="0" applyNumberFormat="1" applyFont="1" applyFill="1" applyBorder="1" applyAlignment="1">
      <alignment horizontal="left" wrapText="1"/>
    </xf>
    <xf numFmtId="164" fontId="6" fillId="2" borderId="11" xfId="1" applyNumberFormat="1" applyFont="1" applyFill="1" applyBorder="1" applyAlignment="1">
      <alignment vertical="top" wrapText="1"/>
    </xf>
    <xf numFmtId="164" fontId="6" fillId="3" borderId="11" xfId="1" applyNumberFormat="1" applyFont="1" applyFill="1" applyBorder="1" applyAlignment="1">
      <alignment vertical="top" wrapText="1"/>
    </xf>
    <xf numFmtId="43" fontId="0" fillId="5" borderId="28" xfId="2" applyFont="1" applyFill="1" applyBorder="1" applyAlignment="1">
      <alignment horizontal="center"/>
    </xf>
    <xf numFmtId="43" fontId="0" fillId="0" borderId="28" xfId="2" applyFont="1" applyBorder="1" applyAlignment="1">
      <alignment horizontal="center"/>
    </xf>
    <xf numFmtId="43" fontId="0" fillId="5" borderId="12" xfId="2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167" fontId="0" fillId="0" borderId="0" xfId="2" applyNumberFormat="1" applyFont="1"/>
    <xf numFmtId="0" fontId="5" fillId="2" borderId="0" xfId="0" applyFont="1" applyFill="1" applyBorder="1" applyAlignment="1">
      <alignment horizontal="left" wrapText="1"/>
    </xf>
    <xf numFmtId="0" fontId="6" fillId="3" borderId="0" xfId="0" applyFont="1" applyFill="1" applyBorder="1" applyAlignment="1">
      <alignment vertical="top" wrapText="1"/>
    </xf>
    <xf numFmtId="168" fontId="0" fillId="0" borderId="0" xfId="1" applyNumberFormat="1" applyFont="1"/>
    <xf numFmtId="0" fontId="4" fillId="0" borderId="23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</cellXfs>
  <cellStyles count="3">
    <cellStyle name="Milliers" xfId="2" builtinId="3"/>
    <cellStyle name="Monétaire" xfId="1" builtinId="4"/>
    <cellStyle name="Normal" xfId="0" builtinId="0"/>
  </cellStyles>
  <dxfs count="58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rgb="FF92D050"/>
        </patternFill>
      </fill>
    </dxf>
    <dxf>
      <numFmt numFmtId="165" formatCode="_-* #,##0.00\ [$€-40C]_-;\-* #,##0.00\ [$€-40C]_-;_-* &quot;-&quot;??\ [$€-40C]_-;_-@_-"/>
    </dxf>
    <dxf>
      <numFmt numFmtId="165" formatCode="_-* #,##0.00\ [$€-40C]_-;\-* #,##0.00\ [$€-40C]_-;_-* &quot;-&quot;??\ [$€-40C]_-;_-@_-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_-* #,##0.00\ [$€-40C]_-;\-* #,##0.00\ [$€-40C]_-;_-* &quot;-&quot;??\ [$€-40C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numFmt numFmtId="165" formatCode="_-* #,##0.00\ [$€-40C]_-;\-* #,##0.00\ [$€-40C]_-;_-* &quot;-&quot;??\ [$€-40C]_-;_-@_-"/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rgb="FFDDDDDD"/>
        </top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numFmt numFmtId="165" formatCode="_-* #,##0.00\ [$€-40C]_-;\-* #,##0.00\ [$€-40C]_-;_-* &quot;-&quot;??\ [$€-40C]_-;_-@_-"/>
      <fill>
        <patternFill patternType="solid">
          <fgColor indexed="64"/>
          <bgColor rgb="FFFFFFFF"/>
        </patternFill>
      </fill>
      <alignment horizontal="left" vertical="bottom" textRotation="0" wrapText="1" indent="0" justifyLastLine="0" shrinkToFit="0" readingOrder="0"/>
    </dxf>
    <dxf>
      <numFmt numFmtId="165" formatCode="_-* #,##0.00\ [$€-40C]_-;\-* #,##0.00\ [$€-40C]_-;_-* &quot;-&quot;??\ [$€-40C]_-;_-@_-"/>
    </dxf>
    <dxf>
      <numFmt numFmtId="165" formatCode="_-* #,##0.00\ [$€-40C]_-;\-* #,##0.00\ [$€-40C]_-;_-* &quot;-&quot;??\ [$€-40C]_-;_-@_-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_-* #,##0.00\ [$€-40C]_-;\-* #,##0.00\ [$€-40C]_-;_-* &quot;-&quot;??\ [$€-40C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numFmt numFmtId="165" formatCode="_-* #,##0.00\ [$€-40C]_-;\-* #,##0.00\ [$€-40C]_-;_-* &quot;-&quot;??\ [$€-40C]_-;_-@_-"/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rgb="FFDDDDDD"/>
        </top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numFmt numFmtId="165" formatCode="_-* #,##0.00\ [$€-40C]_-;\-* #,##0.00\ [$€-40C]_-;_-* &quot;-&quot;??\ [$€-40C]_-;_-@_-"/>
      <fill>
        <patternFill patternType="solid">
          <fgColor indexed="64"/>
          <bgColor rgb="FFFFFFFF"/>
        </patternFill>
      </fill>
      <alignment horizontal="left" vertical="bottom" textRotation="0" wrapText="1" indent="0" justifyLastLine="0" shrinkToFit="0" readingOrder="0"/>
    </dxf>
    <dxf>
      <numFmt numFmtId="165" formatCode="_-* #,##0.00\ [$€-40C]_-;\-* #,##0.00\ [$€-40C]_-;_-* &quot;-&quot;??\ [$€-40C]_-;_-@_-"/>
    </dxf>
    <dxf>
      <numFmt numFmtId="165" formatCode="_-* #,##0.00\ [$€-40C]_-;\-* #,##0.00\ [$€-40C]_-;_-* &quot;-&quot;??\ [$€-40C]_-;_-@_-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_-* #,##0.00\ [$€-40C]_-;\-* #,##0.00\ [$€-40C]_-;_-* &quot;-&quot;??\ [$€-40C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numFmt numFmtId="165" formatCode="_-* #,##0.00\ [$€-40C]_-;\-* #,##0.00\ [$€-40C]_-;_-* &quot;-&quot;??\ [$€-40C]_-;_-@_-"/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rgb="FFDDDDDD"/>
        </top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numFmt numFmtId="165" formatCode="_-* #,##0.00\ [$€-40C]_-;\-* #,##0.00\ [$€-40C]_-;_-* &quot;-&quot;??\ [$€-40C]_-;_-@_-"/>
      <fill>
        <patternFill patternType="solid">
          <fgColor indexed="64"/>
          <bgColor rgb="FFFFFFFF"/>
        </patternFill>
      </fill>
      <alignment horizontal="left" vertical="bottom" textRotation="0" wrapText="1" indent="0" justifyLastLine="0" shrinkToFit="0" readingOrder="0"/>
    </dxf>
    <dxf>
      <numFmt numFmtId="165" formatCode="_-* #,##0.00\ [$€-40C]_-;\-* #,##0.00\ [$€-40C]_-;_-* &quot;-&quot;??\ [$€-40C]_-;_-@_-"/>
    </dxf>
    <dxf>
      <numFmt numFmtId="165" formatCode="_-* #,##0.00\ [$€-40C]_-;\-* #,##0.00\ [$€-40C]_-;_-* &quot;-&quot;??\ [$€-40C]_-;_-@_-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_-* #,##0.00\ [$€-40C]_-;\-* #,##0.00\ [$€-40C]_-;_-* &quot;-&quot;??\ [$€-40C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numFmt numFmtId="165" formatCode="_-* #,##0.00\ [$€-40C]_-;\-* #,##0.00\ [$€-40C]_-;_-* &quot;-&quot;??\ [$€-40C]_-;_-@_-"/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rgb="FFDDDDDD"/>
        </top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numFmt numFmtId="165" formatCode="_-* #,##0.00\ [$€-40C]_-;\-* #,##0.00\ [$€-40C]_-;_-* &quot;-&quot;??\ [$€-40C]_-;_-@_-"/>
      <fill>
        <patternFill patternType="solid">
          <fgColor indexed="64"/>
          <bgColor rgb="FFFFFFFF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outline="0">
        <right style="medium">
          <color indexed="64"/>
        </right>
        <top style="medium">
          <color indexed="64"/>
        </top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9E2A3A-C5F3-4503-99E1-625DAD74E14A}" name="Tableau4" displayName="Tableau4" ref="N34:Q40" totalsRowShown="0" headerRowBorderDxfId="57" tableBorderDxfId="56">
  <tableColumns count="4">
    <tableColumn id="1" xr3:uid="{F1160429-E197-4E27-878D-37B2989B55FD}" name="Name" dataDxfId="55"/>
    <tableColumn id="2" xr3:uid="{F7376BBF-D5AE-4033-9088-EE868DC73EE7}" name="Quantity "/>
    <tableColumn id="3" xr3:uid="{85092740-E342-4F5A-9B9B-25A093296C4F}" name="Cost unit" dataDxfId="54" dataCellStyle="Monétaire"/>
    <tableColumn id="4" xr3:uid="{0526F80C-2009-4617-8C05-BEB5AAB8F1DA}" name="Total" dataDxfId="53" dataCellStyle="Monétaire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CD279EA-E3F5-4397-88E4-345590D5658F}" name="Tableau5" displayName="Tableau5" ref="B10:E15" totalsRowShown="0" headerRowDxfId="52" headerRowBorderDxfId="51" tableBorderDxfId="50">
  <tableColumns count="4">
    <tableColumn id="1" xr3:uid="{5ED89CB2-D1A2-46DE-9D5B-6487A83FE11E}" name="Per" dataDxfId="49"/>
    <tableColumn id="2" xr3:uid="{CB1322D0-9E5B-4BA9-B6EC-CBDD87E53367}" name="Ethereum Mining" dataDxfId="48">
      <calculatedColumnFormula>C2/1.23</calculatedColumnFormula>
    </tableColumn>
    <tableColumn id="3" xr3:uid="{F677BB60-C49C-458A-B6A8-D59266E030A3}" name="Cost" dataDxfId="47">
      <calculatedColumnFormula>D2/1.23</calculatedColumnFormula>
    </tableColumn>
    <tableColumn id="4" xr3:uid="{DAA288A3-76E7-48B6-AA97-803B7BF29B42}" name="Profit" dataDxfId="46">
      <calculatedColumnFormula>E2/1.23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983BD6D-14C0-4893-A07E-FD87711B1E6A}" name="Tableau57" displayName="Tableau57" ref="B20:E25" totalsRowShown="0" headerRowDxfId="45" headerRowBorderDxfId="44" tableBorderDxfId="43">
  <tableColumns count="4">
    <tableColumn id="1" xr3:uid="{F4C1E9EF-8F5C-41B1-9781-C29086BAE2CA}" name="Per" dataDxfId="42"/>
    <tableColumn id="2" xr3:uid="{E6508835-3589-47C4-9F22-E4FA21CFBA54}" name="Bitcoin Mining" dataDxfId="41">
      <calculatedColumnFormula>L8/1.23</calculatedColumnFormula>
    </tableColumn>
    <tableColumn id="3" xr3:uid="{D2687518-3110-4DBE-A72C-5FEB7037ED6D}" name="Cost" dataDxfId="40">
      <calculatedColumnFormula>M8/1.23</calculatedColumnFormula>
    </tableColumn>
    <tableColumn id="4" xr3:uid="{A5D05905-F326-41A5-99B6-7D720D3F6147}" name="Profit" dataDxfId="39">
      <calculatedColumnFormula>N8/1.23</calculatedColumnFormula>
    </tableColumn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B6DA79F-8267-43C5-BD99-FCB1C8832297}" name="Tableau58" displayName="Tableau58" ref="H26:K31" totalsRowShown="0" headerRowDxfId="38" headerRowBorderDxfId="37" tableBorderDxfId="36">
  <tableColumns count="4">
    <tableColumn id="1" xr3:uid="{86F16B57-CA90-4F28-A622-357FC659ECCE}" name="Per" dataDxfId="35"/>
    <tableColumn id="2" xr3:uid="{1AC744F5-9DA7-4692-BDE3-374AD84B3876}" name="Ethereum Mining" dataDxfId="34">
      <calculatedColumnFormula>I20/1.23</calculatedColumnFormula>
    </tableColumn>
    <tableColumn id="3" xr3:uid="{808C7594-8F7B-41BC-AC81-9B0EADE5DC6A}" name="Cost" dataDxfId="33">
      <calculatedColumnFormula>J20/1.23</calculatedColumnFormula>
    </tableColumn>
    <tableColumn id="4" xr3:uid="{3694D715-2EEE-4EC0-9093-0D167B2DA00D}" name="Profit" dataDxfId="32">
      <calculatedColumnFormula>K20/1.23</calculatedColumnFormula>
    </tableColumn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3A9F122-028C-4807-A8C0-65C6DE075A83}" name="Tableau579" displayName="Tableau579" ref="H42:K47" totalsRowShown="0" headerRowDxfId="31" headerRowBorderDxfId="30" tableBorderDxfId="29">
  <tableColumns count="4">
    <tableColumn id="1" xr3:uid="{618F1FD6-D3E8-46B8-AF21-3840C9A3938C}" name="Per" dataDxfId="28"/>
    <tableColumn id="2" xr3:uid="{094BA78E-3156-4125-8D49-1F31B0AA4795}" name="Bitcoin Mining" dataDxfId="27">
      <calculatedColumnFormula>I36/1.23</calculatedColumnFormula>
    </tableColumn>
    <tableColumn id="3" xr3:uid="{AC921966-0B65-4907-946B-1B92A26A3109}" name="Cost" dataDxfId="26">
      <calculatedColumnFormula>J36/1.23</calculatedColumnFormula>
    </tableColumn>
    <tableColumn id="4" xr3:uid="{19D8675B-94E7-47C0-AB1D-DD2749E59ED6}" name="Profit" dataDxfId="25">
      <calculatedColumnFormula>K36/1.23</calculatedColumnFormula>
    </tableColumn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2" displayName="Tableau2" ref="A1:C8" totalsRowShown="0" headerRowDxfId="24" dataDxfId="23" tableBorderDxfId="22">
  <tableColumns count="3">
    <tableColumn id="1" xr3:uid="{00000000-0010-0000-0000-000001000000}" name="Packages" dataDxfId="21"/>
    <tableColumn id="2" xr3:uid="{00000000-0010-0000-0000-000002000000}" name="Price for a year" dataDxfId="20" dataCellStyle="Monétaire"/>
    <tableColumn id="3" xr3:uid="{00000000-0010-0000-0000-000003000000}" name="Estimate ROI" dataDxfId="1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7C7396-C730-441C-8686-DEA24C28D437}" name="Tableau1" displayName="Tableau1" ref="B1:G4" totalsRowShown="0" headerRowDxfId="18" dataDxfId="16" headerRowBorderDxfId="17" tableBorderDxfId="15" totalsRowBorderDxfId="14" dataCellStyle="Monétaire">
  <tableColumns count="6">
    <tableColumn id="1" xr3:uid="{B80F10AC-52BB-4265-8E73-9C029373F051}" name=" " dataDxfId="13"/>
    <tableColumn id="6" xr3:uid="{C9457D27-8D8F-4252-9C89-C858D0DF2455}" name="CEO" dataDxfId="12" dataCellStyle="Monétaire"/>
    <tableColumn id="2" xr3:uid="{1429AF82-FA5F-4992-8EB8-A32550051AC0}" name="Digital Marketer" dataDxfId="11" dataCellStyle="Monétaire"/>
    <tableColumn id="3" xr3:uid="{A60F933B-C2E1-46D7-8AA9-C4F4BE2EC4D8}" name="Administrative Assistant" dataDxfId="10" dataCellStyle="Monétaire"/>
    <tableColumn id="4" xr3:uid="{EF28CC88-BC32-4E1A-AA2D-3234A8EC4576}" name="IT Security Expert" dataDxfId="9" dataCellStyle="Monétaire"/>
    <tableColumn id="5" xr3:uid="{65CCD388-E52E-4B7A-BB28-EC71127C08D1}" name="Electrician (Part time)" dataDxfId="8" dataCellStyle="Monétaire"/>
  </tableColumns>
  <tableStyleInfo name="TableStyleMedium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C4C538-ECB2-492A-B774-60D0D79D1BFD}" name="Tableau3" displayName="Tableau3" ref="C15:F21" totalsRowShown="0" headerRowDxfId="7" dataDxfId="5" headerRowBorderDxfId="6" tableBorderDxfId="4">
  <tableColumns count="4">
    <tableColumn id="1" xr3:uid="{7D4FD4E1-459B-42CA-9BDB-3C5D9B80F090}" name="Employees" dataDxfId="3"/>
    <tableColumn id="2" xr3:uid="{5390ED8E-A5AA-47CB-AC6E-B27C26C90B53}" name="Month Salary" dataDxfId="2"/>
    <tableColumn id="3" xr3:uid="{99054A26-4CCD-48C6-9A1A-5E4053E22B8E}" name="Month Cost for company" dataDxfId="1"/>
    <tableColumn id="4" xr3:uid="{49E2A92F-C216-4DE4-8BD2-733CC1FA3498}" name="Years Cost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S67"/>
  <sheetViews>
    <sheetView topLeftCell="F22" zoomScale="85" zoomScaleNormal="85" workbookViewId="0">
      <selection activeCell="L41" sqref="L41"/>
    </sheetView>
  </sheetViews>
  <sheetFormatPr baseColWidth="10" defaultColWidth="9.140625" defaultRowHeight="15" x14ac:dyDescent="0.25"/>
  <cols>
    <col min="1" max="1" width="27.5703125" bestFit="1" customWidth="1"/>
    <col min="2" max="2" width="18.42578125" style="1" bestFit="1" customWidth="1"/>
    <col min="3" max="3" width="15.140625" style="1" customWidth="1"/>
    <col min="4" max="4" width="10.85546875" bestFit="1" customWidth="1"/>
    <col min="5" max="5" width="14.140625" bestFit="1" customWidth="1"/>
    <col min="6" max="6" width="16.85546875" customWidth="1"/>
    <col min="7" max="7" width="15" customWidth="1"/>
    <col min="8" max="8" width="14.28515625" bestFit="1" customWidth="1"/>
    <col min="9" max="9" width="13.85546875" customWidth="1"/>
    <col min="10" max="10" width="14.7109375" customWidth="1"/>
    <col min="11" max="11" width="17.85546875" customWidth="1"/>
    <col min="13" max="13" width="9.28515625" customWidth="1"/>
    <col min="14" max="14" width="24.7109375" bestFit="1" customWidth="1"/>
    <col min="15" max="17" width="14.5703125" bestFit="1" customWidth="1"/>
    <col min="19" max="19" width="24.85546875" bestFit="1" customWidth="1"/>
  </cols>
  <sheetData>
    <row r="3" spans="1:12" x14ac:dyDescent="0.25">
      <c r="A3" t="s">
        <v>0</v>
      </c>
      <c r="E3">
        <f>1000*800</f>
        <v>800000</v>
      </c>
    </row>
    <row r="4" spans="1:12" x14ac:dyDescent="0.25">
      <c r="B4" s="1" t="s">
        <v>2</v>
      </c>
      <c r="C4" s="2">
        <v>6353.92</v>
      </c>
      <c r="H4">
        <f>3000*30</f>
        <v>90000</v>
      </c>
    </row>
    <row r="5" spans="1:12" x14ac:dyDescent="0.25">
      <c r="K5">
        <v>31</v>
      </c>
    </row>
    <row r="6" spans="1:12" x14ac:dyDescent="0.25">
      <c r="A6" t="s">
        <v>1</v>
      </c>
      <c r="H6">
        <v>3500</v>
      </c>
      <c r="I6">
        <v>500</v>
      </c>
      <c r="L6">
        <f>H6*K5</f>
        <v>108500</v>
      </c>
    </row>
    <row r="7" spans="1:12" x14ac:dyDescent="0.25">
      <c r="A7" t="s">
        <v>3</v>
      </c>
      <c r="J7">
        <f>H6*I6</f>
        <v>1750000</v>
      </c>
    </row>
    <row r="8" spans="1:12" x14ac:dyDescent="0.25">
      <c r="A8" t="s">
        <v>4</v>
      </c>
      <c r="B8" s="1" t="s">
        <v>10</v>
      </c>
      <c r="E8" t="s">
        <v>11</v>
      </c>
    </row>
    <row r="9" spans="1:12" x14ac:dyDescent="0.25">
      <c r="D9" s="1"/>
      <c r="E9" t="s">
        <v>12</v>
      </c>
      <c r="F9" t="s">
        <v>13</v>
      </c>
    </row>
    <row r="10" spans="1:12" x14ac:dyDescent="0.25">
      <c r="A10" s="4" t="s">
        <v>5</v>
      </c>
      <c r="B10" s="3">
        <v>0.23</v>
      </c>
      <c r="C10" s="5">
        <v>0.45</v>
      </c>
      <c r="D10" s="1"/>
      <c r="E10" s="1">
        <v>0.23</v>
      </c>
      <c r="F10">
        <f>C10/C4</f>
        <v>7.0822421434327154E-5</v>
      </c>
    </row>
    <row r="11" spans="1:12" x14ac:dyDescent="0.25">
      <c r="A11" s="4" t="s">
        <v>6</v>
      </c>
      <c r="B11" s="3">
        <v>5.61</v>
      </c>
      <c r="C11" s="6">
        <v>10.78</v>
      </c>
      <c r="D11" s="1"/>
      <c r="E11" s="1">
        <v>5.61</v>
      </c>
      <c r="F11">
        <f>C11/C4</f>
        <v>1.6965904512489926E-3</v>
      </c>
      <c r="I11" s="1">
        <v>2500</v>
      </c>
      <c r="J11">
        <v>700</v>
      </c>
      <c r="K11" s="9">
        <f>I11*J11</f>
        <v>1750000</v>
      </c>
    </row>
    <row r="12" spans="1:12" x14ac:dyDescent="0.25">
      <c r="A12" s="4" t="s">
        <v>7</v>
      </c>
      <c r="B12" s="3">
        <v>39.270000000000003</v>
      </c>
      <c r="C12" s="6">
        <v>75.48</v>
      </c>
      <c r="D12" s="1"/>
      <c r="E12" s="1">
        <v>39.270000000000003</v>
      </c>
      <c r="F12">
        <f>C12/C4</f>
        <v>1.1879280821917809E-2</v>
      </c>
    </row>
    <row r="13" spans="1:12" x14ac:dyDescent="0.25">
      <c r="A13" s="4" t="s">
        <v>8</v>
      </c>
      <c r="B13" s="3">
        <v>168.3</v>
      </c>
      <c r="C13" s="6">
        <v>323.48</v>
      </c>
      <c r="D13" s="1"/>
      <c r="E13" s="1">
        <v>168.3</v>
      </c>
      <c r="F13">
        <f>C13/C4</f>
        <v>5.0910304190169224E-2</v>
      </c>
      <c r="I13">
        <v>210</v>
      </c>
    </row>
    <row r="14" spans="1:12" x14ac:dyDescent="0.25">
      <c r="A14" s="4" t="s">
        <v>9</v>
      </c>
      <c r="B14" s="3">
        <v>2047.69</v>
      </c>
      <c r="C14" s="6">
        <v>3935</v>
      </c>
      <c r="E14" s="1">
        <v>2047.69</v>
      </c>
      <c r="F14">
        <f>C14/C4</f>
        <v>0.61930272965350519</v>
      </c>
      <c r="I14">
        <f>I13*J11</f>
        <v>147000</v>
      </c>
    </row>
    <row r="16" spans="1:12" x14ac:dyDescent="0.25">
      <c r="E16" t="s">
        <v>189</v>
      </c>
      <c r="F16" t="s">
        <v>22</v>
      </c>
      <c r="G16" s="10"/>
      <c r="H16" s="11">
        <v>40</v>
      </c>
      <c r="I16" s="12">
        <v>700</v>
      </c>
      <c r="J16" t="s">
        <v>56</v>
      </c>
    </row>
    <row r="17" spans="1:19" x14ac:dyDescent="0.25">
      <c r="A17" s="3" t="s">
        <v>14</v>
      </c>
      <c r="B17" s="3" t="s">
        <v>18</v>
      </c>
      <c r="C17" s="3" t="s">
        <v>16</v>
      </c>
      <c r="D17" s="3" t="s">
        <v>17</v>
      </c>
      <c r="E17" s="7">
        <v>6353.92</v>
      </c>
      <c r="F17" t="s">
        <v>57</v>
      </c>
      <c r="G17" s="13"/>
      <c r="H17" s="14">
        <f>H18*H16</f>
        <v>0</v>
      </c>
      <c r="I17" s="15">
        <f>H18*I16</f>
        <v>0</v>
      </c>
      <c r="J17" t="s">
        <v>20</v>
      </c>
    </row>
    <row r="18" spans="1:19" x14ac:dyDescent="0.25">
      <c r="A18" s="4" t="s">
        <v>5</v>
      </c>
      <c r="B18" s="8">
        <f>D18+C18</f>
        <v>0.68</v>
      </c>
      <c r="C18" s="3">
        <v>0.23</v>
      </c>
      <c r="D18" s="5">
        <v>0.45</v>
      </c>
      <c r="G18" s="16"/>
      <c r="H18" s="14"/>
      <c r="I18" s="17"/>
    </row>
    <row r="19" spans="1:19" x14ac:dyDescent="0.25">
      <c r="A19" s="4" t="s">
        <v>6</v>
      </c>
      <c r="B19" s="8">
        <f t="shared" ref="B19:B22" si="0">D19+C19</f>
        <v>16.39</v>
      </c>
      <c r="C19" s="3">
        <v>5.61</v>
      </c>
      <c r="D19" s="6">
        <v>10.78</v>
      </c>
      <c r="F19" t="s">
        <v>86</v>
      </c>
      <c r="G19" s="16"/>
      <c r="H19" s="14"/>
      <c r="I19" s="17">
        <f>220*H18</f>
        <v>0</v>
      </c>
      <c r="J19" t="s">
        <v>58</v>
      </c>
    </row>
    <row r="20" spans="1:19" x14ac:dyDescent="0.25">
      <c r="A20" s="4" t="s">
        <v>7</v>
      </c>
      <c r="B20" s="8">
        <f t="shared" si="0"/>
        <v>114.75</v>
      </c>
      <c r="C20" s="3">
        <v>39.270000000000003</v>
      </c>
      <c r="D20" s="6">
        <v>75.48</v>
      </c>
      <c r="G20" s="18"/>
      <c r="H20" s="19"/>
      <c r="I20" s="20">
        <v>220</v>
      </c>
    </row>
    <row r="21" spans="1:19" x14ac:dyDescent="0.25">
      <c r="A21" s="4" t="s">
        <v>8</v>
      </c>
      <c r="B21" s="8">
        <f t="shared" si="0"/>
        <v>491.78000000000003</v>
      </c>
      <c r="C21" s="3">
        <v>168.3</v>
      </c>
      <c r="D21" s="6">
        <v>323.48</v>
      </c>
    </row>
    <row r="22" spans="1:19" x14ac:dyDescent="0.25">
      <c r="A22" s="4" t="s">
        <v>9</v>
      </c>
      <c r="B22" s="8">
        <f t="shared" si="0"/>
        <v>5982.6900000000005</v>
      </c>
      <c r="C22" s="3">
        <v>2047.69</v>
      </c>
      <c r="D22" s="6">
        <v>3935</v>
      </c>
      <c r="F22" t="s">
        <v>22</v>
      </c>
      <c r="G22" s="10"/>
      <c r="H22" s="11">
        <v>40</v>
      </c>
      <c r="I22" s="12">
        <v>700</v>
      </c>
      <c r="J22" t="s">
        <v>56</v>
      </c>
      <c r="K22" t="s">
        <v>110</v>
      </c>
      <c r="N22" t="s">
        <v>112</v>
      </c>
      <c r="O22" s="10"/>
      <c r="P22" s="11">
        <v>180</v>
      </c>
      <c r="Q22" s="12">
        <v>800</v>
      </c>
      <c r="R22" t="s">
        <v>56</v>
      </c>
      <c r="S22" t="s">
        <v>110</v>
      </c>
    </row>
    <row r="23" spans="1:19" x14ac:dyDescent="0.25">
      <c r="B23"/>
      <c r="D23" s="1"/>
      <c r="F23" t="s">
        <v>57</v>
      </c>
      <c r="G23" s="13"/>
      <c r="H23" s="14">
        <f>H24*H22</f>
        <v>40000</v>
      </c>
      <c r="I23" s="15">
        <f>H24*I22</f>
        <v>700000</v>
      </c>
      <c r="J23" t="s">
        <v>20</v>
      </c>
      <c r="K23" s="9">
        <f>I23/60</f>
        <v>11666.666666666666</v>
      </c>
      <c r="L23" t="s">
        <v>111</v>
      </c>
      <c r="N23" t="s">
        <v>57</v>
      </c>
      <c r="O23" s="13"/>
      <c r="P23" s="14">
        <f>P24*P22</f>
        <v>180000</v>
      </c>
      <c r="Q23" s="15">
        <f>P24*Q22</f>
        <v>800000</v>
      </c>
      <c r="R23" t="s">
        <v>20</v>
      </c>
      <c r="S23" s="9">
        <f>Q23/60</f>
        <v>13333.333333333334</v>
      </c>
    </row>
    <row r="24" spans="1:19" x14ac:dyDescent="0.25">
      <c r="A24" s="4" t="s">
        <v>15</v>
      </c>
      <c r="B24" s="3" t="s">
        <v>18</v>
      </c>
      <c r="C24" s="3" t="s">
        <v>16</v>
      </c>
      <c r="D24" s="3" t="s">
        <v>17</v>
      </c>
      <c r="E24" s="7">
        <v>6570.17</v>
      </c>
      <c r="G24" s="16"/>
      <c r="H24" s="14">
        <v>1000</v>
      </c>
      <c r="I24" s="17"/>
      <c r="O24" s="16"/>
      <c r="P24" s="14">
        <v>1000</v>
      </c>
      <c r="Q24" s="17"/>
    </row>
    <row r="25" spans="1:19" x14ac:dyDescent="0.25">
      <c r="A25" s="4" t="s">
        <v>5</v>
      </c>
      <c r="B25" s="8">
        <f>C25+D25</f>
        <v>0.6953153486351733</v>
      </c>
      <c r="C25" s="3">
        <v>0.23</v>
      </c>
      <c r="D25" s="5">
        <f>E24*F10</f>
        <v>0.46531534863517326</v>
      </c>
      <c r="F25" t="s">
        <v>87</v>
      </c>
      <c r="G25" s="16"/>
      <c r="H25" s="14"/>
      <c r="I25" s="17">
        <f>220*H24</f>
        <v>220000</v>
      </c>
      <c r="J25" t="s">
        <v>58</v>
      </c>
      <c r="N25" t="s">
        <v>87</v>
      </c>
      <c r="O25" s="16"/>
      <c r="P25" s="14"/>
      <c r="Q25" s="17">
        <f>Q26*P24</f>
        <v>800000</v>
      </c>
      <c r="R25" t="s">
        <v>58</v>
      </c>
    </row>
    <row r="26" spans="1:19" x14ac:dyDescent="0.25">
      <c r="A26" s="4" t="s">
        <v>6</v>
      </c>
      <c r="B26" s="8">
        <f t="shared" ref="B26:B29" si="1">C26+D26</f>
        <v>16.756887685082596</v>
      </c>
      <c r="C26" s="3">
        <v>5.61</v>
      </c>
      <c r="D26" s="6">
        <f>E24*F11</f>
        <v>11.146887685082595</v>
      </c>
      <c r="G26" s="18"/>
      <c r="H26" s="19"/>
      <c r="I26" s="20">
        <v>220</v>
      </c>
      <c r="O26" s="18"/>
      <c r="P26" s="19"/>
      <c r="Q26" s="20">
        <v>800</v>
      </c>
    </row>
    <row r="27" spans="1:19" x14ac:dyDescent="0.25">
      <c r="A27" s="4" t="s">
        <v>7</v>
      </c>
      <c r="B27" s="8">
        <f t="shared" si="1"/>
        <v>117.31889447773975</v>
      </c>
      <c r="C27" s="3">
        <v>39.270000000000003</v>
      </c>
      <c r="D27" s="6">
        <f>E24*F12</f>
        <v>78.048894477739736</v>
      </c>
    </row>
    <row r="28" spans="1:19" x14ac:dyDescent="0.25">
      <c r="A28" s="4" t="s">
        <v>8</v>
      </c>
      <c r="B28" s="8">
        <f t="shared" si="1"/>
        <v>502.78935328112414</v>
      </c>
      <c r="C28" s="3">
        <v>168.3</v>
      </c>
      <c r="D28" s="6">
        <f>E24*F13</f>
        <v>334.48935328112412</v>
      </c>
      <c r="F28" s="10"/>
      <c r="G28" s="11">
        <v>3000</v>
      </c>
      <c r="H28" s="21"/>
    </row>
    <row r="29" spans="1:19" x14ac:dyDescent="0.25">
      <c r="A29" s="4" t="s">
        <v>9</v>
      </c>
      <c r="B29" s="8">
        <f t="shared" si="1"/>
        <v>6116.6142152875709</v>
      </c>
      <c r="C29" s="3">
        <v>2047.69</v>
      </c>
      <c r="D29" s="6">
        <f>E24*F14</f>
        <v>4068.9242152875704</v>
      </c>
      <c r="F29" s="16"/>
      <c r="G29" s="14">
        <v>300</v>
      </c>
      <c r="H29" s="17">
        <f>G29*G28</f>
        <v>900000</v>
      </c>
    </row>
    <row r="30" spans="1:19" x14ac:dyDescent="0.25">
      <c r="F30" s="16"/>
      <c r="G30" s="14"/>
      <c r="H30" s="17"/>
    </row>
    <row r="31" spans="1:19" x14ac:dyDescent="0.25">
      <c r="F31" s="16">
        <v>35</v>
      </c>
      <c r="G31" s="14"/>
      <c r="H31" s="17"/>
    </row>
    <row r="32" spans="1:19" x14ac:dyDescent="0.25">
      <c r="F32" s="18"/>
      <c r="G32" s="19"/>
      <c r="H32" s="20">
        <f>F31*G28</f>
        <v>105000</v>
      </c>
    </row>
    <row r="34" spans="3:17" ht="15.75" thickBot="1" x14ac:dyDescent="0.3">
      <c r="F34" s="10"/>
      <c r="G34" s="11">
        <v>15000</v>
      </c>
      <c r="H34" s="12">
        <v>1600</v>
      </c>
      <c r="I34" t="s">
        <v>19</v>
      </c>
      <c r="K34" t="s">
        <v>110</v>
      </c>
      <c r="N34" s="55" t="s">
        <v>153</v>
      </c>
      <c r="O34" s="55" t="s">
        <v>154</v>
      </c>
      <c r="P34" s="57" t="s">
        <v>155</v>
      </c>
      <c r="Q34" s="63" t="s">
        <v>156</v>
      </c>
    </row>
    <row r="35" spans="3:17" x14ac:dyDescent="0.25">
      <c r="E35" t="s">
        <v>22</v>
      </c>
      <c r="F35" s="13">
        <f>G34*G35</f>
        <v>9000000</v>
      </c>
      <c r="G35" s="14">
        <v>600</v>
      </c>
      <c r="H35" s="15">
        <f>H34*G35</f>
        <v>960000</v>
      </c>
      <c r="I35" t="s">
        <v>20</v>
      </c>
      <c r="K35" s="9">
        <f>H35/60</f>
        <v>16000</v>
      </c>
      <c r="L35" t="s">
        <v>111</v>
      </c>
      <c r="N35" s="54" t="s">
        <v>160</v>
      </c>
      <c r="O35" s="54">
        <v>1000</v>
      </c>
      <c r="P35" s="58">
        <v>800</v>
      </c>
      <c r="Q35" s="60">
        <f>O35*P35</f>
        <v>800000</v>
      </c>
    </row>
    <row r="36" spans="3:17" x14ac:dyDescent="0.25">
      <c r="F36" s="16"/>
      <c r="G36" s="14"/>
      <c r="H36" s="17"/>
      <c r="N36" s="54" t="s">
        <v>161</v>
      </c>
      <c r="O36" s="54">
        <v>600</v>
      </c>
      <c r="P36" s="58">
        <v>1600</v>
      </c>
      <c r="Q36" s="60">
        <f>O36*P36</f>
        <v>960000</v>
      </c>
    </row>
    <row r="37" spans="3:17" x14ac:dyDescent="0.25">
      <c r="E37" t="s">
        <v>88</v>
      </c>
      <c r="F37" s="16"/>
      <c r="G37" s="14"/>
      <c r="H37" s="17">
        <f>1300*G35</f>
        <v>780000</v>
      </c>
      <c r="I37" t="s">
        <v>21</v>
      </c>
      <c r="N37" s="54" t="s">
        <v>157</v>
      </c>
      <c r="O37" s="54">
        <v>1</v>
      </c>
      <c r="P37" s="58">
        <v>1800000</v>
      </c>
      <c r="Q37" s="60">
        <v>1800000</v>
      </c>
    </row>
    <row r="38" spans="3:17" x14ac:dyDescent="0.25">
      <c r="F38" s="18"/>
      <c r="G38" s="19"/>
      <c r="H38" s="20"/>
      <c r="N38" s="54" t="s">
        <v>158</v>
      </c>
      <c r="O38" s="56">
        <v>1</v>
      </c>
      <c r="P38" s="58">
        <v>1000000</v>
      </c>
      <c r="Q38" s="60">
        <f>O38*P38</f>
        <v>1000000</v>
      </c>
    </row>
    <row r="39" spans="3:17" ht="15.75" thickBot="1" x14ac:dyDescent="0.3">
      <c r="N39" s="55" t="s">
        <v>159</v>
      </c>
      <c r="O39" s="55">
        <v>1</v>
      </c>
      <c r="P39" s="59">
        <v>50000</v>
      </c>
      <c r="Q39" s="61">
        <f>O39*P39</f>
        <v>50000</v>
      </c>
    </row>
    <row r="40" spans="3:17" ht="15.75" thickBot="1" x14ac:dyDescent="0.3">
      <c r="N40" s="48"/>
      <c r="P40" s="48" t="s">
        <v>151</v>
      </c>
      <c r="Q40" s="62">
        <f>SUM(Q33:Q39)</f>
        <v>4610000</v>
      </c>
    </row>
    <row r="41" spans="3:17" ht="15.75" thickBot="1" x14ac:dyDescent="0.3">
      <c r="E41" s="22" t="s">
        <v>23</v>
      </c>
      <c r="F41" s="22" t="s">
        <v>24</v>
      </c>
      <c r="G41" s="22" t="s">
        <v>25</v>
      </c>
      <c r="H41" s="22" t="s">
        <v>26</v>
      </c>
      <c r="I41" s="22" t="s">
        <v>27</v>
      </c>
      <c r="J41" s="22" t="s">
        <v>28</v>
      </c>
      <c r="K41" s="22" t="s">
        <v>29</v>
      </c>
    </row>
    <row r="42" spans="3:17" ht="16.5" thickTop="1" thickBot="1" x14ac:dyDescent="0.3">
      <c r="E42" s="23" t="s">
        <v>30</v>
      </c>
      <c r="F42" s="23" t="s">
        <v>31</v>
      </c>
      <c r="G42" s="23" t="s">
        <v>32</v>
      </c>
      <c r="H42" s="23" t="s">
        <v>32</v>
      </c>
      <c r="I42" s="23" t="s">
        <v>33</v>
      </c>
      <c r="J42" s="23" t="s">
        <v>34</v>
      </c>
      <c r="K42" s="23" t="s">
        <v>35</v>
      </c>
      <c r="Q42" s="9">
        <f>Q40+Salaire!I4</f>
        <v>4894928</v>
      </c>
    </row>
    <row r="43" spans="3:17" ht="15.75" thickBot="1" x14ac:dyDescent="0.3">
      <c r="C43" s="1" t="s">
        <v>84</v>
      </c>
      <c r="E43" s="24" t="s">
        <v>36</v>
      </c>
      <c r="F43" s="24" t="s">
        <v>31</v>
      </c>
      <c r="G43" s="24" t="s">
        <v>37</v>
      </c>
      <c r="H43" s="24" t="s">
        <v>37</v>
      </c>
      <c r="I43" s="24" t="s">
        <v>38</v>
      </c>
      <c r="J43" s="24" t="s">
        <v>39</v>
      </c>
      <c r="K43" s="24" t="s">
        <v>40</v>
      </c>
    </row>
    <row r="44" spans="3:17" ht="15.75" thickBot="1" x14ac:dyDescent="0.3">
      <c r="E44" s="23" t="s">
        <v>41</v>
      </c>
      <c r="F44" s="23" t="s">
        <v>31</v>
      </c>
      <c r="G44" s="23" t="s">
        <v>42</v>
      </c>
      <c r="H44" s="23" t="s">
        <v>42</v>
      </c>
      <c r="I44" s="23" t="s">
        <v>43</v>
      </c>
      <c r="J44" s="23" t="s">
        <v>44</v>
      </c>
      <c r="K44" s="23" t="s">
        <v>45</v>
      </c>
    </row>
    <row r="45" spans="3:17" ht="15.75" thickBot="1" x14ac:dyDescent="0.3">
      <c r="E45" s="23" t="s">
        <v>46</v>
      </c>
      <c r="F45" s="23" t="s">
        <v>31</v>
      </c>
      <c r="G45" s="23" t="s">
        <v>47</v>
      </c>
      <c r="H45" s="23" t="s">
        <v>47</v>
      </c>
      <c r="I45" s="23" t="s">
        <v>48</v>
      </c>
      <c r="J45" s="23" t="s">
        <v>49</v>
      </c>
      <c r="K45" s="23" t="s">
        <v>50</v>
      </c>
    </row>
    <row r="46" spans="3:17" ht="28.5" x14ac:dyDescent="0.25">
      <c r="E46" s="23" t="s">
        <v>51</v>
      </c>
      <c r="F46" s="23" t="s">
        <v>31</v>
      </c>
      <c r="G46" s="23" t="s">
        <v>52</v>
      </c>
      <c r="H46" s="23" t="s">
        <v>52</v>
      </c>
      <c r="I46" s="23" t="s">
        <v>53</v>
      </c>
      <c r="J46" s="23" t="s">
        <v>54</v>
      </c>
      <c r="K46" s="23" t="s">
        <v>55</v>
      </c>
    </row>
    <row r="48" spans="3:17" x14ac:dyDescent="0.25">
      <c r="O48" t="s">
        <v>190</v>
      </c>
    </row>
    <row r="49" spans="3:15" x14ac:dyDescent="0.25">
      <c r="N49" t="s">
        <v>191</v>
      </c>
      <c r="O49" s="113">
        <v>1000000</v>
      </c>
    </row>
    <row r="50" spans="3:15" ht="15.75" thickBot="1" x14ac:dyDescent="0.3">
      <c r="E50" s="22" t="s">
        <v>23</v>
      </c>
      <c r="F50" s="22" t="s">
        <v>24</v>
      </c>
      <c r="G50" s="22" t="s">
        <v>25</v>
      </c>
      <c r="H50" s="22" t="s">
        <v>26</v>
      </c>
      <c r="I50" s="22" t="s">
        <v>27</v>
      </c>
      <c r="J50" s="22" t="s">
        <v>28</v>
      </c>
      <c r="K50" s="22" t="s">
        <v>29</v>
      </c>
      <c r="N50" s="114" t="s">
        <v>192</v>
      </c>
    </row>
    <row r="51" spans="3:15" ht="16.5" thickTop="1" thickBot="1" x14ac:dyDescent="0.3">
      <c r="E51" s="23" t="s">
        <v>30</v>
      </c>
      <c r="F51" s="23" t="s">
        <v>31</v>
      </c>
      <c r="G51" s="23" t="s">
        <v>59</v>
      </c>
      <c r="H51" s="23" t="s">
        <v>60</v>
      </c>
      <c r="I51" s="23" t="s">
        <v>61</v>
      </c>
      <c r="J51" s="23" t="s">
        <v>62</v>
      </c>
      <c r="K51" s="23" t="s">
        <v>63</v>
      </c>
    </row>
    <row r="52" spans="3:15" ht="15.75" thickBot="1" x14ac:dyDescent="0.3">
      <c r="C52" s="1" t="s">
        <v>85</v>
      </c>
      <c r="E52" s="24" t="s">
        <v>36</v>
      </c>
      <c r="F52" s="24" t="s">
        <v>31</v>
      </c>
      <c r="G52" s="24" t="s">
        <v>64</v>
      </c>
      <c r="H52" s="24" t="s">
        <v>65</v>
      </c>
      <c r="I52" s="24" t="s">
        <v>66</v>
      </c>
      <c r="J52" s="24" t="s">
        <v>67</v>
      </c>
      <c r="K52" s="24" t="s">
        <v>68</v>
      </c>
      <c r="N52" s="115" t="s">
        <v>193</v>
      </c>
    </row>
    <row r="53" spans="3:15" ht="15.75" thickBot="1" x14ac:dyDescent="0.3">
      <c r="E53" s="24" t="s">
        <v>41</v>
      </c>
      <c r="F53" s="24" t="s">
        <v>31</v>
      </c>
      <c r="G53" s="24" t="s">
        <v>69</v>
      </c>
      <c r="H53" s="24" t="s">
        <v>70</v>
      </c>
      <c r="I53" s="24" t="s">
        <v>71</v>
      </c>
      <c r="J53" s="24" t="s">
        <v>72</v>
      </c>
      <c r="K53" s="24" t="s">
        <v>73</v>
      </c>
      <c r="N53" s="116">
        <f>15/1000</f>
        <v>1.4999999999999999E-2</v>
      </c>
    </row>
    <row r="54" spans="3:15" ht="15.75" thickBot="1" x14ac:dyDescent="0.3">
      <c r="E54" s="23" t="s">
        <v>46</v>
      </c>
      <c r="F54" s="23" t="s">
        <v>31</v>
      </c>
      <c r="G54" s="23" t="s">
        <v>74</v>
      </c>
      <c r="H54" s="23" t="s">
        <v>75</v>
      </c>
      <c r="I54" s="23" t="s">
        <v>76</v>
      </c>
      <c r="J54" s="23" t="s">
        <v>77</v>
      </c>
      <c r="K54" s="23" t="s">
        <v>78</v>
      </c>
    </row>
    <row r="55" spans="3:15" x14ac:dyDescent="0.25">
      <c r="E55" s="23" t="s">
        <v>51</v>
      </c>
      <c r="F55" s="23" t="s">
        <v>31</v>
      </c>
      <c r="G55" s="23" t="s">
        <v>79</v>
      </c>
      <c r="H55" s="23" t="s">
        <v>80</v>
      </c>
      <c r="I55" s="23" t="s">
        <v>81</v>
      </c>
      <c r="J55" s="23" t="s">
        <v>82</v>
      </c>
      <c r="K55" s="23" t="s">
        <v>83</v>
      </c>
    </row>
    <row r="58" spans="3:15" x14ac:dyDescent="0.25">
      <c r="D58" s="1"/>
    </row>
    <row r="59" spans="3:15" ht="15.75" thickBot="1" x14ac:dyDescent="0.3">
      <c r="D59" s="1"/>
      <c r="E59" s="22" t="s">
        <v>23</v>
      </c>
      <c r="F59" s="22" t="s">
        <v>24</v>
      </c>
      <c r="G59" s="22" t="s">
        <v>25</v>
      </c>
      <c r="H59" s="22" t="s">
        <v>26</v>
      </c>
      <c r="I59" s="22" t="s">
        <v>27</v>
      </c>
      <c r="J59" s="22" t="s">
        <v>28</v>
      </c>
      <c r="K59" s="22" t="s">
        <v>29</v>
      </c>
    </row>
    <row r="60" spans="3:15" ht="16.5" thickTop="1" thickBot="1" x14ac:dyDescent="0.3">
      <c r="D60" s="1"/>
      <c r="E60" s="23" t="s">
        <v>30</v>
      </c>
      <c r="F60" s="23" t="s">
        <v>31</v>
      </c>
      <c r="G60" s="23" t="s">
        <v>113</v>
      </c>
      <c r="H60" s="23" t="s">
        <v>114</v>
      </c>
      <c r="I60" s="23" t="s">
        <v>115</v>
      </c>
      <c r="J60" s="23" t="s">
        <v>116</v>
      </c>
      <c r="K60" s="23" t="s">
        <v>117</v>
      </c>
    </row>
    <row r="61" spans="3:15" ht="15.75" thickBot="1" x14ac:dyDescent="0.3">
      <c r="C61" s="1" t="s">
        <v>138</v>
      </c>
      <c r="D61" s="1"/>
      <c r="E61" s="24" t="s">
        <v>36</v>
      </c>
      <c r="F61" s="24" t="s">
        <v>31</v>
      </c>
      <c r="G61" s="24" t="s">
        <v>118</v>
      </c>
      <c r="H61" s="24" t="s">
        <v>119</v>
      </c>
      <c r="I61" s="24" t="s">
        <v>120</v>
      </c>
      <c r="J61" s="24" t="s">
        <v>121</v>
      </c>
      <c r="K61" s="24" t="s">
        <v>122</v>
      </c>
    </row>
    <row r="62" spans="3:15" ht="15.75" thickBot="1" x14ac:dyDescent="0.3">
      <c r="D62" s="1"/>
      <c r="E62" s="23" t="s">
        <v>41</v>
      </c>
      <c r="F62" s="23" t="s">
        <v>31</v>
      </c>
      <c r="G62" s="23" t="s">
        <v>123</v>
      </c>
      <c r="H62" s="23" t="s">
        <v>124</v>
      </c>
      <c r="I62" s="23" t="s">
        <v>125</v>
      </c>
      <c r="J62" s="23" t="s">
        <v>126</v>
      </c>
      <c r="K62" s="23" t="s">
        <v>127</v>
      </c>
    </row>
    <row r="63" spans="3:15" ht="15.75" thickBot="1" x14ac:dyDescent="0.3">
      <c r="D63" s="1"/>
      <c r="E63" s="23" t="s">
        <v>46</v>
      </c>
      <c r="F63" s="23" t="s">
        <v>31</v>
      </c>
      <c r="G63" s="23" t="s">
        <v>128</v>
      </c>
      <c r="H63" s="23" t="s">
        <v>129</v>
      </c>
      <c r="I63" s="23" t="s">
        <v>130</v>
      </c>
      <c r="J63" s="23" t="s">
        <v>131</v>
      </c>
      <c r="K63" s="23" t="s">
        <v>132</v>
      </c>
    </row>
    <row r="64" spans="3:15" ht="28.5" x14ac:dyDescent="0.25">
      <c r="D64" s="1"/>
      <c r="E64" s="24" t="s">
        <v>51</v>
      </c>
      <c r="F64" s="24" t="s">
        <v>31</v>
      </c>
      <c r="G64" s="24" t="s">
        <v>133</v>
      </c>
      <c r="H64" s="24" t="s">
        <v>134</v>
      </c>
      <c r="I64" s="24" t="s">
        <v>135</v>
      </c>
      <c r="J64" s="24" t="s">
        <v>136</v>
      </c>
      <c r="K64" s="24" t="s">
        <v>137</v>
      </c>
    </row>
    <row r="65" spans="4:4" x14ac:dyDescent="0.25">
      <c r="D65" s="1"/>
    </row>
    <row r="66" spans="4:4" x14ac:dyDescent="0.25">
      <c r="D66" s="1"/>
    </row>
    <row r="67" spans="4:4" x14ac:dyDescent="0.25">
      <c r="D67" s="1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4A257-63D5-4143-A6C3-826BAFE32B8E}">
  <dimension ref="B1:N47"/>
  <sheetViews>
    <sheetView zoomScale="85" zoomScaleNormal="85" workbookViewId="0">
      <selection activeCell="F23" sqref="F23"/>
    </sheetView>
  </sheetViews>
  <sheetFormatPr baseColWidth="10" defaultRowHeight="15" x14ac:dyDescent="0.25"/>
  <cols>
    <col min="3" max="3" width="21.5703125" customWidth="1"/>
    <col min="4" max="4" width="13.5703125" bestFit="1" customWidth="1"/>
    <col min="5" max="5" width="15.28515625" bestFit="1" customWidth="1"/>
    <col min="7" max="7" width="14.28515625" bestFit="1" customWidth="1"/>
    <col min="9" max="9" width="22.85546875" customWidth="1"/>
    <col min="10" max="10" width="14.85546875" customWidth="1"/>
    <col min="11" max="12" width="16" bestFit="1" customWidth="1"/>
    <col min="13" max="13" width="13.7109375" bestFit="1" customWidth="1"/>
    <col min="14" max="14" width="16" bestFit="1" customWidth="1"/>
  </cols>
  <sheetData>
    <row r="1" spans="2:14" ht="15.75" thickBot="1" x14ac:dyDescent="0.3">
      <c r="B1" s="22" t="s">
        <v>23</v>
      </c>
      <c r="C1" s="22" t="s">
        <v>167</v>
      </c>
      <c r="D1" s="22" t="s">
        <v>28</v>
      </c>
      <c r="E1" s="22" t="s">
        <v>29</v>
      </c>
    </row>
    <row r="2" spans="2:14" ht="16.5" thickTop="1" thickBot="1" x14ac:dyDescent="0.3">
      <c r="B2" s="23" t="s">
        <v>30</v>
      </c>
      <c r="C2" s="64">
        <v>314.13</v>
      </c>
      <c r="D2" s="64">
        <v>16</v>
      </c>
      <c r="E2" s="64">
        <v>298.13</v>
      </c>
    </row>
    <row r="3" spans="2:14" ht="15.75" thickBot="1" x14ac:dyDescent="0.3">
      <c r="B3" s="24" t="s">
        <v>36</v>
      </c>
      <c r="C3" s="65">
        <v>7539.08</v>
      </c>
      <c r="D3" s="65">
        <v>384</v>
      </c>
      <c r="E3" s="65">
        <v>7155.08</v>
      </c>
    </row>
    <row r="4" spans="2:14" ht="15.75" thickBot="1" x14ac:dyDescent="0.3">
      <c r="B4" s="23" t="s">
        <v>41</v>
      </c>
      <c r="C4" s="64">
        <v>52773.55</v>
      </c>
      <c r="D4" s="64">
        <v>2688</v>
      </c>
      <c r="E4" s="64">
        <v>50085.55</v>
      </c>
    </row>
    <row r="5" spans="2:14" ht="15.75" thickBot="1" x14ac:dyDescent="0.3">
      <c r="B5" s="23" t="s">
        <v>46</v>
      </c>
      <c r="C5" s="64">
        <v>226172.34</v>
      </c>
      <c r="D5" s="64">
        <v>11520</v>
      </c>
      <c r="E5" s="64">
        <v>214652.34</v>
      </c>
    </row>
    <row r="6" spans="2:14" x14ac:dyDescent="0.25">
      <c r="B6" s="24" t="s">
        <v>51</v>
      </c>
      <c r="C6" s="65">
        <v>2751763.44</v>
      </c>
      <c r="D6" s="65">
        <v>140160</v>
      </c>
      <c r="E6" s="65">
        <v>2611603.44</v>
      </c>
    </row>
    <row r="7" spans="2:14" ht="15.75" thickBot="1" x14ac:dyDescent="0.3">
      <c r="H7" s="22" t="s">
        <v>23</v>
      </c>
      <c r="I7" s="22" t="s">
        <v>24</v>
      </c>
      <c r="J7" s="22" t="s">
        <v>165</v>
      </c>
      <c r="K7" s="22" t="s">
        <v>166</v>
      </c>
      <c r="L7" s="22" t="s">
        <v>167</v>
      </c>
      <c r="M7" s="22" t="s">
        <v>28</v>
      </c>
      <c r="N7" s="22" t="s">
        <v>29</v>
      </c>
    </row>
    <row r="8" spans="2:14" ht="16.5" thickTop="1" thickBot="1" x14ac:dyDescent="0.3">
      <c r="H8" s="23" t="s">
        <v>30</v>
      </c>
      <c r="I8" s="23">
        <v>0</v>
      </c>
      <c r="J8" s="64">
        <v>2.5564E-2</v>
      </c>
      <c r="K8" s="64">
        <v>2.5564E-2</v>
      </c>
      <c r="L8" s="64">
        <v>207.06</v>
      </c>
      <c r="M8" s="64">
        <v>15.6</v>
      </c>
      <c r="N8" s="64">
        <v>191.46</v>
      </c>
    </row>
    <row r="9" spans="2:14" ht="15.75" thickBot="1" x14ac:dyDescent="0.3">
      <c r="B9" s="117" t="s">
        <v>163</v>
      </c>
      <c r="C9" s="118"/>
      <c r="D9" s="119"/>
      <c r="H9" s="24" t="s">
        <v>36</v>
      </c>
      <c r="I9" s="24">
        <v>0</v>
      </c>
      <c r="J9" s="65">
        <v>0.61352700000000004</v>
      </c>
      <c r="K9" s="65">
        <v>0.61352700000000004</v>
      </c>
      <c r="L9" s="65">
        <v>4969.51</v>
      </c>
      <c r="M9" s="65">
        <v>374.4</v>
      </c>
      <c r="N9" s="65">
        <v>4595.1099999999997</v>
      </c>
    </row>
    <row r="10" spans="2:14" ht="15.75" thickBot="1" x14ac:dyDescent="0.3">
      <c r="B10" s="71" t="s">
        <v>23</v>
      </c>
      <c r="C10" s="71" t="s">
        <v>162</v>
      </c>
      <c r="D10" s="71" t="s">
        <v>28</v>
      </c>
      <c r="E10" s="72" t="s">
        <v>29</v>
      </c>
      <c r="H10" s="23" t="s">
        <v>41</v>
      </c>
      <c r="I10" s="23">
        <v>0</v>
      </c>
      <c r="J10" s="64">
        <v>4.2946869999999997</v>
      </c>
      <c r="K10" s="64">
        <v>4.2946869999999997</v>
      </c>
      <c r="L10" s="64">
        <v>34786.54</v>
      </c>
      <c r="M10" s="64">
        <v>2620.8000000000002</v>
      </c>
      <c r="N10" s="64">
        <v>32165.74</v>
      </c>
    </row>
    <row r="11" spans="2:14" ht="15.75" thickBot="1" x14ac:dyDescent="0.3">
      <c r="B11" s="70" t="s">
        <v>30</v>
      </c>
      <c r="C11" s="66">
        <f t="shared" ref="C11:E11" si="0">C2/1.23</f>
        <v>255.39024390243901</v>
      </c>
      <c r="D11" s="73">
        <f t="shared" si="0"/>
        <v>13.008130081300813</v>
      </c>
      <c r="E11" s="66">
        <f t="shared" si="0"/>
        <v>242.3821138211382</v>
      </c>
      <c r="H11" s="23" t="s">
        <v>46</v>
      </c>
      <c r="I11" s="23">
        <v>0</v>
      </c>
      <c r="J11" s="64">
        <v>18.405802000000001</v>
      </c>
      <c r="K11" s="64">
        <v>18.405802000000001</v>
      </c>
      <c r="L11" s="64">
        <v>149085.16</v>
      </c>
      <c r="M11" s="64">
        <v>11232</v>
      </c>
      <c r="N11" s="64">
        <v>137853.16</v>
      </c>
    </row>
    <row r="12" spans="2:14" ht="15.75" thickBot="1" x14ac:dyDescent="0.3">
      <c r="B12" s="68" t="s">
        <v>36</v>
      </c>
      <c r="C12" s="66">
        <f t="shared" ref="C12" si="1">C3/1.23</f>
        <v>6129.333333333333</v>
      </c>
      <c r="D12" s="74">
        <f t="shared" ref="D12" si="2">D3/1.23</f>
        <v>312.19512195121951</v>
      </c>
      <c r="E12" s="66">
        <f t="shared" ref="E12" si="3">E3/1.23</f>
        <v>5817.1382113821137</v>
      </c>
      <c r="H12" s="24" t="s">
        <v>51</v>
      </c>
      <c r="I12" s="24">
        <v>0</v>
      </c>
      <c r="J12" s="65">
        <v>223.93726000000001</v>
      </c>
      <c r="K12" s="65">
        <v>223.93726000000001</v>
      </c>
      <c r="L12" s="65">
        <v>1813869.41</v>
      </c>
      <c r="M12" s="65">
        <v>136656</v>
      </c>
      <c r="N12" s="65">
        <v>1677213.41</v>
      </c>
    </row>
    <row r="13" spans="2:14" ht="15.75" thickBot="1" x14ac:dyDescent="0.3">
      <c r="B13" s="67" t="s">
        <v>41</v>
      </c>
      <c r="C13" s="66">
        <f t="shared" ref="C13" si="4">C4/1.23</f>
        <v>42905.325203252032</v>
      </c>
      <c r="D13" s="74">
        <f t="shared" ref="D13" si="5">D4/1.23</f>
        <v>2185.3658536585367</v>
      </c>
      <c r="E13" s="66">
        <f t="shared" ref="E13" si="6">E4/1.23</f>
        <v>40719.959349593497</v>
      </c>
    </row>
    <row r="14" spans="2:14" ht="15.75" thickBot="1" x14ac:dyDescent="0.3">
      <c r="B14" s="67" t="s">
        <v>46</v>
      </c>
      <c r="C14" s="66">
        <f t="shared" ref="C14" si="7">C5/1.23</f>
        <v>183879.95121951221</v>
      </c>
      <c r="D14" s="74">
        <f t="shared" ref="D14" si="8">D5/1.23</f>
        <v>9365.8536585365855</v>
      </c>
      <c r="E14" s="66">
        <f t="shared" ref="E14" si="9">E5/1.23</f>
        <v>174514.09756097561</v>
      </c>
    </row>
    <row r="15" spans="2:14" ht="15.75" thickBot="1" x14ac:dyDescent="0.3">
      <c r="B15" s="69" t="s">
        <v>51</v>
      </c>
      <c r="C15" s="66">
        <f t="shared" ref="C15" si="10">C6/1.23</f>
        <v>2237206.0487804879</v>
      </c>
      <c r="D15" s="75">
        <f t="shared" ref="D15" si="11">D6/1.23</f>
        <v>113951.21951219512</v>
      </c>
      <c r="E15" s="66">
        <f t="shared" ref="E15" si="12">E6/1.23</f>
        <v>2123254.8292682925</v>
      </c>
    </row>
    <row r="18" spans="2:11" ht="15.75" thickBot="1" x14ac:dyDescent="0.3">
      <c r="H18" t="s">
        <v>186</v>
      </c>
    </row>
    <row r="19" spans="2:11" ht="15.75" thickBot="1" x14ac:dyDescent="0.3">
      <c r="B19" s="117" t="s">
        <v>164</v>
      </c>
      <c r="C19" s="118"/>
      <c r="D19" s="119"/>
      <c r="G19" s="76">
        <f>E15+E25</f>
        <v>3486842.9674796746</v>
      </c>
      <c r="H19" s="22" t="s">
        <v>23</v>
      </c>
      <c r="I19" s="22" t="s">
        <v>187</v>
      </c>
      <c r="J19" s="22" t="s">
        <v>28</v>
      </c>
      <c r="K19" s="22" t="s">
        <v>29</v>
      </c>
    </row>
    <row r="20" spans="2:11" ht="15.75" thickBot="1" x14ac:dyDescent="0.3">
      <c r="B20" s="71" t="s">
        <v>23</v>
      </c>
      <c r="C20" s="71" t="s">
        <v>168</v>
      </c>
      <c r="D20" s="71" t="s">
        <v>28</v>
      </c>
      <c r="E20" s="72" t="s">
        <v>29</v>
      </c>
      <c r="H20" s="104" t="s">
        <v>30</v>
      </c>
      <c r="I20" s="107">
        <v>451.64</v>
      </c>
      <c r="J20" s="107">
        <v>9.6</v>
      </c>
      <c r="K20" s="107">
        <v>442.04</v>
      </c>
    </row>
    <row r="21" spans="2:11" ht="15.75" thickBot="1" x14ac:dyDescent="0.3">
      <c r="B21" s="70" t="s">
        <v>30</v>
      </c>
      <c r="C21" s="66">
        <f>L8/1.23</f>
        <v>168.34146341463415</v>
      </c>
      <c r="D21" s="73">
        <f t="shared" ref="D21:E25" si="13">M8/1.23</f>
        <v>12.682926829268293</v>
      </c>
      <c r="E21" s="66">
        <f t="shared" si="13"/>
        <v>155.65853658536585</v>
      </c>
      <c r="H21" s="105" t="s">
        <v>36</v>
      </c>
      <c r="I21" s="108">
        <v>10839.25</v>
      </c>
      <c r="J21" s="108">
        <v>230.4</v>
      </c>
      <c r="K21" s="108">
        <v>10608.85</v>
      </c>
    </row>
    <row r="22" spans="2:11" ht="15.75" thickBot="1" x14ac:dyDescent="0.3">
      <c r="B22" s="68" t="s">
        <v>36</v>
      </c>
      <c r="C22" s="66">
        <f t="shared" ref="C22:C25" si="14">L9/1.23</f>
        <v>4040.2520325203254</v>
      </c>
      <c r="D22" s="74">
        <f t="shared" si="13"/>
        <v>304.39024390243901</v>
      </c>
      <c r="E22" s="66">
        <f t="shared" si="13"/>
        <v>3735.8617886178858</v>
      </c>
      <c r="H22" s="104" t="s">
        <v>41</v>
      </c>
      <c r="I22" s="107">
        <v>75874.759999999995</v>
      </c>
      <c r="J22" s="107">
        <v>1612.8</v>
      </c>
      <c r="K22" s="107">
        <v>74261.960000000006</v>
      </c>
    </row>
    <row r="23" spans="2:11" ht="15.75" thickBot="1" x14ac:dyDescent="0.3">
      <c r="B23" s="67" t="s">
        <v>41</v>
      </c>
      <c r="C23" s="66">
        <f t="shared" si="14"/>
        <v>28281.739837398374</v>
      </c>
      <c r="D23" s="74">
        <f t="shared" si="13"/>
        <v>2130.7317073170734</v>
      </c>
      <c r="E23" s="66">
        <f t="shared" si="13"/>
        <v>26151.008130081304</v>
      </c>
      <c r="H23" s="104" t="s">
        <v>46</v>
      </c>
      <c r="I23" s="107">
        <v>325177.55</v>
      </c>
      <c r="J23" s="107">
        <v>6912</v>
      </c>
      <c r="K23" s="107">
        <v>318265.55</v>
      </c>
    </row>
    <row r="24" spans="2:11" ht="15.75" thickBot="1" x14ac:dyDescent="0.3">
      <c r="B24" s="67" t="s">
        <v>46</v>
      </c>
      <c r="C24" s="66">
        <f t="shared" si="14"/>
        <v>121207.44715447155</v>
      </c>
      <c r="D24" s="74">
        <f t="shared" si="13"/>
        <v>9131.707317073171</v>
      </c>
      <c r="E24" s="66">
        <f t="shared" si="13"/>
        <v>112075.73983739837</v>
      </c>
      <c r="H24" s="105" t="s">
        <v>51</v>
      </c>
      <c r="I24" s="108">
        <v>3956326.92</v>
      </c>
      <c r="J24" s="108">
        <v>84096</v>
      </c>
      <c r="K24" s="108">
        <v>3872230.92</v>
      </c>
    </row>
    <row r="25" spans="2:11" ht="15.75" thickBot="1" x14ac:dyDescent="0.3">
      <c r="B25" s="69" t="s">
        <v>51</v>
      </c>
      <c r="C25" s="66">
        <f t="shared" si="14"/>
        <v>1474690.5772357723</v>
      </c>
      <c r="D25" s="75">
        <f t="shared" si="13"/>
        <v>111102.43902439025</v>
      </c>
      <c r="E25" s="66">
        <f t="shared" si="13"/>
        <v>1363588.1382113821</v>
      </c>
    </row>
    <row r="26" spans="2:11" ht="15.75" thickBot="1" x14ac:dyDescent="0.3">
      <c r="H26" s="71" t="s">
        <v>23</v>
      </c>
      <c r="I26" s="71" t="s">
        <v>162</v>
      </c>
      <c r="J26" s="71" t="s">
        <v>28</v>
      </c>
      <c r="K26" s="72" t="s">
        <v>29</v>
      </c>
    </row>
    <row r="27" spans="2:11" ht="15.75" thickBot="1" x14ac:dyDescent="0.3">
      <c r="H27" s="70" t="s">
        <v>30</v>
      </c>
      <c r="I27" s="66">
        <f>I20/1.23</f>
        <v>367.1869918699187</v>
      </c>
      <c r="J27" s="66">
        <f t="shared" ref="J27:K27" si="15">J20/1.23</f>
        <v>7.8048780487804876</v>
      </c>
      <c r="K27" s="66">
        <f t="shared" si="15"/>
        <v>359.3821138211382</v>
      </c>
    </row>
    <row r="28" spans="2:11" ht="15.75" thickBot="1" x14ac:dyDescent="0.3">
      <c r="H28" s="68" t="s">
        <v>36</v>
      </c>
      <c r="I28" s="66">
        <f t="shared" ref="I28:K28" si="16">I21/1.23</f>
        <v>8812.3983739837404</v>
      </c>
      <c r="J28" s="66">
        <f t="shared" si="16"/>
        <v>187.3170731707317</v>
      </c>
      <c r="K28" s="66">
        <f t="shared" si="16"/>
        <v>8625.0813008130081</v>
      </c>
    </row>
    <row r="29" spans="2:11" ht="15.75" thickBot="1" x14ac:dyDescent="0.3">
      <c r="H29" s="67" t="s">
        <v>41</v>
      </c>
      <c r="I29" s="66">
        <f t="shared" ref="I29:K29" si="17">I22/1.23</f>
        <v>61686.796747967477</v>
      </c>
      <c r="J29" s="66">
        <f t="shared" si="17"/>
        <v>1311.219512195122</v>
      </c>
      <c r="K29" s="66">
        <f t="shared" si="17"/>
        <v>60375.577235772362</v>
      </c>
    </row>
    <row r="30" spans="2:11" ht="15.75" thickBot="1" x14ac:dyDescent="0.3">
      <c r="H30" s="67" t="s">
        <v>46</v>
      </c>
      <c r="I30" s="66">
        <f t="shared" ref="I30:K30" si="18">I23/1.23</f>
        <v>264371.99186991871</v>
      </c>
      <c r="J30" s="66">
        <f t="shared" si="18"/>
        <v>5619.5121951219517</v>
      </c>
      <c r="K30" s="66">
        <f t="shared" si="18"/>
        <v>258752.47967479675</v>
      </c>
    </row>
    <row r="31" spans="2:11" ht="15.75" thickBot="1" x14ac:dyDescent="0.3">
      <c r="H31" s="69" t="s">
        <v>51</v>
      </c>
      <c r="I31" s="66">
        <f t="shared" ref="I31:K31" si="19">I24/1.23</f>
        <v>3216525.9512195121</v>
      </c>
      <c r="J31" s="66">
        <f t="shared" si="19"/>
        <v>68370.731707317071</v>
      </c>
      <c r="K31" s="66">
        <f t="shared" si="19"/>
        <v>3148155.2195121953</v>
      </c>
    </row>
    <row r="34" spans="7:11" x14ac:dyDescent="0.25">
      <c r="G34" t="s">
        <v>188</v>
      </c>
    </row>
    <row r="35" spans="7:11" ht="15.75" thickBot="1" x14ac:dyDescent="0.3">
      <c r="H35" s="22" t="s">
        <v>23</v>
      </c>
      <c r="I35" s="106" t="s">
        <v>167</v>
      </c>
      <c r="J35" s="106" t="s">
        <v>28</v>
      </c>
      <c r="K35" s="106" t="s">
        <v>29</v>
      </c>
    </row>
    <row r="36" spans="7:11" ht="16.5" thickTop="1" thickBot="1" x14ac:dyDescent="0.3">
      <c r="H36" s="23" t="s">
        <v>30</v>
      </c>
      <c r="I36" s="64">
        <v>230.52</v>
      </c>
      <c r="J36" s="64">
        <v>9.36</v>
      </c>
      <c r="K36" s="64">
        <v>221.16</v>
      </c>
    </row>
    <row r="37" spans="7:11" ht="15.75" thickBot="1" x14ac:dyDescent="0.3">
      <c r="H37" s="24" t="s">
        <v>36</v>
      </c>
      <c r="I37" s="65">
        <v>5532.5</v>
      </c>
      <c r="J37" s="65">
        <v>224.64</v>
      </c>
      <c r="K37" s="65">
        <v>5307.86</v>
      </c>
    </row>
    <row r="38" spans="7:11" ht="15.75" thickBot="1" x14ac:dyDescent="0.3">
      <c r="H38" s="23" t="s">
        <v>41</v>
      </c>
      <c r="I38" s="64">
        <v>38727.480000000003</v>
      </c>
      <c r="J38" s="64">
        <v>1572.48</v>
      </c>
      <c r="K38" s="64">
        <v>37155</v>
      </c>
    </row>
    <row r="39" spans="7:11" ht="15.75" thickBot="1" x14ac:dyDescent="0.3">
      <c r="H39" s="23" t="s">
        <v>46</v>
      </c>
      <c r="I39" s="64">
        <v>165974.93</v>
      </c>
      <c r="J39" s="64">
        <v>6739.2</v>
      </c>
      <c r="K39" s="64">
        <v>159235.73000000001</v>
      </c>
    </row>
    <row r="40" spans="7:11" x14ac:dyDescent="0.25">
      <c r="H40" s="23" t="s">
        <v>51</v>
      </c>
      <c r="I40" s="64">
        <v>2019361.65</v>
      </c>
      <c r="J40" s="64">
        <v>81993.600000000006</v>
      </c>
      <c r="K40" s="64">
        <v>1937368.05</v>
      </c>
    </row>
    <row r="41" spans="7:11" ht="15.75" thickBot="1" x14ac:dyDescent="0.3"/>
    <row r="42" spans="7:11" ht="15.75" thickBot="1" x14ac:dyDescent="0.3">
      <c r="H42" s="71" t="s">
        <v>23</v>
      </c>
      <c r="I42" s="71" t="s">
        <v>168</v>
      </c>
      <c r="J42" s="71" t="s">
        <v>28</v>
      </c>
      <c r="K42" s="72" t="s">
        <v>29</v>
      </c>
    </row>
    <row r="43" spans="7:11" ht="15.75" thickBot="1" x14ac:dyDescent="0.3">
      <c r="H43" s="70" t="s">
        <v>30</v>
      </c>
      <c r="I43" s="66">
        <f>I36/1.23</f>
        <v>187.41463414634148</v>
      </c>
      <c r="J43" s="66">
        <f t="shared" ref="J43:K43" si="20">J36/1.23</f>
        <v>7.6097560975609753</v>
      </c>
      <c r="K43" s="66">
        <f t="shared" si="20"/>
        <v>179.80487804878049</v>
      </c>
    </row>
    <row r="44" spans="7:11" ht="15.75" thickBot="1" x14ac:dyDescent="0.3">
      <c r="H44" s="68" t="s">
        <v>36</v>
      </c>
      <c r="I44" s="66">
        <f t="shared" ref="I44:K44" si="21">I37/1.23</f>
        <v>4497.9674796747968</v>
      </c>
      <c r="J44" s="66">
        <f t="shared" si="21"/>
        <v>182.63414634146341</v>
      </c>
      <c r="K44" s="66">
        <f t="shared" si="21"/>
        <v>4315.333333333333</v>
      </c>
    </row>
    <row r="45" spans="7:11" ht="15.75" thickBot="1" x14ac:dyDescent="0.3">
      <c r="H45" s="67" t="s">
        <v>41</v>
      </c>
      <c r="I45" s="66">
        <f t="shared" ref="I45:K45" si="22">I38/1.23</f>
        <v>31485.756097560978</v>
      </c>
      <c r="J45" s="66">
        <f t="shared" si="22"/>
        <v>1278.439024390244</v>
      </c>
      <c r="K45" s="66">
        <f t="shared" si="22"/>
        <v>30207.317073170732</v>
      </c>
    </row>
    <row r="46" spans="7:11" ht="15.75" thickBot="1" x14ac:dyDescent="0.3">
      <c r="H46" s="67" t="s">
        <v>46</v>
      </c>
      <c r="I46" s="66">
        <f t="shared" ref="I46:K46" si="23">I39/1.23</f>
        <v>134938.96747967479</v>
      </c>
      <c r="J46" s="66">
        <f t="shared" si="23"/>
        <v>5479.0243902439024</v>
      </c>
      <c r="K46" s="66">
        <f t="shared" si="23"/>
        <v>129459.9430894309</v>
      </c>
    </row>
    <row r="47" spans="7:11" ht="15.75" thickBot="1" x14ac:dyDescent="0.3">
      <c r="H47" s="69" t="s">
        <v>51</v>
      </c>
      <c r="I47" s="66">
        <f t="shared" ref="I47:K47" si="24">I40/1.23</f>
        <v>1641757.4390243902</v>
      </c>
      <c r="J47" s="66">
        <f t="shared" si="24"/>
        <v>66661.463414634156</v>
      </c>
      <c r="K47" s="66">
        <f t="shared" si="24"/>
        <v>1575095.9756097561</v>
      </c>
    </row>
  </sheetData>
  <mergeCells count="2">
    <mergeCell ref="B9:D9"/>
    <mergeCell ref="B19:D19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4"/>
  <sheetViews>
    <sheetView tabSelected="1" zoomScale="85" zoomScaleNormal="85" workbookViewId="0">
      <selection activeCell="H3" sqref="H3"/>
    </sheetView>
  </sheetViews>
  <sheetFormatPr baseColWidth="10" defaultRowHeight="15" x14ac:dyDescent="0.25"/>
  <cols>
    <col min="1" max="1" width="24" bestFit="1" customWidth="1"/>
    <col min="2" max="2" width="21.28515625" bestFit="1" customWidth="1"/>
    <col min="3" max="3" width="14.42578125" customWidth="1"/>
    <col min="4" max="4" width="12.28515625" bestFit="1" customWidth="1"/>
    <col min="5" max="5" width="23.85546875" bestFit="1" customWidth="1"/>
    <col min="8" max="9" width="16.42578125" bestFit="1" customWidth="1"/>
    <col min="10" max="11" width="16" customWidth="1"/>
    <col min="12" max="12" width="12" customWidth="1"/>
    <col min="13" max="13" width="14.28515625" customWidth="1"/>
    <col min="14" max="14" width="13.5703125" customWidth="1"/>
    <col min="15" max="15" width="14.5703125" customWidth="1"/>
    <col min="16" max="16" width="14" customWidth="1"/>
    <col min="17" max="17" width="11.85546875" bestFit="1" customWidth="1"/>
    <col min="18" max="18" width="15.5703125" bestFit="1" customWidth="1"/>
    <col min="19" max="19" width="13.140625" style="1" bestFit="1" customWidth="1"/>
  </cols>
  <sheetData>
    <row r="1" spans="1:19" x14ac:dyDescent="0.25">
      <c r="A1" s="25" t="s">
        <v>103</v>
      </c>
      <c r="B1" s="26" t="s">
        <v>96</v>
      </c>
      <c r="C1" s="26" t="s">
        <v>97</v>
      </c>
    </row>
    <row r="2" spans="1:19" x14ac:dyDescent="0.25">
      <c r="A2" s="27" t="s">
        <v>89</v>
      </c>
      <c r="B2" s="30">
        <v>100</v>
      </c>
      <c r="C2" s="28" t="s">
        <v>102</v>
      </c>
    </row>
    <row r="3" spans="1:19" x14ac:dyDescent="0.25">
      <c r="A3" s="27" t="s">
        <v>90</v>
      </c>
      <c r="B3" s="31">
        <v>500</v>
      </c>
      <c r="C3" s="28" t="s">
        <v>105</v>
      </c>
    </row>
    <row r="4" spans="1:19" x14ac:dyDescent="0.25">
      <c r="A4" s="27" t="s">
        <v>91</v>
      </c>
      <c r="B4" s="31">
        <v>1000</v>
      </c>
      <c r="C4" s="28" t="s">
        <v>104</v>
      </c>
    </row>
    <row r="5" spans="1:19" x14ac:dyDescent="0.25">
      <c r="A5" s="27" t="s">
        <v>92</v>
      </c>
      <c r="B5" s="31">
        <v>3000</v>
      </c>
      <c r="C5" s="28" t="s">
        <v>98</v>
      </c>
    </row>
    <row r="6" spans="1:19" x14ac:dyDescent="0.25">
      <c r="A6" s="27" t="s">
        <v>93</v>
      </c>
      <c r="B6" s="31">
        <v>8000</v>
      </c>
      <c r="C6" s="28" t="s">
        <v>99</v>
      </c>
    </row>
    <row r="7" spans="1:19" x14ac:dyDescent="0.25">
      <c r="A7" s="27" t="s">
        <v>94</v>
      </c>
      <c r="B7" s="31">
        <v>20000</v>
      </c>
      <c r="C7" s="29" t="s">
        <v>100</v>
      </c>
    </row>
    <row r="8" spans="1:19" x14ac:dyDescent="0.25">
      <c r="A8" s="27" t="s">
        <v>95</v>
      </c>
      <c r="B8" s="31">
        <v>50000</v>
      </c>
      <c r="C8" s="29" t="s">
        <v>101</v>
      </c>
      <c r="D8" s="9"/>
    </row>
    <row r="9" spans="1:19" x14ac:dyDescent="0.25">
      <c r="D9" s="92" t="s">
        <v>97</v>
      </c>
      <c r="E9" s="92" t="s">
        <v>97</v>
      </c>
      <c r="F9" s="91" t="s">
        <v>182</v>
      </c>
      <c r="G9" s="91" t="s">
        <v>170</v>
      </c>
      <c r="H9" s="91" t="s">
        <v>171</v>
      </c>
      <c r="I9" s="91" t="s">
        <v>172</v>
      </c>
      <c r="J9" s="91" t="s">
        <v>173</v>
      </c>
      <c r="K9" s="91" t="s">
        <v>174</v>
      </c>
      <c r="L9" s="91" t="s">
        <v>175</v>
      </c>
      <c r="M9" s="91" t="s">
        <v>176</v>
      </c>
      <c r="N9" s="91" t="s">
        <v>177</v>
      </c>
      <c r="O9" s="91" t="s">
        <v>178</v>
      </c>
      <c r="P9" s="91" t="s">
        <v>179</v>
      </c>
      <c r="Q9" s="91" t="s">
        <v>180</v>
      </c>
      <c r="R9" s="112" t="s">
        <v>151</v>
      </c>
    </row>
    <row r="10" spans="1:19" x14ac:dyDescent="0.25">
      <c r="A10" t="s">
        <v>169</v>
      </c>
      <c r="B10" s="80" t="s">
        <v>89</v>
      </c>
      <c r="C10" s="77">
        <v>100</v>
      </c>
      <c r="D10" s="86">
        <v>0.125</v>
      </c>
      <c r="E10" s="90">
        <f>C10+C10*D10</f>
        <v>112.5</v>
      </c>
      <c r="F10" s="93">
        <v>0</v>
      </c>
      <c r="G10" s="93">
        <v>0</v>
      </c>
      <c r="H10" s="93">
        <v>3</v>
      </c>
      <c r="I10" s="93">
        <v>4</v>
      </c>
      <c r="J10" s="93">
        <v>4</v>
      </c>
      <c r="K10" s="93">
        <v>6</v>
      </c>
      <c r="L10" s="93">
        <v>5</v>
      </c>
      <c r="M10" s="93">
        <v>7</v>
      </c>
      <c r="N10" s="93">
        <v>8</v>
      </c>
      <c r="O10" s="93">
        <v>7</v>
      </c>
      <c r="P10" s="93">
        <v>6</v>
      </c>
      <c r="Q10" s="109">
        <v>4</v>
      </c>
      <c r="R10" s="101">
        <f>SUM(H10:Q10)</f>
        <v>54</v>
      </c>
      <c r="S10" s="3">
        <f>R10*E10</f>
        <v>6075</v>
      </c>
    </row>
    <row r="11" spans="1:19" x14ac:dyDescent="0.25">
      <c r="A11" t="s">
        <v>181</v>
      </c>
      <c r="B11" s="81" t="s">
        <v>90</v>
      </c>
      <c r="C11" s="78">
        <v>500</v>
      </c>
      <c r="D11" s="87">
        <v>0.17499999999999999</v>
      </c>
      <c r="E11" s="8">
        <f t="shared" ref="E11:E16" si="0">C11+C11*D11</f>
        <v>587.5</v>
      </c>
      <c r="F11" s="94">
        <v>0</v>
      </c>
      <c r="G11" s="94">
        <v>0</v>
      </c>
      <c r="H11" s="94">
        <v>2</v>
      </c>
      <c r="I11" s="94">
        <v>3</v>
      </c>
      <c r="J11" s="94">
        <v>3</v>
      </c>
      <c r="K11" s="94">
        <v>3</v>
      </c>
      <c r="L11" s="94">
        <v>2</v>
      </c>
      <c r="M11" s="94">
        <v>2</v>
      </c>
      <c r="N11" s="94">
        <v>4</v>
      </c>
      <c r="O11" s="94">
        <v>5</v>
      </c>
      <c r="P11" s="94">
        <v>6</v>
      </c>
      <c r="Q11" s="110">
        <v>4</v>
      </c>
      <c r="R11" s="101">
        <f t="shared" ref="R11:R16" si="1">SUM(H11:Q11)</f>
        <v>34</v>
      </c>
      <c r="S11" s="3">
        <f t="shared" ref="S11:S16" si="2">R11*E11</f>
        <v>19975</v>
      </c>
    </row>
    <row r="12" spans="1:19" x14ac:dyDescent="0.25">
      <c r="B12" s="80" t="s">
        <v>91</v>
      </c>
      <c r="C12" s="79">
        <v>1000</v>
      </c>
      <c r="D12" s="88">
        <v>0.22</v>
      </c>
      <c r="E12" s="90">
        <f t="shared" si="0"/>
        <v>1220</v>
      </c>
      <c r="F12" s="93">
        <v>0</v>
      </c>
      <c r="G12" s="93">
        <v>0</v>
      </c>
      <c r="H12" s="93">
        <v>3</v>
      </c>
      <c r="I12" s="93">
        <v>3</v>
      </c>
      <c r="J12" s="93">
        <v>3</v>
      </c>
      <c r="K12" s="93">
        <v>3</v>
      </c>
      <c r="L12" s="93">
        <v>2</v>
      </c>
      <c r="M12" s="93">
        <v>2</v>
      </c>
      <c r="N12" s="93">
        <v>4</v>
      </c>
      <c r="O12" s="93">
        <v>4</v>
      </c>
      <c r="P12" s="93">
        <v>5</v>
      </c>
      <c r="Q12" s="109">
        <v>2</v>
      </c>
      <c r="R12" s="101">
        <f t="shared" si="1"/>
        <v>31</v>
      </c>
      <c r="S12" s="3">
        <f t="shared" si="2"/>
        <v>37820</v>
      </c>
    </row>
    <row r="13" spans="1:19" x14ac:dyDescent="0.25">
      <c r="B13" s="81" t="s">
        <v>92</v>
      </c>
      <c r="C13" s="78">
        <v>3000</v>
      </c>
      <c r="D13" s="82">
        <v>0.3</v>
      </c>
      <c r="E13" s="8">
        <f t="shared" si="0"/>
        <v>3900</v>
      </c>
      <c r="F13" s="94">
        <v>0</v>
      </c>
      <c r="G13" s="94">
        <v>0</v>
      </c>
      <c r="H13" s="94">
        <v>3</v>
      </c>
      <c r="I13" s="94">
        <v>4</v>
      </c>
      <c r="J13" s="94">
        <v>3</v>
      </c>
      <c r="K13" s="94">
        <v>3</v>
      </c>
      <c r="L13" s="94">
        <v>2</v>
      </c>
      <c r="M13" s="94">
        <v>1</v>
      </c>
      <c r="N13" s="94">
        <v>3</v>
      </c>
      <c r="O13" s="94">
        <v>4</v>
      </c>
      <c r="P13" s="94">
        <v>4</v>
      </c>
      <c r="Q13" s="110">
        <v>2</v>
      </c>
      <c r="R13" s="101">
        <f t="shared" si="1"/>
        <v>29</v>
      </c>
      <c r="S13" s="3">
        <f t="shared" si="2"/>
        <v>113100</v>
      </c>
    </row>
    <row r="14" spans="1:19" x14ac:dyDescent="0.25">
      <c r="B14" s="80" t="s">
        <v>93</v>
      </c>
      <c r="C14" s="79">
        <v>8000</v>
      </c>
      <c r="D14" s="86">
        <v>0.375</v>
      </c>
      <c r="E14" s="90">
        <f t="shared" si="0"/>
        <v>11000</v>
      </c>
      <c r="F14" s="93">
        <v>0</v>
      </c>
      <c r="G14" s="93">
        <v>0</v>
      </c>
      <c r="H14" s="93">
        <v>2</v>
      </c>
      <c r="I14" s="93">
        <v>2</v>
      </c>
      <c r="J14" s="93">
        <v>2</v>
      </c>
      <c r="K14" s="93">
        <v>2</v>
      </c>
      <c r="L14" s="93">
        <v>1</v>
      </c>
      <c r="M14" s="93">
        <v>1</v>
      </c>
      <c r="N14" s="93">
        <v>2</v>
      </c>
      <c r="O14" s="93">
        <v>3</v>
      </c>
      <c r="P14" s="93">
        <v>2</v>
      </c>
      <c r="Q14" s="109">
        <v>1</v>
      </c>
      <c r="R14" s="101">
        <f t="shared" si="1"/>
        <v>18</v>
      </c>
      <c r="S14" s="3">
        <f t="shared" si="2"/>
        <v>198000</v>
      </c>
    </row>
    <row r="15" spans="1:19" x14ac:dyDescent="0.25">
      <c r="B15" s="81" t="s">
        <v>94</v>
      </c>
      <c r="C15" s="78">
        <v>20000</v>
      </c>
      <c r="D15" s="89">
        <v>0.47499999999999998</v>
      </c>
      <c r="E15" s="8">
        <f t="shared" si="0"/>
        <v>29500</v>
      </c>
      <c r="F15" s="94">
        <v>0</v>
      </c>
      <c r="G15" s="94">
        <v>0</v>
      </c>
      <c r="H15" s="94">
        <v>1</v>
      </c>
      <c r="I15" s="94">
        <v>1</v>
      </c>
      <c r="J15" s="94">
        <v>1</v>
      </c>
      <c r="K15" s="94">
        <v>1</v>
      </c>
      <c r="L15" s="94">
        <v>0</v>
      </c>
      <c r="M15" s="94">
        <v>0</v>
      </c>
      <c r="N15" s="94">
        <v>1</v>
      </c>
      <c r="O15" s="94">
        <v>1</v>
      </c>
      <c r="P15" s="94">
        <v>1</v>
      </c>
      <c r="Q15" s="110">
        <v>0</v>
      </c>
      <c r="R15" s="101">
        <f t="shared" si="1"/>
        <v>7</v>
      </c>
      <c r="S15" s="3">
        <f t="shared" si="2"/>
        <v>206500</v>
      </c>
    </row>
    <row r="16" spans="1:19" x14ac:dyDescent="0.25">
      <c r="B16" s="83" t="s">
        <v>95</v>
      </c>
      <c r="C16" s="84">
        <v>50000</v>
      </c>
      <c r="D16" s="85">
        <v>0.55000000000000004</v>
      </c>
      <c r="E16" s="90">
        <f t="shared" si="0"/>
        <v>77500</v>
      </c>
      <c r="F16" s="95">
        <v>0</v>
      </c>
      <c r="G16" s="95">
        <v>0</v>
      </c>
      <c r="H16" s="95">
        <v>0</v>
      </c>
      <c r="I16" s="95">
        <v>0</v>
      </c>
      <c r="J16" s="95">
        <v>1</v>
      </c>
      <c r="K16" s="95">
        <v>0</v>
      </c>
      <c r="L16" s="95">
        <v>0</v>
      </c>
      <c r="M16" s="95">
        <v>0</v>
      </c>
      <c r="N16" s="95">
        <v>0</v>
      </c>
      <c r="O16" s="95">
        <v>1</v>
      </c>
      <c r="P16" s="95">
        <v>0</v>
      </c>
      <c r="Q16" s="111">
        <v>0</v>
      </c>
      <c r="R16" s="101">
        <f t="shared" si="1"/>
        <v>2</v>
      </c>
      <c r="S16" s="3">
        <f t="shared" si="2"/>
        <v>155000</v>
      </c>
    </row>
    <row r="17" spans="2:19" ht="9.75" customHeight="1" x14ac:dyDescent="0.25">
      <c r="R17" s="4"/>
      <c r="S17" s="3"/>
    </row>
    <row r="18" spans="2:19" ht="12" customHeight="1" x14ac:dyDescent="0.25"/>
    <row r="19" spans="2:19" x14ac:dyDescent="0.25">
      <c r="B19" s="80" t="s">
        <v>89</v>
      </c>
      <c r="C19" s="77">
        <v>100</v>
      </c>
      <c r="D19" s="86">
        <v>0.125</v>
      </c>
      <c r="E19" s="90">
        <f>C19+C19*D19</f>
        <v>112.5</v>
      </c>
      <c r="F19" s="93">
        <f>F10*$C10</f>
        <v>0</v>
      </c>
      <c r="G19" s="93">
        <f t="shared" ref="G19:Q19" si="3">G10*$C10</f>
        <v>0</v>
      </c>
      <c r="H19" s="97">
        <f t="shared" si="3"/>
        <v>300</v>
      </c>
      <c r="I19" s="97">
        <f t="shared" si="3"/>
        <v>400</v>
      </c>
      <c r="J19" s="97">
        <f t="shared" si="3"/>
        <v>400</v>
      </c>
      <c r="K19" s="97">
        <f t="shared" si="3"/>
        <v>600</v>
      </c>
      <c r="L19" s="97">
        <f t="shared" si="3"/>
        <v>500</v>
      </c>
      <c r="M19" s="97">
        <f t="shared" si="3"/>
        <v>700</v>
      </c>
      <c r="N19" s="97">
        <f t="shared" si="3"/>
        <v>800</v>
      </c>
      <c r="O19" s="97">
        <f t="shared" si="3"/>
        <v>700</v>
      </c>
      <c r="P19" s="97">
        <f t="shared" si="3"/>
        <v>600</v>
      </c>
      <c r="Q19" s="97">
        <f t="shared" si="3"/>
        <v>400</v>
      </c>
      <c r="R19" s="1"/>
    </row>
    <row r="20" spans="2:19" x14ac:dyDescent="0.25">
      <c r="B20" s="81" t="s">
        <v>90</v>
      </c>
      <c r="C20" s="78">
        <v>500</v>
      </c>
      <c r="D20" s="87">
        <v>0.17499999999999999</v>
      </c>
      <c r="E20" s="8">
        <f t="shared" ref="E20:E25" si="4">C20+C20*D20</f>
        <v>587.5</v>
      </c>
      <c r="F20" s="93">
        <f t="shared" ref="F20:Q25" si="5">F11*$C11</f>
        <v>0</v>
      </c>
      <c r="G20" s="93">
        <f t="shared" si="5"/>
        <v>0</v>
      </c>
      <c r="H20" s="97">
        <f t="shared" si="5"/>
        <v>1000</v>
      </c>
      <c r="I20" s="97">
        <f t="shared" si="5"/>
        <v>1500</v>
      </c>
      <c r="J20" s="97">
        <f t="shared" si="5"/>
        <v>1500</v>
      </c>
      <c r="K20" s="97">
        <f t="shared" si="5"/>
        <v>1500</v>
      </c>
      <c r="L20" s="97">
        <f t="shared" si="5"/>
        <v>1000</v>
      </c>
      <c r="M20" s="97">
        <f t="shared" si="5"/>
        <v>1000</v>
      </c>
      <c r="N20" s="97">
        <f t="shared" si="5"/>
        <v>2000</v>
      </c>
      <c r="O20" s="97">
        <f t="shared" si="5"/>
        <v>2500</v>
      </c>
      <c r="P20" s="97">
        <f t="shared" si="5"/>
        <v>3000</v>
      </c>
      <c r="Q20" s="97">
        <f t="shared" si="5"/>
        <v>2000</v>
      </c>
      <c r="R20" s="1"/>
    </row>
    <row r="21" spans="2:19" x14ac:dyDescent="0.25">
      <c r="B21" s="80" t="s">
        <v>91</v>
      </c>
      <c r="C21" s="79">
        <v>1000</v>
      </c>
      <c r="D21" s="88">
        <v>0.22</v>
      </c>
      <c r="E21" s="90">
        <f t="shared" si="4"/>
        <v>1220</v>
      </c>
      <c r="F21" s="93">
        <f t="shared" si="5"/>
        <v>0</v>
      </c>
      <c r="G21" s="93">
        <f t="shared" si="5"/>
        <v>0</v>
      </c>
      <c r="H21" s="97">
        <f t="shared" si="5"/>
        <v>3000</v>
      </c>
      <c r="I21" s="97">
        <f t="shared" si="5"/>
        <v>3000</v>
      </c>
      <c r="J21" s="97">
        <f t="shared" si="5"/>
        <v>3000</v>
      </c>
      <c r="K21" s="97">
        <f t="shared" si="5"/>
        <v>3000</v>
      </c>
      <c r="L21" s="97">
        <f t="shared" si="5"/>
        <v>2000</v>
      </c>
      <c r="M21" s="97">
        <f t="shared" si="5"/>
        <v>2000</v>
      </c>
      <c r="N21" s="97">
        <f t="shared" si="5"/>
        <v>4000</v>
      </c>
      <c r="O21" s="97">
        <f t="shared" si="5"/>
        <v>4000</v>
      </c>
      <c r="P21" s="97">
        <f t="shared" si="5"/>
        <v>5000</v>
      </c>
      <c r="Q21" s="97">
        <f t="shared" si="5"/>
        <v>2000</v>
      </c>
      <c r="R21" s="1"/>
    </row>
    <row r="22" spans="2:19" x14ac:dyDescent="0.25">
      <c r="B22" s="81" t="s">
        <v>92</v>
      </c>
      <c r="C22" s="78">
        <v>3000</v>
      </c>
      <c r="D22" s="82">
        <v>0.3</v>
      </c>
      <c r="E22" s="8">
        <f t="shared" si="4"/>
        <v>3900</v>
      </c>
      <c r="F22" s="93">
        <f t="shared" si="5"/>
        <v>0</v>
      </c>
      <c r="G22" s="93">
        <f t="shared" si="5"/>
        <v>0</v>
      </c>
      <c r="H22" s="97">
        <f t="shared" si="5"/>
        <v>9000</v>
      </c>
      <c r="I22" s="97">
        <f t="shared" si="5"/>
        <v>12000</v>
      </c>
      <c r="J22" s="97">
        <f t="shared" si="5"/>
        <v>9000</v>
      </c>
      <c r="K22" s="97">
        <f t="shared" si="5"/>
        <v>9000</v>
      </c>
      <c r="L22" s="97">
        <f t="shared" si="5"/>
        <v>6000</v>
      </c>
      <c r="M22" s="97">
        <f t="shared" si="5"/>
        <v>3000</v>
      </c>
      <c r="N22" s="97">
        <f t="shared" si="5"/>
        <v>9000</v>
      </c>
      <c r="O22" s="97">
        <f t="shared" si="5"/>
        <v>12000</v>
      </c>
      <c r="P22" s="97">
        <f t="shared" si="5"/>
        <v>12000</v>
      </c>
      <c r="Q22" s="97">
        <f t="shared" si="5"/>
        <v>6000</v>
      </c>
      <c r="R22" s="1"/>
    </row>
    <row r="23" spans="2:19" x14ac:dyDescent="0.25">
      <c r="B23" s="80" t="s">
        <v>93</v>
      </c>
      <c r="C23" s="79">
        <v>8000</v>
      </c>
      <c r="D23" s="86">
        <v>0.375</v>
      </c>
      <c r="E23" s="90">
        <f t="shared" si="4"/>
        <v>11000</v>
      </c>
      <c r="F23" s="93">
        <f t="shared" si="5"/>
        <v>0</v>
      </c>
      <c r="G23" s="93">
        <f t="shared" si="5"/>
        <v>0</v>
      </c>
      <c r="H23" s="97">
        <f>H14*$C14</f>
        <v>16000</v>
      </c>
      <c r="I23" s="97">
        <f t="shared" si="5"/>
        <v>16000</v>
      </c>
      <c r="J23" s="97">
        <f t="shared" si="5"/>
        <v>16000</v>
      </c>
      <c r="K23" s="97">
        <f t="shared" si="5"/>
        <v>16000</v>
      </c>
      <c r="L23" s="97">
        <f t="shared" si="5"/>
        <v>8000</v>
      </c>
      <c r="M23" s="97">
        <f t="shared" si="5"/>
        <v>8000</v>
      </c>
      <c r="N23" s="97">
        <f t="shared" si="5"/>
        <v>16000</v>
      </c>
      <c r="O23" s="97">
        <f t="shared" si="5"/>
        <v>24000</v>
      </c>
      <c r="P23" s="97">
        <f t="shared" si="5"/>
        <v>16000</v>
      </c>
      <c r="Q23" s="97">
        <f t="shared" si="5"/>
        <v>8000</v>
      </c>
      <c r="R23" s="1"/>
    </row>
    <row r="24" spans="2:19" x14ac:dyDescent="0.25">
      <c r="B24" s="81" t="s">
        <v>94</v>
      </c>
      <c r="C24" s="78">
        <v>20000</v>
      </c>
      <c r="D24" s="89">
        <v>0.47499999999999998</v>
      </c>
      <c r="E24" s="8">
        <f t="shared" si="4"/>
        <v>29500</v>
      </c>
      <c r="F24" s="93">
        <f t="shared" si="5"/>
        <v>0</v>
      </c>
      <c r="G24" s="93">
        <f t="shared" si="5"/>
        <v>0</v>
      </c>
      <c r="H24" s="97">
        <f t="shared" si="5"/>
        <v>20000</v>
      </c>
      <c r="I24" s="97">
        <f t="shared" si="5"/>
        <v>20000</v>
      </c>
      <c r="J24" s="97">
        <f t="shared" si="5"/>
        <v>20000</v>
      </c>
      <c r="K24" s="97">
        <f t="shared" si="5"/>
        <v>20000</v>
      </c>
      <c r="L24" s="97">
        <f t="shared" si="5"/>
        <v>0</v>
      </c>
      <c r="M24" s="97">
        <f t="shared" si="5"/>
        <v>0</v>
      </c>
      <c r="N24" s="97">
        <f t="shared" si="5"/>
        <v>20000</v>
      </c>
      <c r="O24" s="97">
        <f t="shared" si="5"/>
        <v>20000</v>
      </c>
      <c r="P24" s="97">
        <f t="shared" si="5"/>
        <v>20000</v>
      </c>
      <c r="Q24" s="97">
        <f t="shared" si="5"/>
        <v>0</v>
      </c>
      <c r="R24" s="1"/>
    </row>
    <row r="25" spans="2:19" x14ac:dyDescent="0.25">
      <c r="B25" s="83" t="s">
        <v>95</v>
      </c>
      <c r="C25" s="84">
        <v>50000</v>
      </c>
      <c r="D25" s="85">
        <v>0.55000000000000004</v>
      </c>
      <c r="E25" s="90">
        <f t="shared" si="4"/>
        <v>77500</v>
      </c>
      <c r="F25" s="95">
        <f t="shared" si="5"/>
        <v>0</v>
      </c>
      <c r="G25" s="95">
        <f t="shared" si="5"/>
        <v>0</v>
      </c>
      <c r="H25" s="98">
        <f t="shared" si="5"/>
        <v>0</v>
      </c>
      <c r="I25" s="98">
        <f t="shared" si="5"/>
        <v>0</v>
      </c>
      <c r="J25" s="98">
        <f t="shared" si="5"/>
        <v>50000</v>
      </c>
      <c r="K25" s="98">
        <f t="shared" si="5"/>
        <v>0</v>
      </c>
      <c r="L25" s="98">
        <f t="shared" si="5"/>
        <v>0</v>
      </c>
      <c r="M25" s="98">
        <f t="shared" si="5"/>
        <v>0</v>
      </c>
      <c r="N25" s="98">
        <f t="shared" si="5"/>
        <v>0</v>
      </c>
      <c r="O25" s="98">
        <f t="shared" si="5"/>
        <v>50000</v>
      </c>
      <c r="P25" s="98">
        <f t="shared" si="5"/>
        <v>0</v>
      </c>
      <c r="Q25" s="98">
        <f t="shared" si="5"/>
        <v>0</v>
      </c>
      <c r="R25" s="1"/>
    </row>
    <row r="26" spans="2:19" x14ac:dyDescent="0.25">
      <c r="E26" s="4" t="s">
        <v>184</v>
      </c>
      <c r="F26" s="99">
        <f>SUM(F19:F25)</f>
        <v>0</v>
      </c>
      <c r="G26" s="99">
        <f t="shared" ref="G26:Q26" si="6">SUM(G19:G25)</f>
        <v>0</v>
      </c>
      <c r="H26" s="7">
        <f t="shared" si="6"/>
        <v>49300</v>
      </c>
      <c r="I26" s="7">
        <f t="shared" si="6"/>
        <v>52900</v>
      </c>
      <c r="J26" s="7">
        <f t="shared" si="6"/>
        <v>99900</v>
      </c>
      <c r="K26" s="7">
        <f t="shared" si="6"/>
        <v>50100</v>
      </c>
      <c r="L26" s="7">
        <f t="shared" si="6"/>
        <v>17500</v>
      </c>
      <c r="M26" s="7">
        <f t="shared" si="6"/>
        <v>14700</v>
      </c>
      <c r="N26" s="7">
        <f t="shared" si="6"/>
        <v>51800</v>
      </c>
      <c r="O26" s="7">
        <f t="shared" si="6"/>
        <v>113200</v>
      </c>
      <c r="P26" s="7">
        <f t="shared" si="6"/>
        <v>56600</v>
      </c>
      <c r="Q26" s="7">
        <f t="shared" si="6"/>
        <v>18400</v>
      </c>
      <c r="R26" s="7">
        <f>SUM(F26:Q26)</f>
        <v>524400</v>
      </c>
    </row>
    <row r="28" spans="2:19" x14ac:dyDescent="0.25">
      <c r="B28" s="80" t="s">
        <v>89</v>
      </c>
      <c r="C28" s="77">
        <v>100</v>
      </c>
      <c r="D28" s="86">
        <v>0.125</v>
      </c>
      <c r="E28" s="90">
        <f>C28+C28*D28</f>
        <v>112.5</v>
      </c>
      <c r="F28" s="93">
        <f>$E28*F10</f>
        <v>0</v>
      </c>
      <c r="G28" s="93">
        <f t="shared" ref="G28:Q28" si="7">$E28*G10</f>
        <v>0</v>
      </c>
      <c r="H28" s="97">
        <f t="shared" si="7"/>
        <v>337.5</v>
      </c>
      <c r="I28" s="97">
        <f t="shared" si="7"/>
        <v>450</v>
      </c>
      <c r="J28" s="97">
        <f t="shared" si="7"/>
        <v>450</v>
      </c>
      <c r="K28" s="97">
        <f t="shared" si="7"/>
        <v>675</v>
      </c>
      <c r="L28" s="97">
        <f t="shared" si="7"/>
        <v>562.5</v>
      </c>
      <c r="M28" s="97">
        <f t="shared" si="7"/>
        <v>787.5</v>
      </c>
      <c r="N28" s="97">
        <f t="shared" si="7"/>
        <v>900</v>
      </c>
      <c r="O28" s="97">
        <f t="shared" si="7"/>
        <v>787.5</v>
      </c>
      <c r="P28" s="97">
        <f t="shared" si="7"/>
        <v>675</v>
      </c>
      <c r="Q28" s="97">
        <f t="shared" si="7"/>
        <v>450</v>
      </c>
      <c r="R28" s="1"/>
    </row>
    <row r="29" spans="2:19" x14ac:dyDescent="0.25">
      <c r="B29" s="81" t="s">
        <v>90</v>
      </c>
      <c r="C29" s="78">
        <v>500</v>
      </c>
      <c r="D29" s="87">
        <v>0.17499999999999999</v>
      </c>
      <c r="E29" s="8">
        <f t="shared" ref="E29:E34" si="8">C29+C29*D29</f>
        <v>587.5</v>
      </c>
      <c r="F29" s="93">
        <f t="shared" ref="F29:Q34" si="9">$E29*F11</f>
        <v>0</v>
      </c>
      <c r="G29" s="93">
        <f t="shared" si="9"/>
        <v>0</v>
      </c>
      <c r="H29" s="97">
        <f t="shared" si="9"/>
        <v>1175</v>
      </c>
      <c r="I29" s="97">
        <f t="shared" si="9"/>
        <v>1762.5</v>
      </c>
      <c r="J29" s="97">
        <f t="shared" si="9"/>
        <v>1762.5</v>
      </c>
      <c r="K29" s="97">
        <f t="shared" si="9"/>
        <v>1762.5</v>
      </c>
      <c r="L29" s="97">
        <f t="shared" si="9"/>
        <v>1175</v>
      </c>
      <c r="M29" s="97">
        <f t="shared" si="9"/>
        <v>1175</v>
      </c>
      <c r="N29" s="97">
        <f t="shared" si="9"/>
        <v>2350</v>
      </c>
      <c r="O29" s="97">
        <f t="shared" si="9"/>
        <v>2937.5</v>
      </c>
      <c r="P29" s="97">
        <f t="shared" si="9"/>
        <v>3525</v>
      </c>
      <c r="Q29" s="97">
        <f t="shared" si="9"/>
        <v>2350</v>
      </c>
      <c r="R29" s="1"/>
    </row>
    <row r="30" spans="2:19" x14ac:dyDescent="0.25">
      <c r="B30" s="80" t="s">
        <v>91</v>
      </c>
      <c r="C30" s="79">
        <v>1000</v>
      </c>
      <c r="D30" s="88">
        <v>0.22</v>
      </c>
      <c r="E30" s="90">
        <f t="shared" si="8"/>
        <v>1220</v>
      </c>
      <c r="F30" s="93">
        <f t="shared" si="9"/>
        <v>0</v>
      </c>
      <c r="G30" s="93">
        <f t="shared" si="9"/>
        <v>0</v>
      </c>
      <c r="H30" s="97">
        <f t="shared" si="9"/>
        <v>3660</v>
      </c>
      <c r="I30" s="97">
        <f t="shared" si="9"/>
        <v>3660</v>
      </c>
      <c r="J30" s="97">
        <f t="shared" si="9"/>
        <v>3660</v>
      </c>
      <c r="K30" s="97">
        <f t="shared" si="9"/>
        <v>3660</v>
      </c>
      <c r="L30" s="97">
        <f t="shared" si="9"/>
        <v>2440</v>
      </c>
      <c r="M30" s="97">
        <f t="shared" si="9"/>
        <v>2440</v>
      </c>
      <c r="N30" s="97">
        <f t="shared" si="9"/>
        <v>4880</v>
      </c>
      <c r="O30" s="97">
        <f t="shared" si="9"/>
        <v>4880</v>
      </c>
      <c r="P30" s="97">
        <f t="shared" si="9"/>
        <v>6100</v>
      </c>
      <c r="Q30" s="97">
        <f t="shared" si="9"/>
        <v>2440</v>
      </c>
      <c r="R30" s="1"/>
    </row>
    <row r="31" spans="2:19" x14ac:dyDescent="0.25">
      <c r="B31" s="81" t="s">
        <v>92</v>
      </c>
      <c r="C31" s="78">
        <v>3000</v>
      </c>
      <c r="D31" s="82">
        <v>0.3</v>
      </c>
      <c r="E31" s="8">
        <f t="shared" si="8"/>
        <v>3900</v>
      </c>
      <c r="F31" s="93">
        <f t="shared" si="9"/>
        <v>0</v>
      </c>
      <c r="G31" s="93">
        <f t="shared" si="9"/>
        <v>0</v>
      </c>
      <c r="H31" s="97">
        <f t="shared" si="9"/>
        <v>11700</v>
      </c>
      <c r="I31" s="97">
        <f t="shared" si="9"/>
        <v>15600</v>
      </c>
      <c r="J31" s="97">
        <f t="shared" si="9"/>
        <v>11700</v>
      </c>
      <c r="K31" s="97">
        <f t="shared" si="9"/>
        <v>11700</v>
      </c>
      <c r="L31" s="97">
        <f t="shared" si="9"/>
        <v>7800</v>
      </c>
      <c r="M31" s="97">
        <f t="shared" si="9"/>
        <v>3900</v>
      </c>
      <c r="N31" s="97">
        <f t="shared" si="9"/>
        <v>11700</v>
      </c>
      <c r="O31" s="97">
        <f t="shared" si="9"/>
        <v>15600</v>
      </c>
      <c r="P31" s="97">
        <f t="shared" si="9"/>
        <v>15600</v>
      </c>
      <c r="Q31" s="97">
        <f t="shared" si="9"/>
        <v>7800</v>
      </c>
      <c r="R31" s="1"/>
    </row>
    <row r="32" spans="2:19" x14ac:dyDescent="0.25">
      <c r="B32" s="80" t="s">
        <v>93</v>
      </c>
      <c r="C32" s="79">
        <v>8000</v>
      </c>
      <c r="D32" s="86">
        <v>0.375</v>
      </c>
      <c r="E32" s="90">
        <f t="shared" si="8"/>
        <v>11000</v>
      </c>
      <c r="F32" s="93">
        <f t="shared" si="9"/>
        <v>0</v>
      </c>
      <c r="G32" s="93">
        <f t="shared" si="9"/>
        <v>0</v>
      </c>
      <c r="H32" s="97">
        <f t="shared" si="9"/>
        <v>22000</v>
      </c>
      <c r="I32" s="97">
        <f t="shared" si="9"/>
        <v>22000</v>
      </c>
      <c r="J32" s="97">
        <f t="shared" si="9"/>
        <v>22000</v>
      </c>
      <c r="K32" s="97">
        <f t="shared" si="9"/>
        <v>22000</v>
      </c>
      <c r="L32" s="97">
        <f t="shared" si="9"/>
        <v>11000</v>
      </c>
      <c r="M32" s="97">
        <f t="shared" si="9"/>
        <v>11000</v>
      </c>
      <c r="N32" s="97">
        <f t="shared" si="9"/>
        <v>22000</v>
      </c>
      <c r="O32" s="97">
        <f t="shared" si="9"/>
        <v>33000</v>
      </c>
      <c r="P32" s="97">
        <f t="shared" si="9"/>
        <v>22000</v>
      </c>
      <c r="Q32" s="97">
        <f t="shared" si="9"/>
        <v>11000</v>
      </c>
      <c r="R32" s="1"/>
    </row>
    <row r="33" spans="2:21" x14ac:dyDescent="0.25">
      <c r="B33" s="81" t="s">
        <v>94</v>
      </c>
      <c r="C33" s="78">
        <v>20000</v>
      </c>
      <c r="D33" s="89">
        <v>0.47499999999999998</v>
      </c>
      <c r="E33" s="8">
        <f t="shared" si="8"/>
        <v>29500</v>
      </c>
      <c r="F33" s="93">
        <f t="shared" si="9"/>
        <v>0</v>
      </c>
      <c r="G33" s="93">
        <f t="shared" si="9"/>
        <v>0</v>
      </c>
      <c r="H33" s="97">
        <f t="shared" si="9"/>
        <v>29500</v>
      </c>
      <c r="I33" s="97">
        <f t="shared" si="9"/>
        <v>29500</v>
      </c>
      <c r="J33" s="97">
        <f t="shared" si="9"/>
        <v>29500</v>
      </c>
      <c r="K33" s="97">
        <f t="shared" si="9"/>
        <v>29500</v>
      </c>
      <c r="L33" s="97">
        <f t="shared" si="9"/>
        <v>0</v>
      </c>
      <c r="M33" s="97">
        <f t="shared" si="9"/>
        <v>0</v>
      </c>
      <c r="N33" s="97">
        <f t="shared" si="9"/>
        <v>29500</v>
      </c>
      <c r="O33" s="97">
        <f t="shared" si="9"/>
        <v>29500</v>
      </c>
      <c r="P33" s="97">
        <f t="shared" si="9"/>
        <v>29500</v>
      </c>
      <c r="Q33" s="97">
        <f t="shared" si="9"/>
        <v>0</v>
      </c>
      <c r="R33" s="1"/>
    </row>
    <row r="34" spans="2:21" x14ac:dyDescent="0.25">
      <c r="B34" s="83" t="s">
        <v>95</v>
      </c>
      <c r="C34" s="84">
        <v>50000</v>
      </c>
      <c r="D34" s="85">
        <v>0.55000000000000004</v>
      </c>
      <c r="E34" s="90">
        <f t="shared" si="8"/>
        <v>77500</v>
      </c>
      <c r="F34" s="100">
        <f t="shared" si="9"/>
        <v>0</v>
      </c>
      <c r="G34" s="100">
        <f t="shared" si="9"/>
        <v>0</v>
      </c>
      <c r="H34" s="102">
        <f t="shared" si="9"/>
        <v>0</v>
      </c>
      <c r="I34" s="102">
        <f t="shared" si="9"/>
        <v>0</v>
      </c>
      <c r="J34" s="102">
        <f t="shared" si="9"/>
        <v>77500</v>
      </c>
      <c r="K34" s="102">
        <f t="shared" si="9"/>
        <v>0</v>
      </c>
      <c r="L34" s="102">
        <f t="shared" si="9"/>
        <v>0</v>
      </c>
      <c r="M34" s="102">
        <f t="shared" si="9"/>
        <v>0</v>
      </c>
      <c r="N34" s="102">
        <f t="shared" si="9"/>
        <v>0</v>
      </c>
      <c r="O34" s="102">
        <f t="shared" si="9"/>
        <v>77500</v>
      </c>
      <c r="P34" s="102">
        <f t="shared" si="9"/>
        <v>0</v>
      </c>
      <c r="Q34" s="102">
        <f t="shared" si="9"/>
        <v>0</v>
      </c>
      <c r="R34" s="1"/>
    </row>
    <row r="35" spans="2:21" x14ac:dyDescent="0.25">
      <c r="E35" s="4" t="s">
        <v>183</v>
      </c>
      <c r="F35" s="101">
        <f>SUM(F28:F34)</f>
        <v>0</v>
      </c>
      <c r="G35" s="101">
        <f t="shared" ref="G35:Q35" si="10">SUM(G28:G34)</f>
        <v>0</v>
      </c>
      <c r="H35" s="7">
        <f t="shared" si="10"/>
        <v>68372.5</v>
      </c>
      <c r="I35" s="7">
        <f t="shared" si="10"/>
        <v>72972.5</v>
      </c>
      <c r="J35" s="7">
        <f t="shared" si="10"/>
        <v>146572.5</v>
      </c>
      <c r="K35" s="7">
        <f t="shared" si="10"/>
        <v>69297.5</v>
      </c>
      <c r="L35" s="7">
        <f t="shared" si="10"/>
        <v>22977.5</v>
      </c>
      <c r="M35" s="7">
        <f t="shared" si="10"/>
        <v>19302.5</v>
      </c>
      <c r="N35" s="7">
        <f t="shared" si="10"/>
        <v>71330</v>
      </c>
      <c r="O35" s="7">
        <f t="shared" si="10"/>
        <v>164205</v>
      </c>
      <c r="P35" s="7">
        <f t="shared" si="10"/>
        <v>77400</v>
      </c>
      <c r="Q35" s="7">
        <f t="shared" si="10"/>
        <v>24040</v>
      </c>
      <c r="R35" s="7">
        <f>SUM(F35:Q35)</f>
        <v>736470</v>
      </c>
      <c r="U35" s="96">
        <f ca="1">G35:U36</f>
        <v>0</v>
      </c>
    </row>
    <row r="36" spans="2:21" x14ac:dyDescent="0.25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2:21" x14ac:dyDescent="0.25">
      <c r="B37" s="80" t="s">
        <v>89</v>
      </c>
      <c r="C37" s="77">
        <v>100</v>
      </c>
      <c r="D37" s="86">
        <v>0.125</v>
      </c>
      <c r="E37" s="90">
        <f>C37+C37*D37</f>
        <v>112.5</v>
      </c>
      <c r="F37" s="93">
        <f>F28-F19</f>
        <v>0</v>
      </c>
      <c r="G37" s="93">
        <f t="shared" ref="G37:Q37" si="11">G28-G19</f>
        <v>0</v>
      </c>
      <c r="H37" s="93">
        <f t="shared" si="11"/>
        <v>37.5</v>
      </c>
      <c r="I37" s="93">
        <f t="shared" si="11"/>
        <v>50</v>
      </c>
      <c r="J37" s="93">
        <f t="shared" si="11"/>
        <v>50</v>
      </c>
      <c r="K37" s="93">
        <f t="shared" si="11"/>
        <v>75</v>
      </c>
      <c r="L37" s="93">
        <f t="shared" si="11"/>
        <v>62.5</v>
      </c>
      <c r="M37" s="93">
        <f t="shared" si="11"/>
        <v>87.5</v>
      </c>
      <c r="N37" s="93">
        <f>N28-N19</f>
        <v>100</v>
      </c>
      <c r="O37" s="93">
        <f t="shared" si="11"/>
        <v>87.5</v>
      </c>
      <c r="P37" s="93">
        <f t="shared" si="11"/>
        <v>75</v>
      </c>
      <c r="Q37" s="93">
        <f t="shared" si="11"/>
        <v>50</v>
      </c>
    </row>
    <row r="38" spans="2:21" x14ac:dyDescent="0.25">
      <c r="B38" s="81" t="s">
        <v>90</v>
      </c>
      <c r="C38" s="78">
        <v>500</v>
      </c>
      <c r="D38" s="87">
        <v>0.17499999999999999</v>
      </c>
      <c r="E38" s="8">
        <f t="shared" ref="E38:E43" si="12">C38+C38*D38</f>
        <v>587.5</v>
      </c>
      <c r="F38" s="93">
        <f t="shared" ref="F38:Q43" si="13">F29-F20</f>
        <v>0</v>
      </c>
      <c r="G38" s="93">
        <f t="shared" si="13"/>
        <v>0</v>
      </c>
      <c r="H38" s="93">
        <f t="shared" si="13"/>
        <v>175</v>
      </c>
      <c r="I38" s="93">
        <f t="shared" si="13"/>
        <v>262.5</v>
      </c>
      <c r="J38" s="93">
        <f t="shared" si="13"/>
        <v>262.5</v>
      </c>
      <c r="K38" s="93">
        <f t="shared" si="13"/>
        <v>262.5</v>
      </c>
      <c r="L38" s="93">
        <f t="shared" si="13"/>
        <v>175</v>
      </c>
      <c r="M38" s="93">
        <f t="shared" si="13"/>
        <v>175</v>
      </c>
      <c r="N38" s="93">
        <f t="shared" si="13"/>
        <v>350</v>
      </c>
      <c r="O38" s="93">
        <f t="shared" si="13"/>
        <v>437.5</v>
      </c>
      <c r="P38" s="93">
        <f t="shared" si="13"/>
        <v>525</v>
      </c>
      <c r="Q38" s="93">
        <f t="shared" si="13"/>
        <v>350</v>
      </c>
    </row>
    <row r="39" spans="2:21" x14ac:dyDescent="0.25">
      <c r="B39" s="80" t="s">
        <v>91</v>
      </c>
      <c r="C39" s="79">
        <v>1000</v>
      </c>
      <c r="D39" s="88">
        <v>0.22</v>
      </c>
      <c r="E39" s="90">
        <f t="shared" si="12"/>
        <v>1220</v>
      </c>
      <c r="F39" s="93">
        <f t="shared" si="13"/>
        <v>0</v>
      </c>
      <c r="G39" s="93">
        <f t="shared" si="13"/>
        <v>0</v>
      </c>
      <c r="H39" s="93">
        <f t="shared" si="13"/>
        <v>660</v>
      </c>
      <c r="I39" s="93">
        <f t="shared" si="13"/>
        <v>660</v>
      </c>
      <c r="J39" s="93">
        <f t="shared" si="13"/>
        <v>660</v>
      </c>
      <c r="K39" s="93">
        <f t="shared" si="13"/>
        <v>660</v>
      </c>
      <c r="L39" s="93">
        <f t="shared" si="13"/>
        <v>440</v>
      </c>
      <c r="M39" s="93">
        <f t="shared" si="13"/>
        <v>440</v>
      </c>
      <c r="N39" s="93">
        <f t="shared" si="13"/>
        <v>880</v>
      </c>
      <c r="O39" s="93">
        <f t="shared" si="13"/>
        <v>880</v>
      </c>
      <c r="P39" s="93">
        <f t="shared" si="13"/>
        <v>1100</v>
      </c>
      <c r="Q39" s="93">
        <f t="shared" si="13"/>
        <v>440</v>
      </c>
    </row>
    <row r="40" spans="2:21" x14ac:dyDescent="0.25">
      <c r="B40" s="81" t="s">
        <v>92</v>
      </c>
      <c r="C40" s="78">
        <v>3000</v>
      </c>
      <c r="D40" s="82">
        <v>0.3</v>
      </c>
      <c r="E40" s="8">
        <f t="shared" si="12"/>
        <v>3900</v>
      </c>
      <c r="F40" s="93">
        <f t="shared" si="13"/>
        <v>0</v>
      </c>
      <c r="G40" s="93">
        <f t="shared" si="13"/>
        <v>0</v>
      </c>
      <c r="H40" s="93">
        <f t="shared" si="13"/>
        <v>2700</v>
      </c>
      <c r="I40" s="93">
        <f t="shared" si="13"/>
        <v>3600</v>
      </c>
      <c r="J40" s="93">
        <f t="shared" si="13"/>
        <v>2700</v>
      </c>
      <c r="K40" s="93">
        <f t="shared" si="13"/>
        <v>2700</v>
      </c>
      <c r="L40" s="93">
        <f t="shared" si="13"/>
        <v>1800</v>
      </c>
      <c r="M40" s="93">
        <f t="shared" si="13"/>
        <v>900</v>
      </c>
      <c r="N40" s="93">
        <f t="shared" si="13"/>
        <v>2700</v>
      </c>
      <c r="O40" s="93">
        <f t="shared" si="13"/>
        <v>3600</v>
      </c>
      <c r="P40" s="93">
        <f t="shared" si="13"/>
        <v>3600</v>
      </c>
      <c r="Q40" s="93">
        <f t="shared" si="13"/>
        <v>1800</v>
      </c>
    </row>
    <row r="41" spans="2:21" x14ac:dyDescent="0.25">
      <c r="B41" s="80" t="s">
        <v>93</v>
      </c>
      <c r="C41" s="79">
        <v>8000</v>
      </c>
      <c r="D41" s="86">
        <v>0.375</v>
      </c>
      <c r="E41" s="90">
        <f t="shared" si="12"/>
        <v>11000</v>
      </c>
      <c r="F41" s="93">
        <f t="shared" si="13"/>
        <v>0</v>
      </c>
      <c r="G41" s="93">
        <f t="shared" si="13"/>
        <v>0</v>
      </c>
      <c r="H41" s="93">
        <f t="shared" si="13"/>
        <v>6000</v>
      </c>
      <c r="I41" s="93">
        <f t="shared" si="13"/>
        <v>6000</v>
      </c>
      <c r="J41" s="93">
        <f t="shared" si="13"/>
        <v>6000</v>
      </c>
      <c r="K41" s="93">
        <f t="shared" si="13"/>
        <v>6000</v>
      </c>
      <c r="L41" s="93">
        <f t="shared" si="13"/>
        <v>3000</v>
      </c>
      <c r="M41" s="93">
        <f t="shared" si="13"/>
        <v>3000</v>
      </c>
      <c r="N41" s="93">
        <f t="shared" si="13"/>
        <v>6000</v>
      </c>
      <c r="O41" s="93">
        <f t="shared" si="13"/>
        <v>9000</v>
      </c>
      <c r="P41" s="93">
        <f t="shared" si="13"/>
        <v>6000</v>
      </c>
      <c r="Q41" s="93">
        <f t="shared" si="13"/>
        <v>3000</v>
      </c>
    </row>
    <row r="42" spans="2:21" x14ac:dyDescent="0.25">
      <c r="B42" s="81" t="s">
        <v>94</v>
      </c>
      <c r="C42" s="78">
        <v>20000</v>
      </c>
      <c r="D42" s="89">
        <v>0.47499999999999998</v>
      </c>
      <c r="E42" s="8">
        <f t="shared" si="12"/>
        <v>29500</v>
      </c>
      <c r="F42" s="93">
        <f t="shared" si="13"/>
        <v>0</v>
      </c>
      <c r="G42" s="93">
        <f t="shared" si="13"/>
        <v>0</v>
      </c>
      <c r="H42" s="93">
        <f t="shared" si="13"/>
        <v>9500</v>
      </c>
      <c r="I42" s="93">
        <f t="shared" si="13"/>
        <v>9500</v>
      </c>
      <c r="J42" s="93">
        <f t="shared" si="13"/>
        <v>9500</v>
      </c>
      <c r="K42" s="93">
        <f t="shared" si="13"/>
        <v>9500</v>
      </c>
      <c r="L42" s="93">
        <f t="shared" si="13"/>
        <v>0</v>
      </c>
      <c r="M42" s="93">
        <f t="shared" si="13"/>
        <v>0</v>
      </c>
      <c r="N42" s="93">
        <f t="shared" si="13"/>
        <v>9500</v>
      </c>
      <c r="O42" s="93">
        <f t="shared" si="13"/>
        <v>9500</v>
      </c>
      <c r="P42" s="93">
        <f t="shared" si="13"/>
        <v>9500</v>
      </c>
      <c r="Q42" s="93">
        <f t="shared" si="13"/>
        <v>0</v>
      </c>
    </row>
    <row r="43" spans="2:21" x14ac:dyDescent="0.25">
      <c r="B43" s="83" t="s">
        <v>95</v>
      </c>
      <c r="C43" s="84">
        <v>50000</v>
      </c>
      <c r="D43" s="85">
        <v>0.55000000000000004</v>
      </c>
      <c r="E43" s="90">
        <f t="shared" si="12"/>
        <v>77500</v>
      </c>
      <c r="F43" s="93">
        <f t="shared" si="13"/>
        <v>0</v>
      </c>
      <c r="G43" s="93">
        <f t="shared" si="13"/>
        <v>0</v>
      </c>
      <c r="H43" s="93">
        <f t="shared" si="13"/>
        <v>0</v>
      </c>
      <c r="I43" s="93">
        <f t="shared" si="13"/>
        <v>0</v>
      </c>
      <c r="J43" s="93">
        <f t="shared" si="13"/>
        <v>27500</v>
      </c>
      <c r="K43" s="93">
        <f t="shared" si="13"/>
        <v>0</v>
      </c>
      <c r="L43" s="93">
        <f t="shared" si="13"/>
        <v>0</v>
      </c>
      <c r="M43" s="93">
        <f t="shared" si="13"/>
        <v>0</v>
      </c>
      <c r="N43" s="93">
        <f t="shared" si="13"/>
        <v>0</v>
      </c>
      <c r="O43" s="93">
        <f t="shared" si="13"/>
        <v>27500</v>
      </c>
      <c r="P43" s="93">
        <f t="shared" si="13"/>
        <v>0</v>
      </c>
      <c r="Q43" s="93">
        <f t="shared" si="13"/>
        <v>0</v>
      </c>
    </row>
    <row r="44" spans="2:21" x14ac:dyDescent="0.25">
      <c r="E44" s="4" t="s">
        <v>185</v>
      </c>
      <c r="F44" s="6">
        <f>SUM(F37:F43)</f>
        <v>0</v>
      </c>
      <c r="G44" s="6">
        <f t="shared" ref="G44:Q44" si="14">SUM(G37:G43)</f>
        <v>0</v>
      </c>
      <c r="H44" s="7">
        <f t="shared" si="14"/>
        <v>19072.5</v>
      </c>
      <c r="I44" s="7">
        <f t="shared" si="14"/>
        <v>20072.5</v>
      </c>
      <c r="J44" s="7">
        <f t="shared" si="14"/>
        <v>46672.5</v>
      </c>
      <c r="K44" s="7">
        <f t="shared" si="14"/>
        <v>19197.5</v>
      </c>
      <c r="L44" s="7">
        <f t="shared" si="14"/>
        <v>5477.5</v>
      </c>
      <c r="M44" s="7">
        <f t="shared" si="14"/>
        <v>4602.5</v>
      </c>
      <c r="N44" s="7">
        <f t="shared" si="14"/>
        <v>19530</v>
      </c>
      <c r="O44" s="7">
        <f t="shared" si="14"/>
        <v>51005</v>
      </c>
      <c r="P44" s="7">
        <f t="shared" si="14"/>
        <v>20800</v>
      </c>
      <c r="Q44" s="7">
        <f t="shared" si="14"/>
        <v>5640</v>
      </c>
      <c r="R44" s="103">
        <f>SUM(F44:Q44)</f>
        <v>212070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21"/>
  <sheetViews>
    <sheetView topLeftCell="A4" workbookViewId="0">
      <selection activeCell="F9" sqref="F9"/>
    </sheetView>
  </sheetViews>
  <sheetFormatPr baseColWidth="10" defaultRowHeight="15" x14ac:dyDescent="0.25"/>
  <cols>
    <col min="2" max="2" width="12.5703125" bestFit="1" customWidth="1"/>
    <col min="3" max="3" width="22.85546875" bestFit="1" customWidth="1"/>
    <col min="4" max="4" width="18.42578125" customWidth="1"/>
    <col min="5" max="5" width="24.7109375" customWidth="1"/>
    <col min="6" max="6" width="18.7109375" customWidth="1"/>
    <col min="7" max="7" width="22.85546875" bestFit="1" customWidth="1"/>
    <col min="9" max="9" width="14.28515625" bestFit="1" customWidth="1"/>
  </cols>
  <sheetData>
    <row r="1" spans="2:9" x14ac:dyDescent="0.25">
      <c r="B1" s="20" t="s">
        <v>146</v>
      </c>
      <c r="C1" s="41" t="s">
        <v>147</v>
      </c>
      <c r="D1" s="40" t="s">
        <v>139</v>
      </c>
      <c r="E1" s="40" t="s">
        <v>140</v>
      </c>
      <c r="F1" s="40" t="s">
        <v>141</v>
      </c>
      <c r="G1" s="42" t="s">
        <v>142</v>
      </c>
    </row>
    <row r="2" spans="2:9" x14ac:dyDescent="0.25">
      <c r="B2" s="32" t="s">
        <v>145</v>
      </c>
      <c r="C2" s="37">
        <v>7000</v>
      </c>
      <c r="D2" s="33">
        <v>2500</v>
      </c>
      <c r="E2" s="38">
        <v>1500</v>
      </c>
      <c r="F2" s="33">
        <v>4000</v>
      </c>
      <c r="G2" s="34">
        <v>2000</v>
      </c>
    </row>
    <row r="3" spans="2:9" x14ac:dyDescent="0.25">
      <c r="B3" s="32" t="s">
        <v>144</v>
      </c>
      <c r="C3" s="37">
        <v>10000</v>
      </c>
      <c r="D3" s="33">
        <v>3550</v>
      </c>
      <c r="E3" s="38">
        <v>1908</v>
      </c>
      <c r="F3" s="33">
        <v>5656</v>
      </c>
      <c r="G3" s="34">
        <v>2630</v>
      </c>
    </row>
    <row r="4" spans="2:9" x14ac:dyDescent="0.25">
      <c r="B4" s="21" t="s">
        <v>143</v>
      </c>
      <c r="C4" s="12">
        <f>12*C3</f>
        <v>120000</v>
      </c>
      <c r="D4" s="35">
        <f>D3*12</f>
        <v>42600</v>
      </c>
      <c r="E4" s="39">
        <f>E3*12</f>
        <v>22896</v>
      </c>
      <c r="F4" s="35">
        <f>12*F3</f>
        <v>67872</v>
      </c>
      <c r="G4" s="36">
        <f>12*G3</f>
        <v>31560</v>
      </c>
      <c r="I4" s="9">
        <f>SUM(C4:G4)</f>
        <v>284928</v>
      </c>
    </row>
    <row r="6" spans="2:9" x14ac:dyDescent="0.25">
      <c r="I6" s="9">
        <f>D8+D4+E4+F4+G4+Brouillon!H35+Brouillon!I23</f>
        <v>1836928</v>
      </c>
    </row>
    <row r="7" spans="2:9" x14ac:dyDescent="0.25">
      <c r="D7" t="s">
        <v>106</v>
      </c>
      <c r="F7" t="s">
        <v>107</v>
      </c>
    </row>
    <row r="8" spans="2:9" x14ac:dyDescent="0.25">
      <c r="D8" s="1">
        <v>12000</v>
      </c>
      <c r="F8" t="s">
        <v>108</v>
      </c>
    </row>
    <row r="11" spans="2:9" x14ac:dyDescent="0.25">
      <c r="D11" t="s">
        <v>109</v>
      </c>
    </row>
    <row r="12" spans="2:9" x14ac:dyDescent="0.25">
      <c r="D12" s="1">
        <v>1500000</v>
      </c>
    </row>
    <row r="14" spans="2:9" ht="15.75" thickBot="1" x14ac:dyDescent="0.3"/>
    <row r="15" spans="2:9" ht="15.75" thickBot="1" x14ac:dyDescent="0.3">
      <c r="C15" s="46" t="s">
        <v>152</v>
      </c>
      <c r="D15" s="44" t="s">
        <v>145</v>
      </c>
      <c r="E15" s="49" t="s">
        <v>148</v>
      </c>
      <c r="F15" s="45" t="s">
        <v>149</v>
      </c>
    </row>
    <row r="16" spans="2:9" x14ac:dyDescent="0.25">
      <c r="C16" s="47" t="s">
        <v>147</v>
      </c>
      <c r="D16" s="43">
        <f>C2</f>
        <v>7000</v>
      </c>
      <c r="E16" s="50">
        <v>10000</v>
      </c>
      <c r="F16" s="43">
        <f>E16*12</f>
        <v>120000</v>
      </c>
    </row>
    <row r="17" spans="3:6" x14ac:dyDescent="0.25">
      <c r="C17" s="47" t="s">
        <v>150</v>
      </c>
      <c r="D17" s="43">
        <v>4000</v>
      </c>
      <c r="E17" s="50">
        <v>5656</v>
      </c>
      <c r="F17" s="43">
        <f t="shared" ref="F17:F20" si="0">E17*12</f>
        <v>67872</v>
      </c>
    </row>
    <row r="18" spans="3:6" x14ac:dyDescent="0.25">
      <c r="C18" s="47" t="s">
        <v>139</v>
      </c>
      <c r="D18" s="43">
        <v>2500</v>
      </c>
      <c r="E18" s="50">
        <v>3550</v>
      </c>
      <c r="F18" s="43">
        <f t="shared" si="0"/>
        <v>42600</v>
      </c>
    </row>
    <row r="19" spans="3:6" x14ac:dyDescent="0.25">
      <c r="C19" s="47" t="s">
        <v>140</v>
      </c>
      <c r="D19" s="43">
        <v>1500</v>
      </c>
      <c r="E19" s="50">
        <v>1908</v>
      </c>
      <c r="F19" s="43">
        <f t="shared" si="0"/>
        <v>22896</v>
      </c>
    </row>
    <row r="20" spans="3:6" ht="15.75" thickBot="1" x14ac:dyDescent="0.3">
      <c r="C20" s="47" t="s">
        <v>142</v>
      </c>
      <c r="D20" s="43">
        <v>2000</v>
      </c>
      <c r="E20" s="50">
        <v>2630</v>
      </c>
      <c r="F20" s="43">
        <f t="shared" si="0"/>
        <v>31560</v>
      </c>
    </row>
    <row r="21" spans="3:6" ht="15.75" thickBot="1" x14ac:dyDescent="0.3">
      <c r="C21" s="48"/>
      <c r="D21" s="51" t="s">
        <v>151</v>
      </c>
      <c r="E21" s="52">
        <f>SUM(E16:E20)</f>
        <v>23744</v>
      </c>
      <c r="F21" s="53">
        <f>SUM(F16:F20)</f>
        <v>284928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Brouillon</vt:lpstr>
      <vt:lpstr>Revenue</vt:lpstr>
      <vt:lpstr>Package</vt:lpstr>
      <vt:lpstr>Salaire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2018-07-05T01:10:21Z</dcterms:modified>
</cp:coreProperties>
</file>