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0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94F860A0-6244-0446-9D55-62E2C82DB977}" xr6:coauthVersionLast="47" xr6:coauthVersionMax="47" xr10:uidLastSave="{00000000-0000-0000-0000-000000000000}"/>
  <bookViews>
    <workbookView xWindow="0" yWindow="700" windowWidth="27040" windowHeight="15800" tabRatio="770" firstSheet="2" activeTab="9" xr2:uid="{00000000-000D-0000-FFFF-FFFF00000000}"/>
  </bookViews>
  <sheets>
    <sheet name="MATH &amp; TRIG" sheetId="3" r:id="rId1"/>
    <sheet name="FINANCIAL" sheetId="9" r:id="rId2"/>
    <sheet name="TEXT" sheetId="11" r:id="rId3"/>
    <sheet name="EXTRA" sheetId="19" r:id="rId4"/>
    <sheet name="STATISTICAL" sheetId="5" r:id="rId5"/>
    <sheet name="DATE &amp; TIME" sheetId="17" r:id="rId6"/>
    <sheet name="INFORMATION" sheetId="6" r:id="rId7"/>
    <sheet name="LOOKUP" sheetId="12" r:id="rId8"/>
    <sheet name="LOGICAL" sheetId="8" r:id="rId9"/>
    <sheet name="CORE" sheetId="1" r:id="rId10"/>
    <sheet name="COMPATIBILITY" sheetId="18" r:id="rId11"/>
    <sheet name="REF" sheetId="2" r:id="rId12"/>
    <sheet name="OPERATORS" sheetId="13" r:id="rId13"/>
    <sheet name="ENGINEERING" sheetId="15" r:id="rId14"/>
  </sheets>
  <externalReferences>
    <externalReference r:id="rId15"/>
    <externalReference r:id="rId16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" i="1" l="1" a="1"/>
  <c r="J26" i="1" s="1"/>
  <c r="I26" i="1" s="1"/>
  <c r="I30" i="1" s="1"/>
  <c r="I28" i="1"/>
  <c r="I27" i="1"/>
  <c r="I29" i="1"/>
  <c r="H30" i="1"/>
  <c r="H26" i="1"/>
  <c r="D29" i="1" a="1"/>
  <c r="D29" i="1" s="1"/>
  <c r="D28" i="1" a="1"/>
  <c r="D28" i="1"/>
  <c r="C3" i="19"/>
  <c r="D3" i="19"/>
  <c r="D2" i="19"/>
  <c r="C2" i="19"/>
  <c r="B2" i="19"/>
  <c r="Q59" i="3"/>
  <c r="Q81" i="3"/>
  <c r="A48" i="19"/>
  <c r="A46" i="19"/>
  <c r="Q35" i="11"/>
  <c r="AG35" i="11" a="1"/>
  <c r="AG35" i="11" s="1"/>
  <c r="AF35" i="11"/>
  <c r="W35" i="11"/>
  <c r="X35" i="11"/>
  <c r="Y35" i="11"/>
  <c r="Z35" i="11"/>
  <c r="AA35" i="11"/>
  <c r="AB35" i="11"/>
  <c r="AC35" i="11"/>
  <c r="AD35" i="11"/>
  <c r="AE35" i="11"/>
  <c r="V35" i="11"/>
  <c r="R35" i="11"/>
  <c r="S35" i="11"/>
  <c r="T35" i="11"/>
  <c r="U35" i="11"/>
  <c r="J35" i="11"/>
  <c r="A47" i="19"/>
  <c r="A43" i="19"/>
  <c r="A4" i="19"/>
  <c r="A37" i="19"/>
  <c r="A45" i="19"/>
  <c r="A44" i="19"/>
  <c r="A42" i="19"/>
  <c r="A41" i="19"/>
  <c r="A40" i="19"/>
  <c r="A39" i="19"/>
  <c r="A38" i="19"/>
  <c r="A36" i="19"/>
  <c r="A35" i="19"/>
  <c r="A34" i="19"/>
  <c r="A27" i="19"/>
  <c r="A32" i="19"/>
  <c r="A31" i="19"/>
  <c r="A33" i="19"/>
  <c r="A29" i="19"/>
  <c r="A30" i="19"/>
  <c r="A28" i="19"/>
  <c r="A2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3" i="19"/>
  <c r="AG41" i="11" a="1"/>
  <c r="AV41" i="11" s="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J41" i="11"/>
  <c r="AS3" i="8"/>
  <c r="AQ3" i="8"/>
  <c r="AR3" i="8"/>
  <c r="AP3" i="8"/>
  <c r="AO3" i="8"/>
  <c r="AN13" i="6" a="1"/>
  <c r="AN13" i="6" s="1"/>
  <c r="AO13" i="6"/>
  <c r="AQ13" i="6"/>
  <c r="AR13" i="6"/>
  <c r="AS13" i="6"/>
  <c r="AT13" i="6"/>
  <c r="AU13" i="6"/>
  <c r="AV13" i="6"/>
  <c r="AJ13" i="6" a="1"/>
  <c r="AJ13" i="6" s="1"/>
  <c r="AL13" i="6"/>
  <c r="AG13" i="6" a="1"/>
  <c r="AG13" i="6" s="1"/>
  <c r="AF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Q13" i="6"/>
  <c r="AN11" i="6" a="1"/>
  <c r="AO11" i="6" s="1"/>
  <c r="AN11" i="6"/>
  <c r="AP11" i="6"/>
  <c r="AQ11" i="6"/>
  <c r="AR11" i="6"/>
  <c r="AS11" i="6"/>
  <c r="AT11" i="6"/>
  <c r="AU11" i="6"/>
  <c r="AV11" i="6"/>
  <c r="AJ11" i="6" a="1"/>
  <c r="AJ11" i="6" s="1"/>
  <c r="AL11" i="6"/>
  <c r="AG11" i="6" a="1"/>
  <c r="AG11" i="6" s="1"/>
  <c r="AI11" i="6"/>
  <c r="AF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Q11" i="6"/>
  <c r="AF17" i="6"/>
  <c r="AJ17" i="6" a="1"/>
  <c r="AJ17" i="6" s="1"/>
  <c r="AM17" i="6"/>
  <c r="AN17" i="6" a="1"/>
  <c r="AN17" i="6" s="1"/>
  <c r="AQ17" i="6"/>
  <c r="AT17" i="6"/>
  <c r="AV17" i="6"/>
  <c r="AG17" i="6" a="1"/>
  <c r="AG17" i="6" s="1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Q17" i="6"/>
  <c r="S15" i="6"/>
  <c r="AN15" i="6" a="1"/>
  <c r="AN15" i="6" s="1"/>
  <c r="AJ15" i="6" a="1"/>
  <c r="AM15" i="6" s="1"/>
  <c r="AG15" i="6" a="1"/>
  <c r="AG15" i="6" s="1"/>
  <c r="AF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Q15" i="6"/>
  <c r="AA9" i="6"/>
  <c r="AN9" i="6" a="1"/>
  <c r="AN9" i="6" s="1"/>
  <c r="AT9" i="6"/>
  <c r="AV9" i="6"/>
  <c r="V9" i="6"/>
  <c r="AJ9" i="6" a="1"/>
  <c r="AJ9" i="6" s="1"/>
  <c r="AK9" i="6"/>
  <c r="AM9" i="6"/>
  <c r="AG9" i="6" a="1"/>
  <c r="AG9" i="6" s="1"/>
  <c r="AF9" i="6"/>
  <c r="AF6" i="6"/>
  <c r="W9" i="6"/>
  <c r="S9" i="6"/>
  <c r="R9" i="6"/>
  <c r="T9" i="6"/>
  <c r="U9" i="6"/>
  <c r="X9" i="6"/>
  <c r="Y9" i="6"/>
  <c r="Z9" i="6"/>
  <c r="AB9" i="6"/>
  <c r="AC9" i="6"/>
  <c r="AD9" i="6"/>
  <c r="AE9" i="6"/>
  <c r="Q9" i="6"/>
  <c r="AG6" i="6"/>
  <c r="AH6" i="6" a="1"/>
  <c r="AH6" i="6" s="1"/>
  <c r="AL6" i="6"/>
  <c r="AM6" i="6"/>
  <c r="AN6" i="6"/>
  <c r="AO6" i="6"/>
  <c r="AP6" i="6"/>
  <c r="AQ6" i="6"/>
  <c r="AR6" i="6"/>
  <c r="AS6" i="6"/>
  <c r="AT6" i="6"/>
  <c r="AU6" i="6"/>
  <c r="AV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3" i="12"/>
  <c r="T3" i="12"/>
  <c r="U3" i="12"/>
  <c r="W3" i="12"/>
  <c r="X3" i="12"/>
  <c r="Y3" i="12"/>
  <c r="Z3" i="12"/>
  <c r="AA3" i="12"/>
  <c r="AB3" i="12"/>
  <c r="J3" i="12"/>
  <c r="V3" i="12" s="1"/>
  <c r="Q3" i="12"/>
  <c r="Q38" i="5"/>
  <c r="Q56" i="5"/>
  <c r="Q37" i="5"/>
  <c r="AA37" i="5" s="1"/>
  <c r="AF32" i="9"/>
  <c r="Q32" i="9"/>
  <c r="AD32" i="9" s="1"/>
  <c r="T32" i="9"/>
  <c r="R32" i="9"/>
  <c r="S32" i="9"/>
  <c r="U32" i="9"/>
  <c r="V32" i="9"/>
  <c r="W32" i="9"/>
  <c r="X32" i="9"/>
  <c r="Y32" i="9"/>
  <c r="AA32" i="9"/>
  <c r="AB32" i="9"/>
  <c r="AC32" i="9"/>
  <c r="Q39" i="9"/>
  <c r="K32" i="9"/>
  <c r="AG32" i="9" s="1" a="1"/>
  <c r="AG45" i="9" a="1"/>
  <c r="AG45" i="9" s="1"/>
  <c r="AF45" i="9"/>
  <c r="X45" i="9"/>
  <c r="R45" i="9"/>
  <c r="S45" i="9"/>
  <c r="T45" i="9"/>
  <c r="U45" i="9"/>
  <c r="V45" i="9"/>
  <c r="W45" i="9"/>
  <c r="Y45" i="9"/>
  <c r="Z45" i="9"/>
  <c r="AA45" i="9"/>
  <c r="AB45" i="9"/>
  <c r="AC45" i="9"/>
  <c r="AD45" i="9"/>
  <c r="AE45" i="9"/>
  <c r="Q45" i="9"/>
  <c r="Q44" i="9"/>
  <c r="K45" i="9"/>
  <c r="Y40" i="9"/>
  <c r="AG40" i="9" a="1"/>
  <c r="AG40" i="9" s="1"/>
  <c r="AQ40" i="9"/>
  <c r="W13" i="9"/>
  <c r="W22" i="9"/>
  <c r="AG22" i="9" a="1"/>
  <c r="AG22" i="9" s="1"/>
  <c r="AJ22" i="9"/>
  <c r="AK22" i="9"/>
  <c r="AM22" i="9"/>
  <c r="AP22" i="9"/>
  <c r="AQ22" i="9"/>
  <c r="AR22" i="9"/>
  <c r="AT22" i="9"/>
  <c r="AU22" i="9"/>
  <c r="AF22" i="9"/>
  <c r="R22" i="9"/>
  <c r="S22" i="9"/>
  <c r="T22" i="9"/>
  <c r="U22" i="9"/>
  <c r="V22" i="9"/>
  <c r="X22" i="9"/>
  <c r="Y22" i="9"/>
  <c r="AA22" i="9"/>
  <c r="AB22" i="9"/>
  <c r="AC22" i="9"/>
  <c r="AD22" i="9"/>
  <c r="Q22" i="9"/>
  <c r="AE22" i="9" s="1"/>
  <c r="K22" i="9"/>
  <c r="Z22" i="9" s="1"/>
  <c r="V13" i="9"/>
  <c r="AF13" i="9"/>
  <c r="AG13" i="9" a="1"/>
  <c r="AG13" i="9" s="1"/>
  <c r="AK13" i="9"/>
  <c r="AN13" i="9"/>
  <c r="AR13" i="9"/>
  <c r="AS13" i="9"/>
  <c r="AU13" i="9"/>
  <c r="Q13" i="9"/>
  <c r="R13" i="9"/>
  <c r="S13" i="9"/>
  <c r="T13" i="9"/>
  <c r="U13" i="9"/>
  <c r="X13" i="9"/>
  <c r="Y13" i="9"/>
  <c r="AA13" i="9"/>
  <c r="AB13" i="9"/>
  <c r="AC13" i="9"/>
  <c r="AD13" i="9"/>
  <c r="AE13" i="9"/>
  <c r="AG44" i="9" a="1"/>
  <c r="AG44" i="9" s="1"/>
  <c r="AF44" i="9"/>
  <c r="AE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K44" i="9"/>
  <c r="AG54" i="9" a="1"/>
  <c r="AG54" i="9" s="1"/>
  <c r="AQ54" i="9"/>
  <c r="AR54" i="9"/>
  <c r="AS54" i="9"/>
  <c r="AU54" i="9"/>
  <c r="AV54" i="9"/>
  <c r="AG55" i="9" a="1"/>
  <c r="AG55" i="9" s="1"/>
  <c r="Q54" i="9"/>
  <c r="AF54" i="9"/>
  <c r="Q25" i="9"/>
  <c r="K13" i="9"/>
  <c r="Z13" i="9" s="1"/>
  <c r="AG39" i="9" a="1"/>
  <c r="AG39" i="9" s="1"/>
  <c r="AP39" i="9"/>
  <c r="AS39" i="9"/>
  <c r="AV39" i="9"/>
  <c r="AF40" i="9"/>
  <c r="R40" i="9"/>
  <c r="S40" i="9"/>
  <c r="T40" i="9"/>
  <c r="U40" i="9"/>
  <c r="V40" i="9"/>
  <c r="W40" i="9"/>
  <c r="X40" i="9"/>
  <c r="AA40" i="9"/>
  <c r="AB40" i="9"/>
  <c r="AC40" i="9"/>
  <c r="AD40" i="9"/>
  <c r="AE40" i="9"/>
  <c r="Q40" i="9"/>
  <c r="AF39" i="9"/>
  <c r="K40" i="9"/>
  <c r="Z40" i="9" s="1"/>
  <c r="AG26" i="9" a="1"/>
  <c r="AG26" i="9" s="1"/>
  <c r="AG25" i="9" a="1"/>
  <c r="AJ25" i="9" s="1"/>
  <c r="AG25" i="9"/>
  <c r="AH25" i="9"/>
  <c r="AI25" i="9"/>
  <c r="AK25" i="9"/>
  <c r="AL25" i="9"/>
  <c r="AN25" i="9"/>
  <c r="AO25" i="9"/>
  <c r="AP25" i="9"/>
  <c r="AQ25" i="9"/>
  <c r="AR25" i="9"/>
  <c r="AS25" i="9"/>
  <c r="AU25" i="9"/>
  <c r="AV25" i="9"/>
  <c r="AF25" i="9"/>
  <c r="AE25" i="9"/>
  <c r="R25" i="9"/>
  <c r="S25" i="9"/>
  <c r="T25" i="9"/>
  <c r="U25" i="9"/>
  <c r="V25" i="9"/>
  <c r="W25" i="9"/>
  <c r="X25" i="9"/>
  <c r="Y25" i="9"/>
  <c r="AA25" i="9"/>
  <c r="AB25" i="9"/>
  <c r="AC25" i="9"/>
  <c r="AD25" i="9"/>
  <c r="K25" i="9"/>
  <c r="Z25" i="9" s="1"/>
  <c r="W33" i="9"/>
  <c r="AF27" i="9"/>
  <c r="AF33" i="9"/>
  <c r="AF56" i="9"/>
  <c r="AF55" i="9"/>
  <c r="AG20" i="5" a="1"/>
  <c r="AG20" i="5" s="1"/>
  <c r="AV20" i="5"/>
  <c r="AF20" i="5"/>
  <c r="Q20" i="5"/>
  <c r="AD20" i="5" s="1"/>
  <c r="AF93" i="5"/>
  <c r="AF56" i="5"/>
  <c r="AF42" i="5"/>
  <c r="AF37" i="5"/>
  <c r="AF6" i="5"/>
  <c r="AF24" i="5"/>
  <c r="AF26" i="9"/>
  <c r="AF27" i="17"/>
  <c r="AF26" i="17"/>
  <c r="AF23" i="17"/>
  <c r="AF22" i="17"/>
  <c r="AF20" i="17"/>
  <c r="AF19" i="17"/>
  <c r="AF18" i="17"/>
  <c r="AF14" i="17"/>
  <c r="AF13" i="17"/>
  <c r="AF12" i="17"/>
  <c r="AF11" i="17"/>
  <c r="AF6" i="17"/>
  <c r="AF5" i="17"/>
  <c r="AF4" i="17"/>
  <c r="AF3" i="17"/>
  <c r="AF7" i="8"/>
  <c r="AF8" i="8"/>
  <c r="AF12" i="6"/>
  <c r="AF7" i="6"/>
  <c r="AG12" i="6" a="1"/>
  <c r="AG12" i="6" s="1"/>
  <c r="AH12" i="6"/>
  <c r="AQ12" i="6"/>
  <c r="AR12" i="6"/>
  <c r="AF8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Q12" i="6"/>
  <c r="AI7" i="8" a="1"/>
  <c r="AI7" i="8" s="1"/>
  <c r="AG7" i="8" a="1"/>
  <c r="AG7" i="8" s="1"/>
  <c r="AE7" i="8"/>
  <c r="AD7" i="8"/>
  <c r="AC7" i="8"/>
  <c r="AB7" i="8"/>
  <c r="AA7" i="8"/>
  <c r="Z7" i="8"/>
  <c r="X7" i="8"/>
  <c r="W7" i="8"/>
  <c r="V7" i="8"/>
  <c r="U7" i="8"/>
  <c r="T7" i="8"/>
  <c r="S7" i="8"/>
  <c r="R7" i="8"/>
  <c r="Q7" i="8"/>
  <c r="AK7" i="8" s="1" a="1"/>
  <c r="J7" i="8"/>
  <c r="Y7" i="8" s="1"/>
  <c r="AG12" i="17" a="1"/>
  <c r="AG12" i="17" s="1"/>
  <c r="AE12" i="17"/>
  <c r="X12" i="17"/>
  <c r="Q23" i="17"/>
  <c r="R12" i="17"/>
  <c r="S12" i="17"/>
  <c r="T12" i="17"/>
  <c r="U12" i="17"/>
  <c r="V12" i="17"/>
  <c r="W12" i="17"/>
  <c r="Y12" i="17"/>
  <c r="Z12" i="17"/>
  <c r="AA12" i="17"/>
  <c r="AB12" i="17"/>
  <c r="AC12" i="17"/>
  <c r="AD12" i="17"/>
  <c r="Q12" i="17"/>
  <c r="W23" i="17"/>
  <c r="V23" i="17"/>
  <c r="X23" i="17"/>
  <c r="AG23" i="17" a="1"/>
  <c r="AG23" i="17" s="1"/>
  <c r="AG22" i="17" a="1"/>
  <c r="AG22" i="17" s="1"/>
  <c r="AE23" i="17"/>
  <c r="AE22" i="17"/>
  <c r="S23" i="17"/>
  <c r="T23" i="17"/>
  <c r="U23" i="17"/>
  <c r="Y23" i="17"/>
  <c r="Z23" i="17"/>
  <c r="AA23" i="17"/>
  <c r="AB23" i="17"/>
  <c r="AC23" i="17"/>
  <c r="AD23" i="17"/>
  <c r="R23" i="17"/>
  <c r="AG4" i="17" a="1"/>
  <c r="AG4" i="17" s="1"/>
  <c r="AJ4" i="17"/>
  <c r="AL4" i="17"/>
  <c r="AM4" i="17"/>
  <c r="AN4" i="17"/>
  <c r="AP4" i="17"/>
  <c r="AQ4" i="17"/>
  <c r="AS4" i="17"/>
  <c r="AT4" i="17"/>
  <c r="AV4" i="17"/>
  <c r="AA4" i="17"/>
  <c r="U4" i="17"/>
  <c r="Z4" i="17"/>
  <c r="Y4" i="17"/>
  <c r="V4" i="17"/>
  <c r="T4" i="17"/>
  <c r="S4" i="17"/>
  <c r="R4" i="17"/>
  <c r="W4" i="17"/>
  <c r="X4" i="17"/>
  <c r="AB4" i="17"/>
  <c r="AC4" i="17"/>
  <c r="AD4" i="17"/>
  <c r="Q4" i="17"/>
  <c r="AE4" i="17" s="1"/>
  <c r="Q3" i="17"/>
  <c r="Q22" i="17"/>
  <c r="Y22" i="17"/>
  <c r="Z22" i="17"/>
  <c r="AA22" i="17"/>
  <c r="AB22" i="17"/>
  <c r="AC22" i="17"/>
  <c r="AD22" i="17"/>
  <c r="R22" i="17"/>
  <c r="S22" i="17"/>
  <c r="T22" i="17"/>
  <c r="U22" i="17"/>
  <c r="V22" i="17"/>
  <c r="W22" i="17"/>
  <c r="X22" i="17"/>
  <c r="AC20" i="5"/>
  <c r="AM53" i="3" a="1"/>
  <c r="AM53" i="3" s="1"/>
  <c r="AU53" i="3"/>
  <c r="AV53" i="3"/>
  <c r="AG53" i="3" a="1"/>
  <c r="AG53" i="3" s="1"/>
  <c r="AL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N92" i="5"/>
  <c r="R20" i="5"/>
  <c r="AE20" i="5" s="1"/>
  <c r="S20" i="5"/>
  <c r="T20" i="5"/>
  <c r="U20" i="5"/>
  <c r="V20" i="5"/>
  <c r="W20" i="5"/>
  <c r="X20" i="5"/>
  <c r="Y20" i="5"/>
  <c r="Z20" i="5"/>
  <c r="AA20" i="5"/>
  <c r="AB20" i="5"/>
  <c r="T64" i="5"/>
  <c r="AF64" i="5"/>
  <c r="AM64" i="5" a="1"/>
  <c r="AM64" i="5" s="1"/>
  <c r="AR64" i="5"/>
  <c r="AS64" i="5"/>
  <c r="AU64" i="5"/>
  <c r="AV64" i="5"/>
  <c r="AG64" i="5" a="1"/>
  <c r="AG64" i="5" s="1"/>
  <c r="AE64" i="5"/>
  <c r="AD64" i="5"/>
  <c r="AC64" i="5"/>
  <c r="AB64" i="5"/>
  <c r="AA64" i="5"/>
  <c r="Z64" i="5"/>
  <c r="Y64" i="5"/>
  <c r="X64" i="5"/>
  <c r="W64" i="5"/>
  <c r="V64" i="5"/>
  <c r="U64" i="5"/>
  <c r="S64" i="5"/>
  <c r="R64" i="5"/>
  <c r="Q64" i="5"/>
  <c r="AD39" i="9"/>
  <c r="AG42" i="5" a="1"/>
  <c r="AG42" i="5" s="1"/>
  <c r="Y42" i="5"/>
  <c r="X42" i="5"/>
  <c r="AA42" i="5"/>
  <c r="R39" i="9"/>
  <c r="S39" i="9"/>
  <c r="T39" i="9"/>
  <c r="U39" i="9"/>
  <c r="V39" i="9"/>
  <c r="W39" i="9"/>
  <c r="X39" i="9"/>
  <c r="Z39" i="9"/>
  <c r="AA39" i="9"/>
  <c r="AB39" i="9"/>
  <c r="AC39" i="9"/>
  <c r="K39" i="9"/>
  <c r="Y39" i="9" s="1"/>
  <c r="U42" i="5"/>
  <c r="AB42" i="5"/>
  <c r="AC42" i="5"/>
  <c r="AD42" i="5"/>
  <c r="R42" i="5"/>
  <c r="S42" i="5"/>
  <c r="T42" i="5"/>
  <c r="V42" i="5"/>
  <c r="W42" i="5"/>
  <c r="Z42" i="5"/>
  <c r="Q42" i="5"/>
  <c r="AE42" i="5" s="1"/>
  <c r="U37" i="5"/>
  <c r="T37" i="5"/>
  <c r="AG37" i="5" a="1"/>
  <c r="AG37" i="5" s="1"/>
  <c r="AG3" i="12" a="1"/>
  <c r="S3" i="12"/>
  <c r="R3" i="12"/>
  <c r="B3" i="19" l="1"/>
  <c r="AO35" i="11"/>
  <c r="AP35" i="11"/>
  <c r="AN35" i="11"/>
  <c r="AM35" i="11"/>
  <c r="AV35" i="11"/>
  <c r="AL35" i="11"/>
  <c r="AU35" i="11"/>
  <c r="AK35" i="11"/>
  <c r="AT35" i="11"/>
  <c r="AJ35" i="11"/>
  <c r="AS35" i="11"/>
  <c r="AI35" i="11"/>
  <c r="AR35" i="11"/>
  <c r="AH35" i="11"/>
  <c r="AQ35" i="11"/>
  <c r="AM41" i="11"/>
  <c r="AN41" i="11"/>
  <c r="AO41" i="11"/>
  <c r="AP41" i="11"/>
  <c r="AG41" i="11"/>
  <c r="AQ41" i="11"/>
  <c r="AH41" i="11"/>
  <c r="AR41" i="11"/>
  <c r="AI41" i="11"/>
  <c r="AS41" i="11"/>
  <c r="AJ41" i="11"/>
  <c r="AT41" i="11"/>
  <c r="AK41" i="11"/>
  <c r="AU41" i="11"/>
  <c r="AL41" i="11"/>
  <c r="AK7" i="8"/>
  <c r="AS7" i="8"/>
  <c r="AT7" i="8"/>
  <c r="AU7" i="8"/>
  <c r="AV7" i="8"/>
  <c r="AG32" i="9"/>
  <c r="AP32" i="9"/>
  <c r="AQ32" i="9"/>
  <c r="AR32" i="9"/>
  <c r="AS32" i="9"/>
  <c r="AT32" i="9"/>
  <c r="AK32" i="9"/>
  <c r="AU32" i="9"/>
  <c r="AL32" i="9"/>
  <c r="AV32" i="9"/>
  <c r="AM32" i="9"/>
  <c r="AN32" i="9"/>
  <c r="AO32" i="9"/>
  <c r="AT39" i="9"/>
  <c r="AV13" i="9"/>
  <c r="AL13" i="9"/>
  <c r="AN22" i="9"/>
  <c r="AU40" i="9"/>
  <c r="AK40" i="9"/>
  <c r="AL15" i="6"/>
  <c r="AR17" i="6"/>
  <c r="AQ64" i="5"/>
  <c r="AS23" i="17"/>
  <c r="AT40" i="9"/>
  <c r="AJ40" i="9"/>
  <c r="AK15" i="6"/>
  <c r="AT23" i="17"/>
  <c r="AU4" i="17"/>
  <c r="AK4" i="17"/>
  <c r="AR23" i="17"/>
  <c r="AP12" i="6"/>
  <c r="AM25" i="9"/>
  <c r="AR39" i="9"/>
  <c r="AT13" i="9"/>
  <c r="AJ13" i="9"/>
  <c r="AV22" i="9"/>
  <c r="AL22" i="9"/>
  <c r="AS40" i="9"/>
  <c r="AI40" i="9"/>
  <c r="Z32" i="9"/>
  <c r="AU9" i="6"/>
  <c r="AJ15" i="6"/>
  <c r="AQ23" i="17"/>
  <c r="AO12" i="6"/>
  <c r="AQ39" i="9"/>
  <c r="AR40" i="9"/>
  <c r="AH40" i="9"/>
  <c r="AP23" i="17"/>
  <c r="AN12" i="6"/>
  <c r="AI9" i="6"/>
  <c r="AS9" i="6"/>
  <c r="AV15" i="6"/>
  <c r="AL17" i="6"/>
  <c r="AH11" i="6"/>
  <c r="AR4" i="17"/>
  <c r="AO23" i="17"/>
  <c r="AM12" i="6"/>
  <c r="AT25" i="9"/>
  <c r="AO39" i="9"/>
  <c r="AT54" i="9"/>
  <c r="AQ13" i="9"/>
  <c r="AS22" i="9"/>
  <c r="AI22" i="9"/>
  <c r="AP40" i="9"/>
  <c r="AR9" i="6"/>
  <c r="AI15" i="6"/>
  <c r="AU15" i="6"/>
  <c r="AV12" i="6"/>
  <c r="AL12" i="6"/>
  <c r="AN39" i="9"/>
  <c r="AP13" i="9"/>
  <c r="AO40" i="9"/>
  <c r="AQ9" i="6"/>
  <c r="AH15" i="6"/>
  <c r="AT15" i="6"/>
  <c r="AU12" i="6"/>
  <c r="AK12" i="6"/>
  <c r="AO13" i="9"/>
  <c r="AN40" i="9"/>
  <c r="AE32" i="9"/>
  <c r="AL9" i="6"/>
  <c r="AP9" i="6"/>
  <c r="AS15" i="6"/>
  <c r="AU17" i="6"/>
  <c r="AM11" i="6"/>
  <c r="AM13" i="6"/>
  <c r="AP13" i="6"/>
  <c r="AT64" i="5"/>
  <c r="AT53" i="3"/>
  <c r="AO4" i="17"/>
  <c r="AV23" i="17"/>
  <c r="AT12" i="6"/>
  <c r="AJ12" i="6"/>
  <c r="AM40" i="9"/>
  <c r="AU23" i="17"/>
  <c r="AS12" i="6"/>
  <c r="AI12" i="6"/>
  <c r="AU39" i="9"/>
  <c r="AM13" i="9"/>
  <c r="AO22" i="9"/>
  <c r="AV40" i="9"/>
  <c r="AL40" i="9"/>
  <c r="AS17" i="6"/>
  <c r="AK13" i="6"/>
  <c r="AI13" i="6"/>
  <c r="AH13" i="6"/>
  <c r="AK11" i="6"/>
  <c r="AK17" i="6"/>
  <c r="AP17" i="6"/>
  <c r="AO17" i="6"/>
  <c r="AI17" i="6"/>
  <c r="AH17" i="6"/>
  <c r="AR15" i="6"/>
  <c r="AQ15" i="6"/>
  <c r="AP15" i="6"/>
  <c r="AO15" i="6"/>
  <c r="AO9" i="6"/>
  <c r="AH9" i="6"/>
  <c r="AK6" i="6"/>
  <c r="AJ6" i="6"/>
  <c r="AI6" i="6"/>
  <c r="AG3" i="12"/>
  <c r="AL3" i="12"/>
  <c r="AH3" i="12"/>
  <c r="AI3" i="12"/>
  <c r="AM3" i="12"/>
  <c r="AJ3" i="12"/>
  <c r="AK3" i="12"/>
  <c r="AN3" i="12"/>
  <c r="AV3" i="12"/>
  <c r="AO3" i="12"/>
  <c r="AP3" i="12"/>
  <c r="AQ3" i="12"/>
  <c r="AR3" i="12"/>
  <c r="AS3" i="12"/>
  <c r="AT3" i="12"/>
  <c r="AU3" i="12"/>
  <c r="AC3" i="12"/>
  <c r="AD3" i="12"/>
  <c r="AE3" i="12"/>
  <c r="AJ32" i="9"/>
  <c r="AH32" i="9"/>
  <c r="AI32" i="9"/>
  <c r="AS45" i="9"/>
  <c r="AU45" i="9"/>
  <c r="AQ45" i="9"/>
  <c r="AP45" i="9"/>
  <c r="AV45" i="9"/>
  <c r="AR45" i="9"/>
  <c r="AO45" i="9"/>
  <c r="AN45" i="9"/>
  <c r="AT45" i="9"/>
  <c r="AM45" i="9"/>
  <c r="AL45" i="9"/>
  <c r="AK45" i="9"/>
  <c r="AJ45" i="9"/>
  <c r="AI45" i="9"/>
  <c r="AH45" i="9"/>
  <c r="AH22" i="9"/>
  <c r="AI13" i="9"/>
  <c r="AH13" i="9"/>
  <c r="AU44" i="9"/>
  <c r="AP44" i="9"/>
  <c r="AV44" i="9"/>
  <c r="AS44" i="9"/>
  <c r="AH44" i="9"/>
  <c r="AT44" i="9"/>
  <c r="AR44" i="9"/>
  <c r="AQ44" i="9"/>
  <c r="AO44" i="9"/>
  <c r="AN44" i="9"/>
  <c r="AM44" i="9"/>
  <c r="AL44" i="9"/>
  <c r="AK44" i="9"/>
  <c r="AJ44" i="9"/>
  <c r="AI44" i="9"/>
  <c r="AL54" i="9"/>
  <c r="AP54" i="9"/>
  <c r="AK54" i="9"/>
  <c r="AO54" i="9"/>
  <c r="AN54" i="9"/>
  <c r="AM54" i="9"/>
  <c r="AJ54" i="9"/>
  <c r="AI54" i="9"/>
  <c r="AH54" i="9"/>
  <c r="AU55" i="9"/>
  <c r="AR55" i="9"/>
  <c r="AO55" i="9"/>
  <c r="AK55" i="9"/>
  <c r="AM55" i="9"/>
  <c r="AJ55" i="9"/>
  <c r="AT55" i="9"/>
  <c r="AQ55" i="9"/>
  <c r="AP55" i="9"/>
  <c r="AI55" i="9"/>
  <c r="AS55" i="9"/>
  <c r="AN55" i="9"/>
  <c r="AL55" i="9"/>
  <c r="AH55" i="9"/>
  <c r="AV55" i="9"/>
  <c r="AL39" i="9"/>
  <c r="AK39" i="9"/>
  <c r="AJ39" i="9"/>
  <c r="AI39" i="9"/>
  <c r="AH39" i="9"/>
  <c r="AM39" i="9"/>
  <c r="AP26" i="9"/>
  <c r="AV26" i="9"/>
  <c r="AT26" i="9"/>
  <c r="AO26" i="9"/>
  <c r="AN26" i="9"/>
  <c r="AM26" i="9"/>
  <c r="AQ26" i="9"/>
  <c r="AL26" i="9"/>
  <c r="AS26" i="9"/>
  <c r="AK26" i="9"/>
  <c r="AJ26" i="9"/>
  <c r="AU26" i="9"/>
  <c r="AR26" i="9"/>
  <c r="AI26" i="9"/>
  <c r="AH26" i="9"/>
  <c r="AP20" i="5"/>
  <c r="AN20" i="5"/>
  <c r="AL20" i="5"/>
  <c r="AJ20" i="5"/>
  <c r="AT20" i="5"/>
  <c r="AS20" i="5"/>
  <c r="AR20" i="5"/>
  <c r="AQ20" i="5"/>
  <c r="AO20" i="5"/>
  <c r="AM20" i="5"/>
  <c r="AK20" i="5"/>
  <c r="AI20" i="5"/>
  <c r="AU20" i="5"/>
  <c r="AH20" i="5"/>
  <c r="AL7" i="8"/>
  <c r="AR7" i="8"/>
  <c r="AQ7" i="8"/>
  <c r="AP7" i="8"/>
  <c r="AO7" i="8"/>
  <c r="AN7" i="8"/>
  <c r="AM7" i="8"/>
  <c r="AJ7" i="8"/>
  <c r="AH7" i="8"/>
  <c r="AV12" i="17"/>
  <c r="AO12" i="17"/>
  <c r="AK12" i="17"/>
  <c r="AJ12" i="17"/>
  <c r="AU12" i="17"/>
  <c r="AQ12" i="17"/>
  <c r="AN12" i="17"/>
  <c r="AI12" i="17"/>
  <c r="AS12" i="17"/>
  <c r="AP12" i="17"/>
  <c r="AM12" i="17"/>
  <c r="AH12" i="17"/>
  <c r="AT12" i="17"/>
  <c r="AR12" i="17"/>
  <c r="AL12" i="17"/>
  <c r="AH23" i="17"/>
  <c r="AN23" i="17"/>
  <c r="AM23" i="17"/>
  <c r="AL23" i="17"/>
  <c r="AK23" i="17"/>
  <c r="AJ23" i="17"/>
  <c r="AI23" i="17"/>
  <c r="AV22" i="17"/>
  <c r="AU22" i="17"/>
  <c r="AT22" i="17"/>
  <c r="AS22" i="17"/>
  <c r="AR22" i="17"/>
  <c r="AQ22" i="17"/>
  <c r="AP22" i="17"/>
  <c r="AO22" i="17"/>
  <c r="AN22" i="17"/>
  <c r="AM22" i="17"/>
  <c r="AK22" i="17"/>
  <c r="AJ22" i="17"/>
  <c r="AI22" i="17"/>
  <c r="AH22" i="17"/>
  <c r="AL22" i="17"/>
  <c r="AI4" i="17"/>
  <c r="AH4" i="17"/>
  <c r="AR53" i="3"/>
  <c r="AQ53" i="3"/>
  <c r="AS53" i="3"/>
  <c r="AP53" i="3"/>
  <c r="AO53" i="3"/>
  <c r="AN53" i="3"/>
  <c r="AK53" i="3"/>
  <c r="AJ53" i="3"/>
  <c r="AI53" i="3"/>
  <c r="AH53" i="3"/>
  <c r="AP64" i="5"/>
  <c r="AO64" i="5"/>
  <c r="AN64" i="5"/>
  <c r="AL64" i="5"/>
  <c r="AK64" i="5"/>
  <c r="AJ64" i="5"/>
  <c r="AI64" i="5"/>
  <c r="AH64" i="5"/>
  <c r="AE39" i="9"/>
  <c r="AS42" i="5"/>
  <c r="AV42" i="5"/>
  <c r="AT42" i="5"/>
  <c r="AQ42" i="5"/>
  <c r="AP42" i="5"/>
  <c r="AK42" i="5"/>
  <c r="AI42" i="5"/>
  <c r="AH42" i="5"/>
  <c r="AU42" i="5"/>
  <c r="AR42" i="5"/>
  <c r="AO42" i="5"/>
  <c r="AN42" i="5"/>
  <c r="AM42" i="5"/>
  <c r="AL42" i="5"/>
  <c r="AJ42" i="5"/>
  <c r="AK37" i="5"/>
  <c r="AJ37" i="5"/>
  <c r="AH37" i="5"/>
  <c r="AV37" i="5"/>
  <c r="AU37" i="5"/>
  <c r="AT37" i="5"/>
  <c r="AS37" i="5"/>
  <c r="AR37" i="5"/>
  <c r="AQ37" i="5"/>
  <c r="AP37" i="5"/>
  <c r="AO37" i="5"/>
  <c r="AN37" i="5"/>
  <c r="AM37" i="5"/>
  <c r="AL37" i="5"/>
  <c r="AI37" i="5"/>
  <c r="B4" i="19" l="1"/>
  <c r="C4" i="19"/>
  <c r="D4" i="19"/>
  <c r="Y37" i="5"/>
  <c r="Z37" i="5"/>
  <c r="X37" i="5"/>
  <c r="AD37" i="5"/>
  <c r="AE37" i="5"/>
  <c r="V37" i="5"/>
  <c r="W37" i="5"/>
  <c r="S37" i="5"/>
  <c r="AC37" i="5" s="1"/>
  <c r="R37" i="5"/>
  <c r="AB37" i="5" s="1"/>
  <c r="AF14" i="6"/>
  <c r="AG14" i="6" a="1"/>
  <c r="AI14" i="6" s="1"/>
  <c r="AG8" i="6" a="1"/>
  <c r="AG8" i="6" s="1"/>
  <c r="AQ8" i="6"/>
  <c r="AR8" i="6"/>
  <c r="AS8" i="6"/>
  <c r="AT8" i="6"/>
  <c r="AU8" i="6"/>
  <c r="AV8" i="6"/>
  <c r="AG7" i="6" a="1"/>
  <c r="AG7" i="6" s="1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Q14" i="6"/>
  <c r="T31" i="11"/>
  <c r="AM31" i="11" a="1"/>
  <c r="AM31" i="11" s="1"/>
  <c r="AJ31" i="11" a="1"/>
  <c r="AJ31" i="11" s="1"/>
  <c r="AG31" i="11" a="1"/>
  <c r="AG31" i="11" s="1"/>
  <c r="AF31" i="11"/>
  <c r="AE31" i="11"/>
  <c r="AF29" i="11"/>
  <c r="U31" i="11"/>
  <c r="V31" i="11"/>
  <c r="W31" i="11"/>
  <c r="AA31" i="11"/>
  <c r="AB31" i="11"/>
  <c r="AC31" i="11"/>
  <c r="AD31" i="11"/>
  <c r="R31" i="11"/>
  <c r="S31" i="11"/>
  <c r="X31" i="11"/>
  <c r="Z31" i="11"/>
  <c r="Q31" i="11"/>
  <c r="J31" i="11"/>
  <c r="Y31" i="11" s="1"/>
  <c r="Q9" i="17"/>
  <c r="U9" i="17"/>
  <c r="W9" i="17"/>
  <c r="V9" i="17"/>
  <c r="AG9" i="17" a="1"/>
  <c r="AG9" i="17" s="1"/>
  <c r="W5" i="17"/>
  <c r="Q5" i="17"/>
  <c r="T9" i="17"/>
  <c r="S9" i="17"/>
  <c r="X9" i="17"/>
  <c r="AF9" i="17" a="1"/>
  <c r="AF9" i="17" s="1"/>
  <c r="AD9" i="17"/>
  <c r="R10" i="17"/>
  <c r="R9" i="17"/>
  <c r="Y9" i="17"/>
  <c r="Z9" i="17"/>
  <c r="AA9" i="17"/>
  <c r="AB9" i="17"/>
  <c r="AC9" i="17"/>
  <c r="AE9" i="17"/>
  <c r="O13" i="1"/>
  <c r="D5" i="19" l="1"/>
  <c r="B5" i="19"/>
  <c r="C5" i="19"/>
  <c r="AP8" i="6"/>
  <c r="AH14" i="6"/>
  <c r="AT14" i="6"/>
  <c r="AS14" i="6"/>
  <c r="AQ14" i="6"/>
  <c r="AK14" i="6"/>
  <c r="AV14" i="6"/>
  <c r="AO14" i="6"/>
  <c r="AJ14" i="6"/>
  <c r="AG14" i="6"/>
  <c r="AU14" i="6"/>
  <c r="AR14" i="6"/>
  <c r="AP14" i="6"/>
  <c r="AN14" i="6"/>
  <c r="AM14" i="6"/>
  <c r="AL14" i="6"/>
  <c r="AN8" i="6"/>
  <c r="AK8" i="6"/>
  <c r="AJ8" i="6"/>
  <c r="AO8" i="6"/>
  <c r="AM8" i="6"/>
  <c r="AI8" i="6"/>
  <c r="AH8" i="6"/>
  <c r="AL8" i="6"/>
  <c r="AK7" i="6"/>
  <c r="AJ7" i="6"/>
  <c r="AU7" i="6"/>
  <c r="AR7" i="6"/>
  <c r="AP7" i="6"/>
  <c r="AI7" i="6"/>
  <c r="AV7" i="6"/>
  <c r="AT7" i="6"/>
  <c r="AS7" i="6"/>
  <c r="AQ7" i="6"/>
  <c r="AO7" i="6"/>
  <c r="AN7" i="6"/>
  <c r="AM7" i="6"/>
  <c r="AL7" i="6"/>
  <c r="AH7" i="6"/>
  <c r="AQ31" i="11"/>
  <c r="AP31" i="11"/>
  <c r="AV31" i="11"/>
  <c r="AU31" i="11"/>
  <c r="AT31" i="11"/>
  <c r="AS31" i="11"/>
  <c r="AR31" i="11"/>
  <c r="AO31" i="11"/>
  <c r="AN31" i="11"/>
  <c r="AL31" i="11"/>
  <c r="AK31" i="11"/>
  <c r="AI31" i="11"/>
  <c r="AH31" i="11"/>
  <c r="AV9" i="17"/>
  <c r="AT9" i="17"/>
  <c r="AR9" i="17"/>
  <c r="AP9" i="17"/>
  <c r="AN9" i="17"/>
  <c r="AJ9" i="17"/>
  <c r="AU9" i="17"/>
  <c r="AS9" i="17"/>
  <c r="AQ9" i="17"/>
  <c r="AO9" i="17"/>
  <c r="AM9" i="17"/>
  <c r="AL9" i="17"/>
  <c r="AK9" i="17"/>
  <c r="AI9" i="17"/>
  <c r="AH9" i="17"/>
  <c r="U8" i="8"/>
  <c r="AO8" i="8" a="1"/>
  <c r="AO8" i="8" s="1"/>
  <c r="AM8" i="8" a="1"/>
  <c r="AM8" i="8" s="1"/>
  <c r="AL8" i="8"/>
  <c r="AI8" i="8" a="1"/>
  <c r="AI8" i="8" s="1"/>
  <c r="AG8" i="8" a="1"/>
  <c r="AG8" i="8" s="1"/>
  <c r="AF5" i="8"/>
  <c r="Z8" i="8"/>
  <c r="AA8" i="8"/>
  <c r="AB8" i="8"/>
  <c r="AC8" i="8"/>
  <c r="T8" i="8"/>
  <c r="R8" i="8"/>
  <c r="AE8" i="8" s="1"/>
  <c r="S8" i="8"/>
  <c r="Q8" i="8"/>
  <c r="AD8" i="8" s="1"/>
  <c r="J8" i="8"/>
  <c r="AS8" i="8" s="1" a="1"/>
  <c r="AS8" i="8" s="1"/>
  <c r="AA10" i="8"/>
  <c r="Z10" i="8"/>
  <c r="P16" i="1"/>
  <c r="P17" i="1"/>
  <c r="M11" i="1"/>
  <c r="D6" i="19" l="1"/>
  <c r="B6" i="19"/>
  <c r="C6" i="19"/>
  <c r="Y8" i="8"/>
  <c r="X8" i="8"/>
  <c r="W8" i="8"/>
  <c r="V8" i="8"/>
  <c r="AU8" i="8"/>
  <c r="AV8" i="8"/>
  <c r="AT8" i="8"/>
  <c r="AP8" i="8"/>
  <c r="AR8" i="8"/>
  <c r="AQ8" i="8"/>
  <c r="AN8" i="8"/>
  <c r="AK8" i="8"/>
  <c r="AJ8" i="8"/>
  <c r="AH8" i="8"/>
  <c r="I14" i="1"/>
  <c r="D7" i="19" l="1"/>
  <c r="C7" i="19"/>
  <c r="B7" i="19"/>
  <c r="J14" i="1"/>
  <c r="J15" i="1"/>
  <c r="W71" i="3"/>
  <c r="B8" i="19" l="1"/>
  <c r="C8" i="19"/>
  <c r="D8" i="19"/>
  <c r="X47" i="3"/>
  <c r="C9" i="19" l="1"/>
  <c r="D9" i="19"/>
  <c r="B9" i="19"/>
  <c r="R32" i="3"/>
  <c r="R74" i="3"/>
  <c r="Q32" i="3"/>
  <c r="Q47" i="3"/>
  <c r="R66" i="3"/>
  <c r="D10" i="19" l="1"/>
  <c r="C10" i="19"/>
  <c r="B10" i="19"/>
  <c r="J23" i="1"/>
  <c r="B11" i="19" l="1"/>
  <c r="C11" i="19"/>
  <c r="D11" i="19"/>
  <c r="P18" i="1"/>
  <c r="B12" i="19" l="1"/>
  <c r="D12" i="19"/>
  <c r="C12" i="19"/>
  <c r="E25" i="1"/>
  <c r="B13" i="19" l="1"/>
  <c r="C13" i="19"/>
  <c r="D13" i="19"/>
  <c r="AG16" i="18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V9" i="18"/>
  <c r="U9" i="18"/>
  <c r="T9" i="18"/>
  <c r="S9" i="18"/>
  <c r="R9" i="18"/>
  <c r="Q9" i="18"/>
  <c r="J9" i="18"/>
  <c r="AG9" i="18" s="1" a="1"/>
  <c r="AM111" i="5" a="1"/>
  <c r="AM111" i="5" s="1"/>
  <c r="AM110" i="5" a="1"/>
  <c r="AM110" i="5" s="1"/>
  <c r="AR110" i="5"/>
  <c r="AU110" i="5"/>
  <c r="AV110" i="5"/>
  <c r="AM109" i="5" a="1"/>
  <c r="AO109" i="5" s="1"/>
  <c r="AM109" i="5"/>
  <c r="AM108" i="5" a="1"/>
  <c r="AM108" i="5" s="1"/>
  <c r="AO108" i="5"/>
  <c r="AR108" i="5"/>
  <c r="AS108" i="5"/>
  <c r="AT108" i="5"/>
  <c r="AU108" i="5"/>
  <c r="AG111" i="5" a="1"/>
  <c r="AH111" i="5" s="1"/>
  <c r="AG110" i="5" a="1"/>
  <c r="AG110" i="5" s="1"/>
  <c r="AJ110" i="5"/>
  <c r="AL110" i="5"/>
  <c r="AG109" i="5" a="1"/>
  <c r="AI109" i="5" s="1"/>
  <c r="AG109" i="5"/>
  <c r="AH109" i="5"/>
  <c r="AJ109" i="5"/>
  <c r="AK109" i="5"/>
  <c r="AG108" i="5" a="1"/>
  <c r="AG108" i="5" s="1"/>
  <c r="AH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J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B14" i="19" l="1"/>
  <c r="C14" i="19"/>
  <c r="D14" i="19"/>
  <c r="AN36" i="18"/>
  <c r="AN109" i="5"/>
  <c r="AS111" i="5"/>
  <c r="AL41" i="18"/>
  <c r="AQ108" i="5"/>
  <c r="AT110" i="5"/>
  <c r="AK41" i="18"/>
  <c r="AI108" i="5"/>
  <c r="AK110" i="5"/>
  <c r="AP108" i="5"/>
  <c r="AS110" i="5"/>
  <c r="AH41" i="18"/>
  <c r="AN108" i="5"/>
  <c r="AQ110" i="5"/>
  <c r="AL109" i="5"/>
  <c r="AG111" i="5"/>
  <c r="AH110" i="5"/>
  <c r="AV109" i="5"/>
  <c r="AP110" i="5"/>
  <c r="W9" i="18"/>
  <c r="AL108" i="5"/>
  <c r="AU109" i="5"/>
  <c r="AO110" i="5"/>
  <c r="X9" i="18"/>
  <c r="AE9" i="18"/>
  <c r="AK108" i="5"/>
  <c r="AL111" i="5"/>
  <c r="AT109" i="5"/>
  <c r="AN110" i="5"/>
  <c r="Y9" i="18"/>
  <c r="AV36" i="18"/>
  <c r="AU36" i="18"/>
  <c r="AJ108" i="5"/>
  <c r="AI111" i="5"/>
  <c r="AS109" i="5"/>
  <c r="AV111" i="5"/>
  <c r="AT36" i="18"/>
  <c r="AR109" i="5"/>
  <c r="AS36" i="18"/>
  <c r="AQ109" i="5"/>
  <c r="AU111" i="5"/>
  <c r="AR36" i="18"/>
  <c r="AV108" i="5"/>
  <c r="AP109" i="5"/>
  <c r="AT111" i="5"/>
  <c r="AG16" i="18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R98" i="5"/>
  <c r="AS98" i="5"/>
  <c r="AU98" i="5"/>
  <c r="AV98" i="5"/>
  <c r="AM97" i="5" a="1"/>
  <c r="AM97" i="5" s="1"/>
  <c r="AN97" i="5"/>
  <c r="AQ97" i="5"/>
  <c r="AG98" i="5" a="1"/>
  <c r="AG98" i="5" s="1"/>
  <c r="AG97" i="5" a="1"/>
  <c r="AG97" i="5" s="1"/>
  <c r="AJ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B15" i="19" l="1"/>
  <c r="C15" i="19"/>
  <c r="D15" i="19"/>
  <c r="AK97" i="5"/>
  <c r="AT98" i="5"/>
  <c r="AT96" i="5"/>
  <c r="AQ98" i="5"/>
  <c r="AS96" i="5"/>
  <c r="AP98" i="5"/>
  <c r="AR96" i="5"/>
  <c r="AP97" i="5"/>
  <c r="AN98" i="5"/>
  <c r="AQ96" i="5"/>
  <c r="AP96" i="5"/>
  <c r="AH97" i="5"/>
  <c r="AV97" i="5"/>
  <c r="AN96" i="5"/>
  <c r="AU97" i="5"/>
  <c r="AT97" i="5"/>
  <c r="AV96" i="5"/>
  <c r="AS97" i="5"/>
  <c r="AU96" i="5"/>
  <c r="AR97" i="5"/>
  <c r="AO98" i="5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F9" i="11"/>
  <c r="AF8" i="11"/>
  <c r="V8" i="11"/>
  <c r="Q8" i="11"/>
  <c r="Z8" i="11"/>
  <c r="AA8" i="11"/>
  <c r="AB8" i="11"/>
  <c r="AC8" i="11"/>
  <c r="AD8" i="11"/>
  <c r="AE8" i="11"/>
  <c r="Z9" i="11"/>
  <c r="AA9" i="11"/>
  <c r="AB9" i="11"/>
  <c r="AC9" i="11"/>
  <c r="R9" i="11"/>
  <c r="S9" i="11"/>
  <c r="T9" i="11"/>
  <c r="U9" i="11"/>
  <c r="V9" i="11"/>
  <c r="Q9" i="11"/>
  <c r="AD9" i="11" s="1"/>
  <c r="R8" i="11"/>
  <c r="S8" i="11"/>
  <c r="T8" i="11"/>
  <c r="U8" i="11"/>
  <c r="J9" i="11"/>
  <c r="AG9" i="11" s="1" a="1"/>
  <c r="AG9" i="11" s="1"/>
  <c r="J8" i="11"/>
  <c r="W8" i="11" s="1"/>
  <c r="C16" i="19" l="1"/>
  <c r="D16" i="19"/>
  <c r="B16" i="19"/>
  <c r="Y8" i="11"/>
  <c r="X8" i="11"/>
  <c r="X9" i="11"/>
  <c r="W9" i="11"/>
  <c r="Y9" i="11"/>
  <c r="AE9" i="11"/>
  <c r="AU8" i="1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P4" i="8" s="1"/>
  <c r="AG4" i="8" a="1"/>
  <c r="AG4" i="8" s="1"/>
  <c r="AO12" i="8" a="1"/>
  <c r="AO12" i="8" s="1"/>
  <c r="AG12" i="8" a="1"/>
  <c r="AG12" i="8" s="1"/>
  <c r="V4" i="8"/>
  <c r="V12" i="8"/>
  <c r="C17" i="19" l="1"/>
  <c r="D17" i="19"/>
  <c r="B17" i="19"/>
  <c r="AO4" i="8"/>
  <c r="AN4" i="8"/>
  <c r="AQ4" i="8"/>
  <c r="AV4" i="8"/>
  <c r="AU4" i="8"/>
  <c r="AT4" i="8"/>
  <c r="AS4" i="8"/>
  <c r="AR4" i="8"/>
  <c r="AM4" i="8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B18" i="19" l="1"/>
  <c r="D18" i="19"/>
  <c r="C18" i="19"/>
  <c r="AF16" i="13"/>
  <c r="AF3" i="13"/>
  <c r="W58" i="12"/>
  <c r="C19" i="19" l="1"/>
  <c r="B19" i="19"/>
  <c r="D19" i="19"/>
  <c r="D9" i="1"/>
  <c r="D20" i="19" l="1"/>
  <c r="B20" i="19"/>
  <c r="C20" i="19"/>
  <c r="AG93" i="5" a="1"/>
  <c r="AH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Y56" i="5"/>
  <c r="Z56" i="5"/>
  <c r="AA56" i="5"/>
  <c r="AB56" i="5"/>
  <c r="AC56" i="5"/>
  <c r="AD56" i="5"/>
  <c r="AE56" i="5"/>
  <c r="X56" i="5"/>
  <c r="V56" i="5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B21" i="19" l="1"/>
  <c r="C21" i="19"/>
  <c r="D21" i="19"/>
  <c r="AS93" i="5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B22" i="19" l="1"/>
  <c r="D22" i="19"/>
  <c r="C22" i="19"/>
  <c r="AD54" i="9"/>
  <c r="AE54" i="9"/>
  <c r="Q55" i="9"/>
  <c r="R55" i="9"/>
  <c r="S55" i="9"/>
  <c r="Y54" i="9"/>
  <c r="X54" i="9"/>
  <c r="W54" i="9"/>
  <c r="W55" i="9"/>
  <c r="X55" i="9"/>
  <c r="AC56" i="9"/>
  <c r="AC54" i="9"/>
  <c r="U54" i="9"/>
  <c r="T54" i="9"/>
  <c r="V54" i="9"/>
  <c r="V55" i="9"/>
  <c r="Y55" i="9"/>
  <c r="AA55" i="9"/>
  <c r="AB55" i="9"/>
  <c r="AC55" i="9"/>
  <c r="AD55" i="9"/>
  <c r="AE55" i="9"/>
  <c r="AE56" i="9"/>
  <c r="AB54" i="9"/>
  <c r="AA54" i="9"/>
  <c r="Z54" i="9"/>
  <c r="T55" i="9"/>
  <c r="S54" i="9"/>
  <c r="R54" i="9"/>
  <c r="R56" i="9"/>
  <c r="Q56" i="9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K27" i="9"/>
  <c r="AG27" i="9" s="1" a="1"/>
  <c r="AQ27" i="9" s="1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B23" i="19" l="1"/>
  <c r="C23" i="19"/>
  <c r="D23" i="19"/>
  <c r="Z33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O27" i="9"/>
  <c r="AM27" i="9"/>
  <c r="AL27" i="9"/>
  <c r="AK27" i="9"/>
  <c r="AN27" i="9"/>
  <c r="AP27" i="9"/>
  <c r="AJ27" i="9"/>
  <c r="AH27" i="9"/>
  <c r="AV27" i="9"/>
  <c r="AG27" i="9"/>
  <c r="AU27" i="9"/>
  <c r="AT27" i="9"/>
  <c r="AI27" i="9"/>
  <c r="AS27" i="9"/>
  <c r="AR27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T24" i="5"/>
  <c r="T21" i="5"/>
  <c r="T22" i="5"/>
  <c r="Q61" i="5"/>
  <c r="U61" i="5"/>
  <c r="T61" i="5"/>
  <c r="C24" i="19" l="1"/>
  <c r="B24" i="19"/>
  <c r="D24" i="19"/>
  <c r="AU6" i="5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B25" i="19" l="1"/>
  <c r="D25" i="19"/>
  <c r="C25" i="19"/>
  <c r="AO24" i="5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B26" i="19" l="1"/>
  <c r="C26" i="19"/>
  <c r="D26" i="19"/>
  <c r="AG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C27" i="19" l="1"/>
  <c r="D27" i="19"/>
  <c r="B27" i="19"/>
  <c r="AQ19" i="6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B28" i="19" l="1"/>
  <c r="C28" i="19"/>
  <c r="D28" i="19"/>
  <c r="Q27" i="17"/>
  <c r="AE27" i="17" s="1"/>
  <c r="V27" i="17"/>
  <c r="X27" i="17"/>
  <c r="S27" i="17"/>
  <c r="U27" i="17"/>
  <c r="T27" i="17"/>
  <c r="X6" i="17"/>
  <c r="X20" i="17"/>
  <c r="W27" i="17"/>
  <c r="AG27" i="17" a="1"/>
  <c r="AG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R6" i="17"/>
  <c r="U6" i="17"/>
  <c r="V6" i="17"/>
  <c r="W6" i="17"/>
  <c r="Y6" i="17"/>
  <c r="Z6" i="17"/>
  <c r="AA6" i="17"/>
  <c r="AB6" i="17"/>
  <c r="AC6" i="17"/>
  <c r="AD6" i="17"/>
  <c r="AE6" i="17"/>
  <c r="Q6" i="17"/>
  <c r="AG5" i="17" a="1"/>
  <c r="AH5" i="17" s="1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B29" i="19" l="1"/>
  <c r="C29" i="19"/>
  <c r="D29" i="19"/>
  <c r="AV27" i="17"/>
  <c r="AU27" i="17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D30" i="19" l="1"/>
  <c r="C30" i="19"/>
  <c r="B30" i="19"/>
  <c r="AM5" i="5" a="1"/>
  <c r="AM5" i="5" s="1"/>
  <c r="AG5" i="5" a="1"/>
  <c r="AH5" i="5" s="1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C31" i="19" l="1"/>
  <c r="D31" i="19"/>
  <c r="B31" i="19"/>
  <c r="AG5" i="5"/>
  <c r="AH67" i="5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F9" i="8"/>
  <c r="R9" i="8"/>
  <c r="S9" i="8"/>
  <c r="T9" i="8"/>
  <c r="U9" i="8"/>
  <c r="V9" i="8"/>
  <c r="W9" i="8"/>
  <c r="X9" i="8"/>
  <c r="Z9" i="8"/>
  <c r="AA9" i="8"/>
  <c r="AB9" i="8"/>
  <c r="AC9" i="8"/>
  <c r="AD9" i="8"/>
  <c r="AE9" i="8"/>
  <c r="Q9" i="8"/>
  <c r="J9" i="8"/>
  <c r="Y9" i="8" s="1"/>
  <c r="AQ10" i="8"/>
  <c r="AF10" i="8"/>
  <c r="AS13" i="8"/>
  <c r="AR13" i="8"/>
  <c r="AQ13" i="8"/>
  <c r="AP13" i="8"/>
  <c r="AO13" i="8"/>
  <c r="AN13" i="8"/>
  <c r="AK13" i="8" a="1"/>
  <c r="AK13" i="8" s="1"/>
  <c r="AF13" i="8"/>
  <c r="R13" i="8"/>
  <c r="S13" i="8"/>
  <c r="T13" i="8"/>
  <c r="U13" i="8"/>
  <c r="V13" i="8"/>
  <c r="W13" i="8"/>
  <c r="X13" i="8"/>
  <c r="Z13" i="8"/>
  <c r="AA13" i="8"/>
  <c r="AB13" i="8"/>
  <c r="AC13" i="8"/>
  <c r="AD13" i="8"/>
  <c r="AE13" i="8"/>
  <c r="Q13" i="8"/>
  <c r="J13" i="8"/>
  <c r="AG13" i="8" s="1" a="1"/>
  <c r="AG13" i="8" s="1"/>
  <c r="AN3" i="8"/>
  <c r="AK3" i="8" a="1"/>
  <c r="AK3" i="8" s="1"/>
  <c r="AF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B32" i="19" l="1"/>
  <c r="C32" i="19"/>
  <c r="D32" i="19"/>
  <c r="AG9" i="8" a="1"/>
  <c r="AR9" i="8" s="1"/>
  <c r="AI13" i="8" a="1"/>
  <c r="AI13" i="8" s="1"/>
  <c r="Y13" i="8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I9" i="8"/>
  <c r="AP9" i="8"/>
  <c r="AH9" i="8"/>
  <c r="AO9" i="8"/>
  <c r="AL13" i="8"/>
  <c r="AJ13" i="8"/>
  <c r="AH13" i="8"/>
  <c r="AM3" i="8"/>
  <c r="AL3" i="8"/>
  <c r="AL10" i="8"/>
  <c r="AM10" i="8"/>
  <c r="J10" i="8"/>
  <c r="Y10" i="8" s="1"/>
  <c r="AR16" i="12" a="1"/>
  <c r="AR16" i="12" s="1"/>
  <c r="AP16" i="12" a="1"/>
  <c r="AQ16" i="12" s="1"/>
  <c r="Q18" i="12"/>
  <c r="Q17" i="12"/>
  <c r="U16" i="12"/>
  <c r="C33" i="19" l="1"/>
  <c r="D33" i="19"/>
  <c r="B33" i="19"/>
  <c r="AH3" i="8"/>
  <c r="AJ3" i="8"/>
  <c r="AQ18" i="12"/>
  <c r="AM9" i="8"/>
  <c r="AJ9" i="8"/>
  <c r="AG9" i="8"/>
  <c r="AQ9" i="8"/>
  <c r="AS9" i="8"/>
  <c r="AN9" i="8"/>
  <c r="AR18" i="12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C34" i="19" l="1"/>
  <c r="D34" i="19"/>
  <c r="B34" i="19"/>
  <c r="AH10" i="8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C35" i="19" l="1"/>
  <c r="B35" i="19"/>
  <c r="D35" i="19"/>
  <c r="Y11" i="8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B36" i="19" l="1"/>
  <c r="C36" i="19"/>
  <c r="D36" i="19"/>
  <c r="AK59" i="12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Z17" i="15"/>
  <c r="AA17" i="15"/>
  <c r="AB17" i="15"/>
  <c r="AC17" i="15"/>
  <c r="AD17" i="15"/>
  <c r="AE17" i="15"/>
  <c r="J17" i="15"/>
  <c r="Y17" i="15" s="1"/>
  <c r="W28" i="15"/>
  <c r="D37" i="19" l="1"/>
  <c r="B37" i="19"/>
  <c r="C37" i="19"/>
  <c r="T19" i="15"/>
  <c r="T17" i="15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B38" i="19" l="1"/>
  <c r="C38" i="19"/>
  <c r="D38" i="19"/>
  <c r="AJ26" i="15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C39" i="19" l="1"/>
  <c r="D39" i="19"/>
  <c r="B39" i="19"/>
  <c r="W27" i="15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B40" i="19" l="1"/>
  <c r="D40" i="19"/>
  <c r="C40" i="19"/>
  <c r="AM27" i="15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C41" i="19" l="1"/>
  <c r="B41" i="19"/>
  <c r="D41" i="19"/>
  <c r="AI10" i="13"/>
  <c r="AV7" i="13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B42" i="19" l="1"/>
  <c r="D42" i="19"/>
  <c r="C42" i="19"/>
  <c r="AT3" i="13"/>
  <c r="AP3" i="13"/>
  <c r="AM3" i="13"/>
  <c r="AU3" i="13"/>
  <c r="AN3" i="13"/>
  <c r="AV3" i="13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B43" i="19" l="1"/>
  <c r="D43" i="19"/>
  <c r="C43" i="19"/>
  <c r="AF25" i="12"/>
  <c r="AF28" i="12"/>
  <c r="AF27" i="12"/>
  <c r="AF26" i="12"/>
  <c r="AF24" i="12"/>
  <c r="AF23" i="12"/>
  <c r="AF22" i="12"/>
  <c r="AF21" i="12"/>
  <c r="J20" i="12"/>
  <c r="B44" i="19" l="1"/>
  <c r="C44" i="19"/>
  <c r="D44" i="19"/>
  <c r="Y26" i="12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F26" i="11"/>
  <c r="Z26" i="11"/>
  <c r="AA26" i="11"/>
  <c r="AB26" i="11"/>
  <c r="AC26" i="11"/>
  <c r="AD26" i="11"/>
  <c r="AE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B45" i="19" l="1"/>
  <c r="C45" i="19"/>
  <c r="D45" i="19"/>
  <c r="Y26" i="11"/>
  <c r="AG16" i="11"/>
  <c r="AI26" i="11"/>
  <c r="AH29" i="1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Y21" i="11"/>
  <c r="Y18" i="11"/>
  <c r="AJ13" i="11" a="1"/>
  <c r="AV13" i="11" s="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R5" i="8"/>
  <c r="T5" i="8"/>
  <c r="U5" i="8"/>
  <c r="X5" i="8"/>
  <c r="Z5" i="8"/>
  <c r="AB5" i="8"/>
  <c r="AC5" i="8"/>
  <c r="AD5" i="8"/>
  <c r="AE5" i="8"/>
  <c r="Q5" i="8"/>
  <c r="J5" i="8"/>
  <c r="Y5" i="8" s="1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G68" i="3" a="1"/>
  <c r="AG68" i="3" s="1"/>
  <c r="AG67" i="3" a="1"/>
  <c r="AM67" i="3" s="1"/>
  <c r="AG66" i="3" a="1"/>
  <c r="AU66" i="3" s="1"/>
  <c r="AG55" i="3" a="1"/>
  <c r="AG52" i="3" a="1"/>
  <c r="AG52" i="3" s="1"/>
  <c r="AG51" i="3" a="1"/>
  <c r="AM51" i="3" s="1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B46" i="19" l="1"/>
  <c r="C46" i="19"/>
  <c r="D46" i="19"/>
  <c r="AO68" i="3"/>
  <c r="AN68" i="3"/>
  <c r="AT71" i="3"/>
  <c r="AU29" i="11"/>
  <c r="AU37" i="11"/>
  <c r="AJ29" i="11"/>
  <c r="AH51" i="3"/>
  <c r="AH37" i="1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S35" i="3"/>
  <c r="Q35" i="3"/>
  <c r="AD35" i="3"/>
  <c r="V35" i="3"/>
  <c r="T35" i="3"/>
  <c r="AE35" i="3"/>
  <c r="AA35" i="3"/>
  <c r="Y35" i="3"/>
  <c r="W35" i="3"/>
  <c r="AB35" i="3"/>
  <c r="U35" i="3"/>
  <c r="Z35" i="3"/>
  <c r="AC35" i="3"/>
  <c r="R35" i="3"/>
  <c r="D47" i="19" l="1"/>
  <c r="B47" i="19"/>
  <c r="C47" i="19"/>
  <c r="AP6" i="8"/>
  <c r="AO6" i="8"/>
  <c r="AV6" i="8"/>
  <c r="AQ6" i="8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B48" i="19" l="1"/>
  <c r="C48" i="19"/>
  <c r="D48" i="19"/>
  <c r="AK71" i="3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C49" i="19" l="1"/>
  <c r="B49" i="19"/>
  <c r="D49" i="19"/>
  <c r="Y3" i="3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D50" i="19" l="1"/>
  <c r="C50" i="19"/>
  <c r="B50" i="19"/>
  <c r="H14" i="1"/>
  <c r="H15" i="1" s="1"/>
  <c r="P8" i="1"/>
  <c r="C51" i="19" l="1"/>
  <c r="D51" i="19"/>
  <c r="B51" i="19"/>
  <c r="B18" i="1"/>
  <c r="B17" i="1"/>
  <c r="E19" i="1"/>
  <c r="F21" i="1"/>
  <c r="E13" i="1"/>
  <c r="I15" i="1" s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B52" i="19" l="1"/>
  <c r="D52" i="19"/>
  <c r="C52" i="19"/>
  <c r="M21" i="1"/>
  <c r="K5" i="1"/>
  <c r="G9" i="1"/>
  <c r="J5" i="1"/>
  <c r="K4" i="1"/>
  <c r="N5" i="1"/>
  <c r="G11" i="1"/>
  <c r="M5" i="1"/>
  <c r="J9" i="1"/>
  <c r="M4" i="1"/>
  <c r="R4" i="1" s="1"/>
  <c r="L24" i="1"/>
  <c r="K14" i="1"/>
  <c r="K15" i="1" s="1"/>
  <c r="K9" i="1"/>
  <c r="H12" i="1"/>
  <c r="H10" i="1"/>
  <c r="G12" i="1"/>
  <c r="G10" i="1"/>
  <c r="K10" i="1"/>
  <c r="K8" i="1"/>
  <c r="H11" i="1"/>
  <c r="J10" i="1"/>
  <c r="B53" i="19" l="1"/>
  <c r="D53" i="19"/>
  <c r="C53" i="19"/>
  <c r="L6" i="1" a="1"/>
  <c r="Q5" i="1"/>
  <c r="R5" i="1"/>
  <c r="Q4" i="1"/>
  <c r="H20" i="1" a="1"/>
  <c r="H20" i="1" s="1"/>
  <c r="P9" i="1"/>
  <c r="F11" i="1"/>
  <c r="H16" i="1" a="1"/>
  <c r="B54" i="19" l="1"/>
  <c r="C54" i="19"/>
  <c r="D54" i="19"/>
  <c r="L6" i="1"/>
  <c r="M6" i="1"/>
  <c r="L7" i="1"/>
  <c r="M7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B55" i="19" l="1"/>
  <c r="C55" i="19"/>
  <c r="D55" i="19"/>
  <c r="R13" i="1"/>
  <c r="R12" i="1"/>
  <c r="R10" i="1"/>
  <c r="R11" i="1"/>
  <c r="M14" i="1" a="1"/>
  <c r="B56" i="19" l="1"/>
  <c r="C56" i="19"/>
  <c r="D56" i="19"/>
  <c r="N14" i="1"/>
  <c r="M14" i="1"/>
  <c r="N16" i="1"/>
  <c r="N15" i="1"/>
  <c r="M15" i="1"/>
  <c r="M16" i="1"/>
  <c r="C57" i="19" l="1"/>
  <c r="D57" i="19"/>
  <c r="B57" i="19"/>
  <c r="B58" i="19" l="1"/>
  <c r="C58" i="19"/>
  <c r="D58" i="19"/>
  <c r="C59" i="19" l="1"/>
  <c r="D59" i="19"/>
  <c r="B59" i="19"/>
  <c r="D60" i="19" l="1"/>
  <c r="B60" i="19"/>
  <c r="C60" i="19"/>
  <c r="B61" i="19" l="1"/>
  <c r="C61" i="19"/>
  <c r="D61" i="19"/>
  <c r="B62" i="19" l="1"/>
  <c r="D62" i="19"/>
  <c r="C62" i="19"/>
  <c r="B63" i="19" l="1"/>
  <c r="C63" i="19"/>
  <c r="D63" i="19"/>
  <c r="B64" i="19" l="1"/>
  <c r="D64" i="19"/>
  <c r="C64" i="19"/>
  <c r="C65" i="19" l="1"/>
  <c r="B65" i="19"/>
  <c r="D65" i="19"/>
  <c r="B66" i="19" l="1"/>
  <c r="C66" i="19"/>
  <c r="D66" i="19"/>
  <c r="C67" i="19" l="1"/>
  <c r="D67" i="19"/>
  <c r="B67" i="19"/>
  <c r="D68" i="19" l="1"/>
  <c r="B68" i="19"/>
  <c r="C68" i="19"/>
  <c r="C69" i="19" l="1"/>
  <c r="D69" i="19"/>
  <c r="B69" i="19"/>
  <c r="D70" i="19" l="1"/>
  <c r="C70" i="19"/>
  <c r="B70" i="19"/>
  <c r="C71" i="19" l="1"/>
  <c r="B71" i="19"/>
  <c r="D71" i="19"/>
  <c r="B72" i="19" l="1"/>
  <c r="D72" i="19"/>
  <c r="C72" i="19"/>
  <c r="B73" i="19" l="1"/>
  <c r="C73" i="19"/>
  <c r="D73" i="19"/>
  <c r="B74" i="19" l="1"/>
  <c r="C74" i="19"/>
  <c r="D74" i="19"/>
  <c r="B75" i="19" l="1"/>
  <c r="C75" i="19"/>
  <c r="D75" i="19"/>
  <c r="B76" i="19" l="1"/>
  <c r="C76" i="19"/>
  <c r="D76" i="19"/>
  <c r="C77" i="19" l="1"/>
  <c r="D77" i="19"/>
  <c r="B77" i="19"/>
  <c r="B78" i="19" l="1"/>
  <c r="D78" i="19"/>
  <c r="C78" i="19"/>
  <c r="C79" i="19" l="1"/>
  <c r="B79" i="19"/>
  <c r="D79" i="19"/>
  <c r="D80" i="19" l="1"/>
  <c r="B80" i="19"/>
  <c r="C80" i="19"/>
  <c r="B81" i="19" l="1"/>
  <c r="C81" i="19"/>
  <c r="D81" i="19"/>
  <c r="B82" i="19" l="1"/>
  <c r="D82" i="19"/>
  <c r="C82" i="19"/>
  <c r="B83" i="19" l="1"/>
  <c r="D83" i="19"/>
  <c r="C83" i="19"/>
  <c r="B84" i="19" l="1"/>
  <c r="C84" i="19"/>
  <c r="D84" i="19"/>
  <c r="B85" i="19" l="1"/>
  <c r="C85" i="19"/>
  <c r="D85" i="19"/>
  <c r="B86" i="19" l="1"/>
  <c r="C86" i="19"/>
  <c r="D86" i="19"/>
  <c r="C87" i="19" l="1"/>
  <c r="D87" i="19"/>
  <c r="B87" i="19"/>
  <c r="B88" i="19" l="1"/>
  <c r="C88" i="19"/>
  <c r="D88" i="19"/>
  <c r="C89" i="19" l="1"/>
  <c r="D89" i="19"/>
  <c r="B89" i="19"/>
  <c r="D90" i="19" l="1"/>
  <c r="B90" i="19"/>
  <c r="C90" i="19"/>
  <c r="B91" i="19" l="1"/>
  <c r="C91" i="19"/>
  <c r="D91" i="19"/>
  <c r="D92" i="19" l="1"/>
  <c r="B92" i="19"/>
  <c r="C92" i="19"/>
  <c r="D93" i="19" l="1"/>
  <c r="B93" i="19"/>
  <c r="C93" i="19"/>
  <c r="B94" i="19" l="1"/>
  <c r="C94" i="19"/>
  <c r="D94" i="19"/>
  <c r="B95" i="19" l="1"/>
  <c r="C95" i="19"/>
  <c r="D95" i="19"/>
  <c r="B96" i="19" l="1"/>
  <c r="C96" i="19"/>
  <c r="D96" i="19"/>
  <c r="C97" i="19" l="1"/>
  <c r="D97" i="19"/>
  <c r="B97" i="19"/>
  <c r="B98" i="19" l="1"/>
  <c r="C98" i="19"/>
  <c r="D98" i="19"/>
  <c r="C99" i="19" l="1"/>
  <c r="D99" i="19"/>
  <c r="B99" i="19"/>
  <c r="C100" i="19" l="1"/>
  <c r="D100" i="19"/>
  <c r="B100" i="19"/>
  <c r="B101" i="19" l="1"/>
  <c r="C101" i="19"/>
  <c r="D101" i="19"/>
  <c r="D102" i="19" l="1"/>
  <c r="C102" i="19"/>
  <c r="B102" i="19"/>
  <c r="B103" i="19" l="1"/>
  <c r="C103" i="19"/>
  <c r="D103" i="19"/>
  <c r="B104" i="19" l="1"/>
  <c r="C104" i="19"/>
  <c r="D104" i="19"/>
  <c r="B105" i="19" l="1"/>
  <c r="D105" i="19"/>
  <c r="C105" i="19"/>
  <c r="B106" i="19" l="1"/>
  <c r="C106" i="19"/>
  <c r="D106" i="19"/>
  <c r="C107" i="19" l="1"/>
  <c r="D107" i="19"/>
  <c r="B107" i="19"/>
  <c r="B108" i="19" l="1"/>
  <c r="C108" i="19"/>
  <c r="D108" i="19"/>
  <c r="B109" i="19" l="1"/>
  <c r="C109" i="19"/>
  <c r="D109" i="19"/>
  <c r="D110" i="19" l="1"/>
  <c r="C110" i="19"/>
  <c r="B110" i="19"/>
  <c r="C111" i="19" l="1"/>
  <c r="D111" i="19"/>
  <c r="B111" i="19"/>
  <c r="D112" i="19" l="1"/>
  <c r="B112" i="19"/>
  <c r="C112" i="19"/>
  <c r="B113" i="19" l="1"/>
  <c r="C113" i="19"/>
  <c r="D113" i="19"/>
  <c r="B114" i="19" l="1"/>
  <c r="D114" i="19"/>
  <c r="C114" i="19"/>
  <c r="B115" i="19" l="1"/>
  <c r="D115" i="19"/>
  <c r="C115" i="19"/>
  <c r="B116" i="19" l="1"/>
  <c r="D116" i="19"/>
  <c r="C116" i="19"/>
  <c r="C117" i="19" l="1"/>
  <c r="B117" i="19"/>
  <c r="D117" i="19"/>
  <c r="B118" i="19" l="1"/>
  <c r="C118" i="19"/>
  <c r="D118" i="19"/>
  <c r="C119" i="19" l="1"/>
  <c r="B119" i="19"/>
  <c r="D119" i="19"/>
  <c r="D120" i="19" l="1"/>
  <c r="B120" i="19"/>
  <c r="C120" i="19"/>
  <c r="C121" i="19" l="1"/>
  <c r="D121" i="19"/>
  <c r="B121" i="19"/>
  <c r="D122" i="19" l="1"/>
  <c r="B122" i="19"/>
  <c r="C122" i="19"/>
  <c r="B123" i="19" l="1"/>
  <c r="C123" i="19"/>
  <c r="D123" i="19"/>
  <c r="B124" i="19" l="1"/>
  <c r="D124" i="19"/>
  <c r="C124" i="19"/>
  <c r="B125" i="19" l="1"/>
  <c r="D125" i="19"/>
  <c r="C125" i="19"/>
  <c r="B126" i="19" l="1"/>
  <c r="D126" i="19"/>
  <c r="C126" i="19"/>
  <c r="C127" i="19" l="1"/>
  <c r="D127" i="19"/>
  <c r="B127" i="19"/>
  <c r="C128" i="19" l="1"/>
  <c r="D128" i="19"/>
  <c r="B128" i="19"/>
  <c r="C129" i="19" l="1"/>
  <c r="B129" i="19"/>
  <c r="D129" i="19"/>
  <c r="D130" i="19" l="1"/>
  <c r="B130" i="19"/>
  <c r="C130" i="19"/>
  <c r="C131" i="19" l="1"/>
  <c r="D131" i="19"/>
  <c r="B131" i="19"/>
  <c r="D132" i="19" l="1"/>
  <c r="C132" i="19"/>
  <c r="B132" i="19"/>
  <c r="B133" i="19" l="1"/>
  <c r="C133" i="19"/>
  <c r="D133" i="19"/>
  <c r="B134" i="19" l="1"/>
  <c r="D134" i="19"/>
  <c r="C134" i="19"/>
  <c r="B135" i="19" l="1"/>
  <c r="D135" i="19"/>
  <c r="C135" i="19"/>
  <c r="C136" i="19" l="1"/>
  <c r="B136" i="19"/>
  <c r="D136" i="19"/>
  <c r="D137" i="19" l="1"/>
  <c r="C137" i="19"/>
  <c r="B137" i="19"/>
  <c r="B138" i="19" l="1"/>
  <c r="C138" i="19"/>
  <c r="D138" i="19"/>
  <c r="C139" i="19" l="1"/>
  <c r="B139" i="19"/>
  <c r="D139" i="19"/>
  <c r="D140" i="19" l="1"/>
  <c r="C140" i="19"/>
  <c r="B140" i="19"/>
  <c r="C141" i="19" l="1"/>
  <c r="D141" i="19"/>
  <c r="B141" i="19"/>
  <c r="D142" i="19" l="1"/>
  <c r="B142" i="19"/>
  <c r="C142" i="19"/>
  <c r="C143" i="19" l="1"/>
  <c r="B143" i="19"/>
  <c r="D143" i="19"/>
  <c r="B144" i="19" l="1"/>
  <c r="D144" i="19"/>
  <c r="C144" i="19"/>
  <c r="B145" i="19" l="1"/>
  <c r="C145" i="19"/>
  <c r="D145" i="19"/>
  <c r="D146" i="19" l="1"/>
  <c r="C146" i="19"/>
  <c r="B146" i="19"/>
  <c r="C147" i="19" l="1"/>
  <c r="B147" i="19"/>
  <c r="D147" i="19"/>
  <c r="C148" i="19" l="1"/>
  <c r="D148" i="19"/>
  <c r="B148" i="19"/>
  <c r="C149" i="19" l="1"/>
  <c r="B149" i="19"/>
  <c r="D149" i="19"/>
  <c r="D150" i="19" l="1"/>
  <c r="C150" i="19"/>
  <c r="B150" i="19"/>
  <c r="C151" i="19" l="1"/>
  <c r="D151" i="19"/>
  <c r="B151" i="19"/>
  <c r="D152" i="19" l="1"/>
  <c r="C152" i="19"/>
  <c r="B152" i="19"/>
  <c r="C153" i="19" l="1"/>
  <c r="B153" i="19"/>
  <c r="D153" i="19"/>
  <c r="B154" i="19" l="1"/>
  <c r="D154" i="19"/>
  <c r="C154" i="19"/>
  <c r="D155" i="19" l="1"/>
  <c r="B155" i="19"/>
  <c r="C155" i="19"/>
  <c r="B156" i="19" l="1"/>
  <c r="C156" i="19"/>
  <c r="D156" i="19"/>
  <c r="C157" i="19" l="1"/>
  <c r="D157" i="19"/>
  <c r="B157" i="19"/>
  <c r="B158" i="19" l="1"/>
  <c r="C158" i="19"/>
  <c r="D158" i="19"/>
  <c r="C159" i="19" l="1"/>
  <c r="B159" i="19"/>
  <c r="D159" i="19"/>
  <c r="D160" i="19" l="1"/>
  <c r="B160" i="19"/>
  <c r="C16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<sst xmlns="http://schemas.openxmlformats.org/spreadsheetml/2006/main" count="865" uniqueCount="507">
  <si>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</si>
  <si>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</si>
  <si>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</si>
  <si>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</si>
  <si>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</si>
  <si>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</si>
  <si>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</si>
  <si>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</si>
  <si>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</si>
  <si>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</si>
  <si>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</si>
  <si>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</si>
  <si>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</si>
  <si>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</si>
  <si>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</si>
  <si>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</si>
  <si>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</si>
  <si>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</si>
  <si>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</si>
  <si>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</si>
  <si>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</si>
  <si>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</si>
  <si>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</si>
  <si>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</si>
  <si>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</si>
  <si>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</si>
  <si>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</si>
  <si>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</si>
  <si>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</si>
  <si>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</si>
  <si>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</si>
  <si>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</si>
  <si>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</si>
  <si>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</si>
  <si>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</si>
  <si>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</si>
  <si>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</si>
  <si>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</si>
  <si>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</si>
  <si>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</si>
  <si>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</si>
  <si>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</si>
  <si>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</si>
  <si>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</si>
  <si>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</si>
  <si>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</si>
  <si>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</si>
  <si>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</si>
  <si>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</si>
  <si>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</si>
  <si>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</si>
  <si>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</si>
  <si>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</si>
  <si>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</si>
  <si>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</si>
  <si>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</si>
  <si>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</si>
  <si>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</si>
  <si>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</si>
  <si>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</si>
  <si>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</si>
  <si>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</si>
  <si>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</si>
  <si>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</si>
  <si>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</si>
  <si>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</si>
  <si>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</si>
  <si>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</si>
  <si>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</si>
  <si>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</si>
  <si>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</si>
  <si>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</si>
  <si>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</si>
  <si>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</si>
  <si>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</si>
  <si>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</si>
  <si>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</si>
  <si>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</si>
  <si>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</si>
  <si>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</si>
  <si>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</si>
  <si>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</si>
  <si>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</si>
  <si>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</si>
  <si>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</si>
  <si>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</si>
  <si>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</si>
  <si>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</si>
  <si>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</si>
  <si>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</si>
  <si>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</si>
  <si>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</si>
  <si>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</si>
  <si>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</si>
  <si>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</si>
  <si>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</si>
  <si>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</si>
  <si>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</si>
  <si>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</si>
  <si>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</si>
  <si>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</si>
  <si>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</si>
  <si>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</si>
  <si>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</si>
  <si>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</si>
  <si>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</si>
  <si>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</si>
  <si>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</si>
  <si>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</si>
  <si>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</si>
  <si>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</si>
  <si>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</si>
  <si>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</si>
  <si>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</si>
  <si>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</si>
  <si>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</si>
  <si>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</si>
  <si>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</si>
  <si>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</si>
  <si>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</si>
  <si>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</si>
  <si>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</si>
  <si>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</si>
  <si>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</si>
  <si>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</si>
  <si>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</si>
  <si>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</si>
  <si>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</si>
  <si>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</si>
  <si>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</si>
  <si>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</si>
  <si>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</si>
  <si>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</si>
  <si>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</si>
  <si>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</si>
  <si>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</si>
  <si>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</si>
  <si>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</si>
  <si>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</si>
  <si>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</si>
  <si>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</si>
  <si>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</si>
  <si>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</si>
  <si>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</si>
  <si>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</si>
  <si>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</si>
  <si>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</si>
  <si>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</si>
  <si>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</si>
  <si>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</si>
  <si>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</si>
  <si>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</si>
  <si>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</si>
  <si>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</si>
  <si>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</si>
  <si>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</si>
  <si>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</si>
  <si>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</si>
  <si>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</si>
  <si>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</si>
  <si>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</si>
  <si>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</si>
  <si>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</si>
  <si>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</si>
  <si>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</si>
  <si>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</si>
  <si>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</si>
  <si>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</si>
  <si>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</si>
  <si>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</si>
  <si>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</si>
  <si>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</si>
  <si>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</si>
  <si>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</si>
  <si>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</si>
  <si>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</si>
  <si>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</si>
  <si>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</si>
  <si>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</si>
  <si>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</si>
  <si>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</si>
  <si>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</si>
  <si>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</si>
  <si>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</si>
  <si>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</si>
  <si>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</si>
  <si>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</si>
  <si>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</si>
  <si>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</si>
  <si>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</si>
  <si>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</si>
  <si>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</si>
  <si>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</si>
  <si>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</si>
  <si>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</si>
  <si>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</si>
  <si>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</si>
  <si>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</si>
  <si>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</si>
  <si>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</si>
  <si>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</si>
  <si>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</si>
  <si>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</si>
  <si>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</si>
  <si>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</si>
  <si>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</si>
  <si>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</si>
  <si>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</si>
  <si>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</si>
  <si>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</si>
  <si>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</si>
  <si>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</si>
  <si>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</si>
  <si>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</si>
  <si>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</si>
  <si>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</si>
  <si>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</si>
  <si>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</si>
  <si>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</si>
  <si>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</si>
  <si>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</si>
  <si>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</si>
  <si>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</si>
  <si>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</si>
  <si>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</si>
  <si>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</si>
  <si>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</si>
  <si>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</si>
  <si>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</si>
  <si>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</si>
  <si>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</si>
  <si>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</si>
  <si>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</si>
  <si>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</si>
  <si>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</si>
  <si>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</si>
  <si>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</si>
  <si>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</si>
  <si>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</si>
  <si>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</si>
  <si>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</si>
  <si>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</si>
  <si>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</si>
  <si>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</si>
  <si>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</si>
  <si>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</si>
  <si>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</si>
  <si>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</si>
  <si>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</si>
  <si>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</si>
  <si>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</si>
  <si>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</si>
  <si>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</si>
  <si>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</si>
  <si>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</si>
  <si>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</si>
  <si>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</si>
  <si>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</si>
  <si>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</si>
  <si>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</si>
  <si>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</si>
  <si>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</si>
  <si>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</si>
  <si>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</si>
  <si>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</si>
  <si>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</si>
  <si>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</si>
  <si>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</si>
  <si>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</si>
  <si>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</si>
  <si>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</si>
  <si>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</si>
  <si>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</si>
  <si>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</si>
  <si>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</si>
  <si>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</si>
  <si>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</si>
  <si>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</si>
  <si>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</si>
  <si>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</si>
  <si>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</si>
  <si>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</si>
  <si>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</si>
  <si>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</si>
  <si>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</si>
  <si>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</si>
  <si>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</si>
  <si>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</si>
  <si>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</si>
  <si>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</si>
  <si>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</si>
  <si>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</si>
  <si>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</si>
  <si>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</si>
  <si>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</si>
  <si>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</si>
  <si>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</si>
  <si>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</si>
  <si>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</si>
  <si>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</si>
  <si>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</si>
  <si>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</si>
  <si>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</si>
  <si>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</si>
  <si>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</si>
  <si>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</si>
  <si>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</si>
  <si>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</si>
  <si>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</si>
  <si>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</si>
  <si>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</si>
  <si>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</si>
  <si>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</si>
  <si>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</si>
  <si>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</si>
  <si>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</si>
  <si>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</si>
  <si>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</si>
  <si>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</si>
  <si>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</si>
  <si>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</si>
  <si>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</si>
  <si>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</si>
  <si>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</si>
  <si>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</si>
  <si>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</si>
  <si>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</si>
  <si>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</si>
  <si>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</si>
  <si>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</si>
  <si>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</si>
  <si>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</si>
  <si>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</si>
  <si>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</si>
  <si>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</si>
  <si>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</si>
  <si>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</si>
  <si>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</si>
  <si>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</si>
  <si>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</si>
  <si>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</si>
  <si>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</si>
  <si>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</si>
  <si>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</si>
  <si>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</si>
  <si>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</si>
  <si>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</si>
  <si>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</si>
  <si>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</si>
  <si>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</si>
  <si>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</si>
  <si>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</si>
  <si>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</si>
  <si>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</si>
  <si>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</si>
  <si>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</si>
  <si>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</si>
  <si>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</si>
  <si>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</si>
  <si>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</si>
  <si>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</si>
  <si>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</si>
  <si>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</si>
  <si>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</si>
  <si>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</si>
  <si>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</si>
  <si>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</si>
  <si>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</si>
  <si>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</si>
  <si>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</si>
  <si>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</si>
  <si>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</si>
  <si>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</si>
  <si>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</si>
  <si>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</si>
  <si>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</si>
  <si>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</si>
  <si>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</si>
  <si>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</si>
  <si>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</si>
  <si>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</si>
  <si>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</si>
  <si>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</si>
  <si>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</si>
  <si>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</si>
  <si>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</si>
  <si>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</si>
  <si>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</si>
  <si>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</si>
  <si>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</si>
  <si>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</si>
  <si>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</si>
  <si>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</si>
  <si>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</si>
  <si>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</si>
  <si>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</si>
  <si>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</si>
  <si>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</si>
  <si>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</si>
  <si>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</si>
  <si>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</si>
  <si>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</si>
  <si>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</si>
  <si>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</si>
  <si>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</si>
  <si>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</si>
  <si>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</si>
  <si>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</si>
  <si>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</si>
  <si>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</si>
  <si>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</si>
  <si>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</si>
  <si>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</si>
  <si>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</si>
  <si>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</si>
  <si>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</si>
  <si>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</si>
  <si>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</si>
  <si>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</si>
  <si>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</si>
  <si>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</si>
  <si>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</si>
  <si>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</si>
  <si>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</si>
  <si>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</si>
  <si>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</si>
  <si>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</si>
  <si>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</si>
  <si>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</si>
  <si>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</si>
  <si>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</si>
  <si>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</si>
  <si>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</si>
  <si>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</si>
  <si>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</si>
  <si>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</si>
  <si>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</si>
  <si>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</si>
  <si>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</si>
  <si>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</si>
  <si>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</si>
  <si>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</si>
  <si>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</si>
  <si>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</si>
  <si>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</si>
  <si>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</si>
  <si>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</si>
  <si>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</si>
  <si>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</si>
  <si>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</si>
  <si>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</si>
  <si>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</si>
  <si>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</si>
  <si>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</si>
  <si>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</si>
  <si>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</si>
  <si>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</si>
  <si>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</si>
  <si>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</si>
  <si>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</si>
  <si>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</si>
  <si>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</si>
  <si>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</si>
  <si>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</si>
  <si>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</si>
  <si>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</si>
  <si>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</si>
  <si>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</si>
  <si>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</si>
  <si>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</si>
  <si>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</si>
  <si>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</si>
  <si>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</si>
  <si>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</si>
  <si>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</si>
  <si>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</si>
  <si>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</si>
  <si>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</si>
  <si>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</si>
  <si>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</si>
  <si>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</si>
  <si>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</si>
  <si>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</si>
  <si>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</si>
  <si>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</si>
  <si>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</si>
  <si>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</si>
  <si>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</si>
  <si>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</si>
  <si>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</si>
  <si>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</si>
  <si>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</si>
  <si>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</si>
  <si>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</si>
  <si>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</si>
  <si>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</si>
  <si>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</si>
  <si>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</si>
  <si>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</si>
  <si>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</si>
  <si>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</si>
  <si>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</si>
  <si>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</si>
  <si>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</si>
  <si>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</si>
  <si>
    <t>1/1/1900</t>
  </si>
  <si>
    <t>26/08/1987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</si>
</sst>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0.000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0" xfId="0" quotePrefix="1" applyFont="1" applyFill="1"/>
    <xf numFmtId="0" fontId="6" fillId="0" borderId="0" xfId="0" applyFont="1"/>
    <xf numFmtId="164" fontId="2" fillId="0" borderId="0" xfId="0" quotePrefix="1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quotePrefix="1" applyFont="1"/>
    <xf numFmtId="14" fontId="0" fillId="0" borderId="0" xfId="0" applyNumberFormat="1"/>
    <xf numFmtId="0" fontId="4" fillId="0" borderId="0" xfId="0" applyFont="1"/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9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5" fillId="0" borderId="0" xfId="0" applyNumberFormat="1" applyFont="1"/>
    <xf numFmtId="164" fontId="5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opLeftCell="A63" zoomScale="190" zoomScaleNormal="190" workbookViewId="0">
      <selection activeCell="Q60" sqref="Q60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7" t="s">
        <v>17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7" t="s">
        <v>5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7" t="s">
        <v>6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7" t="s">
        <v>40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7" t="s">
        <v>41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4" t="s">
        <v>42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9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7" t="s">
        <v>43</v>
      </c>
      <c r="B9" s="4">
        <v>0</v>
      </c>
      <c r="C9" s="4" t="s">
        <v>95</v>
      </c>
      <c r="D9" s="4" t="s">
        <v>96</v>
      </c>
      <c r="E9" s="4" t="s">
        <v>98</v>
      </c>
      <c r="F9" s="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7" t="s">
        <v>9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7" t="s">
        <v>10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7" t="s">
        <v>11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1.4711276743037345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1.4711276743037345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7" t="s">
        <v>12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1.6704649792860586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7" t="s">
        <v>13</v>
      </c>
      <c r="B14" s="4">
        <v>0</v>
      </c>
      <c r="C14" s="4">
        <v>1</v>
      </c>
      <c r="D14" s="4">
        <v>0.2</v>
      </c>
      <c r="E14" s="4">
        <v>10</v>
      </c>
      <c r="F14" s="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4" t="s">
        <v>44</v>
      </c>
      <c r="G15" s="6"/>
      <c r="H15" s="6"/>
      <c r="I15" s="6"/>
      <c r="J15" s="6"/>
      <c r="K15" s="6"/>
      <c r="L15" s="8"/>
      <c r="M15" s="8"/>
      <c r="N15" s="8"/>
      <c r="O15" s="8"/>
      <c r="P15" s="8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9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7" t="s">
        <v>45</v>
      </c>
      <c r="B16" s="4">
        <v>2.5</v>
      </c>
      <c r="C16" s="4">
        <v>-255.5</v>
      </c>
      <c r="D16" s="4">
        <v>-2.5</v>
      </c>
      <c r="E16" s="4">
        <v>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9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7" t="s">
        <v>46</v>
      </c>
      <c r="B17" s="4">
        <v>23.3</v>
      </c>
      <c r="C17" s="4">
        <v>-255.5</v>
      </c>
      <c r="D17" s="4">
        <v>-8.1</v>
      </c>
      <c r="E17" s="4">
        <v>-5.5</v>
      </c>
      <c r="F17" s="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9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7" t="s">
        <v>47</v>
      </c>
      <c r="B18" s="4">
        <v>4.3</v>
      </c>
      <c r="C18" s="4">
        <v>-255.5</v>
      </c>
      <c r="D18" s="4">
        <v>-8.1</v>
      </c>
      <c r="E18" s="4">
        <v>-5.5</v>
      </c>
      <c r="F18" s="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9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4" t="s">
        <v>48</v>
      </c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4" t="s">
        <v>49</v>
      </c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7" t="s">
        <v>7</v>
      </c>
      <c r="B21" s="4">
        <v>0</v>
      </c>
      <c r="C21" s="4">
        <v>1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9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7" t="s">
        <v>8</v>
      </c>
      <c r="B22" s="4">
        <v>0</v>
      </c>
      <c r="C22" s="4">
        <v>1</v>
      </c>
      <c r="D22" s="4">
        <v>2.2999999999999998</v>
      </c>
      <c r="E22" s="4">
        <v>10</v>
      </c>
      <c r="F22" s="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9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7" t="s">
        <v>50</v>
      </c>
      <c r="B23" s="4">
        <v>0</v>
      </c>
      <c r="C23" s="4">
        <v>1</v>
      </c>
      <c r="D23" s="4">
        <v>2.2999999999999998</v>
      </c>
      <c r="E23" s="4">
        <v>10</v>
      </c>
      <c r="F23" s="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 t="e">
        <f t="shared" ref="Q23:X23" si="17">_xlfn.COT(B23)</f>
        <v>#DIV/0!</v>
      </c>
      <c r="R23" s="6">
        <f t="shared" si="17"/>
        <v>0.64209261593433076</v>
      </c>
      <c r="S23" s="6">
        <f t="shared" si="17"/>
        <v>-0.89348446329744458</v>
      </c>
      <c r="T23" s="6">
        <f t="shared" si="17"/>
        <v>1.5423510453569198</v>
      </c>
      <c r="U23" s="6">
        <f t="shared" si="17"/>
        <v>-0.64209261593433076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0.64209261593433076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9"/>
      <c r="AG23" s="6" t="e">
        <f t="array" ref="AG23:AV23">_xlfn.COT(B23:P23)</f>
        <v>#DIV/0!</v>
      </c>
      <c r="AH23" s="6">
        <v>0.64209261593433076</v>
      </c>
      <c r="AI23" s="6">
        <v>-0.89348446329744458</v>
      </c>
      <c r="AJ23" s="6">
        <v>1.5423510453569198</v>
      </c>
      <c r="AK23" s="6">
        <v>-0.64209261593433076</v>
      </c>
      <c r="AL23" s="6" t="e">
        <v>#DIV/0!</v>
      </c>
      <c r="AM23" s="6" t="e">
        <v>#VALUE!</v>
      </c>
      <c r="AN23" s="6">
        <v>0.64209261593433076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7" t="s">
        <v>51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9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7" t="s">
        <v>52</v>
      </c>
      <c r="B25" s="4">
        <v>0</v>
      </c>
      <c r="C25" s="4">
        <v>1</v>
      </c>
      <c r="D25" s="4">
        <v>2.2999999999999998</v>
      </c>
      <c r="E25" s="4">
        <v>10</v>
      </c>
      <c r="F25" s="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8" t="e">
        <v>#DIV/0!</v>
      </c>
      <c r="M25" s="8" t="e">
        <v>#NAME?</v>
      </c>
      <c r="N25" s="8" t="e">
        <v>#NULL!</v>
      </c>
      <c r="O25" s="8" t="e">
        <v>#NUM!</v>
      </c>
      <c r="P25" s="8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1.3410124854578807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9"/>
      <c r="AG25" s="6" t="e">
        <f t="array" ref="AG25:AV25">_xlfn.CSC(B25:P25)</f>
        <v>#DIV/0!</v>
      </c>
      <c r="AH25" s="6">
        <v>1.1883951057781212</v>
      </c>
      <c r="AI25" s="6">
        <v>1.3410124854578807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7" t="s">
        <v>53</v>
      </c>
      <c r="B26" s="4">
        <v>0</v>
      </c>
      <c r="C26" s="4">
        <v>1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9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7" t="s">
        <v>54</v>
      </c>
      <c r="B27" s="4">
        <v>16.600000000000001</v>
      </c>
      <c r="C27" s="4">
        <v>15</v>
      </c>
      <c r="D27" s="4">
        <v>2.5</v>
      </c>
      <c r="E27" s="4">
        <v>100</v>
      </c>
      <c r="F27" s="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9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7" t="s">
        <v>21</v>
      </c>
      <c r="B28" s="4">
        <v>0</v>
      </c>
      <c r="C28" s="4">
        <v>1</v>
      </c>
      <c r="D28" s="4">
        <v>2.2999999999999998</v>
      </c>
      <c r="E28" s="4">
        <v>10</v>
      </c>
      <c r="F28" s="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9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7" t="s">
        <v>55</v>
      </c>
      <c r="B29" s="4">
        <v>0</v>
      </c>
      <c r="C29" s="4">
        <v>1</v>
      </c>
      <c r="D29" s="4">
        <v>2.2999999999999998</v>
      </c>
      <c r="E29" s="4">
        <v>-0.2</v>
      </c>
      <c r="F29" s="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9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7" t="s">
        <v>3</v>
      </c>
      <c r="B30" s="4">
        <v>0</v>
      </c>
      <c r="C30" s="4">
        <v>1</v>
      </c>
      <c r="D30" s="4">
        <v>2.2999999999999998</v>
      </c>
      <c r="E30" s="4">
        <v>10</v>
      </c>
      <c r="F30" s="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8" t="e">
        <v>#DIV/0!</v>
      </c>
      <c r="M30" s="8" t="e">
        <v>#NAME?</v>
      </c>
      <c r="N30" s="8" t="e">
        <v>#NULL!</v>
      </c>
      <c r="O30" s="8" t="e">
        <v>#NUM!</v>
      </c>
      <c r="P30" s="8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9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7" t="s">
        <v>56</v>
      </c>
      <c r="B31" s="4">
        <v>0</v>
      </c>
      <c r="C31" s="4">
        <v>1</v>
      </c>
      <c r="D31" s="4">
        <v>2.2999999999999998</v>
      </c>
      <c r="E31" s="4">
        <v>5</v>
      </c>
      <c r="F31" s="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9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7" t="s">
        <v>57</v>
      </c>
      <c r="B32" s="4">
        <v>0</v>
      </c>
      <c r="C32" s="4">
        <v>2.2999999999999998</v>
      </c>
      <c r="D32" s="4">
        <v>-1.1000000000000001</v>
      </c>
      <c r="E32" s="4">
        <v>5</v>
      </c>
      <c r="F32" s="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8" t="e">
        <v>#DIV/0!</v>
      </c>
      <c r="M32" s="8" t="e">
        <v>#NAME?</v>
      </c>
      <c r="N32" s="8" t="e">
        <v>#NULL!</v>
      </c>
      <c r="O32" s="8" t="e">
        <v>#NUM!</v>
      </c>
      <c r="P32" s="8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9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7" t="s">
        <v>58</v>
      </c>
      <c r="B33" s="4">
        <v>2.5</v>
      </c>
      <c r="C33" s="4">
        <v>-255.5</v>
      </c>
      <c r="D33" s="4">
        <v>-2.5</v>
      </c>
      <c r="E33" s="4">
        <v>1.5</v>
      </c>
      <c r="F33" s="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8" t="e">
        <v>#DIV/0!</v>
      </c>
      <c r="M33" s="8" t="e">
        <v>#NAME?</v>
      </c>
      <c r="N33" s="8" t="e">
        <v>#NULL!</v>
      </c>
      <c r="O33" s="8" t="e">
        <v>#NUM!</v>
      </c>
      <c r="P33" s="8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9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7" t="s">
        <v>59</v>
      </c>
      <c r="B34" s="4">
        <v>23.3</v>
      </c>
      <c r="C34" s="4">
        <v>-255.5</v>
      </c>
      <c r="D34" s="4">
        <v>-8.1</v>
      </c>
      <c r="E34" s="4">
        <v>-5.5</v>
      </c>
      <c r="F34" s="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8" t="e">
        <v>#DIV/0!</v>
      </c>
      <c r="M34" s="8" t="e">
        <v>#NAME?</v>
      </c>
      <c r="N34" s="8" t="e">
        <v>#NULL!</v>
      </c>
      <c r="O34" s="8" t="e">
        <v>#NUM!</v>
      </c>
      <c r="P34" s="8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9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7" t="s">
        <v>60</v>
      </c>
      <c r="B35" s="4">
        <v>4.3</v>
      </c>
      <c r="C35" s="4">
        <v>-255.5</v>
      </c>
      <c r="D35" s="4">
        <v>-8.1</v>
      </c>
      <c r="E35" s="4">
        <v>-5.5</v>
      </c>
      <c r="F35" s="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9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7" t="s">
        <v>61</v>
      </c>
      <c r="B36" s="4">
        <v>0</v>
      </c>
      <c r="C36" s="4">
        <v>5.7</v>
      </c>
      <c r="D36" s="4">
        <v>15.7</v>
      </c>
      <c r="E36" s="4">
        <v>63</v>
      </c>
      <c r="F36" s="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9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7" t="s">
        <v>35</v>
      </c>
      <c r="B37" s="4">
        <v>0</v>
      </c>
      <c r="C37" s="4">
        <v>1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9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7" t="s">
        <v>62</v>
      </c>
      <c r="B38" s="4">
        <v>2.5</v>
      </c>
      <c r="C38" s="4">
        <v>-255.5</v>
      </c>
      <c r="D38" s="4">
        <v>-2.5</v>
      </c>
      <c r="E38" s="4">
        <v>5</v>
      </c>
      <c r="F38" s="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8" t="e">
        <v>#DIV/0!</v>
      </c>
      <c r="M38" s="8" t="e">
        <v>#NAME?</v>
      </c>
      <c r="N38" s="8" t="e">
        <v>#NULL!</v>
      </c>
      <c r="O38" s="8" t="e">
        <v>#NUM!</v>
      </c>
      <c r="P38" s="8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9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7" t="s">
        <v>63</v>
      </c>
      <c r="B39" s="4">
        <v>0</v>
      </c>
      <c r="C39" s="4">
        <v>5.7</v>
      </c>
      <c r="D39" s="4">
        <v>15.7</v>
      </c>
      <c r="E39" s="4">
        <v>63</v>
      </c>
      <c r="F39" s="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8" t="e">
        <v>#DIV/0!</v>
      </c>
      <c r="M39" s="8" t="e">
        <v>#NAME?</v>
      </c>
      <c r="N39" s="8" t="e">
        <v>#NULL!</v>
      </c>
      <c r="O39" s="8" t="e">
        <v>#NUM!</v>
      </c>
      <c r="P39" s="8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9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7" t="s">
        <v>1</v>
      </c>
      <c r="B40" s="4">
        <v>0</v>
      </c>
      <c r="C40" s="4">
        <v>1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9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7" t="s">
        <v>2</v>
      </c>
      <c r="B41" s="4">
        <v>0</v>
      </c>
      <c r="C41" s="4">
        <v>1</v>
      </c>
      <c r="D41" s="4">
        <v>2.2999999999999998</v>
      </c>
      <c r="E41" s="4">
        <v>10</v>
      </c>
      <c r="F41" s="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9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7" t="s">
        <v>64</v>
      </c>
      <c r="B42" s="4">
        <v>0</v>
      </c>
      <c r="C42" s="4">
        <v>1</v>
      </c>
      <c r="D42" s="4">
        <v>2.2999999999999998</v>
      </c>
      <c r="E42" s="4">
        <v>10</v>
      </c>
      <c r="F42" s="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9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G43" s="6"/>
      <c r="H43" s="6"/>
      <c r="I43" s="6"/>
      <c r="J43" s="6"/>
      <c r="K43" s="6"/>
      <c r="L43" s="8"/>
      <c r="M43" s="8"/>
      <c r="N43" s="8"/>
      <c r="O43" s="8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9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G44" s="6"/>
      <c r="H44" s="6"/>
      <c r="I44" s="6"/>
      <c r="J44" s="6"/>
      <c r="K44" s="6"/>
      <c r="L44" s="8"/>
      <c r="M44" s="8"/>
      <c r="N44" s="8"/>
      <c r="O44" s="8"/>
      <c r="P44" s="8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9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G45" s="6"/>
      <c r="H45" s="6"/>
      <c r="I45" s="6"/>
      <c r="J45" s="6"/>
      <c r="K45" s="6"/>
      <c r="L45" s="8"/>
      <c r="M45" s="8"/>
      <c r="N45" s="8"/>
      <c r="O45" s="8"/>
      <c r="P45" s="8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9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7" t="s">
        <v>23</v>
      </c>
      <c r="B46" s="4">
        <v>0</v>
      </c>
      <c r="C46" s="4">
        <v>1</v>
      </c>
      <c r="D46" s="4">
        <v>-2.2000000000000002</v>
      </c>
      <c r="E46" s="4">
        <v>10</v>
      </c>
      <c r="F46" s="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8" t="e">
        <v>#DIV/0!</v>
      </c>
      <c r="M46" s="8" t="e">
        <v>#NAME?</v>
      </c>
      <c r="N46" s="8" t="e">
        <v>#NULL!</v>
      </c>
      <c r="O46" s="8" t="e">
        <v>#NUM!</v>
      </c>
      <c r="P46" s="8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9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7" t="s">
        <v>68</v>
      </c>
      <c r="B47" s="4">
        <v>2.5499999999999998</v>
      </c>
      <c r="C47" s="4">
        <v>-222.5</v>
      </c>
      <c r="D47" s="4">
        <v>-2.5499999999999998</v>
      </c>
      <c r="E47" s="4">
        <v>1.5</v>
      </c>
      <c r="F47" s="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8" t="e">
        <v>#DIV/0!</v>
      </c>
      <c r="M47" s="8" t="e">
        <v>#NAME?</v>
      </c>
      <c r="N47" s="8" t="e">
        <v>#NULL!</v>
      </c>
      <c r="O47" s="8" t="e">
        <v>#NUM!</v>
      </c>
      <c r="P47" s="8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9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G48" s="6"/>
      <c r="H48" s="6"/>
      <c r="I48" s="6"/>
      <c r="J48" s="6"/>
      <c r="K48" s="6"/>
      <c r="L48" s="8"/>
      <c r="M48" s="8"/>
      <c r="N48" s="8"/>
      <c r="O48" s="8"/>
      <c r="P48" s="8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9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G49" s="6"/>
      <c r="H49" s="6"/>
      <c r="I49" s="6"/>
      <c r="J49" s="6"/>
      <c r="K49" s="6"/>
      <c r="L49" s="8"/>
      <c r="M49" s="8"/>
      <c r="N49" s="8"/>
      <c r="O49" s="8"/>
      <c r="P49" s="8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9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7" t="s">
        <v>71</v>
      </c>
      <c r="B50" s="4">
        <v>0</v>
      </c>
      <c r="C50" s="4">
        <v>2</v>
      </c>
      <c r="D50" s="4">
        <v>2.2999999999999998</v>
      </c>
      <c r="E50" s="4">
        <v>-0.2</v>
      </c>
      <c r="F50" s="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8" t="e">
        <v>#DIV/0!</v>
      </c>
      <c r="M50" s="8" t="e">
        <v>#NAME?</v>
      </c>
      <c r="N50" s="8" t="e">
        <v>#NULL!</v>
      </c>
      <c r="O50" s="8" t="e">
        <v>#NUM!</v>
      </c>
      <c r="P50" s="8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9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7" t="s">
        <v>72</v>
      </c>
      <c r="B51" s="5"/>
      <c r="C51" s="5"/>
      <c r="D51" s="5"/>
      <c r="E51" s="5"/>
      <c r="F51" s="5"/>
      <c r="G51" s="9"/>
      <c r="H51" s="9"/>
      <c r="I51" s="9"/>
      <c r="J51" s="9"/>
      <c r="K51" s="9"/>
      <c r="L51" s="10"/>
      <c r="M51" s="10"/>
      <c r="N51" s="10"/>
      <c r="O51" s="10"/>
      <c r="P51" s="10"/>
      <c r="Q51" s="9"/>
      <c r="R51" s="9"/>
      <c r="S51" s="9"/>
      <c r="T51" s="9"/>
      <c r="U51" s="9"/>
      <c r="V51" s="6">
        <f>PI()</f>
        <v>3.1415926535897931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7" t="s">
        <v>22</v>
      </c>
      <c r="B52" s="4">
        <v>0</v>
      </c>
      <c r="C52" s="4">
        <v>1</v>
      </c>
      <c r="D52" s="4">
        <v>2.2999999999999998</v>
      </c>
      <c r="E52" s="4">
        <v>10</v>
      </c>
      <c r="F52" s="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8" t="e">
        <v>#DIV/0!</v>
      </c>
      <c r="M52" s="8" t="e">
        <v>#NAME?</v>
      </c>
      <c r="N52" s="8" t="e">
        <v>#NULL!</v>
      </c>
      <c r="O52" s="8" t="e">
        <v>#NUM!</v>
      </c>
      <c r="P52" s="8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9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7" t="s">
        <v>73</v>
      </c>
      <c r="B53" s="4">
        <v>0.2</v>
      </c>
      <c r="C53" s="4">
        <v>1</v>
      </c>
      <c r="D53" s="4">
        <v>2.2999999999999998</v>
      </c>
      <c r="E53" s="4">
        <v>10</v>
      </c>
      <c r="F53" s="4">
        <v>-1</v>
      </c>
      <c r="G53" s="6"/>
      <c r="H53" s="6" t="s">
        <v>32</v>
      </c>
      <c r="I53" s="6" t="b">
        <v>1</v>
      </c>
      <c r="J53" s="6" t="e">
        <v>#VALUE!</v>
      </c>
      <c r="K53" s="6" t="e">
        <v>#N/A</v>
      </c>
      <c r="L53" s="8" t="e">
        <v>#DIV/0!</v>
      </c>
      <c r="M53" s="8" t="e">
        <v>#NAME?</v>
      </c>
      <c r="N53" s="8" t="e">
        <v>#NULL!</v>
      </c>
      <c r="O53" s="8" t="e">
        <v>#NUM!</v>
      </c>
      <c r="P53" s="8" t="e">
        <v>#REF!</v>
      </c>
      <c r="Q53" s="6">
        <f>PRODUCT(B53:C53,C53:D53,D53:E53)</f>
        <v>10.579999999999998</v>
      </c>
      <c r="R53" s="6">
        <f>PRODUCT(C53:D53,D53:E53,E53:F53)</f>
        <v>-528.99999999999989</v>
      </c>
      <c r="S53" s="6">
        <f>PRODUCT(E53:F53,E53:F53,C53:D53)</f>
        <v>229.99999999999997</v>
      </c>
      <c r="T53" s="6">
        <f>PRODUCT(E53:F53,B53:C53,C53:D53)</f>
        <v>-4.5999999999999996</v>
      </c>
      <c r="U53" s="6">
        <f>PRODUCT(D53:F53,B53:D53,C53:E53)</f>
        <v>-243.34</v>
      </c>
      <c r="V53" s="6">
        <f>PRODUCT(E53:F53,F53:G53,D53:E53)</f>
        <v>230</v>
      </c>
      <c r="W53" s="6">
        <f>PRODUCT(G53:H53,D53:E53,E53:F53)</f>
        <v>-230</v>
      </c>
      <c r="X53" s="6">
        <f>PRODUCT(H53:I53,E53:F53,F53:G53)</f>
        <v>10</v>
      </c>
      <c r="Y53" s="6" t="e">
        <f>PRODUCT(J53:K53,B53:C53,C53:D53)</f>
        <v>#VALUE!</v>
      </c>
      <c r="Z53" s="6" t="e">
        <f>PRODUCT(K53:L53,C53:D53,D53:E53)</f>
        <v>#N/A</v>
      </c>
      <c r="AA53" s="6" t="e">
        <f>PRODUCT(L53:M53,D53:E53,E53:F53)</f>
        <v>#DIV/0!</v>
      </c>
      <c r="AB53" s="6" t="e">
        <f>PRODUCT(M53:N53,E53:F53,F53:G53)</f>
        <v>#NAME?</v>
      </c>
      <c r="AC53" s="6" t="e">
        <f>PRODUCT(N53:O53,F53:G53,G53:H53)</f>
        <v>#NULL!</v>
      </c>
      <c r="AD53" s="6" t="e">
        <f>PRODUCT(O53:P53,G53:H53,H53:J53)</f>
        <v>#NUM!</v>
      </c>
      <c r="AE53" s="6" t="e">
        <f>PRODUCT(P53:Q53,H53:J53,J53:K53)</f>
        <v>#REF!</v>
      </c>
      <c r="AF53" s="6">
        <f>PRODUCT(C53:G53,C53:F53)</f>
        <v>529</v>
      </c>
      <c r="AG53" s="6">
        <f t="array" ref="AG53:AK53">PRODUCT(C53:G53,B53:F53)</f>
        <v>105.8</v>
      </c>
      <c r="AH53" s="6">
        <v>105.8</v>
      </c>
      <c r="AI53" s="6">
        <v>105.8</v>
      </c>
      <c r="AJ53" s="6">
        <v>105.8</v>
      </c>
      <c r="AK53" s="6">
        <v>105.8</v>
      </c>
      <c r="AL53" s="6">
        <f>PRODUCT(C53:H53,B53:G53)</f>
        <v>105.8</v>
      </c>
      <c r="AM53" s="6" t="e">
        <f t="array" ref="AM53:AV53">PRODUCT(K53:P53,J53:O53)</f>
        <v>#N/A</v>
      </c>
      <c r="AN53" s="6" t="e">
        <v>#N/A</v>
      </c>
      <c r="AO53" s="6" t="e">
        <v>#N/A</v>
      </c>
      <c r="AP53" s="6" t="e">
        <v>#N/A</v>
      </c>
      <c r="AQ53" s="6" t="e">
        <v>#N/A</v>
      </c>
      <c r="AR53" s="6" t="e">
        <v>#N/A</v>
      </c>
      <c r="AS53" s="6" t="e">
        <v>#N/A</v>
      </c>
      <c r="AT53" s="6" t="e">
        <v>#N/A</v>
      </c>
      <c r="AU53" s="6" t="e">
        <v>#N/A</v>
      </c>
      <c r="AV53" s="4" t="e">
        <v>#N/A</v>
      </c>
    </row>
    <row r="54" spans="1:48" x14ac:dyDescent="0.15">
      <c r="A54" s="4" t="s">
        <v>74</v>
      </c>
      <c r="G54" s="6"/>
      <c r="H54" s="6"/>
      <c r="I54" s="6"/>
      <c r="J54" s="6"/>
      <c r="K54" s="6"/>
      <c r="L54" s="8"/>
      <c r="M54" s="8"/>
      <c r="N54" s="8"/>
      <c r="O54" s="8"/>
      <c r="P54" s="8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9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7" t="s">
        <v>20</v>
      </c>
      <c r="B55" s="4">
        <v>0</v>
      </c>
      <c r="C55" s="4">
        <v>1</v>
      </c>
      <c r="D55" s="4">
        <v>2.2999999999999998</v>
      </c>
      <c r="E55" s="4">
        <v>10</v>
      </c>
      <c r="F55" s="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9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7" t="s">
        <v>75</v>
      </c>
      <c r="B56" s="5"/>
      <c r="C56" s="5"/>
      <c r="D56" s="5"/>
      <c r="E56" s="5"/>
      <c r="F56" s="5"/>
      <c r="G56" s="9"/>
      <c r="H56" s="9"/>
      <c r="I56" s="9"/>
      <c r="J56" s="9"/>
      <c r="K56" s="9"/>
      <c r="L56" s="10"/>
      <c r="M56" s="10"/>
      <c r="N56" s="10"/>
      <c r="O56" s="10"/>
      <c r="P56" s="10"/>
      <c r="Q56" s="9"/>
      <c r="R56" s="9"/>
      <c r="S56" s="9"/>
      <c r="T56" s="9"/>
      <c r="U56" s="9"/>
      <c r="V56" s="11" t="b">
        <f ca="1">RAND()&lt;=1</f>
        <v>1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5"/>
    </row>
    <row r="57" spans="1:48" x14ac:dyDescent="0.15">
      <c r="A57" s="7" t="s">
        <v>76</v>
      </c>
      <c r="B57" s="4">
        <v>1</v>
      </c>
      <c r="C57" s="4">
        <v>4</v>
      </c>
      <c r="D57" s="4">
        <v>4</v>
      </c>
      <c r="E57" s="4">
        <v>-5</v>
      </c>
      <c r="F57" s="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8" t="e">
        <v>#DIV/0!</v>
      </c>
      <c r="M57" s="8" t="e">
        <v>#NAME?</v>
      </c>
      <c r="N57" s="8" t="e">
        <v>#NULL!</v>
      </c>
      <c r="O57" s="8" t="e">
        <v>#NUM!</v>
      </c>
      <c r="P57" s="8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5"/>
    </row>
    <row r="58" spans="1:48" x14ac:dyDescent="0.15">
      <c r="A58" s="7" t="s">
        <v>77</v>
      </c>
      <c r="B58" s="4">
        <v>0</v>
      </c>
      <c r="C58" s="4">
        <v>1.9</v>
      </c>
      <c r="D58" s="4">
        <v>2.9</v>
      </c>
      <c r="E58" s="4">
        <v>3.9</v>
      </c>
      <c r="F58" s="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8" t="e">
        <v>#DIV/0!</v>
      </c>
      <c r="M58" s="8" t="e">
        <v>#NAME?</v>
      </c>
      <c r="N58" s="8" t="e">
        <v>#NULL!</v>
      </c>
      <c r="O58" s="8" t="e">
        <v>#NUM!</v>
      </c>
      <c r="P58" s="8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9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7" t="s">
        <v>78</v>
      </c>
      <c r="B59" s="4">
        <v>2.5499999999999998</v>
      </c>
      <c r="C59" s="4">
        <v>-222.5</v>
      </c>
      <c r="D59" s="4">
        <v>-2.5499999999999998</v>
      </c>
      <c r="E59" s="4">
        <v>1.5</v>
      </c>
      <c r="F59" s="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8" t="e">
        <v>#DIV/0!</v>
      </c>
      <c r="M59" s="8" t="e">
        <v>#NAME?</v>
      </c>
      <c r="N59" s="8" t="e">
        <v>#NULL!</v>
      </c>
      <c r="O59" s="8" t="e">
        <v>#NUM!</v>
      </c>
      <c r="P59" s="8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9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7" t="s">
        <v>79</v>
      </c>
      <c r="B60" s="4">
        <v>2.5499999999999998</v>
      </c>
      <c r="C60" s="4">
        <v>-255.5</v>
      </c>
      <c r="D60" s="4">
        <v>-2.5499999999999998</v>
      </c>
      <c r="E60" s="4">
        <v>1.5</v>
      </c>
      <c r="F60" s="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8" t="e">
        <v>#DIV/0!</v>
      </c>
      <c r="M60" s="8" t="e">
        <v>#NAME?</v>
      </c>
      <c r="N60" s="8" t="e">
        <v>#NULL!</v>
      </c>
      <c r="O60" s="8" t="e">
        <v>#NUM!</v>
      </c>
      <c r="P60" s="8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9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7" t="s">
        <v>80</v>
      </c>
      <c r="B61" s="4">
        <v>2.5499999999999998</v>
      </c>
      <c r="C61" s="4">
        <v>-255.5</v>
      </c>
      <c r="D61" s="4">
        <v>-2.5499999999999998</v>
      </c>
      <c r="E61" s="4">
        <v>1.5</v>
      </c>
      <c r="F61" s="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9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7" t="s">
        <v>81</v>
      </c>
      <c r="B62" s="4">
        <v>0</v>
      </c>
      <c r="C62" s="4">
        <v>1</v>
      </c>
      <c r="D62" s="4">
        <v>2.2999999999999998</v>
      </c>
      <c r="E62" s="4">
        <v>10</v>
      </c>
      <c r="F62" s="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9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7" t="s">
        <v>82</v>
      </c>
      <c r="B63" s="4">
        <v>0</v>
      </c>
      <c r="C63" s="4">
        <v>1</v>
      </c>
      <c r="D63" s="4">
        <v>2.2999999999999998</v>
      </c>
      <c r="E63" s="4">
        <v>10</v>
      </c>
      <c r="F63" s="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8" t="e">
        <v>#DIV/0!</v>
      </c>
      <c r="M63" s="8" t="e">
        <v>#NAME?</v>
      </c>
      <c r="N63" s="8" t="e">
        <v>#NULL!</v>
      </c>
      <c r="O63" s="8" t="e">
        <v>#NUM!</v>
      </c>
      <c r="P63" s="8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9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G64" s="6"/>
      <c r="H64" s="6"/>
      <c r="I64" s="6"/>
      <c r="J64" s="6"/>
      <c r="K64" s="6"/>
      <c r="L64" s="8"/>
      <c r="M64" s="8"/>
      <c r="N64" s="8"/>
      <c r="O64" s="8"/>
      <c r="P64" s="8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9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7" t="s">
        <v>84</v>
      </c>
      <c r="B65" s="4">
        <v>0</v>
      </c>
      <c r="C65" s="4">
        <v>1</v>
      </c>
      <c r="D65" s="4">
        <v>2.2999999999999998</v>
      </c>
      <c r="E65" s="4">
        <v>10</v>
      </c>
      <c r="F65" s="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9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7" t="s">
        <v>4</v>
      </c>
      <c r="B66" s="4">
        <v>0</v>
      </c>
      <c r="C66" s="4">
        <v>1</v>
      </c>
      <c r="D66" s="4">
        <v>2.2999999999999998</v>
      </c>
      <c r="E66" s="4">
        <v>10</v>
      </c>
      <c r="F66" s="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8" t="e">
        <v>#DIV/0!</v>
      </c>
      <c r="M66" s="8" t="e">
        <v>#NAME?</v>
      </c>
      <c r="N66" s="8" t="e">
        <v>#NULL!</v>
      </c>
      <c r="O66" s="8" t="e">
        <v>#NUM!</v>
      </c>
      <c r="P66" s="8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0.74570521217672037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9"/>
      <c r="AG66" s="6">
        <f t="array" ref="AG66:AV66">SIN(B66:P66)</f>
        <v>0</v>
      </c>
      <c r="AH66" s="6">
        <v>0.8414709848078965</v>
      </c>
      <c r="AI66" s="6">
        <v>0.74570521217672037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7" t="s">
        <v>14</v>
      </c>
      <c r="B67" s="4">
        <v>0</v>
      </c>
      <c r="C67" s="4">
        <v>1</v>
      </c>
      <c r="D67" s="4">
        <v>2.2999999999999998</v>
      </c>
      <c r="E67" s="4">
        <v>10</v>
      </c>
      <c r="F67" s="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9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7" t="s">
        <v>24</v>
      </c>
      <c r="B68" s="4">
        <v>0</v>
      </c>
      <c r="C68" s="4">
        <v>1</v>
      </c>
      <c r="D68" s="4">
        <v>2.2999999999999998</v>
      </c>
      <c r="E68" s="4">
        <v>10</v>
      </c>
      <c r="F68" s="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8" t="e">
        <v>#DIV/0!</v>
      </c>
      <c r="M68" s="8" t="e">
        <v>#NAME?</v>
      </c>
      <c r="N68" s="8" t="e">
        <v>#NULL!</v>
      </c>
      <c r="O68" s="8" t="e">
        <v>#NUM!</v>
      </c>
      <c r="P68" s="8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9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7" t="s">
        <v>85</v>
      </c>
      <c r="B69" s="4">
        <v>0</v>
      </c>
      <c r="C69" s="4">
        <v>1</v>
      </c>
      <c r="D69" s="4">
        <v>2.2999999999999998</v>
      </c>
      <c r="E69" s="4">
        <v>10</v>
      </c>
      <c r="F69" s="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8" t="e">
        <v>#DIV/0!</v>
      </c>
      <c r="M69" s="8" t="e">
        <v>#NAME?</v>
      </c>
      <c r="N69" s="8" t="e">
        <v>#NULL!</v>
      </c>
      <c r="O69" s="8" t="e">
        <v>#NUM!</v>
      </c>
      <c r="P69" s="8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9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G70" s="6"/>
      <c r="H70" s="6"/>
      <c r="I70" s="6"/>
      <c r="J70" s="6"/>
      <c r="K70" s="6"/>
      <c r="L70" s="8"/>
      <c r="M70" s="8"/>
      <c r="N70" s="8"/>
      <c r="O70" s="8"/>
      <c r="P70" s="8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9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7" t="s">
        <v>39</v>
      </c>
      <c r="B71" s="4">
        <v>0</v>
      </c>
      <c r="C71" s="4">
        <v>1</v>
      </c>
      <c r="D71" s="4">
        <v>2.2999999999999998</v>
      </c>
      <c r="E71" s="4">
        <v>10</v>
      </c>
      <c r="F71" s="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8" t="e">
        <v>#DIV/0!</v>
      </c>
      <c r="M71" s="8" t="e">
        <v>#NAME?</v>
      </c>
      <c r="N71" s="8" t="e">
        <v>#NULL!</v>
      </c>
      <c r="O71" s="8" t="e">
        <v>#NUM!</v>
      </c>
      <c r="P71" s="8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6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7" t="s">
        <v>87</v>
      </c>
      <c r="B72" s="4">
        <v>0</v>
      </c>
      <c r="C72" s="4">
        <v>1</v>
      </c>
      <c r="D72" s="4">
        <v>2.2999999999999998</v>
      </c>
      <c r="E72" s="4">
        <v>10</v>
      </c>
      <c r="F72" s="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8" t="e">
        <v>#DIV/0!</v>
      </c>
      <c r="M72" s="8" t="e">
        <v>#NAME?</v>
      </c>
      <c r="N72" s="8" t="e">
        <v>#NULL!</v>
      </c>
      <c r="O72" s="8" t="e">
        <v>#NUM!</v>
      </c>
      <c r="P72" s="8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6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9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7" t="s">
        <v>25</v>
      </c>
      <c r="B74" s="4">
        <v>0</v>
      </c>
      <c r="C74" s="4">
        <v>2</v>
      </c>
      <c r="D74" s="4">
        <v>1.2</v>
      </c>
      <c r="E74" s="4">
        <v>-4</v>
      </c>
      <c r="F74" s="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8" t="e">
        <v>#DIV/0!</v>
      </c>
      <c r="M74" s="8" t="e">
        <v>#NAME?</v>
      </c>
      <c r="N74" s="8" t="e">
        <v>#NULL!</v>
      </c>
      <c r="O74" s="8" t="e">
        <v>#NUM!</v>
      </c>
      <c r="P74" s="8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6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9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9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9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9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7" t="s">
        <v>15</v>
      </c>
      <c r="B79" s="4">
        <v>0</v>
      </c>
      <c r="C79" s="4">
        <v>1</v>
      </c>
      <c r="D79" s="4">
        <v>2.2999999999999998</v>
      </c>
      <c r="E79" s="4">
        <v>10</v>
      </c>
      <c r="F79" s="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8" t="e">
        <v>#DIV/0!</v>
      </c>
      <c r="M79" s="8" t="e">
        <v>#NAME?</v>
      </c>
      <c r="N79" s="8" t="e">
        <v>#NULL!</v>
      </c>
      <c r="O79" s="8" t="e">
        <v>#NUM!</v>
      </c>
      <c r="P79" s="8" t="e">
        <v>#REF!</v>
      </c>
      <c r="Q79" s="6">
        <f t="shared" ref="Q79:AE79" si="66">TAN(B79)</f>
        <v>0</v>
      </c>
      <c r="R79" s="6">
        <f t="shared" si="66"/>
        <v>1.5574077246549021</v>
      </c>
      <c r="S79" s="6">
        <f t="shared" si="66"/>
        <v>-1.1192136417341327</v>
      </c>
      <c r="T79" s="6">
        <f t="shared" si="66"/>
        <v>0.64836082745908674</v>
      </c>
      <c r="U79" s="6">
        <f t="shared" si="66"/>
        <v>-1.5574077246549021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1.5574077246549021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9"/>
      <c r="AG79" s="6">
        <f t="array" ref="AG79:AV79">TAN(B79:P79)</f>
        <v>0</v>
      </c>
      <c r="AH79" s="6">
        <v>1.5574077246549021</v>
      </c>
      <c r="AI79" s="6">
        <v>-1.1192136417341327</v>
      </c>
      <c r="AJ79" s="6">
        <v>0.64836082745908674</v>
      </c>
      <c r="AK79" s="6">
        <v>-1.5574077246549021</v>
      </c>
      <c r="AL79" s="6">
        <v>0</v>
      </c>
      <c r="AM79" s="6" t="e">
        <v>#VALUE!</v>
      </c>
      <c r="AN79" s="6">
        <v>1.5574077246549021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7" t="s">
        <v>16</v>
      </c>
      <c r="B80" s="4">
        <v>0</v>
      </c>
      <c r="C80" s="4">
        <v>1</v>
      </c>
      <c r="D80" s="4">
        <v>2.2999999999999998</v>
      </c>
      <c r="E80" s="4">
        <v>10</v>
      </c>
      <c r="F80" s="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8" t="e">
        <v>#DIV/0!</v>
      </c>
      <c r="M80" s="8" t="e">
        <v>#NAME?</v>
      </c>
      <c r="N80" s="8" t="e">
        <v>#NULL!</v>
      </c>
      <c r="O80" s="8" t="e">
        <v>#NUM!</v>
      </c>
      <c r="P80" s="8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9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7" t="s">
        <v>93</v>
      </c>
      <c r="B81" s="4">
        <v>2.5499999999999998</v>
      </c>
      <c r="C81" s="4">
        <v>-255.5</v>
      </c>
      <c r="D81" s="4">
        <v>-2.5499999999999998</v>
      </c>
      <c r="E81" s="4">
        <v>1.5</v>
      </c>
      <c r="F81" s="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8" t="e">
        <v>#DIV/0!</v>
      </c>
      <c r="M81" s="8" t="e">
        <v>#NAME?</v>
      </c>
      <c r="N81" s="8" t="e">
        <v>#NULL!</v>
      </c>
      <c r="O81" s="8" t="e">
        <v>#NUM!</v>
      </c>
      <c r="P81" s="8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9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9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2" width="8.5" style="4" bestFit="1" customWidth="1"/>
    <col min="23" max="23" width="8.1640625" style="4" bestFit="1" customWidth="1"/>
    <col min="24" max="24" width="8.5" style="4" bestFit="1" customWidth="1"/>
    <col min="25" max="28" width="5.6640625" style="4" bestFit="1" customWidth="1"/>
    <col min="29" max="30" width="7.5" style="4" bestFit="1" customWidth="1"/>
    <col min="31" max="31" width="5.6640625" style="4" bestFit="1" customWidth="1"/>
    <col min="32" max="32" width="9.83203125" style="4" bestFit="1" customWidth="1"/>
    <col min="33" max="34" width="8.5" style="4" bestFit="1" customWidth="1"/>
    <col min="35" max="35" width="8.1640625" style="4" bestFit="1" customWidth="1"/>
    <col min="36" max="37" width="8.5" style="4" bestFit="1" customWidth="1"/>
    <col min="38" max="48" width="8.1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237</v>
      </c>
    </row>
    <row r="4" spans="1:48" x14ac:dyDescent="0.15">
      <c r="A4" s="12" t="s">
        <v>238</v>
      </c>
    </row>
    <row r="5" spans="1:48" x14ac:dyDescent="0.15">
      <c r="A5" s="12" t="s">
        <v>239</v>
      </c>
    </row>
    <row r="6" spans="1:48" x14ac:dyDescent="0.15">
      <c r="A6" s="12" t="s">
        <v>240</v>
      </c>
      <c r="L6" s="32"/>
      <c r="M6" s="32"/>
      <c r="N6" s="32"/>
      <c r="O6" s="32"/>
      <c r="P6" s="32"/>
    </row>
    <row r="7" spans="1:48" x14ac:dyDescent="0.15">
      <c r="A7" s="12" t="s">
        <v>241</v>
      </c>
      <c r="L7" s="32"/>
      <c r="M7" s="32"/>
      <c r="N7" s="32"/>
      <c r="O7" s="32"/>
      <c r="P7" s="32"/>
      <c r="AQ7" s="32"/>
      <c r="AR7" s="32"/>
      <c r="AS7" s="32"/>
      <c r="AT7" s="32"/>
      <c r="AU7" s="32"/>
    </row>
    <row r="8" spans="1:48" x14ac:dyDescent="0.15">
      <c r="A8" s="12" t="s">
        <v>242</v>
      </c>
      <c r="L8" s="32"/>
      <c r="M8" s="32"/>
      <c r="N8" s="32"/>
      <c r="O8" s="32"/>
      <c r="P8" s="32"/>
    </row>
    <row r="9" spans="1:48" x14ac:dyDescent="0.15">
      <c r="A9" s="12" t="s">
        <v>243</v>
      </c>
    </row>
    <row r="10" spans="1:48" x14ac:dyDescent="0.15">
      <c r="A10" s="12" t="s">
        <v>244</v>
      </c>
    </row>
    <row r="11" spans="1:48" x14ac:dyDescent="0.15">
      <c r="A11" s="12" t="s">
        <v>245</v>
      </c>
    </row>
    <row r="12" spans="1:48" ht="15" x14ac:dyDescent="0.2">
      <c r="A12" s="12" t="s">
        <v>246</v>
      </c>
      <c r="R12" s="29"/>
    </row>
    <row r="13" spans="1:48" x14ac:dyDescent="0.15">
      <c r="A13" s="13" t="s">
        <v>247</v>
      </c>
      <c r="B13" s="4">
        <v>3.2</v>
      </c>
      <c r="C13" s="4">
        <v>6</v>
      </c>
      <c r="D13" s="4">
        <v>7</v>
      </c>
      <c r="E13" s="4">
        <v>4</v>
      </c>
      <c r="F13" s="4">
        <v>9</v>
      </c>
      <c r="H13" s="4" t="s">
        <v>32</v>
      </c>
      <c r="I13" s="4" t="b">
        <v>1</v>
      </c>
      <c r="J13" s="4" t="e">
        <v>#N/A</v>
      </c>
      <c r="K13" s="4" t="e">
        <f>#VALUE!</f>
        <v>#VALUE!</v>
      </c>
      <c r="L13" s="32" t="e">
        <v>#DIV/0!</v>
      </c>
      <c r="M13" s="32" t="e">
        <v>#NAME?</v>
      </c>
      <c r="N13" s="32" t="e">
        <v>#NULL!</v>
      </c>
      <c r="O13" s="32" t="e">
        <v>#NUM!</v>
      </c>
      <c r="P13" s="32" t="e">
        <v>#REF!</v>
      </c>
      <c r="Q13" s="4">
        <f>CUMIPMT(B13,5.5,125000,3,5,1)</f>
        <v>-271489.3412240473</v>
      </c>
      <c r="R13" s="4">
        <f t="shared" ref="R13:AE13" si="0">CUMIPMT(C13,5.5,125000,3,5,1)</f>
        <v>-314705.96055955993</v>
      </c>
      <c r="S13" s="4">
        <f t="shared" si="0"/>
        <v>-322614.99874980171</v>
      </c>
      <c r="T13" s="4">
        <f t="shared" si="0"/>
        <v>-288950.45405447436</v>
      </c>
      <c r="U13" s="4">
        <f t="shared" si="0"/>
        <v>-333552.16055641056</v>
      </c>
      <c r="V13" s="4" t="e">
        <f>CUMIPMT(G13,5.5,125000,3,5,1)</f>
        <v>#NUM!</v>
      </c>
      <c r="W13" s="4" t="e">
        <f>CUMIPMT(H13,5.5,125000,3,5,1)</f>
        <v>#VALUE!</v>
      </c>
      <c r="X13" s="4" t="e">
        <f t="shared" si="0"/>
        <v>#VALUE!</v>
      </c>
      <c r="Y13" s="4" t="e">
        <f t="shared" si="0"/>
        <v>#N/A</v>
      </c>
      <c r="Z13" s="4" t="e">
        <f t="shared" si="0"/>
        <v>#VALUE!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 t="e">
        <f>CUMIPMT(B13:P13,5.5,125000,3,5,1)</f>
        <v>#VALUE!</v>
      </c>
      <c r="AG13" s="4" t="e">
        <f t="array" ref="AG13:AV13">CUMIPMT(B13:F13,5.5,125000,3,5,1)</f>
        <v>#VALUE!</v>
      </c>
      <c r="AH13" s="4" t="e">
        <v>#VALUE!</v>
      </c>
      <c r="AI13" s="4" t="e">
        <v>#VALUE!</v>
      </c>
      <c r="AJ13" s="4" t="e">
        <v>#VALUE!</v>
      </c>
      <c r="AK13" s="4" t="e">
        <v>#VALUE!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 t="e">
        <v>#VALUE!</v>
      </c>
      <c r="AR13" s="4" t="e">
        <v>#VALUE!</v>
      </c>
      <c r="AS13" s="4" t="e">
        <v>#VALUE!</v>
      </c>
      <c r="AT13" s="4" t="e">
        <v>#VALUE!</v>
      </c>
      <c r="AU13" s="4" t="e">
        <v>#VALUE!</v>
      </c>
      <c r="AV13" s="4" t="e">
        <v>#VALUE!</v>
      </c>
    </row>
    <row r="14" spans="1:48" x14ac:dyDescent="0.15">
      <c r="A14" s="12" t="s">
        <v>248</v>
      </c>
      <c r="Q14" s="23"/>
    </row>
    <row r="15" spans="1:48" x14ac:dyDescent="0.15">
      <c r="A15" s="12" t="s">
        <v>249</v>
      </c>
      <c r="Q15" s="23"/>
    </row>
    <row r="16" spans="1:48" x14ac:dyDescent="0.15">
      <c r="A16" s="12" t="s">
        <v>250</v>
      </c>
      <c r="Q16" s="23"/>
    </row>
    <row r="17" spans="1:48" x14ac:dyDescent="0.15">
      <c r="A17" s="12" t="s">
        <v>251</v>
      </c>
      <c r="Q17" s="23"/>
    </row>
    <row r="18" spans="1:48" x14ac:dyDescent="0.15">
      <c r="A18" s="12" t="s">
        <v>252</v>
      </c>
      <c r="Q18" s="23"/>
    </row>
    <row r="19" spans="1:48" x14ac:dyDescent="0.15">
      <c r="A19" s="12" t="s">
        <v>253</v>
      </c>
      <c r="Q19" s="23"/>
    </row>
    <row r="20" spans="1:48" x14ac:dyDescent="0.15">
      <c r="A20" s="12" t="s">
        <v>254</v>
      </c>
      <c r="Q20" s="23"/>
    </row>
    <row r="21" spans="1:48" x14ac:dyDescent="0.15">
      <c r="A21" s="12" t="s">
        <v>255</v>
      </c>
    </row>
    <row r="22" spans="1:48" x14ac:dyDescent="0.15">
      <c r="A22" s="13" t="s">
        <v>256</v>
      </c>
      <c r="B22" s="4">
        <v>3.2</v>
      </c>
      <c r="C22" s="4">
        <v>6</v>
      </c>
      <c r="D22" s="4">
        <v>7</v>
      </c>
      <c r="E22" s="4">
        <v>4</v>
      </c>
      <c r="F22" s="4">
        <v>9</v>
      </c>
      <c r="H22" s="4" t="s">
        <v>32</v>
      </c>
      <c r="I22" s="4" t="b">
        <v>1</v>
      </c>
      <c r="J22" s="4" t="e">
        <v>#N/A</v>
      </c>
      <c r="K22" s="4" t="e">
        <f>#VALUE!</f>
        <v>#VALUE!</v>
      </c>
      <c r="L22" s="32" t="e">
        <v>#DIV/0!</v>
      </c>
      <c r="M22" s="32" t="e">
        <v>#NAME?</v>
      </c>
      <c r="N22" s="32" t="e">
        <v>#NULL!</v>
      </c>
      <c r="O22" s="32" t="e">
        <v>#NUM!</v>
      </c>
      <c r="P22" s="32" t="e">
        <v>#REF!</v>
      </c>
      <c r="Q22" s="4">
        <f>FV(B22, -C22, D22)</f>
        <v>2.1871014779833633</v>
      </c>
      <c r="R22" s="4">
        <f t="shared" ref="R22:AD22" si="1">FV(C22, -D22, E22)</f>
        <v>0.66666585715621407</v>
      </c>
      <c r="S22" s="4">
        <f t="shared" si="1"/>
        <v>1.285400390625</v>
      </c>
      <c r="T22" s="4">
        <f t="shared" si="1"/>
        <v>0</v>
      </c>
      <c r="U22" s="4" t="e">
        <f t="shared" si="1"/>
        <v>#VALUE!</v>
      </c>
      <c r="V22" s="4" t="e">
        <f t="shared" si="1"/>
        <v>#VALUE!</v>
      </c>
      <c r="W22" s="4" t="e">
        <f>FV(H22, -I22, J22)</f>
        <v>#VALUE!</v>
      </c>
      <c r="X22" s="4" t="e">
        <f t="shared" si="1"/>
        <v>#N/A</v>
      </c>
      <c r="Y22" s="4" t="e">
        <f t="shared" si="1"/>
        <v>#N/A</v>
      </c>
      <c r="Z22" s="4" t="e">
        <f t="shared" si="1"/>
        <v>#VALUE!</v>
      </c>
      <c r="AA22" s="4" t="e">
        <f t="shared" si="1"/>
        <v>#DIV/0!</v>
      </c>
      <c r="AB22" s="4" t="e">
        <f t="shared" si="1"/>
        <v>#NAME?</v>
      </c>
      <c r="AC22" s="4" t="e">
        <f t="shared" si="1"/>
        <v>#NULL!</v>
      </c>
      <c r="AD22" s="4" t="e">
        <f t="shared" si="1"/>
        <v>#NUM!</v>
      </c>
      <c r="AE22" s="4" t="e">
        <f>FV(P22, -Q22, R22)</f>
        <v>#REF!</v>
      </c>
      <c r="AF22" s="4" t="e">
        <f>FV(B22:F22, 10, 5.6)</f>
        <v>#VALUE!</v>
      </c>
      <c r="AG22" s="4">
        <f t="array" ref="AG22:AV22">FV(B22:F22, 3, 2)</f>
        <v>-45.68</v>
      </c>
      <c r="AH22" s="4">
        <v>-114</v>
      </c>
      <c r="AI22" s="4">
        <v>-146</v>
      </c>
      <c r="AJ22" s="4">
        <v>-62</v>
      </c>
      <c r="AK22" s="4">
        <v>-222</v>
      </c>
      <c r="AL22" s="4" t="e">
        <v>#N/A</v>
      </c>
      <c r="AM22" s="4" t="e">
        <v>#N/A</v>
      </c>
      <c r="AN22" s="4" t="e">
        <v>#N/A</v>
      </c>
      <c r="AO22" s="4" t="e">
        <v>#N/A</v>
      </c>
      <c r="AP22" s="4" t="e">
        <v>#N/A</v>
      </c>
      <c r="AQ22" s="4" t="e">
        <v>#N/A</v>
      </c>
      <c r="AR22" s="4" t="e">
        <v>#N/A</v>
      </c>
      <c r="AS22" s="4" t="e">
        <v>#N/A</v>
      </c>
      <c r="AT22" s="4" t="e">
        <v>#N/A</v>
      </c>
      <c r="AU22" s="4" t="e">
        <v>#N/A</v>
      </c>
      <c r="AV22" s="4" t="e">
        <v>#N/A</v>
      </c>
    </row>
    <row r="23" spans="1:48" x14ac:dyDescent="0.15">
      <c r="A23" s="12" t="s">
        <v>257</v>
      </c>
      <c r="Q23" s="23"/>
    </row>
    <row r="24" spans="1:48" x14ac:dyDescent="0.15">
      <c r="A24" s="12" t="s">
        <v>258</v>
      </c>
    </row>
    <row r="25" spans="1:48" x14ac:dyDescent="0.15">
      <c r="A25" s="13" t="s">
        <v>259</v>
      </c>
      <c r="B25" s="4">
        <v>3</v>
      </c>
      <c r="C25" s="4">
        <v>6</v>
      </c>
      <c r="D25" s="4">
        <v>7</v>
      </c>
      <c r="E25" s="4">
        <v>4</v>
      </c>
      <c r="F25" s="4">
        <v>9</v>
      </c>
      <c r="H25" s="4" t="s">
        <v>32</v>
      </c>
      <c r="I25" s="4" t="b">
        <v>1</v>
      </c>
      <c r="J25" s="4" t="e">
        <v>#N/A</v>
      </c>
      <c r="K25" s="4" t="e">
        <f>#VALUE!</f>
        <v>#VALUE!</v>
      </c>
      <c r="L25" s="32" t="e">
        <v>#DIV/0!</v>
      </c>
      <c r="M25" s="32" t="e">
        <v>#NAME?</v>
      </c>
      <c r="N25" s="32" t="e">
        <v>#NULL!</v>
      </c>
      <c r="O25" s="32" t="e">
        <v>#NUM!</v>
      </c>
      <c r="P25" s="32" t="e">
        <v>#REF!</v>
      </c>
      <c r="Q25" s="4">
        <f>IPMT(B25/12, 1, 3*12, 8000)</f>
        <v>-2000</v>
      </c>
      <c r="R25" s="4">
        <f t="shared" ref="R25:AD25" si="2">IPMT(C25/12, 1, 3*12, 8000)</f>
        <v>-4000</v>
      </c>
      <c r="S25" s="4">
        <f t="shared" si="2"/>
        <v>-4666.666666666667</v>
      </c>
      <c r="T25" s="4">
        <f t="shared" si="2"/>
        <v>-2666.6666666666665</v>
      </c>
      <c r="U25" s="4">
        <f t="shared" si="2"/>
        <v>-6000</v>
      </c>
      <c r="V25" s="4">
        <f t="shared" si="2"/>
        <v>0</v>
      </c>
      <c r="W25" s="4" t="e">
        <f t="shared" si="2"/>
        <v>#VALUE!</v>
      </c>
      <c r="X25" s="4">
        <f t="shared" si="2"/>
        <v>-666.66666666666652</v>
      </c>
      <c r="Y25" s="4" t="e">
        <f t="shared" si="2"/>
        <v>#N/A</v>
      </c>
      <c r="Z25" s="4" t="e">
        <f t="shared" si="2"/>
        <v>#VALUE!</v>
      </c>
      <c r="AA25" s="4" t="e">
        <f t="shared" si="2"/>
        <v>#DIV/0!</v>
      </c>
      <c r="AB25" s="4" t="e">
        <f t="shared" si="2"/>
        <v>#NAME?</v>
      </c>
      <c r="AC25" s="4" t="e">
        <f t="shared" si="2"/>
        <v>#NULL!</v>
      </c>
      <c r="AD25" s="4" t="e">
        <f t="shared" si="2"/>
        <v>#NUM!</v>
      </c>
      <c r="AE25" s="4" t="e">
        <f>IPMT(P25/12, 1, 3*12, 8000)</f>
        <v>#REF!</v>
      </c>
      <c r="AF25" s="4" t="e">
        <f>IPMT(B25:F25, 1, 3*12, 8000)</f>
        <v>#VALUE!</v>
      </c>
      <c r="AG25" s="4">
        <f t="array" ref="AG25:AV25">IPMT(B25:F25, 1, 3*12, 8000)</f>
        <v>-24000</v>
      </c>
      <c r="AH25" s="4">
        <v>-48000</v>
      </c>
      <c r="AI25" s="4">
        <v>-56000</v>
      </c>
      <c r="AJ25" s="4">
        <v>-32000</v>
      </c>
      <c r="AK25" s="4">
        <v>-72000</v>
      </c>
      <c r="AL25" s="4" t="e">
        <v>#N/A</v>
      </c>
      <c r="AM25" s="4" t="e">
        <v>#N/A</v>
      </c>
      <c r="AN25" s="4" t="e">
        <v>#N/A</v>
      </c>
      <c r="AO25" s="4" t="e">
        <v>#N/A</v>
      </c>
      <c r="AP25" s="4" t="e">
        <v>#N/A</v>
      </c>
      <c r="AQ25" s="4" t="e">
        <v>#N/A</v>
      </c>
      <c r="AR25" s="4" t="e">
        <v>#N/A</v>
      </c>
      <c r="AS25" s="4" t="e">
        <v>#N/A</v>
      </c>
      <c r="AT25" s="4" t="e">
        <v>#N/A</v>
      </c>
      <c r="AU25" s="4" t="e">
        <v>#N/A</v>
      </c>
      <c r="AV25" s="4" t="e">
        <v>#N/A</v>
      </c>
    </row>
    <row r="26" spans="1:48" x14ac:dyDescent="0.15">
      <c r="A26" s="36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4" t="s">
        <v>32</v>
      </c>
      <c r="I26" s="4" t="b">
        <v>1</v>
      </c>
      <c r="J26" s="4" t="e">
        <v>#N/A</v>
      </c>
      <c r="K26" s="4" t="e">
        <f>#VALUE!</f>
        <v>#VALUE!</v>
      </c>
      <c r="L26" s="32" t="e">
        <v>#DIV/0!</v>
      </c>
      <c r="M26" s="32" t="e">
        <v>#NAME?</v>
      </c>
      <c r="N26" s="32" t="e">
        <v>#NULL!</v>
      </c>
      <c r="O26" s="32" t="e">
        <v>#NUM!</v>
      </c>
      <c r="P26" s="32" t="e">
        <v>#REF!</v>
      </c>
      <c r="Q26" s="4" t="e">
        <f>IRR({7,2,-1,4,-3;7,2,-1,4,4},B26)</f>
        <v>#NUM!</v>
      </c>
      <c r="R26" s="4" t="e">
        <f>IRR({7,2,-1,4,-3;7,2,-1,4,4},C26)</f>
        <v>#NUM!</v>
      </c>
      <c r="S26" s="4">
        <f>IRR({-7,2,1,4,-3;-7,2,-1,4,4},D26)</f>
        <v>-2.1126011550541612E-2</v>
      </c>
      <c r="T26" s="4">
        <f>IRR({-7,2,-1,4,-3,7,2,1,4},E26)</f>
        <v>0.18158629375365587</v>
      </c>
      <c r="U26" s="4">
        <f>IRR(B27:D27,F26)</f>
        <v>18.999999999999982</v>
      </c>
      <c r="V26" s="4" t="e">
        <f>IRR(C27:E27,G26)</f>
        <v>#NUM!</v>
      </c>
      <c r="W26" s="4" t="e">
        <f t="shared" ref="W26:X26" si="3">IRR(D27:F27,H26)</f>
        <v>#VALUE!</v>
      </c>
      <c r="X26" s="4" t="e">
        <f t="shared" si="3"/>
        <v>#NUM!</v>
      </c>
      <c r="Y26" s="4" t="e">
        <f>IRR({-7,2,-1,4,-3;7,2,-1,4,#N/A})</f>
        <v>#VALUE!</v>
      </c>
      <c r="Z26" s="4" t="e">
        <f>IRR({-7,2,-1,4,-3;7,2,-1,4,#VALUE!})</f>
        <v>#VALUE!</v>
      </c>
      <c r="AA26" s="4" t="e">
        <f>IRR({-7,2,-1,4,-3;7,2,-1,4,#DIV/0!})</f>
        <v>#VALUE!</v>
      </c>
      <c r="AB26" s="4" t="e">
        <f>IRR({-7,2,-1,4,-3;7,2,-1,4,#NAME?})</f>
        <v>#VALUE!</v>
      </c>
      <c r="AC26" s="4" t="e">
        <f>IRR({-7,2,-1,4,-3;7,2,-1,4,#NULL!})</f>
        <v>#VALUE!</v>
      </c>
      <c r="AD26" s="4" t="e">
        <f>IRR({-7,2,-1,4,-3;7,2,-1,4,#NUM!})</f>
        <v>#VALUE!</v>
      </c>
      <c r="AE26" s="4" t="e">
        <f>IRR({-7,2,-1,4,-3;7,2,-1,4,#REF!})</f>
        <v>#VALUE!</v>
      </c>
      <c r="AF26" s="4" t="e">
        <f>IRR({-7,2,-1,4,-3;7,2,-1,4,4},B54:D54)</f>
        <v>#VALUE!</v>
      </c>
      <c r="AG26" s="4">
        <f t="array" ref="AG26:AV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  <c r="AM26" s="4" t="e">
        <v>#N/A</v>
      </c>
      <c r="AN26" s="4" t="e">
        <v>#N/A</v>
      </c>
      <c r="AO26" s="4" t="e">
        <v>#N/A</v>
      </c>
      <c r="AP26" s="4" t="e">
        <v>#N/A</v>
      </c>
      <c r="AQ26" s="4" t="e">
        <v>#N/A</v>
      </c>
      <c r="AR26" s="4" t="e">
        <v>#N/A</v>
      </c>
      <c r="AS26" s="4" t="e">
        <v>#N/A</v>
      </c>
      <c r="AT26" s="4" t="e">
        <v>#N/A</v>
      </c>
      <c r="AU26" s="4" t="e">
        <v>#N/A</v>
      </c>
      <c r="AV26" s="4" t="e">
        <v>#N/A</v>
      </c>
    </row>
    <row r="27" spans="1:48" x14ac:dyDescent="0.15">
      <c r="A27" s="36"/>
      <c r="B27" s="4">
        <v>-0.1</v>
      </c>
      <c r="C27" s="4">
        <v>2</v>
      </c>
      <c r="D27" s="4">
        <v>0</v>
      </c>
      <c r="E27" s="4">
        <v>4</v>
      </c>
      <c r="F27" s="4">
        <v>5</v>
      </c>
      <c r="H27" s="4" t="s">
        <v>32</v>
      </c>
      <c r="I27" s="4" t="b">
        <v>1</v>
      </c>
      <c r="J27" s="4" t="e">
        <v>#N/A</v>
      </c>
      <c r="K27" s="4" t="e">
        <f>#VALUE!</f>
        <v>#VALUE!</v>
      </c>
      <c r="L27" s="32" t="e">
        <v>#DIV/0!</v>
      </c>
      <c r="M27" s="32" t="e">
        <v>#NAME?</v>
      </c>
      <c r="N27" s="32" t="e">
        <v>#NULL!</v>
      </c>
      <c r="O27" s="32" t="e">
        <v>#NUM!</v>
      </c>
      <c r="P27" s="32" t="e">
        <v>#REF!</v>
      </c>
      <c r="Q27" s="4">
        <f>IRR({-7,2,-1,4,-3;7,2,-1,4,4})</f>
        <v>0.19086464188385688</v>
      </c>
      <c r="R27" s="4" t="e">
        <f>IRR({7,2,-1,4,-3;7,2,-1,4,4},C27)</f>
        <v>#NUM!</v>
      </c>
      <c r="S27" s="4">
        <f>IRR({-7,2,1,4,-3;-7,2,-1,4,4},D27)</f>
        <v>-2.1126011550582802E-2</v>
      </c>
      <c r="T27" s="4">
        <f>IRR({-7,2,-1,4,-3,7,2,1,4},E27)</f>
        <v>0.18158629375365587</v>
      </c>
      <c r="U27" s="4">
        <f>IRR(B27:F27,F27)</f>
        <v>19.105109618637595</v>
      </c>
      <c r="V27" s="4">
        <f>IRR(B27:G27)</f>
        <v>19.105109618587242</v>
      </c>
      <c r="W27" s="4">
        <f>IRR(B27:H27)</f>
        <v>19.105109618587242</v>
      </c>
      <c r="X27" s="4">
        <f>IRR(B27:I27)</f>
        <v>19.105109618587242</v>
      </c>
      <c r="Y27" s="4" t="e">
        <f>IRR(B27:J27)</f>
        <v>#VALUE!</v>
      </c>
      <c r="Z27" s="4" t="e">
        <f>IRR({-7,2,-1,4,-3,7,2,1,3},J27)</f>
        <v>#N/A</v>
      </c>
      <c r="AA27" s="4" t="e">
        <f>IRR({-7,2,-1,4,-3,7,2,1,3},L27)</f>
        <v>#DIV/0!</v>
      </c>
      <c r="AB27" s="4" t="e">
        <f>IRR({-7,2,-1,4,-3,7,2,1,3},M27)</f>
        <v>#NAME?</v>
      </c>
      <c r="AC27" s="4" t="e">
        <f>IRR({-7,2,-1,4,-3,7,2,1,3},N27)</f>
        <v>#NULL!</v>
      </c>
      <c r="AD27" s="4" t="e">
        <f>IRR({-7,2,-1,4,-3,7,2,1,3},O27)</f>
        <v>#NUM!</v>
      </c>
      <c r="AE27" s="4" t="e">
        <f>IRR({-7,2,-1,4,-3,7,2,1,3},P27)</f>
        <v>#REF!</v>
      </c>
      <c r="AF27" s="4" t="e">
        <f>IRR(C27:F27)</f>
        <v>#NUM!</v>
      </c>
      <c r="AG27" s="4">
        <f t="array" ref="AG27:AV27">IRR(B27:F27,B27:P27)</f>
        <v>19.105109618635709</v>
      </c>
      <c r="AH27" s="4">
        <v>19.105109618617355</v>
      </c>
      <c r="AI27" s="4">
        <v>19.105109618638089</v>
      </c>
      <c r="AJ27" s="4">
        <v>19.105109618596039</v>
      </c>
      <c r="AK27" s="4">
        <v>19.105109618637595</v>
      </c>
      <c r="AL27" s="4">
        <v>19.105109618638089</v>
      </c>
      <c r="AM27" s="4" t="e">
        <v>#VALUE!</v>
      </c>
      <c r="AN27" s="4">
        <v>19.105109618608335</v>
      </c>
      <c r="AO27" s="4" t="e">
        <v>#N/A</v>
      </c>
      <c r="AP27" s="4" t="e">
        <v>#VALUE!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12" t="s">
        <v>261</v>
      </c>
    </row>
    <row r="29" spans="1:48" x14ac:dyDescent="0.15">
      <c r="A29" s="12" t="s">
        <v>262</v>
      </c>
    </row>
    <row r="30" spans="1:48" x14ac:dyDescent="0.15">
      <c r="A30" s="12" t="s">
        <v>263</v>
      </c>
    </row>
    <row r="31" spans="1:48" x14ac:dyDescent="0.15">
      <c r="A31" s="12" t="s">
        <v>264</v>
      </c>
    </row>
    <row r="32" spans="1:48" x14ac:dyDescent="0.15">
      <c r="A32" s="13" t="s">
        <v>265</v>
      </c>
      <c r="B32" s="4">
        <v>-0.1</v>
      </c>
      <c r="C32" s="4">
        <v>2</v>
      </c>
      <c r="D32" s="4">
        <v>0</v>
      </c>
      <c r="E32" s="4">
        <v>4</v>
      </c>
      <c r="F32" s="4">
        <v>5</v>
      </c>
      <c r="H32" s="4" t="s">
        <v>32</v>
      </c>
      <c r="I32" s="4" t="b">
        <v>1</v>
      </c>
      <c r="J32" s="4" t="e">
        <v>#N/A</v>
      </c>
      <c r="K32" s="4" t="e">
        <f>#VALUE!</f>
        <v>#VALUE!</v>
      </c>
      <c r="L32" s="32" t="e">
        <v>#DIV/0!</v>
      </c>
      <c r="M32" s="32" t="e">
        <v>#NAME?</v>
      </c>
      <c r="N32" s="32" t="e">
        <v>#NULL!</v>
      </c>
      <c r="O32" s="32" t="e">
        <v>#NUM!</v>
      </c>
      <c r="P32" s="32" t="e">
        <v>#REF!</v>
      </c>
      <c r="Q32" s="4">
        <f>NPER(B32/12,C32,D32,10000,1)</f>
        <v>-449.50748859693709</v>
      </c>
      <c r="R32" s="4" t="e">
        <f>NPER(C32/12,D32,E32,10000,1)</f>
        <v>#NUM!</v>
      </c>
      <c r="S32" s="4">
        <f>NPER(D32/12,E32*1000,F32)</f>
        <v>-1.25E-3</v>
      </c>
      <c r="T32" s="4">
        <f>NPER(E32/12,G32,B32,10000,1)</f>
        <v>40.019613898255479</v>
      </c>
      <c r="U32" s="4" t="e">
        <f t="shared" ref="U32:AE32" si="4">NPER(F32/12,G32,H32,10000,1)</f>
        <v>#VALUE!</v>
      </c>
      <c r="V32" s="4" t="e">
        <f t="shared" si="4"/>
        <v>#VALUE!</v>
      </c>
      <c r="W32" s="4" t="e">
        <f t="shared" si="4"/>
        <v>#VALUE!</v>
      </c>
      <c r="X32" s="4" t="e">
        <f t="shared" si="4"/>
        <v>#N/A</v>
      </c>
      <c r="Y32" s="4" t="e">
        <f t="shared" si="4"/>
        <v>#N/A</v>
      </c>
      <c r="Z32" s="4" t="e">
        <f t="shared" si="4"/>
        <v>#VALUE!</v>
      </c>
      <c r="AA32" s="4" t="e">
        <f t="shared" si="4"/>
        <v>#DIV/0!</v>
      </c>
      <c r="AB32" s="4" t="e">
        <f t="shared" si="4"/>
        <v>#NAME?</v>
      </c>
      <c r="AC32" s="4" t="e">
        <f t="shared" si="4"/>
        <v>#NULL!</v>
      </c>
      <c r="AD32" s="4" t="e">
        <f t="shared" si="4"/>
        <v>#NUM!</v>
      </c>
      <c r="AE32" s="4" t="e">
        <f t="shared" si="4"/>
        <v>#REF!</v>
      </c>
      <c r="AF32" s="4" t="e">
        <f>NPER(B32:P32,C32,D32,10000,1)</f>
        <v>#VALUE!</v>
      </c>
      <c r="AG32" s="4">
        <f t="array" ref="AG32:AV32">NPER(B32:P32,C32,D32,10000,1)</f>
        <v>-60.001291342880876</v>
      </c>
      <c r="AH32" s="4" t="e">
        <v>#NUM!</v>
      </c>
      <c r="AI32" s="4">
        <v>-5000</v>
      </c>
      <c r="AJ32" s="4" t="e">
        <v>#NUM!</v>
      </c>
      <c r="AK32" s="4" t="e">
        <v>#NUM!</v>
      </c>
      <c r="AL32" s="4">
        <v>-5000</v>
      </c>
      <c r="AM32" s="4" t="e">
        <v>#VALUE!</v>
      </c>
      <c r="AN32" s="4" t="e">
        <v>#NUM!</v>
      </c>
      <c r="AO32" s="4" t="e">
        <v>#N/A</v>
      </c>
      <c r="AP32" s="4" t="e">
        <v>#VALUE!</v>
      </c>
      <c r="AQ32" s="4" t="e">
        <v>#DIV/0!</v>
      </c>
      <c r="AR32" s="4" t="e">
        <v>#NAME?</v>
      </c>
      <c r="AS32" s="4" t="e">
        <v>#NULL!</v>
      </c>
      <c r="AT32" s="4" t="e">
        <v>#NUM!</v>
      </c>
      <c r="AU32" s="4" t="e">
        <v>#REF!</v>
      </c>
      <c r="AV32" s="4" t="e">
        <v>#N/A</v>
      </c>
    </row>
    <row r="33" spans="1:48" x14ac:dyDescent="0.15">
      <c r="A33" s="13" t="s">
        <v>266</v>
      </c>
      <c r="B33" s="4">
        <v>-0.1</v>
      </c>
      <c r="C33" s="4">
        <v>2</v>
      </c>
      <c r="D33" s="4">
        <v>0</v>
      </c>
      <c r="E33" s="4">
        <v>4</v>
      </c>
      <c r="F33" s="4">
        <v>5</v>
      </c>
      <c r="H33" s="4" t="s">
        <v>32</v>
      </c>
      <c r="I33" s="4" t="b">
        <v>1</v>
      </c>
      <c r="J33" s="4" t="e">
        <v>#N/A</v>
      </c>
      <c r="K33" s="4" t="e">
        <f>#VALUE!</f>
        <v>#VALUE!</v>
      </c>
      <c r="L33" s="32" t="e">
        <v>#DIV/0!</v>
      </c>
      <c r="M33" s="32" t="e">
        <v>#NAME?</v>
      </c>
      <c r="N33" s="32" t="e">
        <v>#NULL!</v>
      </c>
      <c r="O33" s="32" t="e">
        <v>#NUM!</v>
      </c>
      <c r="P33" s="32" t="e">
        <v>#REF!</v>
      </c>
      <c r="Q33" s="4">
        <f t="shared" ref="Q33:X33" si="5">NPV(B33,B33:F33)</f>
        <v>16.922200206608068</v>
      </c>
      <c r="R33" s="4">
        <f t="shared" si="5"/>
        <v>0.87654320987654322</v>
      </c>
      <c r="S33" s="4">
        <f t="shared" si="5"/>
        <v>9</v>
      </c>
      <c r="T33" s="4">
        <f t="shared" si="5"/>
        <v>1</v>
      </c>
      <c r="U33" s="4" t="e">
        <f t="shared" si="5"/>
        <v>#N/A</v>
      </c>
      <c r="V33" s="4" t="e">
        <f t="shared" si="5"/>
        <v>#N/A</v>
      </c>
      <c r="W33" s="4" t="e">
        <f>NPV(H33,H33:L33)</f>
        <v>#VALUE!</v>
      </c>
      <c r="X33" s="4" t="e">
        <f t="shared" si="5"/>
        <v>#N/A</v>
      </c>
      <c r="Y33" s="4" t="e">
        <f t="shared" ref="Y33:AD33" si="6">NPV(J33,J33:N33)</f>
        <v>#N/A</v>
      </c>
      <c r="Z33" s="4" t="e">
        <f>NPV(K33,K33:O33)</f>
        <v>#VALUE!</v>
      </c>
      <c r="AA33" s="4" t="e">
        <f t="shared" si="6"/>
        <v>#DIV/0!</v>
      </c>
      <c r="AB33" s="4" t="e">
        <f t="shared" si="6"/>
        <v>#NAME?</v>
      </c>
      <c r="AC33" s="4" t="e">
        <f t="shared" si="6"/>
        <v>#NULL!</v>
      </c>
      <c r="AD33" s="4" t="e">
        <f t="shared" si="6"/>
        <v>#NUM!</v>
      </c>
      <c r="AE33" s="4" t="e">
        <f>NPV(P33,P33:T33)</f>
        <v>#REF!</v>
      </c>
      <c r="AF33" s="4" t="e">
        <f>NPV(B33:F33,B33:F33)</f>
        <v>#VALUE!</v>
      </c>
      <c r="AG33" s="4">
        <f t="array" ref="AG33:AV33">NPV(B33:P33,B33:F33)</f>
        <v>16.922200206608068</v>
      </c>
      <c r="AH33" s="4">
        <v>0.25884773662551441</v>
      </c>
      <c r="AI33" s="4">
        <v>10.9</v>
      </c>
      <c r="AJ33" s="4">
        <v>6.8000000000000019E-2</v>
      </c>
      <c r="AK33" s="4">
        <v>4.2618312757201647E-2</v>
      </c>
      <c r="AL33" s="4">
        <v>10.9</v>
      </c>
      <c r="AM33" s="4" t="e">
        <v>#VALUE!</v>
      </c>
      <c r="AN33" s="4">
        <v>0.85624999999999996</v>
      </c>
      <c r="AO33" s="4" t="e">
        <v>#N/A</v>
      </c>
      <c r="AP33" s="4" t="e">
        <v>#VALUE!</v>
      </c>
      <c r="AQ33" s="4" t="e">
        <v>#DIV/0!</v>
      </c>
      <c r="AR33" s="4" t="e">
        <v>#NAME?</v>
      </c>
      <c r="AS33" s="4" t="e">
        <v>#NULL!</v>
      </c>
      <c r="AT33" s="4" t="e">
        <v>#NUM!</v>
      </c>
      <c r="AU33" s="4" t="e">
        <v>#REF!</v>
      </c>
      <c r="AV33" s="4" t="e">
        <v>#N/A</v>
      </c>
    </row>
    <row r="34" spans="1:48" x14ac:dyDescent="0.15">
      <c r="A34" s="12" t="s">
        <v>267</v>
      </c>
    </row>
    <row r="35" spans="1:48" x14ac:dyDescent="0.15">
      <c r="A35" s="12" t="s">
        <v>268</v>
      </c>
    </row>
    <row r="36" spans="1:48" x14ac:dyDescent="0.15">
      <c r="A36" s="12" t="s">
        <v>269</v>
      </c>
    </row>
    <row r="37" spans="1:48" x14ac:dyDescent="0.15">
      <c r="A37" s="12" t="s">
        <v>270</v>
      </c>
    </row>
    <row r="38" spans="1:48" x14ac:dyDescent="0.15">
      <c r="A38" s="12" t="s">
        <v>271</v>
      </c>
    </row>
    <row r="39" spans="1:48" x14ac:dyDescent="0.15">
      <c r="A39" s="13" t="s">
        <v>272</v>
      </c>
      <c r="B39" s="4">
        <v>-0.1</v>
      </c>
      <c r="C39" s="4">
        <v>2</v>
      </c>
      <c r="D39" s="4">
        <v>0</v>
      </c>
      <c r="E39" s="4">
        <v>4</v>
      </c>
      <c r="F39" s="4">
        <v>5</v>
      </c>
      <c r="H39" s="4" t="s">
        <v>32</v>
      </c>
      <c r="I39" s="4" t="b">
        <v>1</v>
      </c>
      <c r="J39" s="4" t="e">
        <v>#N/A</v>
      </c>
      <c r="K39" s="4" t="e">
        <f>#VALUE!</f>
        <v>#VALUE!</v>
      </c>
      <c r="L39" s="32" t="e">
        <v>#DIV/0!</v>
      </c>
      <c r="M39" s="32" t="e">
        <v>#NAME?</v>
      </c>
      <c r="N39" s="32" t="e">
        <v>#NULL!</v>
      </c>
      <c r="O39" s="32" t="e">
        <v>#NUM!</v>
      </c>
      <c r="P39" s="32" t="e">
        <v>#REF!</v>
      </c>
      <c r="Q39" s="4">
        <f>PMT(B39/12,C39,D39,10000,1)</f>
        <v>-5063.1131113533274</v>
      </c>
      <c r="R39" s="4" t="e">
        <f>PMT(C39/12,D39,E39,10000,1)</f>
        <v>#NUM!</v>
      </c>
      <c r="S39" s="4">
        <f t="shared" ref="S39:AE39" si="7">PMT(D39/12,E39,F39,10000,1)</f>
        <v>-2501.25</v>
      </c>
      <c r="T39" s="4">
        <f t="shared" si="7"/>
        <v>-777.84891165172849</v>
      </c>
      <c r="U39" s="4" t="e">
        <f t="shared" si="7"/>
        <v>#VALUE!</v>
      </c>
      <c r="V39" s="4" t="e">
        <f t="shared" si="7"/>
        <v>#VALUE!</v>
      </c>
      <c r="W39" s="4" t="e">
        <f t="shared" si="7"/>
        <v>#VALUE!</v>
      </c>
      <c r="X39" s="4" t="e">
        <f t="shared" si="7"/>
        <v>#N/A</v>
      </c>
      <c r="Y39" s="4" t="e">
        <f t="shared" si="7"/>
        <v>#N/A</v>
      </c>
      <c r="Z39" s="4" t="e">
        <f t="shared" si="7"/>
        <v>#VALUE!</v>
      </c>
      <c r="AA39" s="4" t="e">
        <f t="shared" si="7"/>
        <v>#DIV/0!</v>
      </c>
      <c r="AB39" s="4" t="e">
        <f t="shared" si="7"/>
        <v>#NAME?</v>
      </c>
      <c r="AC39" s="4" t="e">
        <f t="shared" si="7"/>
        <v>#NULL!</v>
      </c>
      <c r="AD39" s="4" t="e">
        <f t="shared" si="7"/>
        <v>#NUM!</v>
      </c>
      <c r="AE39" s="4" t="e">
        <f t="shared" si="7"/>
        <v>#REF!</v>
      </c>
      <c r="AF39" s="4" t="e">
        <f>PMT(B39/12,C39,D39,E39:F39,1)</f>
        <v>#VALUE!</v>
      </c>
      <c r="AG39" s="4">
        <f t="array" ref="AG39:AV39">PMT(B39/12,C39:D39,D39:E39,E39:F39,1)</f>
        <v>-2.0252452445413311</v>
      </c>
      <c r="AH39" s="4" t="e">
        <v>#NUM!</v>
      </c>
      <c r="AI39" s="4" t="e">
        <v>#N/A</v>
      </c>
      <c r="AJ39" s="4" t="e">
        <v>#N/A</v>
      </c>
      <c r="AK39" s="4" t="e">
        <v>#N/A</v>
      </c>
      <c r="AL39" s="4" t="e">
        <v>#N/A</v>
      </c>
      <c r="AM39" s="4" t="e">
        <v>#N/A</v>
      </c>
      <c r="AN39" s="4" t="e">
        <v>#N/A</v>
      </c>
      <c r="AO39" s="4" t="e">
        <v>#N/A</v>
      </c>
      <c r="AP39" s="4" t="e">
        <v>#N/A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</row>
    <row r="40" spans="1:48" x14ac:dyDescent="0.15">
      <c r="A40" s="13" t="s">
        <v>273</v>
      </c>
      <c r="B40" s="4">
        <v>-0.1</v>
      </c>
      <c r="C40" s="4">
        <v>2</v>
      </c>
      <c r="D40" s="4">
        <v>1</v>
      </c>
      <c r="E40" s="4">
        <v>4</v>
      </c>
      <c r="F40" s="4">
        <v>5</v>
      </c>
      <c r="H40" s="4" t="s">
        <v>32</v>
      </c>
      <c r="I40" s="4" t="b">
        <v>1</v>
      </c>
      <c r="J40" s="4" t="e">
        <v>#N/A</v>
      </c>
      <c r="K40" s="4" t="e">
        <f>#VALUE!</f>
        <v>#VALUE!</v>
      </c>
      <c r="L40" s="32" t="e">
        <v>#DIV/0!</v>
      </c>
      <c r="M40" s="32" t="e">
        <v>#NAME?</v>
      </c>
      <c r="N40" s="32" t="e">
        <v>#NULL!</v>
      </c>
      <c r="O40" s="32" t="e">
        <v>#NUM!</v>
      </c>
      <c r="P40" s="32" t="e">
        <v>#REF!</v>
      </c>
      <c r="Q40" s="4">
        <f>PPMT(B40,"3","33","10000","1")</f>
        <v>-835.9133596022948</v>
      </c>
      <c r="R40" s="4">
        <f t="shared" ref="R40:AE40" si="8">PPMT(C40,"3","33","10000","1")</f>
        <v>-3.2382809621291993E-11</v>
      </c>
      <c r="S40" s="4">
        <f t="shared" si="8"/>
        <v>-4.6570785349068514E-6</v>
      </c>
      <c r="T40" s="4">
        <f t="shared" si="8"/>
        <v>-8.5907935854592492E-18</v>
      </c>
      <c r="U40" s="4">
        <f t="shared" si="8"/>
        <v>-3.7698552037230904E-20</v>
      </c>
      <c r="V40" s="4">
        <f t="shared" si="8"/>
        <v>-303.06060606060606</v>
      </c>
      <c r="W40" s="4" t="e">
        <f t="shared" si="8"/>
        <v>#VALUE!</v>
      </c>
      <c r="X40" s="4">
        <f t="shared" si="8"/>
        <v>-4.6570785349068514E-6</v>
      </c>
      <c r="Y40" s="4" t="e">
        <f>PPMT(J40,"3","33","10000","1")</f>
        <v>#N/A</v>
      </c>
      <c r="Z40" s="4" t="e">
        <f t="shared" si="8"/>
        <v>#VALUE!</v>
      </c>
      <c r="AA40" s="4" t="e">
        <f t="shared" si="8"/>
        <v>#DIV/0!</v>
      </c>
      <c r="AB40" s="4" t="e">
        <f t="shared" si="8"/>
        <v>#NAME?</v>
      </c>
      <c r="AC40" s="4" t="e">
        <f t="shared" si="8"/>
        <v>#NULL!</v>
      </c>
      <c r="AD40" s="4" t="e">
        <f t="shared" si="8"/>
        <v>#NUM!</v>
      </c>
      <c r="AE40" s="4" t="e">
        <f t="shared" si="8"/>
        <v>#REF!</v>
      </c>
      <c r="AF40" s="4" t="e">
        <f>PPMT(B40/12,C40,D40,E40:F40,1)</f>
        <v>#VALUE!</v>
      </c>
      <c r="AG40" s="4" t="e">
        <f t="array" ref="AG40:AV40">PPMT(B40/12,C40:D40,D40:E40,E40:F40)</f>
        <v>#NUM!</v>
      </c>
      <c r="AH40" s="4">
        <v>-1.265733959422386</v>
      </c>
      <c r="AI40" s="4" t="e">
        <v>#N/A</v>
      </c>
      <c r="AJ40" s="4" t="e">
        <v>#N/A</v>
      </c>
      <c r="AK40" s="4" t="e">
        <v>#N/A</v>
      </c>
      <c r="AL40" s="4" t="e">
        <v>#N/A</v>
      </c>
      <c r="AM40" s="4" t="e">
        <v>#N/A</v>
      </c>
      <c r="AN40" s="4" t="e">
        <v>#N/A</v>
      </c>
      <c r="AO40" s="4" t="e">
        <v>#N/A</v>
      </c>
      <c r="AP40" s="4" t="e">
        <v>#N/A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</row>
    <row r="41" spans="1:48" x14ac:dyDescent="0.15">
      <c r="A41" s="12" t="s">
        <v>274</v>
      </c>
    </row>
    <row r="42" spans="1:48" x14ac:dyDescent="0.15">
      <c r="A42" s="12" t="s">
        <v>275</v>
      </c>
    </row>
    <row r="43" spans="1:48" x14ac:dyDescent="0.15">
      <c r="A43" s="12" t="s">
        <v>276</v>
      </c>
    </row>
    <row r="44" spans="1:48" x14ac:dyDescent="0.15">
      <c r="A44" s="13" t="s">
        <v>277</v>
      </c>
      <c r="B44" s="4">
        <v>-0.1</v>
      </c>
      <c r="C44" s="4">
        <v>2</v>
      </c>
      <c r="D44" s="4">
        <v>0</v>
      </c>
      <c r="E44" s="4">
        <v>4</v>
      </c>
      <c r="F44" s="4">
        <v>5</v>
      </c>
      <c r="H44" s="4" t="s">
        <v>32</v>
      </c>
      <c r="I44" s="4" t="b">
        <v>1</v>
      </c>
      <c r="J44" s="4" t="e">
        <v>#N/A</v>
      </c>
      <c r="K44" s="4" t="e">
        <f>#VALUE!</f>
        <v>#VALUE!</v>
      </c>
      <c r="L44" s="32" t="e">
        <v>#DIV/0!</v>
      </c>
      <c r="M44" s="32" t="e">
        <v>#NAME?</v>
      </c>
      <c r="N44" s="32" t="e">
        <v>#NULL!</v>
      </c>
      <c r="O44" s="32" t="e">
        <v>#NUM!</v>
      </c>
      <c r="P44" s="32" t="e">
        <v>#REF!</v>
      </c>
      <c r="Q44" s="4">
        <f>PV(B44,3, 22)</f>
        <v>-81.783264746227673</v>
      </c>
      <c r="R44" s="4">
        <f t="shared" ref="R44:AE44" si="9">PV(C44,3, 22)</f>
        <v>-10.592592592592593</v>
      </c>
      <c r="S44" s="4">
        <f t="shared" si="9"/>
        <v>-66</v>
      </c>
      <c r="T44" s="4">
        <f t="shared" si="9"/>
        <v>-5.4560000000000004</v>
      </c>
      <c r="U44" s="4">
        <f t="shared" si="9"/>
        <v>-4.3796296296296298</v>
      </c>
      <c r="V44" s="4">
        <f t="shared" si="9"/>
        <v>-66</v>
      </c>
      <c r="W44" s="4" t="e">
        <f t="shared" si="9"/>
        <v>#VALUE!</v>
      </c>
      <c r="X44" s="4">
        <f t="shared" si="9"/>
        <v>-19.25</v>
      </c>
      <c r="Y44" s="4" t="e">
        <f t="shared" si="9"/>
        <v>#N/A</v>
      </c>
      <c r="Z44" s="4" t="e">
        <f t="shared" si="9"/>
        <v>#VALUE!</v>
      </c>
      <c r="AA44" s="4" t="e">
        <f t="shared" si="9"/>
        <v>#DIV/0!</v>
      </c>
      <c r="AB44" s="4" t="e">
        <f t="shared" si="9"/>
        <v>#NAME?</v>
      </c>
      <c r="AC44" s="4" t="e">
        <f t="shared" si="9"/>
        <v>#NULL!</v>
      </c>
      <c r="AD44" s="4" t="e">
        <f t="shared" si="9"/>
        <v>#NUM!</v>
      </c>
      <c r="AE44" s="4" t="e">
        <f t="shared" si="9"/>
        <v>#REF!</v>
      </c>
      <c r="AF44" s="4" t="e">
        <f>PV(B44:F44,3, 22)</f>
        <v>#VALUE!</v>
      </c>
      <c r="AG44" s="4">
        <f t="array" ref="AG44:AV44">PV(B44:F44,3, 22)</f>
        <v>-81.783264746227673</v>
      </c>
      <c r="AH44" s="4">
        <v>-10.592592592592593</v>
      </c>
      <c r="AI44" s="4">
        <v>-66</v>
      </c>
      <c r="AJ44" s="4">
        <v>-5.4560000000000004</v>
      </c>
      <c r="AK44" s="4">
        <v>-4.3796296296296298</v>
      </c>
      <c r="AL44" s="4" t="e">
        <v>#N/A</v>
      </c>
      <c r="AM44" s="4" t="e">
        <v>#N/A</v>
      </c>
      <c r="AN44" s="4" t="e">
        <v>#N/A</v>
      </c>
      <c r="AO44" s="4" t="e">
        <v>#N/A</v>
      </c>
      <c r="AP44" s="4" t="e">
        <v>#N/A</v>
      </c>
      <c r="AQ44" s="4" t="e">
        <v>#N/A</v>
      </c>
      <c r="AR44" s="4" t="e">
        <v>#N/A</v>
      </c>
      <c r="AS44" s="4" t="e">
        <v>#N/A</v>
      </c>
      <c r="AT44" s="4" t="e">
        <v>#N/A</v>
      </c>
      <c r="AU44" s="4" t="e">
        <v>#N/A</v>
      </c>
      <c r="AV44" s="4" t="e">
        <v>#N/A</v>
      </c>
    </row>
    <row r="45" spans="1:48" x14ac:dyDescent="0.15">
      <c r="A45" s="13" t="s">
        <v>278</v>
      </c>
      <c r="B45" s="4">
        <v>-0.1</v>
      </c>
      <c r="C45" s="4">
        <v>2</v>
      </c>
      <c r="D45" s="4">
        <v>0</v>
      </c>
      <c r="E45" s="4">
        <v>4</v>
      </c>
      <c r="F45" s="4">
        <v>5</v>
      </c>
      <c r="H45" s="4" t="s">
        <v>32</v>
      </c>
      <c r="I45" s="4" t="b">
        <v>1</v>
      </c>
      <c r="J45" s="4" t="e">
        <v>#N/A</v>
      </c>
      <c r="K45" s="4" t="e">
        <f>#VALUE!</f>
        <v>#VALUE!</v>
      </c>
      <c r="L45" s="32" t="e">
        <v>#DIV/0!</v>
      </c>
      <c r="M45" s="32" t="e">
        <v>#NAME?</v>
      </c>
      <c r="N45" s="32" t="e">
        <v>#NULL!</v>
      </c>
      <c r="O45" s="32" t="e">
        <v>#NUM!</v>
      </c>
      <c r="P45" s="32" t="e">
        <v>#REF!</v>
      </c>
      <c r="Q45" s="4" t="e">
        <f>RATE(B45,-388, 22000)</f>
        <v>#NUM!</v>
      </c>
      <c r="R45" s="4">
        <f t="shared" ref="R45:AE45" si="10">RATE(C45,-388, 22000)</f>
        <v>-0.85808740069204448</v>
      </c>
      <c r="S45" s="4" t="e">
        <f t="shared" si="10"/>
        <v>#NUM!</v>
      </c>
      <c r="T45" s="4">
        <f t="shared" si="10"/>
        <v>-0.58668028478913636</v>
      </c>
      <c r="U45" s="4">
        <f t="shared" si="10"/>
        <v>-0.48911548311486908</v>
      </c>
      <c r="V45" s="4" t="e">
        <f t="shared" si="10"/>
        <v>#NUM!</v>
      </c>
      <c r="W45" s="4" t="e">
        <f t="shared" si="10"/>
        <v>#VALUE!</v>
      </c>
      <c r="X45" s="4">
        <f>RATE(I45,-388, 22000)</f>
        <v>-0.98236363636363633</v>
      </c>
      <c r="Y45" s="4" t="e">
        <f t="shared" si="10"/>
        <v>#N/A</v>
      </c>
      <c r="Z45" s="4" t="e">
        <f t="shared" si="10"/>
        <v>#VALUE!</v>
      </c>
      <c r="AA45" s="4" t="e">
        <f t="shared" si="10"/>
        <v>#DIV/0!</v>
      </c>
      <c r="AB45" s="4" t="e">
        <f t="shared" si="10"/>
        <v>#NAME?</v>
      </c>
      <c r="AC45" s="4" t="e">
        <f t="shared" si="10"/>
        <v>#NULL!</v>
      </c>
      <c r="AD45" s="4" t="e">
        <f t="shared" si="10"/>
        <v>#NUM!</v>
      </c>
      <c r="AE45" s="4" t="e">
        <f t="shared" si="10"/>
        <v>#REF!</v>
      </c>
      <c r="AF45" s="4" t="e">
        <f>RATE(B45:F45,-388, 22000)</f>
        <v>#VALUE!</v>
      </c>
      <c r="AG45" s="4" t="e">
        <f t="array" ref="AG45:AV45">RATE(B45:F45,-388, 22000)</f>
        <v>#NUM!</v>
      </c>
      <c r="AH45" s="4">
        <v>-0.85808740069204448</v>
      </c>
      <c r="AI45" s="4" t="e">
        <v>#NUM!</v>
      </c>
      <c r="AJ45" s="4">
        <v>-0.58668028478913636</v>
      </c>
      <c r="AK45" s="4">
        <v>-0.48911548311486908</v>
      </c>
      <c r="AL45" s="4" t="e">
        <v>#N/A</v>
      </c>
      <c r="AM45" s="4" t="e">
        <v>#N/A</v>
      </c>
      <c r="AN45" s="4" t="e">
        <v>#N/A</v>
      </c>
      <c r="AO45" s="4" t="e">
        <v>#N/A</v>
      </c>
      <c r="AP45" s="4" t="e">
        <v>#N/A</v>
      </c>
      <c r="AQ45" s="4" t="e">
        <v>#N/A</v>
      </c>
      <c r="AR45" s="4" t="e">
        <v>#N/A</v>
      </c>
      <c r="AS45" s="4" t="e">
        <v>#N/A</v>
      </c>
      <c r="AT45" s="4" t="e">
        <v>#N/A</v>
      </c>
      <c r="AU45" s="4" t="e">
        <v>#N/A</v>
      </c>
      <c r="AV45" s="4" t="e">
        <v>#N/A</v>
      </c>
    </row>
    <row r="46" spans="1:48" x14ac:dyDescent="0.15">
      <c r="A46" s="12" t="s">
        <v>279</v>
      </c>
    </row>
    <row r="47" spans="1:48" x14ac:dyDescent="0.15">
      <c r="A47" s="12" t="s">
        <v>280</v>
      </c>
    </row>
    <row r="48" spans="1:48" x14ac:dyDescent="0.15">
      <c r="A48" s="12" t="s">
        <v>281</v>
      </c>
    </row>
    <row r="49" spans="1:48" x14ac:dyDescent="0.15">
      <c r="A49" s="12" t="s">
        <v>282</v>
      </c>
    </row>
    <row r="50" spans="1:48" x14ac:dyDescent="0.15">
      <c r="A50" s="12" t="s">
        <v>283</v>
      </c>
    </row>
    <row r="51" spans="1:48" x14ac:dyDescent="0.15">
      <c r="A51" s="12" t="s">
        <v>284</v>
      </c>
    </row>
    <row r="52" spans="1:48" x14ac:dyDescent="0.15">
      <c r="A52" s="12" t="s">
        <v>285</v>
      </c>
    </row>
    <row r="53" spans="1:48" x14ac:dyDescent="0.15">
      <c r="A53" s="12" t="s">
        <v>286</v>
      </c>
    </row>
    <row r="54" spans="1:48" x14ac:dyDescent="0.15">
      <c r="A54" s="36" t="s">
        <v>287</v>
      </c>
      <c r="B54" s="4">
        <v>1</v>
      </c>
      <c r="C54" s="4">
        <v>99</v>
      </c>
      <c r="D54" s="4">
        <v>55</v>
      </c>
      <c r="E54" s="4">
        <v>4</v>
      </c>
      <c r="F54" s="23">
        <v>9</v>
      </c>
      <c r="H54" s="4">
        <v>32015</v>
      </c>
      <c r="I54" s="4" t="b">
        <v>1</v>
      </c>
      <c r="J54" s="4" t="e">
        <v>#N/A</v>
      </c>
      <c r="K54" s="4" t="e">
        <f>#VALUE!</f>
        <v>#VALUE!</v>
      </c>
      <c r="L54" s="32" t="e">
        <v>#DIV/0!</v>
      </c>
      <c r="M54" s="32" t="e">
        <v>#NAME?</v>
      </c>
      <c r="N54" s="32" t="e">
        <v>#NULL!</v>
      </c>
      <c r="O54" s="32" t="e">
        <v>#NUM!</v>
      </c>
      <c r="P54" s="32" t="e">
        <v>#REF!</v>
      </c>
      <c r="Q54" s="4">
        <f>XIRR(B55:F55,B54:F54,B54)</f>
        <v>0.59931974858045578</v>
      </c>
      <c r="R54" s="4" t="e">
        <f>XIRR(B56,$B$55:$F$55,$B$54:$F$54)</f>
        <v>#VALUE!</v>
      </c>
      <c r="S54" s="4" t="e">
        <f>XIRR(C55:G55,C54:G54)</f>
        <v>#NUM!</v>
      </c>
      <c r="T54" s="4" t="e">
        <f>XIRR({-10,#N/A,1,2,7},{3,#REF!,7,4,9})</f>
        <v>#REF!</v>
      </c>
      <c r="U54" s="4" t="e">
        <f>XIRR({-10,#N/A,1,2,7},{3,#VALUE!,7,4,9},#REF!)</f>
        <v>#REF!</v>
      </c>
      <c r="V54" s="4" t="e">
        <f>XIRR($B$55:$F$55,$B$54:$F$54,H56)</f>
        <v>#VALUE!</v>
      </c>
      <c r="W54" s="4">
        <f>XIRR($B$55:$F$55,$B$54:$F$54,"26/08/1987")</f>
        <v>0.59931975404310833</v>
      </c>
      <c r="X54" s="4" t="e">
        <f>XIRR($B$55:$F$55,$B$54:$F$54,TRUE)</f>
        <v>#VALUE!</v>
      </c>
      <c r="Y54" s="4" t="e">
        <f>XIRR($B$55:$F$55,$B$54:$F$54,TRUE)</f>
        <v>#VALUE!</v>
      </c>
      <c r="Z54" s="4" t="e">
        <f>XIRR($B$55:$F$55,$B$54:$F$54,#N/A)</f>
        <v>#N/A</v>
      </c>
      <c r="AA54" s="4" t="e">
        <f>XIRR($B$55:$F$55,$B$54:$F$54,#VALUE!)</f>
        <v>#VALUE!</v>
      </c>
      <c r="AB54" s="4" t="e">
        <f>XIRR($B$55:$F$55,$B$54:$F$54,#DIV/0!)</f>
        <v>#DIV/0!</v>
      </c>
      <c r="AC54" s="4">
        <f>XIRR($B$55:G$55,$B$54:G$54)</f>
        <v>0.59931975007057214</v>
      </c>
      <c r="AD54" s="4">
        <f>XIRR($B$55:H$55,$B$54:H$54)</f>
        <v>0.59931975007057214</v>
      </c>
      <c r="AE54" s="4" t="e">
        <f>XIRR($B$55:I$55,$B$54:I$54)</f>
        <v>#VALUE!</v>
      </c>
      <c r="AF54" s="4" t="e">
        <f>XIRR($B$55:I$55,$B$54:I$54)</f>
        <v>#VALUE!</v>
      </c>
      <c r="AG54" s="4">
        <f t="array" ref="AG54:AV54">XIRR($B$55:$F$55,$B$54:$F$54,C55)</f>
        <v>0.59931974858045578</v>
      </c>
      <c r="AH54" s="4">
        <v>0.59931974858045578</v>
      </c>
      <c r="AI54" s="4">
        <v>0.59931974858045578</v>
      </c>
      <c r="AJ54" s="4">
        <v>0.59931974858045578</v>
      </c>
      <c r="AK54" s="4">
        <v>0.59931974858045578</v>
      </c>
      <c r="AL54" s="4">
        <v>0.59931974858045578</v>
      </c>
      <c r="AM54" s="4">
        <v>0.59931974858045578</v>
      </c>
      <c r="AN54" s="4">
        <v>0.59931974858045578</v>
      </c>
      <c r="AO54" s="4">
        <v>0.59931974858045578</v>
      </c>
      <c r="AP54" s="4">
        <v>0.59931974858045578</v>
      </c>
      <c r="AQ54" s="4">
        <v>0.59931974858045578</v>
      </c>
      <c r="AR54" s="4">
        <v>0.59931974858045578</v>
      </c>
      <c r="AS54" s="4">
        <v>0.59931974858045578</v>
      </c>
      <c r="AT54" s="4">
        <v>0.59931974858045578</v>
      </c>
      <c r="AU54" s="4">
        <v>0.59931974858045578</v>
      </c>
      <c r="AV54" s="4">
        <v>0.59931974858045578</v>
      </c>
    </row>
    <row r="55" spans="1:48" x14ac:dyDescent="0.15">
      <c r="A55" s="36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23" t="s">
        <v>461</v>
      </c>
      <c r="I55" s="4" t="b">
        <v>1</v>
      </c>
      <c r="J55" s="4" t="e">
        <v>#N/A</v>
      </c>
      <c r="K55" s="4" t="e">
        <f>#VALUE!</f>
        <v>#VALUE!</v>
      </c>
      <c r="L55" s="32" t="e">
        <v>#DIV/0!</v>
      </c>
      <c r="M55" s="32" t="e">
        <v>#NAME?</v>
      </c>
      <c r="N55" s="32" t="e">
        <v>#NULL!</v>
      </c>
      <c r="O55" s="32" t="e">
        <v>#NUM!</v>
      </c>
      <c r="P55" s="32" t="e">
        <v>#REF!</v>
      </c>
      <c r="Q55" s="4" t="e">
        <f>XIRR(B54:F54,B55:F55,C55)</f>
        <v>#NUM!</v>
      </c>
      <c r="R55" s="4" t="e">
        <f>XIRR($B$55:$F$55,$B$54:$F$54,-0.1)</f>
        <v>#NUM!</v>
      </c>
      <c r="S55" s="4">
        <f>XIRR($B$55:$F$55,$B$54:$F$54,C55)</f>
        <v>0.59931974858045578</v>
      </c>
      <c r="T55" s="4">
        <f t="shared" ref="T55" si="11">XIRR($B$55:$F$55,$B$54:$F$54,D56)</f>
        <v>0.59931975585937503</v>
      </c>
      <c r="U55" s="4">
        <f>XIRR($B$55:$F$55,$B$54:$F$54,E56)</f>
        <v>0.59931974858045578</v>
      </c>
      <c r="V55" s="4">
        <f>XIRR($B$55:$F$55,$B$54:$F$54,G56)</f>
        <v>0.59931975585937503</v>
      </c>
      <c r="W55" s="4">
        <f>XIRR($B$55:$F$55,$B$54:$F$54,H55)</f>
        <v>0.59931974858045578</v>
      </c>
      <c r="X55" s="4" t="e">
        <f>XIRR($B$55:$F$55,$B$54:$F$54,I56)</f>
        <v>#VALUE!</v>
      </c>
      <c r="Y55" s="4" t="e">
        <f t="shared" ref="Y55:AD55" si="12">XIRR($B$55:$F$55,$B$54:$F$54,J56)</f>
        <v>#N/A</v>
      </c>
      <c r="Z55" s="4" t="e">
        <f t="shared" si="12"/>
        <v>#VALUE!</v>
      </c>
      <c r="AA55" s="4" t="e">
        <f t="shared" si="12"/>
        <v>#DIV/0!</v>
      </c>
      <c r="AB55" s="4" t="e">
        <f t="shared" si="12"/>
        <v>#NAME?</v>
      </c>
      <c r="AC55" s="4" t="e">
        <f t="shared" si="12"/>
        <v>#NULL!</v>
      </c>
      <c r="AD55" s="4" t="e">
        <f t="shared" si="12"/>
        <v>#NUM!</v>
      </c>
      <c r="AE55" s="4" t="e">
        <f>XIRR($B$55:$F$55,$B$54:$F$54,P56)</f>
        <v>#REF!</v>
      </c>
      <c r="AF55" s="4" t="e">
        <f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3" t="s">
        <v>288</v>
      </c>
      <c r="B56" s="4">
        <v>-0.1</v>
      </c>
      <c r="C56" s="4">
        <v>2</v>
      </c>
      <c r="D56" s="4">
        <v>0</v>
      </c>
      <c r="E56" s="4">
        <v>4</v>
      </c>
      <c r="F56" s="4">
        <v>5</v>
      </c>
      <c r="H56" s="4" t="s">
        <v>32</v>
      </c>
      <c r="I56" s="4" t="b">
        <v>1</v>
      </c>
      <c r="J56" s="4" t="e">
        <v>#N/A</v>
      </c>
      <c r="K56" s="4" t="e">
        <f>#VALUE!</f>
        <v>#VALUE!</v>
      </c>
      <c r="L56" s="32" t="e">
        <v>#DIV/0!</v>
      </c>
      <c r="M56" s="32" t="e">
        <v>#NAME?</v>
      </c>
      <c r="N56" s="32" t="e">
        <v>#NULL!</v>
      </c>
      <c r="O56" s="32" t="e">
        <v>#NUM!</v>
      </c>
      <c r="P56" s="32" t="e">
        <v>#REF!</v>
      </c>
      <c r="Q56" s="4">
        <f>XNPV(Q54,B55:F55,B54:F54)</f>
        <v>4.5941641602098571E-9</v>
      </c>
      <c r="R56" s="4" t="e">
        <f t="shared" ref="R56:Z56" si="13">XNPV(B56,$B$55:$F$55,$B$54:$F$54)</f>
        <v>#NUM!</v>
      </c>
      <c r="S56" s="4">
        <f t="shared" si="13"/>
        <v>-0.61247484329765634</v>
      </c>
      <c r="T56" s="4" t="e">
        <f t="shared" si="13"/>
        <v>#NUM!</v>
      </c>
      <c r="U56" s="4">
        <f t="shared" si="13"/>
        <v>-1.0661583524424625</v>
      </c>
      <c r="V56" s="4">
        <f t="shared" si="13"/>
        <v>-1.2193650514728072</v>
      </c>
      <c r="W56" s="4" t="e">
        <f t="shared" si="13"/>
        <v>#NUM!</v>
      </c>
      <c r="X56" s="4" t="e">
        <f t="shared" si="13"/>
        <v>#VALUE!</v>
      </c>
      <c r="Y56" s="4" t="e">
        <f t="shared" si="13"/>
        <v>#VALUE!</v>
      </c>
      <c r="Z56" s="4" t="e">
        <f t="shared" si="13"/>
        <v>#N/A</v>
      </c>
      <c r="AA56" s="4" t="e">
        <f t="shared" ref="AA56:AB56" si="14">XNPV(K56,$B$55:$F$55,$B$54:$F$54)</f>
        <v>#VALUE!</v>
      </c>
      <c r="AB56" s="4" t="e">
        <f t="shared" si="14"/>
        <v>#DIV/0!</v>
      </c>
      <c r="AC56" s="4" t="e">
        <f>XNPV(M56,$B$55:$F$55,$B$54:$F$54)</f>
        <v>#NAME?</v>
      </c>
      <c r="AD56" s="4" t="e">
        <f t="shared" ref="AD56" si="15">XNPV(N56,$B$55:$F$55,$B$54:$F$54)</f>
        <v>#NULL!</v>
      </c>
      <c r="AE56" s="4" t="e">
        <f>XNPV(O56,$B$55:$F$55,$B$54:$F$54)</f>
        <v>#NUM!</v>
      </c>
      <c r="AF56" s="4" t="e">
        <f>XNPV(C56:D56,$B$55:$F$55,$B$54:$F$54)</f>
        <v>#VALUE!</v>
      </c>
      <c r="AG56" s="4" t="e">
        <f t="array" ref="AG56:AV56">XNPV(C56:P56,$B$55:$F$55,$B$54:$F$54)</f>
        <v>#VALUE!</v>
      </c>
      <c r="AH56" s="4" t="e">
        <v>#VALUE!</v>
      </c>
      <c r="AI56" s="4" t="e">
        <v>#VALUE!</v>
      </c>
      <c r="AJ56" s="4" t="e">
        <v>#VALUE!</v>
      </c>
      <c r="AK56" s="4" t="e">
        <v>#VALUE!</v>
      </c>
      <c r="AL56" s="4" t="e">
        <v>#VALUE!</v>
      </c>
      <c r="AM56" s="4" t="e">
        <v>#VALUE!</v>
      </c>
      <c r="AN56" s="4" t="e">
        <v>#VALUE!</v>
      </c>
      <c r="AO56" s="4" t="e">
        <v>#VALUE!</v>
      </c>
      <c r="AP56" s="4" t="e">
        <v>#VALUE!</v>
      </c>
      <c r="AQ56" s="4" t="e">
        <v>#VALUE!</v>
      </c>
      <c r="AR56" s="4" t="e">
        <v>#VALUE!</v>
      </c>
      <c r="AS56" s="4" t="e">
        <v>#VALUE!</v>
      </c>
      <c r="AT56" s="4" t="e">
        <v>#VALUE!</v>
      </c>
      <c r="AU56" s="4" t="e">
        <v>#VALUE!</v>
      </c>
      <c r="AV56" s="4" t="e">
        <v>#VALUE!</v>
      </c>
    </row>
    <row r="57" spans="1:48" x14ac:dyDescent="0.15">
      <c r="A57" s="12" t="s">
        <v>289</v>
      </c>
    </row>
    <row r="58" spans="1:48" x14ac:dyDescent="0.15">
      <c r="A58" s="12" t="s">
        <v>290</v>
      </c>
    </row>
    <row r="59" spans="1:48" x14ac:dyDescent="0.15">
      <c r="A59" s="12" t="s">
        <v>291</v>
      </c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activeCell="H35" sqref="H35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5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292</v>
      </c>
    </row>
    <row r="4" spans="1:62" x14ac:dyDescent="0.15">
      <c r="A4" s="12" t="s">
        <v>293</v>
      </c>
    </row>
    <row r="5" spans="1:62" x14ac:dyDescent="0.15">
      <c r="A5" s="12" t="s">
        <v>294</v>
      </c>
      <c r="G5" s="6"/>
      <c r="H5" s="6"/>
      <c r="I5" s="6"/>
      <c r="J5" s="6"/>
      <c r="K5" s="6"/>
      <c r="L5" s="8"/>
      <c r="M5" s="8"/>
      <c r="N5" s="8"/>
      <c r="O5" s="8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2" t="s">
        <v>295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296</v>
      </c>
      <c r="G7" s="6"/>
      <c r="H7" s="6"/>
      <c r="I7" s="6"/>
      <c r="J7" s="6"/>
      <c r="K7" s="6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297</v>
      </c>
      <c r="B8" s="4">
        <v>0</v>
      </c>
      <c r="C8" s="4">
        <v>2</v>
      </c>
      <c r="D8" s="4">
        <v>3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299</v>
      </c>
    </row>
    <row r="11" spans="1:62" x14ac:dyDescent="0.15">
      <c r="A11" s="12" t="s">
        <v>300</v>
      </c>
    </row>
    <row r="12" spans="1:62" x14ac:dyDescent="0.15">
      <c r="A12" s="12" t="s">
        <v>301</v>
      </c>
    </row>
    <row r="13" spans="1:62" x14ac:dyDescent="0.15">
      <c r="A13" s="13" t="s">
        <v>302</v>
      </c>
      <c r="B13" s="4">
        <v>0</v>
      </c>
      <c r="C13" s="4">
        <v>2</v>
      </c>
      <c r="D13" s="4">
        <v>3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2" t="s">
        <v>303</v>
      </c>
      <c r="AO14" s="6"/>
      <c r="AP14" s="6"/>
      <c r="AQ14" s="6"/>
      <c r="AR14" s="6"/>
      <c r="AS14" s="6"/>
      <c r="AT14" s="8"/>
      <c r="AU14" s="8"/>
      <c r="AV14" s="8"/>
    </row>
    <row r="15" spans="1:62" x14ac:dyDescent="0.15">
      <c r="A15" s="12" t="s">
        <v>304</v>
      </c>
    </row>
    <row r="16" spans="1:62" x14ac:dyDescent="0.15">
      <c r="A16" s="13" t="s">
        <v>305</v>
      </c>
      <c r="B16" s="4">
        <v>0</v>
      </c>
      <c r="C16" s="4">
        <v>1.9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2" t="s">
        <v>306</v>
      </c>
    </row>
    <row r="18" spans="1:48" x14ac:dyDescent="0.15">
      <c r="A18" s="13" t="s">
        <v>307</v>
      </c>
      <c r="B18" s="4">
        <v>0</v>
      </c>
      <c r="C18" s="4">
        <v>1.9</v>
      </c>
      <c r="D18" s="4">
        <v>2.2999999999999998</v>
      </c>
      <c r="E18" s="4">
        <v>10</v>
      </c>
      <c r="F18" s="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2" t="s">
        <v>308</v>
      </c>
    </row>
    <row r="20" spans="1:48" x14ac:dyDescent="0.15">
      <c r="A20" s="13" t="s">
        <v>309</v>
      </c>
      <c r="B20" s="4">
        <v>0</v>
      </c>
      <c r="C20" s="4">
        <v>1.9</v>
      </c>
      <c r="D20" s="4">
        <v>2.2999999999999998</v>
      </c>
      <c r="E20" s="4">
        <v>10</v>
      </c>
      <c r="F20" s="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3" t="s">
        <v>310</v>
      </c>
      <c r="B21" s="4">
        <v>0</v>
      </c>
      <c r="C21" s="4">
        <v>1.9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2" t="s">
        <v>311</v>
      </c>
    </row>
    <row r="23" spans="1:48" x14ac:dyDescent="0.15">
      <c r="A23" s="12" t="s">
        <v>312</v>
      </c>
    </row>
    <row r="24" spans="1:48" x14ac:dyDescent="0.15">
      <c r="A24" s="12" t="s">
        <v>313</v>
      </c>
    </row>
    <row r="25" spans="1:48" x14ac:dyDescent="0.15">
      <c r="A25" s="12" t="s">
        <v>314</v>
      </c>
    </row>
    <row r="26" spans="1:48" x14ac:dyDescent="0.15">
      <c r="A26" s="13" t="s">
        <v>315</v>
      </c>
      <c r="B26" s="4">
        <v>0</v>
      </c>
      <c r="C26" s="4">
        <v>1.9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2" t="s">
        <v>316</v>
      </c>
    </row>
    <row r="28" spans="1:48" x14ac:dyDescent="0.15">
      <c r="A28" s="12" t="s">
        <v>317</v>
      </c>
    </row>
    <row r="29" spans="1:48" x14ac:dyDescent="0.15">
      <c r="A29" s="13" t="s">
        <v>318</v>
      </c>
      <c r="B29" s="4">
        <v>0</v>
      </c>
      <c r="C29" s="4">
        <v>1.9</v>
      </c>
      <c r="D29" s="4">
        <v>2.2999999999999998</v>
      </c>
      <c r="E29" s="4">
        <v>10</v>
      </c>
      <c r="F29" s="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2" t="s">
        <v>319</v>
      </c>
    </row>
    <row r="31" spans="1:48" x14ac:dyDescent="0.15">
      <c r="A31" s="13" t="s">
        <v>320</v>
      </c>
      <c r="B31" s="4">
        <v>0</v>
      </c>
      <c r="C31" s="4">
        <v>1.9</v>
      </c>
      <c r="D31" s="4">
        <v>2.2999999999999998</v>
      </c>
      <c r="E31" s="4">
        <v>10</v>
      </c>
      <c r="F31" s="4">
        <v>-1</v>
      </c>
      <c r="G31" s="6"/>
      <c r="H31" s="6" t="s">
        <v>32</v>
      </c>
      <c r="I31" s="6" t="b">
        <v>1</v>
      </c>
      <c r="J31" s="6" t="e">
        <f>#VALUE!</f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4" t="e">
        <f>SEARCH("BASE","database",B31)</f>
        <v>#VALUE!</v>
      </c>
      <c r="R31" s="4">
        <f t="shared" ref="R31:Z31" si="26">SEARCH("BASE","database",C31)</f>
        <v>5</v>
      </c>
      <c r="S31" s="4">
        <f t="shared" si="26"/>
        <v>5</v>
      </c>
      <c r="T31" s="4" t="e">
        <f>SEARCH("BASE","database",E31)</f>
        <v>#VALUE!</v>
      </c>
      <c r="U31" s="4" t="e">
        <f>SEARCH("BASE","database",F31)</f>
        <v>#VALUE!</v>
      </c>
      <c r="V31" s="4" t="e">
        <f>SEARCH("BASE","database",G31)</f>
        <v>#VALUE!</v>
      </c>
      <c r="W31" s="4" t="e">
        <f>SEARCH("BASE","database",H31)</f>
        <v>#VALUE!</v>
      </c>
      <c r="X31" s="4">
        <f t="shared" si="26"/>
        <v>5</v>
      </c>
      <c r="Y31" s="4" t="e">
        <f t="shared" si="26"/>
        <v>#VALUE!</v>
      </c>
      <c r="Z31" s="4" t="e">
        <f t="shared" si="26"/>
        <v>#N/A</v>
      </c>
      <c r="AA31" s="4" t="e">
        <f t="shared" ref="AA31" si="27">SEARCH("BASE","database",L31)</f>
        <v>#DIV/0!</v>
      </c>
      <c r="AB31" s="4" t="e">
        <f t="shared" ref="AB31" si="28">SEARCH("BASE","database",M31)</f>
        <v>#NAME?</v>
      </c>
      <c r="AC31" s="4" t="e">
        <f t="shared" ref="AC31" si="29">SEARCH("BASE","database",N31)</f>
        <v>#NULL!</v>
      </c>
      <c r="AD31" s="4" t="e">
        <f t="shared" ref="AD31" si="30">SEARCH("BASE","database",O31)</f>
        <v>#NUM!</v>
      </c>
      <c r="AE31" s="4" t="e">
        <f>SEARCH("BASE","database",P31)</f>
        <v>#REF!</v>
      </c>
      <c r="AF31" s="4">
        <f>SEARCH({"BASE","bau"},"database")</f>
        <v>5</v>
      </c>
      <c r="AG31" s="4">
        <f t="array" ref="AG31:AI31">SEARCH({"BASE","bau"},"database")</f>
        <v>5</v>
      </c>
      <c r="AH31" s="4" t="e">
        <v>#VALUE!</v>
      </c>
      <c r="AI31" s="4" t="e">
        <v>#N/A</v>
      </c>
      <c r="AJ31" s="4" t="e">
        <f t="array" ref="AJ31:AL31">SEARCH({"bau","BASE"},"database",B31:C31)</f>
        <v>#VALUE!</v>
      </c>
      <c r="AK31" s="4">
        <v>5</v>
      </c>
      <c r="AL31" s="4" t="e">
        <v>#N/A</v>
      </c>
      <c r="AM31" s="4" t="e">
        <f t="array" ref="AM31:AV31">SEARCH({"bau","BASE",3},"database",B31:D31)</f>
        <v>#VALUE!</v>
      </c>
      <c r="AN31" s="4">
        <v>5</v>
      </c>
      <c r="AO31" s="4" t="e">
        <v>#VALUE!</v>
      </c>
      <c r="AP31" s="4" t="e">
        <v>#N/A</v>
      </c>
      <c r="AQ31" s="4" t="e">
        <v>#N/A</v>
      </c>
      <c r="AR31" s="4" t="e">
        <v>#N/A</v>
      </c>
      <c r="AS31" s="4" t="e">
        <v>#N/A</v>
      </c>
      <c r="AT31" s="4" t="e">
        <v>#N/A</v>
      </c>
      <c r="AU31" s="4" t="e">
        <v>#N/A</v>
      </c>
      <c r="AV31" s="4" t="e">
        <v>#N/A</v>
      </c>
    </row>
    <row r="32" spans="1:48" x14ac:dyDescent="0.15">
      <c r="A32" s="12" t="s">
        <v>321</v>
      </c>
    </row>
    <row r="33" spans="1:48" x14ac:dyDescent="0.15">
      <c r="A33" s="12" t="s">
        <v>322</v>
      </c>
    </row>
    <row r="34" spans="1:48" x14ac:dyDescent="0.15">
      <c r="A34" s="12" t="s">
        <v>323</v>
      </c>
    </row>
    <row r="35" spans="1:48" x14ac:dyDescent="0.15">
      <c r="A35" s="13" t="s">
        <v>324</v>
      </c>
      <c r="B35" s="4">
        <v>0</v>
      </c>
      <c r="C35" s="4">
        <v>1.9</v>
      </c>
      <c r="D35" s="4">
        <v>2.2999999999999998</v>
      </c>
      <c r="E35" s="4">
        <v>10</v>
      </c>
      <c r="F35" s="4">
        <v>-1</v>
      </c>
      <c r="G35" s="6"/>
      <c r="H35" s="20" t="s">
        <v>506</v>
      </c>
      <c r="I35" s="6" t="b">
        <v>1</v>
      </c>
      <c r="J35" s="6" t="e">
        <f>#VALUE!</f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4" t="str">
        <f>TEXT(B35,"#.00")</f>
        <v>.00</v>
      </c>
      <c r="R35" s="4" t="str">
        <f t="shared" ref="R35:U35" si="31">TEXT(C35,"#.00")</f>
        <v>1.90</v>
      </c>
      <c r="S35" s="4" t="str">
        <f t="shared" si="31"/>
        <v>2.30</v>
      </c>
      <c r="T35" s="4" t="str">
        <f t="shared" si="31"/>
        <v>10.00</v>
      </c>
      <c r="U35" s="4" t="str">
        <f t="shared" si="31"/>
        <v>-1.00</v>
      </c>
      <c r="V35" s="4" t="str">
        <f>TEXT(G35,"#.00")</f>
        <v>.00</v>
      </c>
      <c r="W35" s="4" t="str">
        <f t="shared" ref="W35:AE35" si="32">TEXT(H35,"#.00")</f>
        <v>32015.00</v>
      </c>
      <c r="X35" s="4" t="str">
        <f t="shared" si="32"/>
        <v>TRUE</v>
      </c>
      <c r="Y35" s="4" t="e">
        <f t="shared" si="32"/>
        <v>#VALUE!</v>
      </c>
      <c r="Z35" s="4" t="e">
        <f t="shared" si="32"/>
        <v>#N/A</v>
      </c>
      <c r="AA35" s="4" t="e">
        <f t="shared" si="32"/>
        <v>#DIV/0!</v>
      </c>
      <c r="AB35" s="4" t="e">
        <f t="shared" si="32"/>
        <v>#NAME?</v>
      </c>
      <c r="AC35" s="4" t="e">
        <f t="shared" si="32"/>
        <v>#NULL!</v>
      </c>
      <c r="AD35" s="4" t="e">
        <f t="shared" si="32"/>
        <v>#NUM!</v>
      </c>
      <c r="AE35" s="4" t="e">
        <f t="shared" si="32"/>
        <v>#REF!</v>
      </c>
      <c r="AF35" s="4" t="e">
        <f>TEXT(B35:C35,"#.00")</f>
        <v>#VALUE!</v>
      </c>
      <c r="AG35" s="4" t="str">
        <f t="array" ref="AG35:AV35">TEXT(B35:P35,"#.00")</f>
        <v>.00</v>
      </c>
      <c r="AH35" s="4" t="str">
        <v>1.90</v>
      </c>
      <c r="AI35" s="4" t="str">
        <v>2.30</v>
      </c>
      <c r="AJ35" s="4" t="str">
        <v>10.00</v>
      </c>
      <c r="AK35" s="4" t="str">
        <v>-1.00</v>
      </c>
      <c r="AL35" s="4" t="str">
        <v>.00</v>
      </c>
      <c r="AM35" s="4" t="str">
        <v>32015.00</v>
      </c>
      <c r="AN35" s="4" t="str">
        <v>TRUE</v>
      </c>
      <c r="AO35" s="4" t="e">
        <v>#VALUE!</v>
      </c>
      <c r="AP35" s="4" t="e">
        <v>#N/A</v>
      </c>
      <c r="AQ35" s="4" t="e">
        <v>#DIV/0!</v>
      </c>
      <c r="AR35" s="4" t="e">
        <v>#NAME?</v>
      </c>
      <c r="AS35" s="4" t="e">
        <v>#NULL!</v>
      </c>
      <c r="AT35" s="4" t="e">
        <v>#NUM!</v>
      </c>
      <c r="AU35" s="4" t="e">
        <v>#REF!</v>
      </c>
      <c r="AV35" s="4" t="e">
        <v>#N/A</v>
      </c>
    </row>
    <row r="36" spans="1:48" x14ac:dyDescent="0.15">
      <c r="A36" s="12" t="s">
        <v>325</v>
      </c>
    </row>
    <row r="37" spans="1:48" x14ac:dyDescent="0.15">
      <c r="A37" s="13" t="s">
        <v>326</v>
      </c>
      <c r="B37" s="4">
        <v>0</v>
      </c>
      <c r="C37" s="4">
        <v>1.9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 t="str">
        <f>TRIM(B37)</f>
        <v>0</v>
      </c>
      <c r="R37" s="4" t="str">
        <f t="shared" ref="R37:AE37" si="33">TRIM(C37)</f>
        <v>1.9</v>
      </c>
      <c r="S37" s="4" t="str">
        <f t="shared" si="33"/>
        <v>2.3</v>
      </c>
      <c r="T37" s="4" t="str">
        <f t="shared" si="33"/>
        <v>10</v>
      </c>
      <c r="U37" s="4" t="str">
        <f t="shared" si="33"/>
        <v>-1</v>
      </c>
      <c r="V37" s="4" t="str">
        <f t="shared" si="33"/>
        <v/>
      </c>
      <c r="W37" s="4" t="str">
        <f t="shared" si="33"/>
        <v>ciao</v>
      </c>
      <c r="X37" s="4" t="str">
        <f t="shared" si="33"/>
        <v>TRUE</v>
      </c>
      <c r="Y37" s="4" t="e">
        <f t="shared" si="33"/>
        <v>#VALUE!</v>
      </c>
      <c r="Z37" s="4" t="e">
        <f t="shared" si="33"/>
        <v>#N/A</v>
      </c>
      <c r="AA37" s="4" t="e">
        <f t="shared" si="33"/>
        <v>#DIV/0!</v>
      </c>
      <c r="AB37" s="4" t="e">
        <f t="shared" si="33"/>
        <v>#NAME?</v>
      </c>
      <c r="AC37" s="4" t="e">
        <f t="shared" si="33"/>
        <v>#NULL!</v>
      </c>
      <c r="AD37" s="4" t="e">
        <f t="shared" si="33"/>
        <v>#NUM!</v>
      </c>
      <c r="AE37" s="4" t="e">
        <f t="shared" si="33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327</v>
      </c>
    </row>
    <row r="39" spans="1:48" x14ac:dyDescent="0.15">
      <c r="A39" s="12" t="s">
        <v>328</v>
      </c>
    </row>
    <row r="40" spans="1:48" x14ac:dyDescent="0.15">
      <c r="A40" s="13" t="s">
        <v>329</v>
      </c>
      <c r="B40" s="4">
        <v>0</v>
      </c>
      <c r="C40" s="4">
        <v>1.9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4" t="str">
        <f>UPPER(B40)</f>
        <v>0</v>
      </c>
      <c r="R40" s="4" t="str">
        <f t="shared" ref="R40:AE40" si="34">UPPER(C40)</f>
        <v>1.9</v>
      </c>
      <c r="S40" s="4" t="str">
        <f t="shared" si="34"/>
        <v>2.3</v>
      </c>
      <c r="T40" s="4" t="str">
        <f t="shared" si="34"/>
        <v>10</v>
      </c>
      <c r="U40" s="4" t="str">
        <f t="shared" si="34"/>
        <v>-1</v>
      </c>
      <c r="V40" s="4" t="str">
        <f t="shared" si="34"/>
        <v/>
      </c>
      <c r="W40" s="4" t="str">
        <f t="shared" si="34"/>
        <v>CIAO</v>
      </c>
      <c r="X40" s="4" t="str">
        <f t="shared" si="34"/>
        <v>TRUE</v>
      </c>
      <c r="Y40" s="4" t="e">
        <f t="shared" si="34"/>
        <v>#VALUE!</v>
      </c>
      <c r="Z40" s="4" t="e">
        <f t="shared" si="34"/>
        <v>#N/A</v>
      </c>
      <c r="AA40" s="4" t="e">
        <f t="shared" si="34"/>
        <v>#DIV/0!</v>
      </c>
      <c r="AB40" s="4" t="e">
        <f t="shared" si="34"/>
        <v>#NAME?</v>
      </c>
      <c r="AC40" s="4" t="e">
        <f t="shared" si="34"/>
        <v>#NULL!</v>
      </c>
      <c r="AD40" s="4" t="e">
        <f t="shared" si="34"/>
        <v>#NUM!</v>
      </c>
      <c r="AE40" s="4" t="e">
        <f t="shared" si="34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3" t="s">
        <v>330</v>
      </c>
      <c r="B41" s="4">
        <v>0</v>
      </c>
      <c r="C41" s="4">
        <v>1.9</v>
      </c>
      <c r="D41" s="4">
        <v>2.2999999999999998</v>
      </c>
      <c r="E41" s="4">
        <v>10</v>
      </c>
      <c r="F41" s="4">
        <v>-1</v>
      </c>
      <c r="G41" s="6"/>
      <c r="H41" s="20" t="s">
        <v>506</v>
      </c>
      <c r="I41" s="6" t="b">
        <v>1</v>
      </c>
      <c r="J41" s="6" t="e">
        <f>#VALUE!</f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4">
        <f t="shared" ref="Q41:AE41" si="35">VALUE(B41)</f>
        <v>0</v>
      </c>
      <c r="R41" s="4">
        <f t="shared" si="35"/>
        <v>1.9</v>
      </c>
      <c r="S41" s="4">
        <f t="shared" si="35"/>
        <v>2.2999999999999998</v>
      </c>
      <c r="T41" s="4">
        <f t="shared" si="35"/>
        <v>10</v>
      </c>
      <c r="U41" s="4">
        <f t="shared" si="35"/>
        <v>-1</v>
      </c>
      <c r="V41" s="4">
        <f t="shared" si="35"/>
        <v>0</v>
      </c>
      <c r="W41" s="4">
        <f t="shared" si="35"/>
        <v>32015</v>
      </c>
      <c r="X41" s="4" t="e">
        <f t="shared" si="35"/>
        <v>#VALUE!</v>
      </c>
      <c r="Y41" s="4" t="e">
        <f t="shared" si="35"/>
        <v>#VALUE!</v>
      </c>
      <c r="Z41" s="4" t="e">
        <f t="shared" si="35"/>
        <v>#N/A</v>
      </c>
      <c r="AA41" s="4" t="e">
        <f t="shared" si="35"/>
        <v>#DIV/0!</v>
      </c>
      <c r="AB41" s="4" t="e">
        <f t="shared" si="35"/>
        <v>#NAME?</v>
      </c>
      <c r="AC41" s="4" t="e">
        <f t="shared" si="35"/>
        <v>#NULL!</v>
      </c>
      <c r="AD41" s="4" t="e">
        <f t="shared" si="35"/>
        <v>#NUM!</v>
      </c>
      <c r="AE41" s="4" t="e">
        <f t="shared" si="35"/>
        <v>#REF!</v>
      </c>
      <c r="AF41" s="4" t="e">
        <f>VALUE(B41:C41)</f>
        <v>#VALUE!</v>
      </c>
      <c r="AG41" s="4">
        <f t="array" ref="AG41:AV41">VALUE(B41:P41)</f>
        <v>0</v>
      </c>
      <c r="AH41" s="4">
        <v>1.9</v>
      </c>
      <c r="AI41" s="4">
        <v>2.2999999999999998</v>
      </c>
      <c r="AJ41" s="4">
        <v>10</v>
      </c>
      <c r="AK41" s="4">
        <v>-1</v>
      </c>
      <c r="AL41" s="4">
        <v>0</v>
      </c>
      <c r="AM41" s="4">
        <v>32015</v>
      </c>
      <c r="AN41" s="4" t="e">
        <v>#VALUE!</v>
      </c>
      <c r="AO41" s="4" t="e">
        <v>#VALUE!</v>
      </c>
      <c r="AP41" s="4" t="e">
        <v>#N/A</v>
      </c>
      <c r="AQ41" s="4" t="e">
        <v>#DIV/0!</v>
      </c>
      <c r="AR41" s="4" t="e">
        <v>#NAME?</v>
      </c>
      <c r="AS41" s="4" t="e">
        <v>#NULL!</v>
      </c>
      <c r="AT41" s="4" t="e">
        <v>#NUM!</v>
      </c>
      <c r="AU41" s="4" t="e">
        <v>#REF!</v>
      </c>
      <c r="AV41" s="4" t="e">
        <v>#N/A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48B-2D77-2542-8BB6-71EF8476BBAF}">
  <dimension ref="A1:E160"/>
  <sheetViews>
    <sheetView zoomScale="190" zoomScaleNormal="190" workbookViewId="0">
      <selection activeCell="E24" sqref="E24"/>
    </sheetView>
  </sheetViews>
  <sheetFormatPr baseColWidth="10" defaultRowHeight="16" x14ac:dyDescent="0.2"/>
  <cols>
    <col min="1" max="1" width="35" bestFit="1" customWidth="1"/>
    <col min="2" max="2" width="14" bestFit="1" customWidth="1"/>
    <col min="3" max="4" width="14" customWidth="1"/>
    <col min="5" max="5" width="14" bestFit="1" customWidth="1"/>
  </cols>
  <sheetData>
    <row r="1" spans="1:5" x14ac:dyDescent="0.2">
      <c r="A1" t="s">
        <v>324</v>
      </c>
      <c r="B1" s="37" t="s">
        <v>93</v>
      </c>
      <c r="C1" s="37"/>
      <c r="D1" s="37"/>
      <c r="E1" s="37"/>
    </row>
    <row r="2" spans="1:5" x14ac:dyDescent="0.2">
      <c r="A2" t="str">
        <f>TEXT(1.000000001,"00###.##.0000.00")</f>
        <v>001..0000.00</v>
      </c>
      <c r="B2">
        <f>TRUNC(E2)</f>
        <v>-1</v>
      </c>
      <c r="C2">
        <f>TRUNC(E2,1)</f>
        <v>-1</v>
      </c>
      <c r="D2">
        <f>TRUNC(E2,-1)</f>
        <v>0</v>
      </c>
      <c r="E2">
        <v>-1.02</v>
      </c>
    </row>
    <row r="3" spans="1:5" x14ac:dyDescent="0.2">
      <c r="A3" t="str">
        <f>TEXT(10.93,"#"".505#""°F""#""")</f>
        <v>11.505#°F#</v>
      </c>
      <c r="B3">
        <f t="shared" ref="B3:B66" si="0">TRUNC(E3)</f>
        <v>-1</v>
      </c>
      <c r="C3">
        <f t="shared" ref="C3:C66" si="1">TRUNC(E3,1)</f>
        <v>-1</v>
      </c>
      <c r="D3">
        <f t="shared" ref="D3:D66" si="2">TRUNC(E3,-1)</f>
        <v>0</v>
      </c>
      <c r="E3">
        <v>-1.01</v>
      </c>
    </row>
    <row r="4" spans="1:5" x14ac:dyDescent="0.2">
      <c r="A4" t="e">
        <f>TEXT(1.23,"#""°F""""")</f>
        <v>#VALUE!</v>
      </c>
      <c r="B4">
        <f t="shared" si="0"/>
        <v>-1</v>
      </c>
      <c r="C4">
        <f t="shared" si="1"/>
        <v>-1</v>
      </c>
      <c r="D4">
        <f t="shared" si="2"/>
        <v>0</v>
      </c>
      <c r="E4">
        <v>-1</v>
      </c>
    </row>
    <row r="5" spans="1:5" x14ac:dyDescent="0.2">
      <c r="A5" t="str">
        <f>TEXT(1000000,"##,00.00")</f>
        <v>1,000,000.00</v>
      </c>
      <c r="B5">
        <f t="shared" si="0"/>
        <v>0</v>
      </c>
      <c r="C5">
        <f t="shared" si="1"/>
        <v>-0.9</v>
      </c>
      <c r="D5">
        <f t="shared" si="2"/>
        <v>0</v>
      </c>
      <c r="E5">
        <v>-0.99</v>
      </c>
    </row>
    <row r="6" spans="1:5" x14ac:dyDescent="0.2">
      <c r="A6" t="str">
        <f>TEXT(1.23,"#%%%")</f>
        <v>1230000%%%</v>
      </c>
      <c r="B6">
        <f t="shared" si="0"/>
        <v>0</v>
      </c>
      <c r="C6">
        <f t="shared" si="1"/>
        <v>-0.9</v>
      </c>
      <c r="D6">
        <f t="shared" si="2"/>
        <v>0</v>
      </c>
      <c r="E6">
        <v>-0.98</v>
      </c>
    </row>
    <row r="7" spans="1:5" x14ac:dyDescent="0.2">
      <c r="A7" t="str">
        <f>TEXT(1.23,0)</f>
        <v>1</v>
      </c>
      <c r="B7">
        <f t="shared" si="0"/>
        <v>0</v>
      </c>
      <c r="C7">
        <f t="shared" si="1"/>
        <v>-0.9</v>
      </c>
      <c r="D7">
        <f t="shared" si="2"/>
        <v>0</v>
      </c>
      <c r="E7">
        <v>-0.97</v>
      </c>
    </row>
    <row r="8" spans="1:5" x14ac:dyDescent="0.2">
      <c r="A8" t="str">
        <f>TEXT(5.23,0)</f>
        <v>5</v>
      </c>
      <c r="B8">
        <f t="shared" si="0"/>
        <v>0</v>
      </c>
      <c r="C8">
        <f t="shared" si="1"/>
        <v>-0.9</v>
      </c>
      <c r="D8">
        <f t="shared" si="2"/>
        <v>0</v>
      </c>
      <c r="E8">
        <v>-0.96</v>
      </c>
    </row>
    <row r="9" spans="1:5" x14ac:dyDescent="0.2">
      <c r="A9" t="str">
        <f>TEXT(10000,"#000000.##")</f>
        <v>010000.</v>
      </c>
      <c r="B9">
        <f t="shared" si="0"/>
        <v>0</v>
      </c>
      <c r="C9">
        <f t="shared" si="1"/>
        <v>-0.9</v>
      </c>
      <c r="D9">
        <f t="shared" si="2"/>
        <v>0</v>
      </c>
      <c r="E9">
        <v>-0.95</v>
      </c>
    </row>
    <row r="10" spans="1:5" x14ac:dyDescent="0.2">
      <c r="A10" t="str">
        <f>TEXT(1,"000000.##")</f>
        <v>000001.</v>
      </c>
      <c r="B10">
        <f t="shared" si="0"/>
        <v>0</v>
      </c>
      <c r="C10">
        <f t="shared" si="1"/>
        <v>-0.9</v>
      </c>
      <c r="D10">
        <f t="shared" si="2"/>
        <v>0</v>
      </c>
      <c r="E10">
        <v>-0.94</v>
      </c>
    </row>
    <row r="11" spans="1:5" x14ac:dyDescent="0.2">
      <c r="A11" t="str">
        <f>TEXT(1.23,"## %%%")</f>
        <v>1230000 %%%</v>
      </c>
      <c r="B11">
        <f t="shared" si="0"/>
        <v>0</v>
      </c>
      <c r="C11">
        <f t="shared" si="1"/>
        <v>-0.9</v>
      </c>
      <c r="D11">
        <f t="shared" si="2"/>
        <v>0</v>
      </c>
      <c r="E11">
        <v>-0.92999999999999994</v>
      </c>
    </row>
    <row r="12" spans="1:5" x14ac:dyDescent="0.2">
      <c r="A12" t="str">
        <f>TEXT(1.23,"# ### %%%")</f>
        <v>1230 000 %%%</v>
      </c>
      <c r="B12">
        <f t="shared" si="0"/>
        <v>0</v>
      </c>
      <c r="C12">
        <f t="shared" si="1"/>
        <v>-0.9</v>
      </c>
      <c r="D12">
        <f t="shared" si="2"/>
        <v>0</v>
      </c>
      <c r="E12">
        <v>-0.91999999999999993</v>
      </c>
    </row>
    <row r="13" spans="1:5" x14ac:dyDescent="0.2">
      <c r="A13" t="str">
        <f>TEXT(1234567890,"0,## ##, ##")</f>
        <v>1,234,56 7,8 90</v>
      </c>
      <c r="B13">
        <f t="shared" si="0"/>
        <v>0</v>
      </c>
      <c r="C13">
        <f t="shared" si="1"/>
        <v>-0.9</v>
      </c>
      <c r="D13">
        <f t="shared" si="2"/>
        <v>0</v>
      </c>
      <c r="E13">
        <v>-0.90999999999999992</v>
      </c>
    </row>
    <row r="14" spans="1:5" x14ac:dyDescent="0.2">
      <c r="A14" t="str">
        <f>TEXT(1234567890,"+0,## ## ##")</f>
        <v>+1,234,56 7,8 90</v>
      </c>
      <c r="B14">
        <f t="shared" si="0"/>
        <v>0</v>
      </c>
      <c r="C14">
        <f t="shared" si="1"/>
        <v>-0.9</v>
      </c>
      <c r="D14">
        <f t="shared" si="2"/>
        <v>0</v>
      </c>
      <c r="E14">
        <v>-0.89999999999999991</v>
      </c>
    </row>
    <row r="15" spans="1:5" x14ac:dyDescent="0.2">
      <c r="A15" t="str">
        <f>TEXT(1234567890,"0,## ## ,##")</f>
        <v>1,234,56 7,8 ,90</v>
      </c>
      <c r="B15">
        <f t="shared" si="0"/>
        <v>0</v>
      </c>
      <c r="C15">
        <f t="shared" si="1"/>
        <v>-0.8</v>
      </c>
      <c r="D15">
        <f t="shared" si="2"/>
        <v>0</v>
      </c>
      <c r="E15">
        <v>-0.8899999999999999</v>
      </c>
    </row>
    <row r="16" spans="1:5" x14ac:dyDescent="0.2">
      <c r="A16" t="str">
        <f>TEXT(1000000.555,"0 .  # ,0.00.0,00")</f>
        <v>1000000 .  5 ,5.50.000</v>
      </c>
      <c r="B16">
        <f t="shared" si="0"/>
        <v>0</v>
      </c>
      <c r="C16">
        <f t="shared" si="1"/>
        <v>-0.8</v>
      </c>
      <c r="D16">
        <f t="shared" si="2"/>
        <v>0</v>
      </c>
      <c r="E16">
        <v>-0.87999999999999989</v>
      </c>
    </row>
    <row r="17" spans="1:5" x14ac:dyDescent="0.2">
      <c r="A17" t="str">
        <f>TEXT(1234567.555,"#,##000######## .  # ,0.00.0,00")</f>
        <v>00,01,234,567 .  5 ,5.50.000</v>
      </c>
      <c r="B17">
        <f t="shared" si="0"/>
        <v>0</v>
      </c>
      <c r="C17">
        <f t="shared" si="1"/>
        <v>-0.8</v>
      </c>
      <c r="D17">
        <f t="shared" si="2"/>
        <v>0</v>
      </c>
      <c r="E17">
        <v>-0.86999999999999988</v>
      </c>
    </row>
    <row r="18" spans="1:5" x14ac:dyDescent="0.2">
      <c r="A18" t="str">
        <f>TEXT(1000000.555,"##00,############# .  # ,0.00.0,00")</f>
        <v>001,000,000 .  5 ,5.50.000</v>
      </c>
      <c r="B18">
        <f t="shared" si="0"/>
        <v>0</v>
      </c>
      <c r="C18">
        <f t="shared" si="1"/>
        <v>-0.8</v>
      </c>
      <c r="D18">
        <f t="shared" si="2"/>
        <v>0</v>
      </c>
      <c r="E18">
        <v>-0.85999999999999988</v>
      </c>
    </row>
    <row r="19" spans="1:5" x14ac:dyDescent="0.2">
      <c r="A19" t="str">
        <f>TEXT(12345678.555,"#,##000######## .  # ,0.00.0,00")</f>
        <v>00,012,345,678 .  5 ,5.50.000</v>
      </c>
      <c r="B19">
        <f t="shared" si="0"/>
        <v>0</v>
      </c>
      <c r="C19">
        <f t="shared" si="1"/>
        <v>-0.8</v>
      </c>
      <c r="D19">
        <f t="shared" si="2"/>
        <v>0</v>
      </c>
      <c r="E19">
        <v>-0.84999999999999987</v>
      </c>
    </row>
    <row r="20" spans="1:5" x14ac:dyDescent="0.2">
      <c r="A20" t="str">
        <f>TEXT(1234578.555,"#,##00000000####0### .  # ,0.00.0,00")</f>
        <v>0,000,000,01,234,578 .  5 ,5.50.000</v>
      </c>
      <c r="B20">
        <f t="shared" si="0"/>
        <v>0</v>
      </c>
      <c r="C20">
        <f t="shared" si="1"/>
        <v>-0.8</v>
      </c>
      <c r="D20">
        <f t="shared" si="2"/>
        <v>0</v>
      </c>
      <c r="E20">
        <v>-0.83999999999999986</v>
      </c>
    </row>
    <row r="21" spans="1:5" x14ac:dyDescent="0.2">
      <c r="A21" t="str">
        <f>TEXT(1234578.555,"#,##00000000######## .  # ,0.00.0,00")</f>
        <v>0,000,000,01,234,578 .  5 ,5.50.000</v>
      </c>
      <c r="B21">
        <f t="shared" si="0"/>
        <v>0</v>
      </c>
      <c r="C21">
        <f t="shared" si="1"/>
        <v>-0.8</v>
      </c>
      <c r="D21">
        <f t="shared" si="2"/>
        <v>0</v>
      </c>
      <c r="E21">
        <v>-0.82999999999999985</v>
      </c>
    </row>
    <row r="22" spans="1:5" x14ac:dyDescent="0.2">
      <c r="A22" t="str">
        <f>TEXT(1234578.555,"#,##000000070###### .  # ,0.00.0,00")</f>
        <v>00,000,0071,234,578 .  5 ,5.50.000</v>
      </c>
      <c r="B22">
        <f t="shared" si="0"/>
        <v>0</v>
      </c>
      <c r="C22">
        <f t="shared" si="1"/>
        <v>-0.8</v>
      </c>
      <c r="D22">
        <f t="shared" si="2"/>
        <v>0</v>
      </c>
      <c r="E22">
        <v>-0.81999999999999984</v>
      </c>
    </row>
    <row r="23" spans="1:5" x14ac:dyDescent="0.2">
      <c r="A23" t="str">
        <f>TEXT(1234578.555,"#,##00000,  ,00 , 0########    .  # ,0.00.0,00")</f>
        <v>0,000,0  ,00, , 01,234,578    .  5 ,5.50.000</v>
      </c>
      <c r="B23">
        <f t="shared" si="0"/>
        <v>0</v>
      </c>
      <c r="C23">
        <f t="shared" si="1"/>
        <v>-0.8</v>
      </c>
      <c r="D23">
        <f t="shared" si="2"/>
        <v>0</v>
      </c>
      <c r="E23">
        <v>-0.80999999999999983</v>
      </c>
    </row>
    <row r="24" spans="1:5" x14ac:dyDescent="0.2">
      <c r="A24" t="str">
        <f>TEXT(1234578.555,"0cc###,00")</f>
        <v>1,2cc34,579</v>
      </c>
      <c r="B24">
        <f t="shared" si="0"/>
        <v>0</v>
      </c>
      <c r="C24">
        <f t="shared" si="1"/>
        <v>-0.8</v>
      </c>
      <c r="D24">
        <f t="shared" si="2"/>
        <v>0</v>
      </c>
      <c r="E24">
        <v>-0.79999999999999982</v>
      </c>
    </row>
    <row r="25" spans="1:5" x14ac:dyDescent="0.2">
      <c r="A25" t="str">
        <f>TEXT(123456,"##0° 00' 00''")</f>
        <v>12° 34' 56''</v>
      </c>
      <c r="B25">
        <f t="shared" si="0"/>
        <v>0</v>
      </c>
      <c r="C25">
        <f t="shared" si="1"/>
        <v>-0.7</v>
      </c>
      <c r="D25">
        <f t="shared" si="2"/>
        <v>0</v>
      </c>
      <c r="E25">
        <v>-0.78999999999999981</v>
      </c>
    </row>
    <row r="26" spans="1:5" x14ac:dyDescent="0.2">
      <c r="A26" t="str">
        <f>TEXT(1234,"5000700")</f>
        <v>5012734</v>
      </c>
      <c r="B26">
        <f t="shared" si="0"/>
        <v>0</v>
      </c>
      <c r="C26">
        <f t="shared" si="1"/>
        <v>-0.7</v>
      </c>
      <c r="D26">
        <f t="shared" si="2"/>
        <v>0</v>
      </c>
      <c r="E26">
        <v>-0.7799999999999998</v>
      </c>
    </row>
    <row r="27" spans="1:5" x14ac:dyDescent="0.2">
      <c r="A27" t="e">
        <f>TEXT(1234578.555,"#,##00000,  ,00 , 0##e+8800######    .  # ,0.00.0,00")</f>
        <v>#VALUE!</v>
      </c>
      <c r="B27">
        <f t="shared" si="0"/>
        <v>0</v>
      </c>
      <c r="C27">
        <f t="shared" si="1"/>
        <v>-0.7</v>
      </c>
      <c r="D27">
        <f t="shared" si="2"/>
        <v>0</v>
      </c>
      <c r="E27">
        <v>-0.7699999999999998</v>
      </c>
    </row>
    <row r="28" spans="1:5" x14ac:dyDescent="0.2">
      <c r="A28" t="str">
        <f>TEXT(12200000,"#######.0E+00")</f>
        <v>1.2E+07</v>
      </c>
      <c r="B28">
        <f t="shared" si="0"/>
        <v>0</v>
      </c>
      <c r="C28">
        <f t="shared" si="1"/>
        <v>-0.7</v>
      </c>
      <c r="D28">
        <f t="shared" si="2"/>
        <v>0</v>
      </c>
      <c r="E28">
        <v>-0.75999999999999979</v>
      </c>
    </row>
    <row r="29" spans="1:5" x14ac:dyDescent="0.2">
      <c r="A29" t="str">
        <f>TEXT(12200000,"0.00E-##")</f>
        <v>1.22E7</v>
      </c>
      <c r="B29">
        <f t="shared" si="0"/>
        <v>0</v>
      </c>
      <c r="C29">
        <f t="shared" si="1"/>
        <v>-0.7</v>
      </c>
      <c r="D29">
        <f t="shared" si="2"/>
        <v>0</v>
      </c>
      <c r="E29">
        <v>-0.74999999999999978</v>
      </c>
    </row>
    <row r="30" spans="1:5" x14ac:dyDescent="0.2">
      <c r="A30" t="str">
        <f>TEXT(-1234.567, """dd""$#,##0.00")</f>
        <v>-dd$1,234.57</v>
      </c>
      <c r="B30">
        <f t="shared" si="0"/>
        <v>0</v>
      </c>
      <c r="C30">
        <f t="shared" si="1"/>
        <v>-0.7</v>
      </c>
      <c r="D30">
        <f t="shared" si="2"/>
        <v>0</v>
      </c>
      <c r="E30">
        <v>-0.73999999999999977</v>
      </c>
    </row>
    <row r="31" spans="1:5" x14ac:dyDescent="0.2">
      <c r="A31" t="str">
        <f>TEXT(0.000122,"0.00E-##")</f>
        <v>1.22E-4</v>
      </c>
      <c r="B31">
        <f t="shared" si="0"/>
        <v>0</v>
      </c>
      <c r="C31">
        <f t="shared" si="1"/>
        <v>-0.7</v>
      </c>
      <c r="D31">
        <f t="shared" si="2"/>
        <v>0</v>
      </c>
      <c r="E31">
        <v>-0.72999999999999976</v>
      </c>
    </row>
    <row r="32" spans="1:5" x14ac:dyDescent="0.2">
      <c r="A32" t="str">
        <f>TEXT(0.000122,"0.00E+##")</f>
        <v>1.22E-4</v>
      </c>
      <c r="B32">
        <f t="shared" si="0"/>
        <v>0</v>
      </c>
      <c r="C32">
        <f t="shared" si="1"/>
        <v>-0.7</v>
      </c>
      <c r="D32">
        <f t="shared" si="2"/>
        <v>0</v>
      </c>
      <c r="E32">
        <v>-0.71999999999999975</v>
      </c>
    </row>
    <row r="33" spans="1:5" x14ac:dyDescent="0.2">
      <c r="A33" t="str">
        <f>TEXT(12200000,"0.00E+##")</f>
        <v>1.22E+7</v>
      </c>
      <c r="B33">
        <f t="shared" si="0"/>
        <v>0</v>
      </c>
      <c r="C33">
        <f t="shared" si="1"/>
        <v>-0.7</v>
      </c>
      <c r="D33">
        <f t="shared" si="2"/>
        <v>0</v>
      </c>
      <c r="E33">
        <v>-0.70999999999999974</v>
      </c>
    </row>
    <row r="34" spans="1:5" x14ac:dyDescent="0.2">
      <c r="A34" t="str">
        <f>TEXT(1,"[&lt;=1]x;[&lt;=2]a;b")</f>
        <v>x</v>
      </c>
      <c r="B34">
        <f t="shared" si="0"/>
        <v>0</v>
      </c>
      <c r="C34">
        <f t="shared" si="1"/>
        <v>-0.7</v>
      </c>
      <c r="D34">
        <f t="shared" si="2"/>
        <v>0</v>
      </c>
      <c r="E34">
        <v>-0.69999999999999973</v>
      </c>
    </row>
    <row r="35" spans="1:5" x14ac:dyDescent="0.2">
      <c r="A35" t="str">
        <f>TEXT(2,"[&lt;=1]a;[=2]xx;xcx")</f>
        <v>xx</v>
      </c>
      <c r="B35">
        <f t="shared" si="0"/>
        <v>0</v>
      </c>
      <c r="C35">
        <f t="shared" si="1"/>
        <v>-0.6</v>
      </c>
      <c r="D35">
        <f t="shared" si="2"/>
        <v>0</v>
      </c>
      <c r="E35">
        <v>-0.68999999999999972</v>
      </c>
    </row>
    <row r="36" spans="1:5" x14ac:dyDescent="0.2">
      <c r="A36" t="str">
        <f>TEXT(3,"[&lt;=1]a;[=2]aa;xxx")</f>
        <v>xxx</v>
      </c>
      <c r="B36">
        <f t="shared" si="0"/>
        <v>0</v>
      </c>
      <c r="C36">
        <f t="shared" si="1"/>
        <v>-0.6</v>
      </c>
      <c r="D36">
        <f t="shared" si="2"/>
        <v>0</v>
      </c>
      <c r="E36">
        <v>-0.67999999999999972</v>
      </c>
    </row>
    <row r="37" spans="1:5" x14ac:dyDescent="0.2">
      <c r="A37" t="str">
        <f>TEXT(130, "m mm mmm mmmm mmmmm mmmmmm mmmmmmm")</f>
        <v>5 05 May May M May May</v>
      </c>
      <c r="B37">
        <f t="shared" si="0"/>
        <v>0</v>
      </c>
      <c r="C37">
        <f t="shared" si="1"/>
        <v>-0.6</v>
      </c>
      <c r="D37">
        <f t="shared" si="2"/>
        <v>0</v>
      </c>
      <c r="E37">
        <v>-0.66999999999999971</v>
      </c>
    </row>
    <row r="38" spans="1:5" x14ac:dyDescent="0.2">
      <c r="A38" t="str">
        <f>TEXT(130, "d dd ddd dddd ddddd dddddd")</f>
        <v>9 09 Wed Wednesday Wednesday Wednesday</v>
      </c>
      <c r="B38">
        <f t="shared" si="0"/>
        <v>0</v>
      </c>
      <c r="C38">
        <f t="shared" si="1"/>
        <v>-0.6</v>
      </c>
      <c r="D38">
        <f t="shared" si="2"/>
        <v>0</v>
      </c>
      <c r="E38">
        <v>-0.6599999999999997</v>
      </c>
    </row>
    <row r="39" spans="1:5" x14ac:dyDescent="0.2">
      <c r="A39" t="str">
        <f>TEXT(130, "y yy yyy yyyy yyyyyy")</f>
        <v>00 00 1900 1900 1900</v>
      </c>
      <c r="B39">
        <f t="shared" si="0"/>
        <v>0</v>
      </c>
      <c r="C39">
        <f t="shared" si="1"/>
        <v>-0.6</v>
      </c>
      <c r="D39">
        <f t="shared" si="2"/>
        <v>0</v>
      </c>
      <c r="E39">
        <v>-0.64999999999999969</v>
      </c>
    </row>
    <row r="40" spans="1:5" x14ac:dyDescent="0.2">
      <c r="A40" t="str">
        <f>TEXT(130.31322, "s ss sss ssss")</f>
        <v>2 02 02 02</v>
      </c>
      <c r="B40">
        <f t="shared" si="0"/>
        <v>0</v>
      </c>
      <c r="C40">
        <f t="shared" si="1"/>
        <v>-0.6</v>
      </c>
      <c r="D40">
        <f t="shared" si="2"/>
        <v>0</v>
      </c>
      <c r="E40">
        <v>-0.63999999999999968</v>
      </c>
    </row>
    <row r="41" spans="1:5" x14ac:dyDescent="0.2">
      <c r="A41" t="str">
        <f>TEXT(130.63332, "h hh hhh hhhh")</f>
        <v>15 15 15 15</v>
      </c>
      <c r="B41">
        <f t="shared" si="0"/>
        <v>0</v>
      </c>
      <c r="C41">
        <f t="shared" si="1"/>
        <v>-0.6</v>
      </c>
      <c r="D41">
        <f t="shared" si="2"/>
        <v>0</v>
      </c>
      <c r="E41">
        <v>-0.62999999999999967</v>
      </c>
    </row>
    <row r="42" spans="1:5" x14ac:dyDescent="0.2">
      <c r="A42" t="str">
        <f>TEXT(130.33332, "h hh hhh hhhh")</f>
        <v>7 07 07 07</v>
      </c>
      <c r="B42">
        <f t="shared" si="0"/>
        <v>0</v>
      </c>
      <c r="C42">
        <f t="shared" si="1"/>
        <v>-0.6</v>
      </c>
      <c r="D42">
        <f t="shared" si="2"/>
        <v>0</v>
      </c>
      <c r="E42">
        <v>-0.61999999999999966</v>
      </c>
    </row>
    <row r="43" spans="1:5" x14ac:dyDescent="0.2">
      <c r="A43" t="str">
        <f>TEXT(130.33332, "hm hmm hmmm hmmmm")</f>
        <v>759 759 7May 7May</v>
      </c>
      <c r="B43">
        <f t="shared" si="0"/>
        <v>0</v>
      </c>
      <c r="C43">
        <f t="shared" si="1"/>
        <v>-0.6</v>
      </c>
      <c r="D43">
        <f t="shared" si="2"/>
        <v>0</v>
      </c>
      <c r="E43">
        <v>-0.60999999999999965</v>
      </c>
    </row>
    <row r="44" spans="1:5" x14ac:dyDescent="0.2">
      <c r="A44" t="str">
        <f>TEXT(130.33332, "a/p aM/pm a/P")</f>
        <v>a AM a</v>
      </c>
      <c r="B44">
        <f t="shared" si="0"/>
        <v>0</v>
      </c>
      <c r="C44">
        <f t="shared" si="1"/>
        <v>-0.6</v>
      </c>
      <c r="D44">
        <f t="shared" si="2"/>
        <v>0</v>
      </c>
      <c r="E44">
        <v>-0.59999999999999964</v>
      </c>
    </row>
    <row r="45" spans="1:5" x14ac:dyDescent="0.2">
      <c r="A45" t="str">
        <f>TEXT(130.63332, "a/p aM/pm a/P am/pm")</f>
        <v>p PM P PM</v>
      </c>
      <c r="B45">
        <f t="shared" si="0"/>
        <v>0</v>
      </c>
      <c r="C45">
        <f t="shared" si="1"/>
        <v>-0.5</v>
      </c>
      <c r="D45">
        <f t="shared" si="2"/>
        <v>0</v>
      </c>
      <c r="E45">
        <v>-0.58999999999999964</v>
      </c>
    </row>
    <row r="46" spans="1:5" x14ac:dyDescent="0.2">
      <c r="A46" t="str">
        <f>TEXT(45141.2, "A/P a/P A/p a/p am/pm")</f>
        <v>A a A a AM</v>
      </c>
      <c r="B46">
        <f t="shared" si="0"/>
        <v>0</v>
      </c>
      <c r="C46">
        <f t="shared" si="1"/>
        <v>-0.5</v>
      </c>
      <c r="D46">
        <f t="shared" si="2"/>
        <v>0</v>
      </c>
      <c r="E46">
        <v>-0.57999999999999963</v>
      </c>
    </row>
    <row r="47" spans="1:5" x14ac:dyDescent="0.2">
      <c r="A47" t="e">
        <f>TEXT(1.23, "#mm")</f>
        <v>#VALUE!</v>
      </c>
      <c r="B47">
        <f t="shared" si="0"/>
        <v>0</v>
      </c>
      <c r="C47">
        <f t="shared" si="1"/>
        <v>-0.5</v>
      </c>
      <c r="D47">
        <f t="shared" si="2"/>
        <v>0</v>
      </c>
      <c r="E47">
        <v>-0.56999999999999962</v>
      </c>
    </row>
    <row r="48" spans="1:5" x14ac:dyDescent="0.2">
      <c r="A48" t="str">
        <f>TEXT("s", "A/P a/P A/p a/p am/pm")</f>
        <v>s</v>
      </c>
      <c r="B48">
        <f t="shared" si="0"/>
        <v>0</v>
      </c>
      <c r="C48">
        <f t="shared" si="1"/>
        <v>-0.5</v>
      </c>
      <c r="D48">
        <f t="shared" si="2"/>
        <v>0</v>
      </c>
      <c r="E48">
        <v>-0.55999999999999961</v>
      </c>
    </row>
    <row r="49" spans="2:5" x14ac:dyDescent="0.2">
      <c r="B49">
        <f t="shared" si="0"/>
        <v>0</v>
      </c>
      <c r="C49">
        <f t="shared" si="1"/>
        <v>-0.5</v>
      </c>
      <c r="D49">
        <f t="shared" si="2"/>
        <v>0</v>
      </c>
      <c r="E49">
        <v>-0.5499999999999996</v>
      </c>
    </row>
    <row r="50" spans="2:5" x14ac:dyDescent="0.2">
      <c r="B50">
        <f t="shared" si="0"/>
        <v>0</v>
      </c>
      <c r="C50">
        <f t="shared" si="1"/>
        <v>-0.5</v>
      </c>
      <c r="D50">
        <f t="shared" si="2"/>
        <v>0</v>
      </c>
      <c r="E50">
        <v>-0.53999999999999959</v>
      </c>
    </row>
    <row r="51" spans="2:5" x14ac:dyDescent="0.2">
      <c r="B51">
        <f t="shared" si="0"/>
        <v>0</v>
      </c>
      <c r="C51">
        <f t="shared" si="1"/>
        <v>-0.5</v>
      </c>
      <c r="D51">
        <f t="shared" si="2"/>
        <v>0</v>
      </c>
      <c r="E51">
        <v>-0.52999999999999958</v>
      </c>
    </row>
    <row r="52" spans="2:5" x14ac:dyDescent="0.2">
      <c r="B52">
        <f t="shared" si="0"/>
        <v>0</v>
      </c>
      <c r="C52">
        <f t="shared" si="1"/>
        <v>-0.5</v>
      </c>
      <c r="D52">
        <f t="shared" si="2"/>
        <v>0</v>
      </c>
      <c r="E52">
        <v>-0.51999999999999957</v>
      </c>
    </row>
    <row r="53" spans="2:5" x14ac:dyDescent="0.2">
      <c r="B53">
        <f t="shared" si="0"/>
        <v>0</v>
      </c>
      <c r="C53">
        <f t="shared" si="1"/>
        <v>-0.5</v>
      </c>
      <c r="D53">
        <f t="shared" si="2"/>
        <v>0</v>
      </c>
      <c r="E53">
        <v>-0.50999999999999956</v>
      </c>
    </row>
    <row r="54" spans="2:5" x14ac:dyDescent="0.2">
      <c r="B54">
        <f t="shared" si="0"/>
        <v>0</v>
      </c>
      <c r="C54">
        <f t="shared" si="1"/>
        <v>-0.5</v>
      </c>
      <c r="D54">
        <f t="shared" si="2"/>
        <v>0</v>
      </c>
      <c r="E54">
        <v>-0.49999999999999956</v>
      </c>
    </row>
    <row r="55" spans="2:5" x14ac:dyDescent="0.2">
      <c r="B55">
        <f t="shared" si="0"/>
        <v>0</v>
      </c>
      <c r="C55">
        <f t="shared" si="1"/>
        <v>-0.4</v>
      </c>
      <c r="D55">
        <f t="shared" si="2"/>
        <v>0</v>
      </c>
      <c r="E55">
        <v>-0.48999999999999955</v>
      </c>
    </row>
    <row r="56" spans="2:5" x14ac:dyDescent="0.2">
      <c r="B56">
        <f t="shared" si="0"/>
        <v>0</v>
      </c>
      <c r="C56">
        <f t="shared" si="1"/>
        <v>-0.4</v>
      </c>
      <c r="D56">
        <f t="shared" si="2"/>
        <v>0</v>
      </c>
      <c r="E56">
        <v>-0.47999999999999954</v>
      </c>
    </row>
    <row r="57" spans="2:5" x14ac:dyDescent="0.2">
      <c r="B57">
        <f t="shared" si="0"/>
        <v>0</v>
      </c>
      <c r="C57">
        <f t="shared" si="1"/>
        <v>-0.4</v>
      </c>
      <c r="D57">
        <f t="shared" si="2"/>
        <v>0</v>
      </c>
      <c r="E57">
        <v>-0.46999999999999953</v>
      </c>
    </row>
    <row r="58" spans="2:5" x14ac:dyDescent="0.2">
      <c r="B58">
        <f t="shared" si="0"/>
        <v>0</v>
      </c>
      <c r="C58">
        <f t="shared" si="1"/>
        <v>-0.4</v>
      </c>
      <c r="D58">
        <f t="shared" si="2"/>
        <v>0</v>
      </c>
      <c r="E58">
        <v>-0.45999999999999952</v>
      </c>
    </row>
    <row r="59" spans="2:5" x14ac:dyDescent="0.2">
      <c r="B59">
        <f t="shared" si="0"/>
        <v>0</v>
      </c>
      <c r="C59">
        <f t="shared" si="1"/>
        <v>-0.4</v>
      </c>
      <c r="D59">
        <f t="shared" si="2"/>
        <v>0</v>
      </c>
      <c r="E59">
        <v>-0.44999999999999951</v>
      </c>
    </row>
    <row r="60" spans="2:5" x14ac:dyDescent="0.2">
      <c r="B60">
        <f t="shared" si="0"/>
        <v>0</v>
      </c>
      <c r="C60">
        <f t="shared" si="1"/>
        <v>-0.4</v>
      </c>
      <c r="D60">
        <f t="shared" si="2"/>
        <v>0</v>
      </c>
      <c r="E60">
        <v>-0.4399999999999995</v>
      </c>
    </row>
    <row r="61" spans="2:5" x14ac:dyDescent="0.2">
      <c r="B61">
        <f t="shared" si="0"/>
        <v>0</v>
      </c>
      <c r="C61">
        <f t="shared" si="1"/>
        <v>-0.4</v>
      </c>
      <c r="D61">
        <f t="shared" si="2"/>
        <v>0</v>
      </c>
      <c r="E61">
        <v>-0.42999999999999949</v>
      </c>
    </row>
    <row r="62" spans="2:5" x14ac:dyDescent="0.2">
      <c r="B62">
        <f t="shared" si="0"/>
        <v>0</v>
      </c>
      <c r="C62">
        <f t="shared" si="1"/>
        <v>-0.4</v>
      </c>
      <c r="D62">
        <f t="shared" si="2"/>
        <v>0</v>
      </c>
      <c r="E62">
        <v>-0.41999999999999948</v>
      </c>
    </row>
    <row r="63" spans="2:5" x14ac:dyDescent="0.2">
      <c r="B63">
        <f t="shared" si="0"/>
        <v>0</v>
      </c>
      <c r="C63">
        <f t="shared" si="1"/>
        <v>-0.4</v>
      </c>
      <c r="D63">
        <f t="shared" si="2"/>
        <v>0</v>
      </c>
      <c r="E63">
        <v>-0.40999999999999948</v>
      </c>
    </row>
    <row r="64" spans="2:5" x14ac:dyDescent="0.2">
      <c r="B64">
        <f t="shared" si="0"/>
        <v>0</v>
      </c>
      <c r="C64">
        <f t="shared" si="1"/>
        <v>-0.3</v>
      </c>
      <c r="D64">
        <f t="shared" si="2"/>
        <v>0</v>
      </c>
      <c r="E64">
        <v>-0.39999999999999947</v>
      </c>
    </row>
    <row r="65" spans="2:5" x14ac:dyDescent="0.2">
      <c r="B65">
        <f t="shared" si="0"/>
        <v>0</v>
      </c>
      <c r="C65">
        <f t="shared" si="1"/>
        <v>-0.3</v>
      </c>
      <c r="D65">
        <f t="shared" si="2"/>
        <v>0</v>
      </c>
      <c r="E65">
        <v>-0.38999999999999946</v>
      </c>
    </row>
    <row r="66" spans="2:5" x14ac:dyDescent="0.2">
      <c r="B66">
        <f t="shared" si="0"/>
        <v>0</v>
      </c>
      <c r="C66">
        <f t="shared" si="1"/>
        <v>-0.3</v>
      </c>
      <c r="D66">
        <f t="shared" si="2"/>
        <v>0</v>
      </c>
      <c r="E66">
        <v>-0.37999999999999945</v>
      </c>
    </row>
    <row r="67" spans="2:5" x14ac:dyDescent="0.2">
      <c r="B67">
        <f t="shared" ref="B67:B130" si="3">TRUNC(E67)</f>
        <v>0</v>
      </c>
      <c r="C67">
        <f t="shared" ref="C67:C130" si="4">TRUNC(E67,1)</f>
        <v>-0.3</v>
      </c>
      <c r="D67">
        <f t="shared" ref="D67:D130" si="5">TRUNC(E67,-1)</f>
        <v>0</v>
      </c>
      <c r="E67">
        <v>-0.36999999999999944</v>
      </c>
    </row>
    <row r="68" spans="2:5" x14ac:dyDescent="0.2">
      <c r="B68">
        <f t="shared" si="3"/>
        <v>0</v>
      </c>
      <c r="C68">
        <f t="shared" si="4"/>
        <v>-0.3</v>
      </c>
      <c r="D68">
        <f t="shared" si="5"/>
        <v>0</v>
      </c>
      <c r="E68">
        <v>-0.35999999999999943</v>
      </c>
    </row>
    <row r="69" spans="2:5" x14ac:dyDescent="0.2">
      <c r="B69">
        <f t="shared" si="3"/>
        <v>0</v>
      </c>
      <c r="C69">
        <f t="shared" si="4"/>
        <v>-0.3</v>
      </c>
      <c r="D69">
        <f t="shared" si="5"/>
        <v>0</v>
      </c>
      <c r="E69">
        <v>-0.34999999999999942</v>
      </c>
    </row>
    <row r="70" spans="2:5" x14ac:dyDescent="0.2">
      <c r="B70">
        <f t="shared" si="3"/>
        <v>0</v>
      </c>
      <c r="C70">
        <f t="shared" si="4"/>
        <v>-0.3</v>
      </c>
      <c r="D70">
        <f t="shared" si="5"/>
        <v>0</v>
      </c>
      <c r="E70">
        <v>-0.33999999999999941</v>
      </c>
    </row>
    <row r="71" spans="2:5" x14ac:dyDescent="0.2">
      <c r="B71">
        <f t="shared" si="3"/>
        <v>0</v>
      </c>
      <c r="C71">
        <f t="shared" si="4"/>
        <v>-0.3</v>
      </c>
      <c r="D71">
        <f t="shared" si="5"/>
        <v>0</v>
      </c>
      <c r="E71">
        <v>-0.3299999999999994</v>
      </c>
    </row>
    <row r="72" spans="2:5" x14ac:dyDescent="0.2">
      <c r="B72">
        <f t="shared" si="3"/>
        <v>0</v>
      </c>
      <c r="C72">
        <f t="shared" si="4"/>
        <v>-0.3</v>
      </c>
      <c r="D72">
        <f t="shared" si="5"/>
        <v>0</v>
      </c>
      <c r="E72">
        <v>-0.3199999999999994</v>
      </c>
    </row>
    <row r="73" spans="2:5" x14ac:dyDescent="0.2">
      <c r="B73">
        <f t="shared" si="3"/>
        <v>0</v>
      </c>
      <c r="C73">
        <f t="shared" si="4"/>
        <v>-0.3</v>
      </c>
      <c r="D73">
        <f t="shared" si="5"/>
        <v>0</v>
      </c>
      <c r="E73">
        <v>-0.30999999999999939</v>
      </c>
    </row>
    <row r="74" spans="2:5" x14ac:dyDescent="0.2">
      <c r="B74">
        <f t="shared" si="3"/>
        <v>0</v>
      </c>
      <c r="C74">
        <f t="shared" si="4"/>
        <v>-0.2</v>
      </c>
      <c r="D74">
        <f t="shared" si="5"/>
        <v>0</v>
      </c>
      <c r="E74">
        <v>-0.29999999999999938</v>
      </c>
    </row>
    <row r="75" spans="2:5" x14ac:dyDescent="0.2">
      <c r="B75">
        <f t="shared" si="3"/>
        <v>0</v>
      </c>
      <c r="C75">
        <f t="shared" si="4"/>
        <v>-0.2</v>
      </c>
      <c r="D75">
        <f t="shared" si="5"/>
        <v>0</v>
      </c>
      <c r="E75">
        <v>-0.28999999999999937</v>
      </c>
    </row>
    <row r="76" spans="2:5" x14ac:dyDescent="0.2">
      <c r="B76">
        <f t="shared" si="3"/>
        <v>0</v>
      </c>
      <c r="C76">
        <f t="shared" si="4"/>
        <v>-0.2</v>
      </c>
      <c r="D76">
        <f t="shared" si="5"/>
        <v>0</v>
      </c>
      <c r="E76">
        <v>-0.27999999999999936</v>
      </c>
    </row>
    <row r="77" spans="2:5" x14ac:dyDescent="0.2">
      <c r="B77">
        <f t="shared" si="3"/>
        <v>0</v>
      </c>
      <c r="C77">
        <f t="shared" si="4"/>
        <v>-0.2</v>
      </c>
      <c r="D77">
        <f t="shared" si="5"/>
        <v>0</v>
      </c>
      <c r="E77">
        <v>-0.26999999999999935</v>
      </c>
    </row>
    <row r="78" spans="2:5" x14ac:dyDescent="0.2">
      <c r="B78">
        <f t="shared" si="3"/>
        <v>0</v>
      </c>
      <c r="C78">
        <f t="shared" si="4"/>
        <v>-0.2</v>
      </c>
      <c r="D78">
        <f t="shared" si="5"/>
        <v>0</v>
      </c>
      <c r="E78">
        <v>-0.25999999999999934</v>
      </c>
    </row>
    <row r="79" spans="2:5" x14ac:dyDescent="0.2">
      <c r="B79">
        <f t="shared" si="3"/>
        <v>0</v>
      </c>
      <c r="C79">
        <f t="shared" si="4"/>
        <v>-0.2</v>
      </c>
      <c r="D79">
        <f t="shared" si="5"/>
        <v>0</v>
      </c>
      <c r="E79">
        <v>-0.24999999999999933</v>
      </c>
    </row>
    <row r="80" spans="2:5" x14ac:dyDescent="0.2">
      <c r="B80">
        <f t="shared" si="3"/>
        <v>0</v>
      </c>
      <c r="C80">
        <f t="shared" si="4"/>
        <v>-0.2</v>
      </c>
      <c r="D80">
        <f t="shared" si="5"/>
        <v>0</v>
      </c>
      <c r="E80">
        <v>-0.23999999999999932</v>
      </c>
    </row>
    <row r="81" spans="2:5" x14ac:dyDescent="0.2">
      <c r="B81">
        <f t="shared" si="3"/>
        <v>0</v>
      </c>
      <c r="C81">
        <f t="shared" si="4"/>
        <v>-0.2</v>
      </c>
      <c r="D81">
        <f t="shared" si="5"/>
        <v>0</v>
      </c>
      <c r="E81">
        <v>-0.22999999999999932</v>
      </c>
    </row>
    <row r="82" spans="2:5" x14ac:dyDescent="0.2">
      <c r="B82">
        <f t="shared" si="3"/>
        <v>0</v>
      </c>
      <c r="C82">
        <f t="shared" si="4"/>
        <v>-0.2</v>
      </c>
      <c r="D82">
        <f t="shared" si="5"/>
        <v>0</v>
      </c>
      <c r="E82">
        <v>-0.21999999999999931</v>
      </c>
    </row>
    <row r="83" spans="2:5" x14ac:dyDescent="0.2">
      <c r="B83">
        <f t="shared" si="3"/>
        <v>0</v>
      </c>
      <c r="C83">
        <f t="shared" si="4"/>
        <v>-0.2</v>
      </c>
      <c r="D83">
        <f t="shared" si="5"/>
        <v>0</v>
      </c>
      <c r="E83">
        <v>-0.2099999999999993</v>
      </c>
    </row>
    <row r="84" spans="2:5" x14ac:dyDescent="0.2">
      <c r="B84">
        <f t="shared" si="3"/>
        <v>0</v>
      </c>
      <c r="C84">
        <f t="shared" si="4"/>
        <v>-0.1</v>
      </c>
      <c r="D84">
        <f t="shared" si="5"/>
        <v>0</v>
      </c>
      <c r="E84">
        <v>-0.19999999999999929</v>
      </c>
    </row>
    <row r="85" spans="2:5" x14ac:dyDescent="0.2">
      <c r="B85">
        <f t="shared" si="3"/>
        <v>0</v>
      </c>
      <c r="C85">
        <f t="shared" si="4"/>
        <v>-0.1</v>
      </c>
      <c r="D85">
        <f t="shared" si="5"/>
        <v>0</v>
      </c>
      <c r="E85">
        <v>-0.18999999999999928</v>
      </c>
    </row>
    <row r="86" spans="2:5" x14ac:dyDescent="0.2">
      <c r="B86">
        <f t="shared" si="3"/>
        <v>0</v>
      </c>
      <c r="C86">
        <f t="shared" si="4"/>
        <v>-0.1</v>
      </c>
      <c r="D86">
        <f t="shared" si="5"/>
        <v>0</v>
      </c>
      <c r="E86">
        <v>-0.17999999999999927</v>
      </c>
    </row>
    <row r="87" spans="2:5" x14ac:dyDescent="0.2">
      <c r="B87">
        <f t="shared" si="3"/>
        <v>0</v>
      </c>
      <c r="C87">
        <f t="shared" si="4"/>
        <v>-0.1</v>
      </c>
      <c r="D87">
        <f t="shared" si="5"/>
        <v>0</v>
      </c>
      <c r="E87">
        <v>-0.16999999999999926</v>
      </c>
    </row>
    <row r="88" spans="2:5" x14ac:dyDescent="0.2">
      <c r="B88">
        <f t="shared" si="3"/>
        <v>0</v>
      </c>
      <c r="C88">
        <f t="shared" si="4"/>
        <v>-0.1</v>
      </c>
      <c r="D88">
        <f t="shared" si="5"/>
        <v>0</v>
      </c>
      <c r="E88">
        <v>-0.15999999999999925</v>
      </c>
    </row>
    <row r="89" spans="2:5" x14ac:dyDescent="0.2">
      <c r="B89">
        <f t="shared" si="3"/>
        <v>0</v>
      </c>
      <c r="C89">
        <f t="shared" si="4"/>
        <v>-0.1</v>
      </c>
      <c r="D89">
        <f t="shared" si="5"/>
        <v>0</v>
      </c>
      <c r="E89">
        <v>-0.14999999999999925</v>
      </c>
    </row>
    <row r="90" spans="2:5" x14ac:dyDescent="0.2">
      <c r="B90">
        <f t="shared" si="3"/>
        <v>0</v>
      </c>
      <c r="C90">
        <f t="shared" si="4"/>
        <v>-0.1</v>
      </c>
      <c r="D90">
        <f t="shared" si="5"/>
        <v>0</v>
      </c>
      <c r="E90">
        <v>-0.13999999999999924</v>
      </c>
    </row>
    <row r="91" spans="2:5" x14ac:dyDescent="0.2">
      <c r="B91">
        <f t="shared" si="3"/>
        <v>0</v>
      </c>
      <c r="C91">
        <f t="shared" si="4"/>
        <v>-0.1</v>
      </c>
      <c r="D91">
        <f t="shared" si="5"/>
        <v>0</v>
      </c>
      <c r="E91">
        <v>-0.12999999999999923</v>
      </c>
    </row>
    <row r="92" spans="2:5" x14ac:dyDescent="0.2">
      <c r="B92">
        <f t="shared" si="3"/>
        <v>0</v>
      </c>
      <c r="C92">
        <f t="shared" si="4"/>
        <v>-0.1</v>
      </c>
      <c r="D92">
        <f t="shared" si="5"/>
        <v>0</v>
      </c>
      <c r="E92">
        <v>-0.11999999999999923</v>
      </c>
    </row>
    <row r="93" spans="2:5" x14ac:dyDescent="0.2">
      <c r="B93">
        <f t="shared" si="3"/>
        <v>0</v>
      </c>
      <c r="C93">
        <f t="shared" si="4"/>
        <v>-0.1</v>
      </c>
      <c r="D93">
        <f t="shared" si="5"/>
        <v>0</v>
      </c>
      <c r="E93">
        <v>-0.10999999999999924</v>
      </c>
    </row>
    <row r="94" spans="2:5" x14ac:dyDescent="0.2">
      <c r="B94">
        <f t="shared" si="3"/>
        <v>0</v>
      </c>
      <c r="C94">
        <f t="shared" si="4"/>
        <v>0</v>
      </c>
      <c r="D94">
        <f t="shared" si="5"/>
        <v>0</v>
      </c>
      <c r="E94">
        <v>-9.9999999999999242E-2</v>
      </c>
    </row>
    <row r="95" spans="2:5" x14ac:dyDescent="0.2">
      <c r="B95">
        <f t="shared" si="3"/>
        <v>0</v>
      </c>
      <c r="C95">
        <f t="shared" si="4"/>
        <v>0</v>
      </c>
      <c r="D95">
        <f t="shared" si="5"/>
        <v>0</v>
      </c>
      <c r="E95">
        <v>-8.9999999999999247E-2</v>
      </c>
    </row>
    <row r="96" spans="2:5" x14ac:dyDescent="0.2">
      <c r="B96">
        <f t="shared" si="3"/>
        <v>0</v>
      </c>
      <c r="C96">
        <f t="shared" si="4"/>
        <v>0</v>
      </c>
      <c r="D96">
        <f t="shared" si="5"/>
        <v>0</v>
      </c>
      <c r="E96">
        <v>-7.9999999999999252E-2</v>
      </c>
    </row>
    <row r="97" spans="2:5" x14ac:dyDescent="0.2">
      <c r="B97">
        <f t="shared" si="3"/>
        <v>0</v>
      </c>
      <c r="C97">
        <f t="shared" si="4"/>
        <v>0</v>
      </c>
      <c r="D97">
        <f t="shared" si="5"/>
        <v>0</v>
      </c>
      <c r="E97">
        <v>-6.9999999999999257E-2</v>
      </c>
    </row>
    <row r="98" spans="2:5" x14ac:dyDescent="0.2">
      <c r="B98">
        <f t="shared" si="3"/>
        <v>0</v>
      </c>
      <c r="C98">
        <f t="shared" si="4"/>
        <v>0</v>
      </c>
      <c r="D98">
        <f t="shared" si="5"/>
        <v>0</v>
      </c>
      <c r="E98">
        <v>-5.9999999999999255E-2</v>
      </c>
    </row>
    <row r="99" spans="2:5" x14ac:dyDescent="0.2">
      <c r="B99">
        <f t="shared" si="3"/>
        <v>0</v>
      </c>
      <c r="C99">
        <f t="shared" si="4"/>
        <v>0</v>
      </c>
      <c r="D99">
        <f t="shared" si="5"/>
        <v>0</v>
      </c>
      <c r="E99">
        <v>-4.9999999999999253E-2</v>
      </c>
    </row>
    <row r="100" spans="2:5" x14ac:dyDescent="0.2">
      <c r="B100">
        <f t="shared" si="3"/>
        <v>0</v>
      </c>
      <c r="C100">
        <f t="shared" si="4"/>
        <v>0</v>
      </c>
      <c r="D100">
        <f t="shared" si="5"/>
        <v>0</v>
      </c>
      <c r="E100">
        <v>-3.9999999999999251E-2</v>
      </c>
    </row>
    <row r="101" spans="2:5" x14ac:dyDescent="0.2">
      <c r="B101">
        <f t="shared" si="3"/>
        <v>0</v>
      </c>
      <c r="C101">
        <f t="shared" si="4"/>
        <v>0</v>
      </c>
      <c r="D101">
        <f t="shared" si="5"/>
        <v>0</v>
      </c>
      <c r="E101">
        <v>-2.9999999999999249E-2</v>
      </c>
    </row>
    <row r="102" spans="2:5" x14ac:dyDescent="0.2">
      <c r="B102">
        <f t="shared" si="3"/>
        <v>0</v>
      </c>
      <c r="C102">
        <f t="shared" si="4"/>
        <v>0</v>
      </c>
      <c r="D102">
        <f t="shared" si="5"/>
        <v>0</v>
      </c>
      <c r="E102">
        <v>-1.9999999999999248E-2</v>
      </c>
    </row>
    <row r="103" spans="2:5" x14ac:dyDescent="0.2">
      <c r="B103">
        <f t="shared" si="3"/>
        <v>0</v>
      </c>
      <c r="C103">
        <f t="shared" si="4"/>
        <v>0</v>
      </c>
      <c r="D103">
        <f t="shared" si="5"/>
        <v>0</v>
      </c>
      <c r="E103">
        <v>-9.9999999999992473E-3</v>
      </c>
    </row>
    <row r="104" spans="2:5" x14ac:dyDescent="0.2">
      <c r="B104">
        <f t="shared" si="3"/>
        <v>0</v>
      </c>
      <c r="C104">
        <f t="shared" si="4"/>
        <v>0</v>
      </c>
      <c r="D104">
        <f t="shared" si="5"/>
        <v>0</v>
      </c>
      <c r="E104">
        <v>7.5286998857393428E-16</v>
      </c>
    </row>
    <row r="105" spans="2:5" x14ac:dyDescent="0.2">
      <c r="B105">
        <f t="shared" si="3"/>
        <v>0</v>
      </c>
      <c r="C105">
        <f t="shared" si="4"/>
        <v>0</v>
      </c>
      <c r="D105">
        <f t="shared" si="5"/>
        <v>0</v>
      </c>
      <c r="E105">
        <v>1.0000000000000753E-2</v>
      </c>
    </row>
    <row r="106" spans="2:5" x14ac:dyDescent="0.2">
      <c r="B106">
        <f t="shared" si="3"/>
        <v>0</v>
      </c>
      <c r="C106">
        <f t="shared" si="4"/>
        <v>0</v>
      </c>
      <c r="D106">
        <f t="shared" si="5"/>
        <v>0</v>
      </c>
      <c r="E106">
        <v>2.0000000000000753E-2</v>
      </c>
    </row>
    <row r="107" spans="2:5" x14ac:dyDescent="0.2">
      <c r="B107">
        <f t="shared" si="3"/>
        <v>0</v>
      </c>
      <c r="C107">
        <f t="shared" si="4"/>
        <v>0</v>
      </c>
      <c r="D107">
        <f t="shared" si="5"/>
        <v>0</v>
      </c>
      <c r="E107">
        <v>3.0000000000000755E-2</v>
      </c>
    </row>
    <row r="108" spans="2:5" x14ac:dyDescent="0.2">
      <c r="B108">
        <f t="shared" si="3"/>
        <v>0</v>
      </c>
      <c r="C108">
        <f t="shared" si="4"/>
        <v>0</v>
      </c>
      <c r="D108">
        <f t="shared" si="5"/>
        <v>0</v>
      </c>
      <c r="E108">
        <v>4.0000000000000757E-2</v>
      </c>
    </row>
    <row r="109" spans="2:5" x14ac:dyDescent="0.2">
      <c r="B109">
        <f t="shared" si="3"/>
        <v>0</v>
      </c>
      <c r="C109">
        <f t="shared" si="4"/>
        <v>0</v>
      </c>
      <c r="D109">
        <f t="shared" si="5"/>
        <v>0</v>
      </c>
      <c r="E109">
        <v>5.0000000000000759E-2</v>
      </c>
    </row>
    <row r="110" spans="2:5" x14ac:dyDescent="0.2">
      <c r="B110">
        <f t="shared" si="3"/>
        <v>0</v>
      </c>
      <c r="C110">
        <f t="shared" si="4"/>
        <v>0</v>
      </c>
      <c r="D110">
        <f t="shared" si="5"/>
        <v>0</v>
      </c>
      <c r="E110">
        <v>6.0000000000000761E-2</v>
      </c>
    </row>
    <row r="111" spans="2:5" x14ac:dyDescent="0.2">
      <c r="B111">
        <f t="shared" si="3"/>
        <v>0</v>
      </c>
      <c r="C111">
        <f t="shared" si="4"/>
        <v>0</v>
      </c>
      <c r="D111">
        <f t="shared" si="5"/>
        <v>0</v>
      </c>
      <c r="E111">
        <v>7.0000000000000756E-2</v>
      </c>
    </row>
    <row r="112" spans="2:5" x14ac:dyDescent="0.2">
      <c r="B112">
        <f t="shared" si="3"/>
        <v>0</v>
      </c>
      <c r="C112">
        <f t="shared" si="4"/>
        <v>0</v>
      </c>
      <c r="D112">
        <f t="shared" si="5"/>
        <v>0</v>
      </c>
      <c r="E112">
        <v>8.0000000000000751E-2</v>
      </c>
    </row>
    <row r="113" spans="2:5" x14ac:dyDescent="0.2">
      <c r="B113">
        <f t="shared" si="3"/>
        <v>0</v>
      </c>
      <c r="C113">
        <f t="shared" si="4"/>
        <v>0</v>
      </c>
      <c r="D113">
        <f t="shared" si="5"/>
        <v>0</v>
      </c>
      <c r="E113">
        <v>9.0000000000000746E-2</v>
      </c>
    </row>
    <row r="114" spans="2:5" x14ac:dyDescent="0.2">
      <c r="B114">
        <f t="shared" si="3"/>
        <v>0</v>
      </c>
      <c r="C114">
        <f t="shared" si="4"/>
        <v>0.1</v>
      </c>
      <c r="D114">
        <f t="shared" si="5"/>
        <v>0</v>
      </c>
      <c r="E114">
        <v>0.10000000000000074</v>
      </c>
    </row>
    <row r="115" spans="2:5" x14ac:dyDescent="0.2">
      <c r="B115">
        <f t="shared" si="3"/>
        <v>0</v>
      </c>
      <c r="C115">
        <f t="shared" si="4"/>
        <v>0.1</v>
      </c>
      <c r="D115">
        <f t="shared" si="5"/>
        <v>0</v>
      </c>
      <c r="E115">
        <v>0.11000000000000074</v>
      </c>
    </row>
    <row r="116" spans="2:5" x14ac:dyDescent="0.2">
      <c r="B116">
        <f t="shared" si="3"/>
        <v>0</v>
      </c>
      <c r="C116">
        <f t="shared" si="4"/>
        <v>0.1</v>
      </c>
      <c r="D116">
        <f t="shared" si="5"/>
        <v>0</v>
      </c>
      <c r="E116">
        <v>0.12000000000000073</v>
      </c>
    </row>
    <row r="117" spans="2:5" x14ac:dyDescent="0.2">
      <c r="B117">
        <f t="shared" si="3"/>
        <v>0</v>
      </c>
      <c r="C117">
        <f t="shared" si="4"/>
        <v>0.1</v>
      </c>
      <c r="D117">
        <f t="shared" si="5"/>
        <v>0</v>
      </c>
      <c r="E117">
        <v>0.13000000000000073</v>
      </c>
    </row>
    <row r="118" spans="2:5" x14ac:dyDescent="0.2">
      <c r="B118">
        <f t="shared" si="3"/>
        <v>0</v>
      </c>
      <c r="C118">
        <f t="shared" si="4"/>
        <v>0.1</v>
      </c>
      <c r="D118">
        <f t="shared" si="5"/>
        <v>0</v>
      </c>
      <c r="E118">
        <v>0.14000000000000073</v>
      </c>
    </row>
    <row r="119" spans="2:5" x14ac:dyDescent="0.2">
      <c r="B119">
        <f t="shared" si="3"/>
        <v>0</v>
      </c>
      <c r="C119">
        <f t="shared" si="4"/>
        <v>0.1</v>
      </c>
      <c r="D119">
        <f t="shared" si="5"/>
        <v>0</v>
      </c>
      <c r="E119">
        <v>0.15000000000000074</v>
      </c>
    </row>
    <row r="120" spans="2:5" x14ac:dyDescent="0.2">
      <c r="B120">
        <f t="shared" si="3"/>
        <v>0</v>
      </c>
      <c r="C120">
        <f t="shared" si="4"/>
        <v>0.1</v>
      </c>
      <c r="D120">
        <f t="shared" si="5"/>
        <v>0</v>
      </c>
      <c r="E120">
        <v>0.16000000000000075</v>
      </c>
    </row>
    <row r="121" spans="2:5" x14ac:dyDescent="0.2">
      <c r="B121">
        <f t="shared" si="3"/>
        <v>0</v>
      </c>
      <c r="C121">
        <f t="shared" si="4"/>
        <v>0.1</v>
      </c>
      <c r="D121">
        <f t="shared" si="5"/>
        <v>0</v>
      </c>
      <c r="E121">
        <v>0.17000000000000076</v>
      </c>
    </row>
    <row r="122" spans="2:5" x14ac:dyDescent="0.2">
      <c r="B122">
        <f t="shared" si="3"/>
        <v>0</v>
      </c>
      <c r="C122">
        <f t="shared" si="4"/>
        <v>0.1</v>
      </c>
      <c r="D122">
        <f t="shared" si="5"/>
        <v>0</v>
      </c>
      <c r="E122">
        <v>0.18000000000000077</v>
      </c>
    </row>
    <row r="123" spans="2:5" x14ac:dyDescent="0.2">
      <c r="B123">
        <f t="shared" si="3"/>
        <v>0</v>
      </c>
      <c r="C123">
        <f t="shared" si="4"/>
        <v>0.1</v>
      </c>
      <c r="D123">
        <f t="shared" si="5"/>
        <v>0</v>
      </c>
      <c r="E123">
        <v>0.19000000000000078</v>
      </c>
    </row>
    <row r="124" spans="2:5" x14ac:dyDescent="0.2">
      <c r="B124">
        <f t="shared" si="3"/>
        <v>0</v>
      </c>
      <c r="C124">
        <f t="shared" si="4"/>
        <v>0.2</v>
      </c>
      <c r="D124">
        <f t="shared" si="5"/>
        <v>0</v>
      </c>
      <c r="E124">
        <v>0.20000000000000079</v>
      </c>
    </row>
    <row r="125" spans="2:5" x14ac:dyDescent="0.2">
      <c r="B125">
        <f t="shared" si="3"/>
        <v>0</v>
      </c>
      <c r="C125">
        <f t="shared" si="4"/>
        <v>0.2</v>
      </c>
      <c r="D125">
        <f t="shared" si="5"/>
        <v>0</v>
      </c>
      <c r="E125">
        <v>0.2100000000000008</v>
      </c>
    </row>
    <row r="126" spans="2:5" x14ac:dyDescent="0.2">
      <c r="B126">
        <f t="shared" si="3"/>
        <v>0</v>
      </c>
      <c r="C126">
        <f t="shared" si="4"/>
        <v>0.2</v>
      </c>
      <c r="D126">
        <f t="shared" si="5"/>
        <v>0</v>
      </c>
      <c r="E126">
        <v>0.22000000000000081</v>
      </c>
    </row>
    <row r="127" spans="2:5" x14ac:dyDescent="0.2">
      <c r="B127">
        <f t="shared" si="3"/>
        <v>0</v>
      </c>
      <c r="C127">
        <f t="shared" si="4"/>
        <v>0.2</v>
      </c>
      <c r="D127">
        <f t="shared" si="5"/>
        <v>0</v>
      </c>
      <c r="E127">
        <v>0.23000000000000081</v>
      </c>
    </row>
    <row r="128" spans="2:5" x14ac:dyDescent="0.2">
      <c r="B128">
        <f t="shared" si="3"/>
        <v>0</v>
      </c>
      <c r="C128">
        <f t="shared" si="4"/>
        <v>0.2</v>
      </c>
      <c r="D128">
        <f t="shared" si="5"/>
        <v>0</v>
      </c>
      <c r="E128">
        <v>0.24000000000000082</v>
      </c>
    </row>
    <row r="129" spans="2:5" x14ac:dyDescent="0.2">
      <c r="B129">
        <f t="shared" si="3"/>
        <v>0</v>
      </c>
      <c r="C129">
        <f t="shared" si="4"/>
        <v>0.2</v>
      </c>
      <c r="D129">
        <f t="shared" si="5"/>
        <v>0</v>
      </c>
      <c r="E129">
        <v>0.25000000000000083</v>
      </c>
    </row>
    <row r="130" spans="2:5" x14ac:dyDescent="0.2">
      <c r="B130">
        <f t="shared" si="3"/>
        <v>0</v>
      </c>
      <c r="C130">
        <f t="shared" si="4"/>
        <v>0.2</v>
      </c>
      <c r="D130">
        <f t="shared" si="5"/>
        <v>0</v>
      </c>
      <c r="E130">
        <v>0.26000000000000084</v>
      </c>
    </row>
    <row r="131" spans="2:5" x14ac:dyDescent="0.2">
      <c r="B131">
        <f t="shared" ref="B131:B160" si="6">TRUNC(E131)</f>
        <v>0</v>
      </c>
      <c r="C131">
        <f t="shared" ref="C131:C160" si="7">TRUNC(E131,1)</f>
        <v>0.2</v>
      </c>
      <c r="D131">
        <f t="shared" ref="D131:D160" si="8">TRUNC(E131,-1)</f>
        <v>0</v>
      </c>
      <c r="E131">
        <v>0.27000000000000085</v>
      </c>
    </row>
    <row r="132" spans="2:5" x14ac:dyDescent="0.2">
      <c r="B132">
        <f t="shared" si="6"/>
        <v>0</v>
      </c>
      <c r="C132">
        <f t="shared" si="7"/>
        <v>0.2</v>
      </c>
      <c r="D132">
        <f t="shared" si="8"/>
        <v>0</v>
      </c>
      <c r="E132">
        <v>0.28000000000000086</v>
      </c>
    </row>
    <row r="133" spans="2:5" x14ac:dyDescent="0.2">
      <c r="B133">
        <f t="shared" si="6"/>
        <v>0</v>
      </c>
      <c r="C133">
        <f t="shared" si="7"/>
        <v>0.2</v>
      </c>
      <c r="D133">
        <f t="shared" si="8"/>
        <v>0</v>
      </c>
      <c r="E133">
        <v>0.29000000000000087</v>
      </c>
    </row>
    <row r="134" spans="2:5" x14ac:dyDescent="0.2">
      <c r="B134">
        <f t="shared" si="6"/>
        <v>0</v>
      </c>
      <c r="C134">
        <f t="shared" si="7"/>
        <v>0.3</v>
      </c>
      <c r="D134">
        <f t="shared" si="8"/>
        <v>0</v>
      </c>
      <c r="E134">
        <v>0.30000000000000088</v>
      </c>
    </row>
    <row r="135" spans="2:5" x14ac:dyDescent="0.2">
      <c r="B135">
        <f t="shared" si="6"/>
        <v>0</v>
      </c>
      <c r="C135">
        <f t="shared" si="7"/>
        <v>0.3</v>
      </c>
      <c r="D135">
        <f t="shared" si="8"/>
        <v>0</v>
      </c>
      <c r="E135">
        <v>0.31000000000000089</v>
      </c>
    </row>
    <row r="136" spans="2:5" x14ac:dyDescent="0.2">
      <c r="B136">
        <f t="shared" si="6"/>
        <v>0</v>
      </c>
      <c r="C136">
        <f t="shared" si="7"/>
        <v>0.3</v>
      </c>
      <c r="D136">
        <f t="shared" si="8"/>
        <v>0</v>
      </c>
      <c r="E136">
        <v>0.32000000000000089</v>
      </c>
    </row>
    <row r="137" spans="2:5" x14ac:dyDescent="0.2">
      <c r="B137">
        <f t="shared" si="6"/>
        <v>0</v>
      </c>
      <c r="C137">
        <f t="shared" si="7"/>
        <v>0.3</v>
      </c>
      <c r="D137">
        <f t="shared" si="8"/>
        <v>0</v>
      </c>
      <c r="E137">
        <v>0.3300000000000009</v>
      </c>
    </row>
    <row r="138" spans="2:5" x14ac:dyDescent="0.2">
      <c r="B138">
        <f t="shared" si="6"/>
        <v>0</v>
      </c>
      <c r="C138">
        <f t="shared" si="7"/>
        <v>0.3</v>
      </c>
      <c r="D138">
        <f t="shared" si="8"/>
        <v>0</v>
      </c>
      <c r="E138">
        <v>0.34000000000000091</v>
      </c>
    </row>
    <row r="139" spans="2:5" x14ac:dyDescent="0.2">
      <c r="B139">
        <f t="shared" si="6"/>
        <v>0</v>
      </c>
      <c r="C139">
        <f t="shared" si="7"/>
        <v>0.3</v>
      </c>
      <c r="D139">
        <f t="shared" si="8"/>
        <v>0</v>
      </c>
      <c r="E139">
        <v>0.35000000000000092</v>
      </c>
    </row>
    <row r="140" spans="2:5" x14ac:dyDescent="0.2">
      <c r="B140">
        <f t="shared" si="6"/>
        <v>0</v>
      </c>
      <c r="C140">
        <f t="shared" si="7"/>
        <v>0.3</v>
      </c>
      <c r="D140">
        <f t="shared" si="8"/>
        <v>0</v>
      </c>
      <c r="E140">
        <v>0.36000000000000093</v>
      </c>
    </row>
    <row r="141" spans="2:5" x14ac:dyDescent="0.2">
      <c r="B141">
        <f t="shared" si="6"/>
        <v>0</v>
      </c>
      <c r="C141">
        <f t="shared" si="7"/>
        <v>0.3</v>
      </c>
      <c r="D141">
        <f t="shared" si="8"/>
        <v>0</v>
      </c>
      <c r="E141">
        <v>0.37000000000000094</v>
      </c>
    </row>
    <row r="142" spans="2:5" x14ac:dyDescent="0.2">
      <c r="B142">
        <f t="shared" si="6"/>
        <v>0</v>
      </c>
      <c r="C142">
        <f t="shared" si="7"/>
        <v>0.3</v>
      </c>
      <c r="D142">
        <f t="shared" si="8"/>
        <v>0</v>
      </c>
      <c r="E142">
        <v>0.38000000000000095</v>
      </c>
    </row>
    <row r="143" spans="2:5" x14ac:dyDescent="0.2">
      <c r="B143">
        <f t="shared" si="6"/>
        <v>0</v>
      </c>
      <c r="C143">
        <f t="shared" si="7"/>
        <v>0.3</v>
      </c>
      <c r="D143">
        <f t="shared" si="8"/>
        <v>0</v>
      </c>
      <c r="E143">
        <v>0.39000000000000096</v>
      </c>
    </row>
    <row r="144" spans="2:5" x14ac:dyDescent="0.2">
      <c r="B144">
        <f t="shared" si="6"/>
        <v>0</v>
      </c>
      <c r="C144">
        <f t="shared" si="7"/>
        <v>0.4</v>
      </c>
      <c r="D144">
        <f t="shared" si="8"/>
        <v>0</v>
      </c>
      <c r="E144">
        <v>0.40000000000000097</v>
      </c>
    </row>
    <row r="145" spans="2:5" x14ac:dyDescent="0.2">
      <c r="B145">
        <f t="shared" si="6"/>
        <v>0</v>
      </c>
      <c r="C145">
        <f t="shared" si="7"/>
        <v>0.4</v>
      </c>
      <c r="D145">
        <f t="shared" si="8"/>
        <v>0</v>
      </c>
      <c r="E145">
        <v>0.41000000000000097</v>
      </c>
    </row>
    <row r="146" spans="2:5" x14ac:dyDescent="0.2">
      <c r="B146">
        <f t="shared" si="6"/>
        <v>0</v>
      </c>
      <c r="C146">
        <f t="shared" si="7"/>
        <v>0.4</v>
      </c>
      <c r="D146">
        <f t="shared" si="8"/>
        <v>0</v>
      </c>
      <c r="E146">
        <v>0.42000000000000098</v>
      </c>
    </row>
    <row r="147" spans="2:5" x14ac:dyDescent="0.2">
      <c r="B147">
        <f t="shared" si="6"/>
        <v>0</v>
      </c>
      <c r="C147">
        <f t="shared" si="7"/>
        <v>0.4</v>
      </c>
      <c r="D147">
        <f t="shared" si="8"/>
        <v>0</v>
      </c>
      <c r="E147">
        <v>0.43000000000000099</v>
      </c>
    </row>
    <row r="148" spans="2:5" x14ac:dyDescent="0.2">
      <c r="B148">
        <f t="shared" si="6"/>
        <v>0</v>
      </c>
      <c r="C148">
        <f t="shared" si="7"/>
        <v>0.4</v>
      </c>
      <c r="D148">
        <f t="shared" si="8"/>
        <v>0</v>
      </c>
      <c r="E148">
        <v>0.440000000000001</v>
      </c>
    </row>
    <row r="149" spans="2:5" x14ac:dyDescent="0.2">
      <c r="B149">
        <f t="shared" si="6"/>
        <v>0</v>
      </c>
      <c r="C149">
        <f t="shared" si="7"/>
        <v>0.4</v>
      </c>
      <c r="D149">
        <f t="shared" si="8"/>
        <v>0</v>
      </c>
      <c r="E149">
        <v>0.45000000000000101</v>
      </c>
    </row>
    <row r="150" spans="2:5" x14ac:dyDescent="0.2">
      <c r="B150">
        <f t="shared" si="6"/>
        <v>0</v>
      </c>
      <c r="C150">
        <f t="shared" si="7"/>
        <v>0.4</v>
      </c>
      <c r="D150">
        <f t="shared" si="8"/>
        <v>0</v>
      </c>
      <c r="E150">
        <v>0.46000000000000102</v>
      </c>
    </row>
    <row r="151" spans="2:5" x14ac:dyDescent="0.2">
      <c r="B151">
        <f t="shared" si="6"/>
        <v>0</v>
      </c>
      <c r="C151">
        <f t="shared" si="7"/>
        <v>0.4</v>
      </c>
      <c r="D151">
        <f t="shared" si="8"/>
        <v>0</v>
      </c>
      <c r="E151">
        <v>0.47000000000000103</v>
      </c>
    </row>
    <row r="152" spans="2:5" x14ac:dyDescent="0.2">
      <c r="B152">
        <f t="shared" si="6"/>
        <v>0</v>
      </c>
      <c r="C152">
        <f t="shared" si="7"/>
        <v>0.4</v>
      </c>
      <c r="D152">
        <f t="shared" si="8"/>
        <v>0</v>
      </c>
      <c r="E152">
        <v>0.48000000000000104</v>
      </c>
    </row>
    <row r="153" spans="2:5" x14ac:dyDescent="0.2">
      <c r="B153">
        <f t="shared" si="6"/>
        <v>0</v>
      </c>
      <c r="C153">
        <f t="shared" si="7"/>
        <v>0.4</v>
      </c>
      <c r="D153">
        <f t="shared" si="8"/>
        <v>0</v>
      </c>
      <c r="E153">
        <v>0.49000000000000105</v>
      </c>
    </row>
    <row r="154" spans="2:5" x14ac:dyDescent="0.2">
      <c r="B154">
        <f t="shared" si="6"/>
        <v>0</v>
      </c>
      <c r="C154">
        <f t="shared" si="7"/>
        <v>0.5</v>
      </c>
      <c r="D154">
        <f t="shared" si="8"/>
        <v>0</v>
      </c>
      <c r="E154">
        <v>0.500000000000001</v>
      </c>
    </row>
    <row r="155" spans="2:5" x14ac:dyDescent="0.2">
      <c r="B155">
        <f t="shared" si="6"/>
        <v>0</v>
      </c>
      <c r="C155">
        <f t="shared" si="7"/>
        <v>0.5</v>
      </c>
      <c r="D155">
        <f t="shared" si="8"/>
        <v>0</v>
      </c>
      <c r="E155">
        <v>0.51000000000000101</v>
      </c>
    </row>
    <row r="156" spans="2:5" x14ac:dyDescent="0.2">
      <c r="B156">
        <f t="shared" si="6"/>
        <v>0</v>
      </c>
      <c r="C156">
        <f t="shared" si="7"/>
        <v>0.5</v>
      </c>
      <c r="D156">
        <f t="shared" si="8"/>
        <v>0</v>
      </c>
      <c r="E156">
        <v>0.52000000000000102</v>
      </c>
    </row>
    <row r="157" spans="2:5" x14ac:dyDescent="0.2">
      <c r="B157">
        <f t="shared" si="6"/>
        <v>0</v>
      </c>
      <c r="C157">
        <f t="shared" si="7"/>
        <v>0.5</v>
      </c>
      <c r="D157">
        <f t="shared" si="8"/>
        <v>0</v>
      </c>
      <c r="E157">
        <v>0.53000000000000103</v>
      </c>
    </row>
    <row r="158" spans="2:5" x14ac:dyDescent="0.2">
      <c r="B158">
        <f t="shared" si="6"/>
        <v>0</v>
      </c>
      <c r="C158">
        <f t="shared" si="7"/>
        <v>0.5</v>
      </c>
      <c r="D158">
        <f t="shared" si="8"/>
        <v>0</v>
      </c>
      <c r="E158">
        <v>0.54000000000000103</v>
      </c>
    </row>
    <row r="159" spans="2:5" x14ac:dyDescent="0.2">
      <c r="B159">
        <f t="shared" si="6"/>
        <v>0</v>
      </c>
      <c r="C159">
        <f t="shared" si="7"/>
        <v>0.5</v>
      </c>
      <c r="D159">
        <f t="shared" si="8"/>
        <v>0</v>
      </c>
      <c r="E159">
        <v>0.55000000000000104</v>
      </c>
    </row>
    <row r="160" spans="2:5" x14ac:dyDescent="0.2">
      <c r="B160">
        <f t="shared" si="6"/>
        <v>0</v>
      </c>
      <c r="C160">
        <f t="shared" si="7"/>
        <v>0.5</v>
      </c>
      <c r="D160">
        <f t="shared" si="8"/>
        <v>0</v>
      </c>
      <c r="E160">
        <v>0.56000000000000105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3.83203125" style="4" bestFit="1" customWidth="1"/>
    <col min="20" max="21" width="5.6640625" style="4" bestFit="1" customWidth="1"/>
    <col min="22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9" width="5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5.6640625" style="4" bestFit="1" customWidth="1"/>
    <col min="39" max="48" width="5.832031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99</v>
      </c>
    </row>
    <row r="4" spans="1:48" x14ac:dyDescent="0.15">
      <c r="A4" s="13" t="s">
        <v>100</v>
      </c>
      <c r="B4" s="4">
        <v>0</v>
      </c>
      <c r="C4" s="4">
        <v>0.1</v>
      </c>
      <c r="D4" s="4">
        <v>0.2</v>
      </c>
      <c r="E4" s="4">
        <v>0.3</v>
      </c>
      <c r="F4" s="4">
        <v>-0.1</v>
      </c>
      <c r="G4" s="6"/>
      <c r="H4" s="20" t="s">
        <v>460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3" t="s">
        <v>101</v>
      </c>
      <c r="B5" s="4">
        <v>0</v>
      </c>
      <c r="C5" s="4">
        <v>0.1</v>
      </c>
      <c r="D5" s="4">
        <v>0.2</v>
      </c>
      <c r="E5" s="4">
        <v>0.3</v>
      </c>
      <c r="F5" s="4">
        <v>-0.1</v>
      </c>
      <c r="G5" s="6"/>
      <c r="H5" s="20" t="s">
        <v>460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3" t="s">
        <v>102</v>
      </c>
      <c r="B6" s="4">
        <v>1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20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>
        <f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2" t="s">
        <v>103</v>
      </c>
    </row>
    <row r="8" spans="1:48" x14ac:dyDescent="0.15">
      <c r="A8" s="12" t="s">
        <v>104</v>
      </c>
    </row>
    <row r="9" spans="1:48" x14ac:dyDescent="0.15">
      <c r="A9" s="12" t="s">
        <v>105</v>
      </c>
    </row>
    <row r="10" spans="1:48" x14ac:dyDescent="0.15">
      <c r="A10" s="12" t="s">
        <v>106</v>
      </c>
    </row>
    <row r="11" spans="1:48" x14ac:dyDescent="0.15">
      <c r="A11" s="12" t="s">
        <v>107</v>
      </c>
    </row>
    <row r="12" spans="1:48" x14ac:dyDescent="0.15">
      <c r="A12" s="12" t="s">
        <v>108</v>
      </c>
    </row>
    <row r="13" spans="1:48" x14ac:dyDescent="0.15">
      <c r="A13" s="12" t="s">
        <v>109</v>
      </c>
    </row>
    <row r="14" spans="1:48" x14ac:dyDescent="0.15">
      <c r="A14" s="12" t="s">
        <v>110</v>
      </c>
    </row>
    <row r="15" spans="1:48" x14ac:dyDescent="0.15">
      <c r="A15" s="12" t="s">
        <v>111</v>
      </c>
    </row>
    <row r="16" spans="1:48" x14ac:dyDescent="0.15">
      <c r="A16" s="12" t="s">
        <v>112</v>
      </c>
    </row>
    <row r="17" spans="1:48" x14ac:dyDescent="0.15">
      <c r="A17" s="12" t="s">
        <v>113</v>
      </c>
    </row>
    <row r="18" spans="1:48" x14ac:dyDescent="0.15">
      <c r="A18" s="12" t="s">
        <v>114</v>
      </c>
      <c r="Q18" s="30"/>
    </row>
    <row r="19" spans="1:48" x14ac:dyDescent="0.15">
      <c r="A19" s="12" t="s">
        <v>115</v>
      </c>
    </row>
    <row r="20" spans="1:48" x14ac:dyDescent="0.15">
      <c r="A20" s="13" t="s">
        <v>116</v>
      </c>
      <c r="B20" s="4">
        <v>0</v>
      </c>
      <c r="C20" s="4">
        <v>0.1</v>
      </c>
      <c r="D20" s="4">
        <v>0.2</v>
      </c>
      <c r="E20" s="4">
        <v>0.3</v>
      </c>
      <c r="F20" s="4">
        <v>-0.1</v>
      </c>
      <c r="G20" s="6"/>
      <c r="H20" s="20" t="s">
        <v>460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>
        <f>CORREL(B20:D20,D20:F20)</f>
        <v>-0.72057669212289199</v>
      </c>
      <c r="R20" s="4">
        <f t="shared" ref="R20:AE20" si="4">CORREL(C20:E20,E20:G20)</f>
        <v>-1</v>
      </c>
      <c r="S20" s="4" t="e">
        <f t="shared" si="4"/>
        <v>#DIV/0!</v>
      </c>
      <c r="T20" s="4" t="e">
        <f t="shared" si="4"/>
        <v>#DIV/0!</v>
      </c>
      <c r="U20" s="4" t="e">
        <f t="shared" si="4"/>
        <v>#VALUE!</v>
      </c>
      <c r="V20" s="4" t="e">
        <f t="shared" si="4"/>
        <v>#VALUE!</v>
      </c>
      <c r="W20" s="4" t="e">
        <f t="shared" si="4"/>
        <v>#VALUE!</v>
      </c>
      <c r="X20" s="4" t="e">
        <f t="shared" si="4"/>
        <v>#N/A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>CORREL(O20:P20,P20:R20)</f>
        <v>#N/A</v>
      </c>
      <c r="AD20" s="4" t="e">
        <f t="shared" si="4"/>
        <v>#NUM!</v>
      </c>
      <c r="AE20" s="4" t="e">
        <f t="shared" si="4"/>
        <v>#REF!</v>
      </c>
      <c r="AF20" s="4">
        <f>CORREL(B20:D20,D20:F20)</f>
        <v>-0.72057669212289199</v>
      </c>
      <c r="AG20" s="4">
        <f t="array" ref="AG20:AV20">CORREL(B20:D20,D20:F20)</f>
        <v>-0.72057669212289199</v>
      </c>
      <c r="AH20" s="4"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</row>
    <row r="21" spans="1:48" x14ac:dyDescent="0.15">
      <c r="A21" s="13" t="s">
        <v>117</v>
      </c>
      <c r="B21" s="4">
        <v>0</v>
      </c>
      <c r="C21" s="4">
        <v>0.1</v>
      </c>
      <c r="D21" s="4">
        <v>0.2</v>
      </c>
      <c r="E21" s="4">
        <v>0.3</v>
      </c>
      <c r="F21" s="4">
        <v>-0.1</v>
      </c>
      <c r="G21" s="6"/>
      <c r="H21" s="20" t="s">
        <v>460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5">COUNT(I21,G21)</f>
        <v>0</v>
      </c>
      <c r="Y21" s="6">
        <f>COUNT(J21,H21)</f>
        <v>0</v>
      </c>
      <c r="Z21" s="6">
        <f t="shared" si="5"/>
        <v>0</v>
      </c>
      <c r="AA21" s="6">
        <f t="shared" si="5"/>
        <v>0</v>
      </c>
      <c r="AB21" s="6">
        <f t="shared" si="5"/>
        <v>0</v>
      </c>
      <c r="AC21" s="6">
        <f t="shared" si="5"/>
        <v>0</v>
      </c>
      <c r="AD21" s="6">
        <f t="shared" si="5"/>
        <v>0</v>
      </c>
      <c r="AE21" s="6">
        <f t="shared" si="5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3" t="s">
        <v>118</v>
      </c>
      <c r="B22" s="4">
        <v>0</v>
      </c>
      <c r="C22" s="4">
        <v>0.1</v>
      </c>
      <c r="D22" s="4">
        <v>-2</v>
      </c>
      <c r="E22" s="4">
        <v>-3</v>
      </c>
      <c r="F22" s="4">
        <v>4</v>
      </c>
      <c r="G22" s="6"/>
      <c r="H22" s="20" t="s">
        <v>460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6">COUNTA(H22,F22)</f>
        <v>2</v>
      </c>
      <c r="X22" s="6">
        <f t="shared" si="6"/>
        <v>1</v>
      </c>
      <c r="Y22" s="6">
        <f t="shared" si="6"/>
        <v>2</v>
      </c>
      <c r="Z22" s="6">
        <f t="shared" si="6"/>
        <v>2</v>
      </c>
      <c r="AA22" s="6">
        <f t="shared" si="6"/>
        <v>2</v>
      </c>
      <c r="AB22" s="6">
        <f t="shared" si="6"/>
        <v>2</v>
      </c>
      <c r="AC22" s="6">
        <f t="shared" si="6"/>
        <v>2</v>
      </c>
      <c r="AD22" s="6">
        <f t="shared" si="6"/>
        <v>2</v>
      </c>
      <c r="AE22" s="6">
        <f t="shared" si="6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3" t="s">
        <v>119</v>
      </c>
      <c r="B23" s="4">
        <v>0</v>
      </c>
      <c r="C23" s="4">
        <v>0.1</v>
      </c>
      <c r="D23" s="4">
        <v>-2</v>
      </c>
      <c r="E23" s="4">
        <v>-3</v>
      </c>
      <c r="F23" s="4">
        <v>4</v>
      </c>
      <c r="G23" s="6"/>
      <c r="H23" s="20" t="s">
        <v>462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>
        <f>COUNTBLANK(B23:C23)</f>
        <v>0</v>
      </c>
      <c r="R23" s="6">
        <f t="shared" ref="R23:AE23" si="7">COUNTBLANK(C23:D23)</f>
        <v>0</v>
      </c>
      <c r="S23" s="6">
        <f>COUNTBLANK(B23)</f>
        <v>0</v>
      </c>
      <c r="T23" s="6">
        <f t="shared" si="7"/>
        <v>0</v>
      </c>
      <c r="U23" s="6">
        <f t="shared" si="7"/>
        <v>1</v>
      </c>
      <c r="V23" s="6">
        <f>COUNTBLANK(G23:H23)</f>
        <v>2</v>
      </c>
      <c r="W23" s="6">
        <f>COUNTBLANK(H23:I23)</f>
        <v>1</v>
      </c>
      <c r="X23" s="6">
        <f t="shared" si="7"/>
        <v>0</v>
      </c>
      <c r="Y23" s="6">
        <f t="shared" si="7"/>
        <v>0</v>
      </c>
      <c r="Z23" s="6">
        <f t="shared" si="7"/>
        <v>0</v>
      </c>
      <c r="AA23" s="6">
        <f t="shared" si="7"/>
        <v>0</v>
      </c>
      <c r="AB23" s="6">
        <f t="shared" si="7"/>
        <v>0</v>
      </c>
      <c r="AC23" s="6">
        <f t="shared" si="7"/>
        <v>0</v>
      </c>
      <c r="AD23" s="6">
        <f t="shared" si="7"/>
        <v>0</v>
      </c>
      <c r="AE23" s="6">
        <f t="shared" si="7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3" t="s">
        <v>120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20" t="s">
        <v>460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8">COUNTIF(H24:I24,H24)</f>
        <v>1</v>
      </c>
      <c r="Z24" s="6">
        <f t="shared" si="8"/>
        <v>1</v>
      </c>
      <c r="AA24" s="6">
        <f t="shared" si="8"/>
        <v>1</v>
      </c>
      <c r="AB24" s="6">
        <f t="shared" si="8"/>
        <v>1</v>
      </c>
      <c r="AC24" s="6">
        <f t="shared" si="8"/>
        <v>1</v>
      </c>
      <c r="AD24" s="6">
        <f t="shared" si="8"/>
        <v>1</v>
      </c>
      <c r="AE24" s="6">
        <f t="shared" si="8"/>
        <v>1</v>
      </c>
      <c r="AF24" s="6">
        <f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2" t="s">
        <v>121</v>
      </c>
    </row>
    <row r="26" spans="1:48" x14ac:dyDescent="0.15">
      <c r="A26" s="12" t="s">
        <v>122</v>
      </c>
      <c r="G26" s="6"/>
      <c r="H26" s="20"/>
      <c r="I26" s="6"/>
      <c r="J26" s="6"/>
      <c r="K26" s="6"/>
      <c r="L26" s="8"/>
      <c r="M26" s="8"/>
      <c r="N26" s="8"/>
      <c r="O26" s="8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12" t="s">
        <v>123</v>
      </c>
      <c r="G27" s="6"/>
      <c r="H27" s="20"/>
      <c r="I27" s="6"/>
      <c r="J27" s="6"/>
      <c r="K27" s="6"/>
      <c r="L27" s="8"/>
      <c r="M27" s="8"/>
      <c r="N27" s="8"/>
      <c r="O27" s="8"/>
      <c r="P27" s="8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12" t="s">
        <v>124</v>
      </c>
    </row>
    <row r="29" spans="1:48" x14ac:dyDescent="0.15">
      <c r="A29" s="12" t="s">
        <v>125</v>
      </c>
    </row>
    <row r="30" spans="1:48" x14ac:dyDescent="0.15">
      <c r="A30" s="12" t="s">
        <v>126</v>
      </c>
    </row>
    <row r="31" spans="1:48" x14ac:dyDescent="0.15">
      <c r="A31" s="12" t="s">
        <v>127</v>
      </c>
    </row>
    <row r="32" spans="1:48" x14ac:dyDescent="0.15">
      <c r="A32" s="12" t="s">
        <v>128</v>
      </c>
    </row>
    <row r="33" spans="1:48" x14ac:dyDescent="0.15">
      <c r="A33" s="12" t="s">
        <v>129</v>
      </c>
    </row>
    <row r="34" spans="1:48" x14ac:dyDescent="0.15">
      <c r="A34" s="12" t="s">
        <v>130</v>
      </c>
    </row>
    <row r="35" spans="1:48" x14ac:dyDescent="0.15">
      <c r="A35" s="12" t="s">
        <v>131</v>
      </c>
    </row>
    <row r="36" spans="1:48" x14ac:dyDescent="0.15">
      <c r="A36" s="12" t="s">
        <v>132</v>
      </c>
    </row>
    <row r="37" spans="1:48" x14ac:dyDescent="0.15">
      <c r="A37" s="13" t="s">
        <v>133</v>
      </c>
      <c r="B37" s="4">
        <v>0</v>
      </c>
      <c r="C37" s="4">
        <v>0.1</v>
      </c>
      <c r="D37" s="4">
        <v>0.2</v>
      </c>
      <c r="E37" s="4">
        <v>0.3</v>
      </c>
      <c r="F37" s="4">
        <v>-0.1</v>
      </c>
      <c r="G37" s="6"/>
      <c r="H37" s="20" t="s">
        <v>460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>
        <f>FORECAST(32,B37:D37,C37:E37)</f>
        <v>31.900000000000006</v>
      </c>
      <c r="R37" s="4">
        <f>FORECAST(H37,C37:E37,D37:F37)</f>
        <v>-20.523076923076921</v>
      </c>
      <c r="S37" s="4">
        <f>FORECAST(I37,D37:F37,E37:G37)</f>
        <v>2.500000000000005E-2</v>
      </c>
      <c r="T37" s="4" t="e">
        <f>FORECAST(J37,E37:G37,F37:H37)</f>
        <v>#VALUE!</v>
      </c>
      <c r="U37" s="4" t="e">
        <f>FORECAST(K37,F37:H37,G37:I37)</f>
        <v>#N/A</v>
      </c>
      <c r="V37" s="4" t="e">
        <f t="shared" ref="V37:W37" si="9">FORECAST(L37,G37:I37,H37:J37)</f>
        <v>#DIV/0!</v>
      </c>
      <c r="W37" s="4" t="e">
        <f t="shared" si="9"/>
        <v>#NAME?</v>
      </c>
      <c r="X37" s="4" t="e">
        <f>FORECAST(N37,I37:K37,J37:L37)</f>
        <v>#NULL!</v>
      </c>
      <c r="Y37" s="4" t="e">
        <f t="shared" ref="Y37:AE37" si="10">FORECAST(O37,J37:L37,K37:M37)</f>
        <v>#NUM!</v>
      </c>
      <c r="Z37" s="4" t="e">
        <f t="shared" si="10"/>
        <v>#REF!</v>
      </c>
      <c r="AA37" s="4" t="e">
        <f>FORECAST(Q37,L37:N37,M37:O37)</f>
        <v>#DIV/0!</v>
      </c>
      <c r="AB37" s="4" t="e">
        <f t="shared" si="10"/>
        <v>#NAME?</v>
      </c>
      <c r="AC37" s="4" t="e">
        <f>FORECAST(S37,H37:J37,M37:O37)</f>
        <v>#NAME?</v>
      </c>
      <c r="AD37" s="4" t="e">
        <f t="shared" si="10"/>
        <v>#VALUE!</v>
      </c>
      <c r="AE37" s="4" t="e">
        <f t="shared" si="10"/>
        <v>#N/A</v>
      </c>
      <c r="AF37" s="4" t="e">
        <f>FORECAST(B37:P37,{1,7,3,0}, {7,2,9,4})</f>
        <v>#VALUE!</v>
      </c>
      <c r="AG37" s="4">
        <f t="array" ref="AG37:AV37">FORECAST(B37:P37,{1,7,3,0}, {7,2,9,4})</f>
        <v>5.1206896551724137</v>
      </c>
      <c r="AH37" s="4">
        <v>5.0775862068965516</v>
      </c>
      <c r="AI37" s="4">
        <v>5.0344827586206895</v>
      </c>
      <c r="AJ37" s="4">
        <v>4.9913793103448274</v>
      </c>
      <c r="AK37" s="4">
        <v>5.1637931034482758</v>
      </c>
      <c r="AL37" s="4">
        <v>5.1206896551724137</v>
      </c>
      <c r="AM37" s="4">
        <v>-20.741379310344826</v>
      </c>
      <c r="AN37" s="4">
        <v>4.6896551724137927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134</v>
      </c>
      <c r="Q38" s="4">
        <f>FORECAST(0.21,  {0.0217,0.0474,0.050457757,0.062},{0.21,0.291,0.328,0.396})</f>
        <v>2.4828332054633209E-2</v>
      </c>
    </row>
    <row r="39" spans="1:48" x14ac:dyDescent="0.15">
      <c r="A39" s="12" t="s">
        <v>135</v>
      </c>
    </row>
    <row r="40" spans="1:48" x14ac:dyDescent="0.15">
      <c r="A40" s="12" t="s">
        <v>136</v>
      </c>
    </row>
    <row r="41" spans="1:48" x14ac:dyDescent="0.15">
      <c r="A41" s="12" t="s">
        <v>137</v>
      </c>
    </row>
    <row r="42" spans="1:48" x14ac:dyDescent="0.15">
      <c r="A42" s="13" t="s">
        <v>138</v>
      </c>
      <c r="B42" s="4">
        <v>0</v>
      </c>
      <c r="C42" s="4">
        <v>0.1</v>
      </c>
      <c r="D42" s="4">
        <v>0.2</v>
      </c>
      <c r="E42" s="4">
        <v>0.3</v>
      </c>
      <c r="F42" s="4">
        <v>-0.1</v>
      </c>
      <c r="G42" s="6"/>
      <c r="H42" s="20" t="s">
        <v>460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4">
        <f>_xlfn.FORECAST.LINEAR(C42,{1,7,3,0}, {7,2,9,4})</f>
        <v>5.0775862068965516</v>
      </c>
      <c r="R42" s="4">
        <f>_xlfn.FORECAST.LINEAR(D42,{1,7,3,0}, {7,2,9,4})</f>
        <v>5.0344827586206895</v>
      </c>
      <c r="S42" s="4">
        <f>_xlfn.FORECAST.LINEAR(E42,{1,7,3,0}, {7,2,9,4})</f>
        <v>4.9913793103448274</v>
      </c>
      <c r="T42" s="4">
        <f>_xlfn.FORECAST.LINEAR(F42,{1,7,3,0}, {7,2,9,4})</f>
        <v>5.1637931034482758</v>
      </c>
      <c r="U42" s="4" t="e">
        <f>_xlfn.FORECAST.LINEAR(H37,E41, G41)</f>
        <v>#VALUE!</v>
      </c>
      <c r="V42" s="4">
        <f>_xlfn.FORECAST.LINEAR(H42,{1,7,3,0}, {7,2,9,4})</f>
        <v>-20.741379310344826</v>
      </c>
      <c r="W42" s="4">
        <f>_xlfn.FORECAST.LINEAR(I42,{1,7,3,0}, {7,2,9,4})</f>
        <v>4.6896551724137927</v>
      </c>
      <c r="X42" s="4" t="e">
        <f>_xlfn.FORECAST.LINEAR(H37,G41:G42, G41:G42)</f>
        <v>#DIV/0!</v>
      </c>
      <c r="Y42" s="4" t="e">
        <f>_xlfn.FORECAST.LINEAR(K42,{1,7,3,0}, {7,2,9,4})</f>
        <v>#N/A</v>
      </c>
      <c r="Z42" s="4" t="e">
        <f>_xlfn.FORECAST.LINEAR(L42,{1,7,3,0}, {7,2,9,4})</f>
        <v>#DIV/0!</v>
      </c>
      <c r="AA42" s="4" t="e">
        <f>_xlfn.FORECAST.LINEAR(M42,G42, C42:D42)</f>
        <v>#NAME?</v>
      </c>
      <c r="AB42" s="4" t="e">
        <f>_xlfn.FORECAST.LINEAR(N42,{1,7,3,0}, {7,2,9,4})</f>
        <v>#NULL!</v>
      </c>
      <c r="AC42" s="4" t="e">
        <f>_xlfn.FORECAST.LINEAR(O42,{1,7,3,0}, {7,2,9,4})</f>
        <v>#NUM!</v>
      </c>
      <c r="AD42" s="4" t="e">
        <f>_xlfn.FORECAST.LINEAR(P42,{1,7,3,0}, {7,2,9,4})</f>
        <v>#REF!</v>
      </c>
      <c r="AE42" s="4">
        <f>_xlfn.FORECAST.LINEAR(Q42,{1,7,3,0}, {7,2,9,4})</f>
        <v>2.932074910820452</v>
      </c>
      <c r="AF42" s="4" t="e">
        <f>_xlfn.FORECAST.LINEAR(B42:P42,{1,7,3,0}, {7,2,9,4})</f>
        <v>#VALUE!</v>
      </c>
      <c r="AG42" s="4">
        <f t="array" ref="AG42:AV42">_xlfn.FORECAST.LINEAR(B42:P42,{1,7,3,0}, {7,2,9,4})</f>
        <v>5.1206896551724137</v>
      </c>
      <c r="AH42" s="4">
        <v>5.0775862068965516</v>
      </c>
      <c r="AI42" s="4">
        <v>5.0344827586206895</v>
      </c>
      <c r="AJ42" s="4">
        <v>4.9913793103448274</v>
      </c>
      <c r="AK42" s="4">
        <v>5.1637931034482758</v>
      </c>
      <c r="AL42" s="4">
        <v>5.1206896551724137</v>
      </c>
      <c r="AM42" s="4">
        <v>-20.741379310344826</v>
      </c>
      <c r="AN42" s="4">
        <v>4.6896551724137927</v>
      </c>
      <c r="AO42" s="4" t="e">
        <v>#VALUE!</v>
      </c>
      <c r="AP42" s="4" t="e">
        <v>#N/A</v>
      </c>
      <c r="AQ42" s="4" t="e">
        <v>#DIV/0!</v>
      </c>
      <c r="AR42" s="4" t="e">
        <v>#NAME?</v>
      </c>
      <c r="AS42" s="4" t="e">
        <v>#NULL!</v>
      </c>
      <c r="AT42" s="4" t="e">
        <v>#NUM!</v>
      </c>
      <c r="AU42" s="4" t="e">
        <v>#REF!</v>
      </c>
      <c r="AV42" s="4" t="e">
        <v>#N/A</v>
      </c>
    </row>
    <row r="43" spans="1:48" x14ac:dyDescent="0.15">
      <c r="A43" s="12" t="s">
        <v>139</v>
      </c>
    </row>
    <row r="44" spans="1:48" x14ac:dyDescent="0.15">
      <c r="A44" s="12" t="s">
        <v>140</v>
      </c>
    </row>
    <row r="45" spans="1:48" x14ac:dyDescent="0.15">
      <c r="A45" s="12" t="s">
        <v>141</v>
      </c>
    </row>
    <row r="46" spans="1:48" x14ac:dyDescent="0.15">
      <c r="A46" s="12" t="s">
        <v>142</v>
      </c>
    </row>
    <row r="47" spans="1:48" ht="15" x14ac:dyDescent="0.2">
      <c r="A47" s="12" t="s">
        <v>143</v>
      </c>
      <c r="L47" s="29"/>
    </row>
    <row r="48" spans="1:48" x14ac:dyDescent="0.15">
      <c r="A48" s="12" t="s">
        <v>144</v>
      </c>
    </row>
    <row r="49" spans="1:48" x14ac:dyDescent="0.15">
      <c r="A49" s="12" t="s">
        <v>145</v>
      </c>
    </row>
    <row r="50" spans="1:48" x14ac:dyDescent="0.15">
      <c r="A50" s="12" t="s">
        <v>146</v>
      </c>
    </row>
    <row r="51" spans="1:48" x14ac:dyDescent="0.15">
      <c r="A51" s="12" t="s">
        <v>147</v>
      </c>
    </row>
    <row r="52" spans="1:48" x14ac:dyDescent="0.15">
      <c r="A52" s="12" t="s">
        <v>148</v>
      </c>
    </row>
    <row r="53" spans="1:48" x14ac:dyDescent="0.15">
      <c r="A53" s="12" t="s">
        <v>149</v>
      </c>
    </row>
    <row r="54" spans="1:48" x14ac:dyDescent="0.15">
      <c r="A54" s="12" t="s">
        <v>150</v>
      </c>
    </row>
    <row r="55" spans="1:48" x14ac:dyDescent="0.15">
      <c r="A55" s="12" t="s">
        <v>151</v>
      </c>
      <c r="AG55" s="25"/>
      <c r="AH55" s="25"/>
      <c r="AI55" s="25"/>
      <c r="AJ55" s="25"/>
      <c r="AK55" s="25"/>
      <c r="AL55" s="11"/>
      <c r="AM55" s="11"/>
      <c r="AN55" s="11"/>
      <c r="AO55" s="11"/>
      <c r="AP55" s="11"/>
      <c r="AQ55" s="8"/>
      <c r="AR55" s="8"/>
      <c r="AS55" s="8"/>
      <c r="AT55" s="8"/>
      <c r="AU55" s="8"/>
    </row>
    <row r="56" spans="1:48" x14ac:dyDescent="0.15">
      <c r="A56" s="13" t="s">
        <v>152</v>
      </c>
      <c r="B56" s="4">
        <v>0.1</v>
      </c>
      <c r="C56" s="4">
        <v>-10</v>
      </c>
      <c r="D56" s="4">
        <v>0.9</v>
      </c>
      <c r="E56" s="4">
        <v>2.2000000000000002</v>
      </c>
      <c r="F56" s="4">
        <v>-0.1</v>
      </c>
      <c r="G56" s="6"/>
      <c r="H56" s="20" t="s">
        <v>463</v>
      </c>
      <c r="I56" s="6" t="b">
        <v>1</v>
      </c>
      <c r="J56" s="6" t="e"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11">LARGE($B56:$I56,I56)</f>
        <v>2.2000000000000002</v>
      </c>
      <c r="Y56" s="6" t="e">
        <f>LARGE($B56:$J56,J56)</f>
        <v>#VALUE!</v>
      </c>
      <c r="Z56" s="6" t="e">
        <f t="shared" ref="Z56:AE56" si="12">LARGE($B56:$J56,K56)</f>
        <v>#N/A</v>
      </c>
      <c r="AA56" s="6" t="e">
        <f t="shared" si="12"/>
        <v>#DIV/0!</v>
      </c>
      <c r="AB56" s="6" t="e">
        <f t="shared" si="12"/>
        <v>#NAME?</v>
      </c>
      <c r="AC56" s="6" t="e">
        <f t="shared" si="12"/>
        <v>#NULL!</v>
      </c>
      <c r="AD56" s="6" t="e">
        <f t="shared" si="12"/>
        <v>#NUM!</v>
      </c>
      <c r="AE56" s="6" t="e">
        <f t="shared" si="12"/>
        <v>#REF!</v>
      </c>
      <c r="AF56" s="6" t="e">
        <f>LARGE($B56:$I56,D56:E56)</f>
        <v>#VALUE!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2" t="s">
        <v>153</v>
      </c>
    </row>
    <row r="58" spans="1:48" x14ac:dyDescent="0.15">
      <c r="A58" s="12" t="s">
        <v>154</v>
      </c>
    </row>
    <row r="59" spans="1:48" x14ac:dyDescent="0.15">
      <c r="A59" s="12" t="s">
        <v>155</v>
      </c>
    </row>
    <row r="60" spans="1:48" x14ac:dyDescent="0.15">
      <c r="A60" s="12" t="s">
        <v>156</v>
      </c>
    </row>
    <row r="61" spans="1:48" x14ac:dyDescent="0.15">
      <c r="A61" s="13" t="s">
        <v>18</v>
      </c>
      <c r="B61" s="4">
        <v>0</v>
      </c>
      <c r="C61" s="4">
        <v>0.1</v>
      </c>
      <c r="D61" s="4">
        <v>0.2</v>
      </c>
      <c r="E61" s="4">
        <v>0.3</v>
      </c>
      <c r="F61" s="4">
        <v>-0.1</v>
      </c>
      <c r="G61" s="6"/>
      <c r="H61" s="20" t="s">
        <v>460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3">MAX(K61:L61)</f>
        <v>#N/A</v>
      </c>
      <c r="AA61" s="6" t="e">
        <f t="shared" si="13"/>
        <v>#DIV/0!</v>
      </c>
      <c r="AB61" s="6" t="e">
        <f t="shared" si="13"/>
        <v>#NAME?</v>
      </c>
      <c r="AC61" s="6" t="e">
        <f t="shared" si="13"/>
        <v>#NULL!</v>
      </c>
      <c r="AD61" s="6" t="e">
        <f t="shared" si="13"/>
        <v>#NUM!</v>
      </c>
      <c r="AE61" s="6" t="e">
        <f t="shared" si="13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3" t="s">
        <v>157</v>
      </c>
      <c r="B62" s="4">
        <v>0</v>
      </c>
      <c r="C62" s="4">
        <v>0.1</v>
      </c>
      <c r="D62" s="4">
        <v>-2</v>
      </c>
      <c r="E62" s="4">
        <v>-3</v>
      </c>
      <c r="F62" s="4">
        <v>4</v>
      </c>
      <c r="G62" s="6"/>
      <c r="H62" s="20" t="s">
        <v>460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4">MAXA(M62:N62)</f>
        <v>#NAME?</v>
      </c>
      <c r="AC62" s="6" t="e">
        <f t="shared" si="14"/>
        <v>#NULL!</v>
      </c>
      <c r="AD62" s="6" t="e">
        <f t="shared" si="14"/>
        <v>#NUM!</v>
      </c>
      <c r="AE62" s="6" t="e">
        <f t="shared" si="14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2" t="s">
        <v>158</v>
      </c>
    </row>
    <row r="64" spans="1:48" x14ac:dyDescent="0.15">
      <c r="A64" s="13" t="s">
        <v>159</v>
      </c>
      <c r="B64" s="4">
        <v>0</v>
      </c>
      <c r="C64" s="4">
        <v>-0.1</v>
      </c>
      <c r="D64" s="4">
        <v>-0.2</v>
      </c>
      <c r="E64" s="4">
        <v>-0.3</v>
      </c>
      <c r="F64" s="4">
        <v>0.1</v>
      </c>
      <c r="G64" s="6"/>
      <c r="H64" s="20" t="s">
        <v>460</v>
      </c>
      <c r="I64" s="6" t="b">
        <v>1</v>
      </c>
      <c r="J64" s="6" t="e">
        <v>#VALUE!</v>
      </c>
      <c r="K64" s="6" t="e">
        <v>#N/A</v>
      </c>
      <c r="L64" s="8" t="e">
        <v>#DIV/0!</v>
      </c>
      <c r="M64" s="8" t="e">
        <v>#NAME?</v>
      </c>
      <c r="N64" s="8" t="e">
        <v>#NULL!</v>
      </c>
      <c r="O64" s="8" t="e">
        <v>#NUM!</v>
      </c>
      <c r="P64" s="8" t="e">
        <v>#REF!</v>
      </c>
      <c r="Q64" s="6">
        <f>MEDIAN(B64:C64,C64:D64,D64:E64)</f>
        <v>-0.15000000000000002</v>
      </c>
      <c r="R64" s="6" t="e">
        <f>MEDIAN(C64:D64,D64:E64,E64:F64,"")</f>
        <v>#VALUE!</v>
      </c>
      <c r="S64" s="6">
        <f>MEDIAN(D64:E64,E64:F64,F64:G64,"29/02/1900")</f>
        <v>-4.9999999999999989E-2</v>
      </c>
      <c r="T64" s="6" t="e">
        <f>MEDIAN(G64)</f>
        <v>#NUM!</v>
      </c>
      <c r="U64" s="6">
        <f>MEDIAN(F64:G64,G64:H64,H64:I64)</f>
        <v>0.1</v>
      </c>
      <c r="V64" s="6">
        <f>MEDIAN(F64:G64)</f>
        <v>0.1</v>
      </c>
      <c r="W64" s="6">
        <f>MEDIAN(H64,F64)</f>
        <v>0.1</v>
      </c>
      <c r="X64" s="6">
        <f>MEDIAN(I64,F64)</f>
        <v>0.1</v>
      </c>
      <c r="Y64" s="6" t="e">
        <f t="shared" ref="Y64:AE64" si="15">MEDIAN(J64:K64)</f>
        <v>#VALUE!</v>
      </c>
      <c r="Z64" s="6" t="e">
        <f t="shared" si="15"/>
        <v>#N/A</v>
      </c>
      <c r="AA64" s="6" t="e">
        <f t="shared" si="15"/>
        <v>#DIV/0!</v>
      </c>
      <c r="AB64" s="6" t="e">
        <f t="shared" si="15"/>
        <v>#NAME?</v>
      </c>
      <c r="AC64" s="6" t="e">
        <f t="shared" si="15"/>
        <v>#NULL!</v>
      </c>
      <c r="AD64" s="6" t="e">
        <f t="shared" si="15"/>
        <v>#NUM!</v>
      </c>
      <c r="AE64" s="6" t="e">
        <f t="shared" si="15"/>
        <v>#REF!</v>
      </c>
      <c r="AF64" s="6" t="e">
        <f>MEDIAN(G64:I64)</f>
        <v>#NUM!</v>
      </c>
      <c r="AG64" s="6">
        <f t="array" ref="AG64:AL64">MEDIAN(B64:I64)</f>
        <v>-0.1</v>
      </c>
      <c r="AH64" s="6">
        <v>-0.1</v>
      </c>
      <c r="AI64" s="6">
        <v>-0.1</v>
      </c>
      <c r="AJ64" s="6">
        <v>-0.1</v>
      </c>
      <c r="AK64" s="6">
        <v>-0.1</v>
      </c>
      <c r="AL64" s="6">
        <v>-0.1</v>
      </c>
      <c r="AM64" s="6" t="e">
        <f t="array" ref="AM64:AV64">MEDIAN(I64:P64)</f>
        <v>#VALUE!</v>
      </c>
      <c r="AN64" s="6" t="e">
        <v>#VALUE!</v>
      </c>
      <c r="AO64" s="6" t="e">
        <v>#VALUE!</v>
      </c>
      <c r="AP64" s="6" t="e">
        <v>#VALUE!</v>
      </c>
      <c r="AQ64" s="6" t="e">
        <v>#VALUE!</v>
      </c>
      <c r="AR64" s="6" t="e">
        <v>#VALUE!</v>
      </c>
      <c r="AS64" s="6" t="e">
        <v>#VALUE!</v>
      </c>
      <c r="AT64" s="6" t="e">
        <v>#VALUE!</v>
      </c>
      <c r="AU64" s="6" t="e">
        <v>#VALUE!</v>
      </c>
      <c r="AV64" s="4" t="e">
        <v>#VALUE!</v>
      </c>
    </row>
    <row r="65" spans="1:48" x14ac:dyDescent="0.15">
      <c r="A65" s="13" t="s">
        <v>19</v>
      </c>
      <c r="B65" s="4">
        <v>0</v>
      </c>
      <c r="C65" s="4">
        <v>-0.1</v>
      </c>
      <c r="D65" s="4">
        <v>-0.2</v>
      </c>
      <c r="E65" s="4">
        <v>-0.3</v>
      </c>
      <c r="F65" s="4">
        <v>0.1</v>
      </c>
      <c r="G65" s="6"/>
      <c r="H65" s="20" t="s">
        <v>460</v>
      </c>
      <c r="I65" s="6" t="b">
        <v>1</v>
      </c>
      <c r="J65" s="6" t="e"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6">MIN(J65:K65)</f>
        <v>#VALUE!</v>
      </c>
      <c r="Z65" s="6" t="e">
        <f t="shared" si="16"/>
        <v>#N/A</v>
      </c>
      <c r="AA65" s="6" t="e">
        <f t="shared" si="16"/>
        <v>#DIV/0!</v>
      </c>
      <c r="AB65" s="6" t="e">
        <f t="shared" si="16"/>
        <v>#NAME?</v>
      </c>
      <c r="AC65" s="6" t="e">
        <f t="shared" si="16"/>
        <v>#NULL!</v>
      </c>
      <c r="AD65" s="6" t="e">
        <f t="shared" si="16"/>
        <v>#NUM!</v>
      </c>
      <c r="AE65" s="6" t="e">
        <f t="shared" si="1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2" t="s">
        <v>160</v>
      </c>
    </row>
    <row r="67" spans="1:48" x14ac:dyDescent="0.15">
      <c r="A67" s="13" t="s">
        <v>161</v>
      </c>
      <c r="B67" s="4">
        <v>0</v>
      </c>
      <c r="C67" s="4">
        <v>-0.1</v>
      </c>
      <c r="D67" s="4">
        <v>2</v>
      </c>
      <c r="E67" s="4">
        <v>3</v>
      </c>
      <c r="F67" s="4">
        <v>4</v>
      </c>
      <c r="G67" s="6"/>
      <c r="H67" s="20" t="s">
        <v>460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7">MINA(J67:K67)</f>
        <v>#VALUE!</v>
      </c>
      <c r="Z67" s="6" t="e">
        <f t="shared" si="17"/>
        <v>#N/A</v>
      </c>
      <c r="AA67" s="6" t="e">
        <f t="shared" si="17"/>
        <v>#DIV/0!</v>
      </c>
      <c r="AB67" s="6" t="e">
        <f t="shared" si="17"/>
        <v>#NAME?</v>
      </c>
      <c r="AC67" s="6" t="e">
        <f t="shared" si="17"/>
        <v>#NULL!</v>
      </c>
      <c r="AD67" s="6" t="e">
        <f t="shared" si="17"/>
        <v>#NUM!</v>
      </c>
      <c r="AE67" s="6" t="e">
        <f t="shared" si="17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2" t="s">
        <v>162</v>
      </c>
    </row>
    <row r="69" spans="1:48" x14ac:dyDescent="0.15">
      <c r="A69" s="12" t="s">
        <v>163</v>
      </c>
    </row>
    <row r="70" spans="1:48" x14ac:dyDescent="0.15">
      <c r="A70" s="12" t="s">
        <v>164</v>
      </c>
    </row>
    <row r="71" spans="1:48" x14ac:dyDescent="0.15">
      <c r="A71" s="12" t="s">
        <v>165</v>
      </c>
    </row>
    <row r="72" spans="1:48" x14ac:dyDescent="0.15">
      <c r="A72" s="12" t="s">
        <v>166</v>
      </c>
    </row>
    <row r="73" spans="1:48" x14ac:dyDescent="0.15">
      <c r="A73" s="12" t="s">
        <v>167</v>
      </c>
    </row>
    <row r="74" spans="1:48" x14ac:dyDescent="0.15">
      <c r="A74" s="12" t="s">
        <v>168</v>
      </c>
    </row>
    <row r="75" spans="1:48" x14ac:dyDescent="0.15">
      <c r="A75" s="12" t="s">
        <v>169</v>
      </c>
    </row>
    <row r="76" spans="1:48" x14ac:dyDescent="0.15">
      <c r="A76" s="12" t="s">
        <v>170</v>
      </c>
    </row>
    <row r="77" spans="1:48" x14ac:dyDescent="0.15">
      <c r="A77" s="12" t="s">
        <v>171</v>
      </c>
    </row>
    <row r="78" spans="1:48" x14ac:dyDescent="0.15">
      <c r="A78" s="12" t="s">
        <v>172</v>
      </c>
    </row>
    <row r="79" spans="1:48" x14ac:dyDescent="0.15">
      <c r="A79" s="12" t="s">
        <v>173</v>
      </c>
    </row>
    <row r="80" spans="1:48" x14ac:dyDescent="0.15">
      <c r="A80" s="12" t="s">
        <v>174</v>
      </c>
    </row>
    <row r="81" spans="1:48" x14ac:dyDescent="0.15">
      <c r="A81" s="12" t="s">
        <v>175</v>
      </c>
    </row>
    <row r="82" spans="1:48" x14ac:dyDescent="0.15">
      <c r="A82" s="12" t="s">
        <v>176</v>
      </c>
    </row>
    <row r="83" spans="1:48" x14ac:dyDescent="0.15">
      <c r="A83" s="12" t="s">
        <v>177</v>
      </c>
    </row>
    <row r="84" spans="1:48" x14ac:dyDescent="0.15">
      <c r="A84" s="12" t="s">
        <v>178</v>
      </c>
    </row>
    <row r="85" spans="1:48" x14ac:dyDescent="0.15">
      <c r="A85" s="12" t="s">
        <v>179</v>
      </c>
    </row>
    <row r="86" spans="1:48" x14ac:dyDescent="0.15">
      <c r="A86" s="12" t="s">
        <v>180</v>
      </c>
    </row>
    <row r="87" spans="1:48" x14ac:dyDescent="0.15">
      <c r="A87" s="12" t="s">
        <v>181</v>
      </c>
    </row>
    <row r="88" spans="1:48" x14ac:dyDescent="0.15">
      <c r="A88" s="12" t="s">
        <v>182</v>
      </c>
    </row>
    <row r="89" spans="1:48" x14ac:dyDescent="0.15">
      <c r="A89" s="12" t="s">
        <v>183</v>
      </c>
    </row>
    <row r="90" spans="1:48" x14ac:dyDescent="0.15">
      <c r="A90" s="12" t="s">
        <v>184</v>
      </c>
    </row>
    <row r="91" spans="1:48" x14ac:dyDescent="0.15">
      <c r="A91" s="12" t="s">
        <v>185</v>
      </c>
    </row>
    <row r="92" spans="1:48" x14ac:dyDescent="0.15">
      <c r="A92" s="13" t="s">
        <v>186</v>
      </c>
      <c r="N92" s="4">
        <f>SLOPE({3,4},{8,9})</f>
        <v>1</v>
      </c>
    </row>
    <row r="93" spans="1:48" x14ac:dyDescent="0.15">
      <c r="A93" s="13" t="s">
        <v>187</v>
      </c>
      <c r="B93" s="4">
        <v>0</v>
      </c>
      <c r="C93" s="4">
        <v>-10</v>
      </c>
      <c r="D93" s="4">
        <v>0.9</v>
      </c>
      <c r="E93" s="4">
        <v>2.2000000000000002</v>
      </c>
      <c r="F93" s="4">
        <v>-0.1</v>
      </c>
      <c r="G93" s="6"/>
      <c r="H93" s="20" t="s">
        <v>464</v>
      </c>
      <c r="I93" s="6" t="b">
        <v>1</v>
      </c>
      <c r="J93" s="6" t="e">
        <v>#VALUE!</v>
      </c>
      <c r="K93" s="6" t="e">
        <v>#N/A</v>
      </c>
      <c r="L93" s="8" t="e">
        <v>#DIV/0!</v>
      </c>
      <c r="M93" s="8" t="e">
        <v>#NAME?</v>
      </c>
      <c r="N93" s="8" t="e">
        <v>#NULL!</v>
      </c>
      <c r="O93" s="8" t="e">
        <v>#NUM!</v>
      </c>
      <c r="P93" s="8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8">SMALL($B93:$J93,J93)</f>
        <v>#VALUE!</v>
      </c>
      <c r="Z93" s="6" t="e">
        <f t="shared" si="18"/>
        <v>#N/A</v>
      </c>
      <c r="AA93" s="6" t="e">
        <f t="shared" si="18"/>
        <v>#DIV/0!</v>
      </c>
      <c r="AB93" s="6" t="e">
        <f t="shared" si="18"/>
        <v>#NAME?</v>
      </c>
      <c r="AC93" s="6" t="e">
        <f t="shared" si="18"/>
        <v>#NULL!</v>
      </c>
      <c r="AD93" s="6" t="e">
        <f t="shared" si="18"/>
        <v>#NUM!</v>
      </c>
      <c r="AE93" s="6" t="e">
        <f t="shared" si="18"/>
        <v>#REF!</v>
      </c>
      <c r="AF93" s="6" t="e">
        <f>SMALL($B93:$I93,D93:E93)</f>
        <v>#VALUE!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2" t="s">
        <v>188</v>
      </c>
    </row>
    <row r="95" spans="1:48" x14ac:dyDescent="0.15">
      <c r="A95" s="13" t="s">
        <v>189</v>
      </c>
      <c r="B95" s="4">
        <v>0</v>
      </c>
      <c r="C95" s="4">
        <v>-10</v>
      </c>
      <c r="D95" s="4">
        <v>0.9</v>
      </c>
      <c r="E95" s="4">
        <v>2.2000000000000002</v>
      </c>
      <c r="F95" s="4">
        <v>-0.1</v>
      </c>
      <c r="G95" s="6"/>
      <c r="H95" s="20" t="s">
        <v>464</v>
      </c>
      <c r="I95" s="6" t="b">
        <v>1</v>
      </c>
      <c r="J95" s="6" t="e">
        <v>#VALUE!</v>
      </c>
      <c r="K95" s="6" t="e">
        <v>#N/A</v>
      </c>
      <c r="L95" s="8" t="e">
        <v>#DIV/0!</v>
      </c>
      <c r="M95" s="8" t="e">
        <v>#NAME?</v>
      </c>
      <c r="N95" s="8" t="e">
        <v>#NULL!</v>
      </c>
      <c r="O95" s="8" t="e">
        <v>#NUM!</v>
      </c>
      <c r="P95" s="8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9">_xlfn.STDEV.P(L95:M95)</f>
        <v>#DIV/0!</v>
      </c>
      <c r="AB95" s="6" t="e">
        <f t="shared" si="19"/>
        <v>#NAME?</v>
      </c>
      <c r="AC95" s="6" t="e">
        <f t="shared" si="19"/>
        <v>#NULL!</v>
      </c>
      <c r="AD95" s="6" t="e">
        <f t="shared" si="19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3" t="s">
        <v>190</v>
      </c>
      <c r="B96" s="4">
        <v>0</v>
      </c>
      <c r="C96" s="4">
        <v>-10</v>
      </c>
      <c r="D96" s="4">
        <v>0.9</v>
      </c>
      <c r="E96" s="4">
        <v>2.2000000000000002</v>
      </c>
      <c r="F96" s="4">
        <v>-0.1</v>
      </c>
      <c r="G96" s="6"/>
      <c r="H96" s="20" t="s">
        <v>464</v>
      </c>
      <c r="I96" s="6" t="b">
        <v>1</v>
      </c>
      <c r="J96" s="6" t="e">
        <v>#VALUE!</v>
      </c>
      <c r="K96" s="6" t="e">
        <v>#N/A</v>
      </c>
      <c r="L96" s="8" t="e">
        <v>#DIV/0!</v>
      </c>
      <c r="M96" s="8" t="e">
        <v>#NAME?</v>
      </c>
      <c r="N96" s="8" t="e">
        <v>#NULL!</v>
      </c>
      <c r="O96" s="8" t="e">
        <v>#NUM!</v>
      </c>
      <c r="P96" s="8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20">_xlfn.STDEV.S(L96:M96)</f>
        <v>#DIV/0!</v>
      </c>
      <c r="AB96" s="6" t="e">
        <f t="shared" si="20"/>
        <v>#NAME?</v>
      </c>
      <c r="AC96" s="6" t="e">
        <f t="shared" si="20"/>
        <v>#NULL!</v>
      </c>
      <c r="AD96" s="6" t="e">
        <f t="shared" si="20"/>
        <v>#NUM!</v>
      </c>
      <c r="AE96" s="6" t="e">
        <f t="shared" si="20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3" t="s">
        <v>191</v>
      </c>
      <c r="B97" s="4">
        <v>0</v>
      </c>
      <c r="C97" s="4">
        <v>-10</v>
      </c>
      <c r="D97" s="4">
        <v>0.9</v>
      </c>
      <c r="E97" s="4">
        <v>2.2000000000000002</v>
      </c>
      <c r="F97" s="4">
        <v>-0.1</v>
      </c>
      <c r="G97" s="6"/>
      <c r="H97" s="20" t="s">
        <v>464</v>
      </c>
      <c r="I97" s="6" t="b">
        <v>1</v>
      </c>
      <c r="J97" s="6" t="e">
        <v>#VALUE!</v>
      </c>
      <c r="K97" s="6" t="e">
        <v>#N/A</v>
      </c>
      <c r="L97" s="8" t="e">
        <v>#DIV/0!</v>
      </c>
      <c r="M97" s="8" t="e">
        <v>#NAME?</v>
      </c>
      <c r="N97" s="8" t="e">
        <v>#NULL!</v>
      </c>
      <c r="O97" s="8" t="e">
        <v>#NUM!</v>
      </c>
      <c r="P97" s="8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21">STDEVA(L97:M97)</f>
        <v>#DIV/0!</v>
      </c>
      <c r="AB97" s="6" t="e">
        <f t="shared" si="21"/>
        <v>#NAME?</v>
      </c>
      <c r="AC97" s="6" t="e">
        <f t="shared" si="21"/>
        <v>#NULL!</v>
      </c>
      <c r="AD97" s="6" t="e">
        <f t="shared" si="21"/>
        <v>#NUM!</v>
      </c>
      <c r="AE97" s="6" t="e">
        <f t="shared" si="21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3" t="s">
        <v>192</v>
      </c>
      <c r="B98" s="4">
        <v>0</v>
      </c>
      <c r="C98" s="4">
        <v>-10</v>
      </c>
      <c r="D98" s="4">
        <v>0.9</v>
      </c>
      <c r="E98" s="4">
        <v>2.2000000000000002</v>
      </c>
      <c r="F98" s="4">
        <v>-0.1</v>
      </c>
      <c r="G98" s="6"/>
      <c r="H98" s="20" t="s">
        <v>464</v>
      </c>
      <c r="I98" s="6" t="b">
        <v>1</v>
      </c>
      <c r="J98" s="6" t="e">
        <v>#VALUE!</v>
      </c>
      <c r="K98" s="6" t="e">
        <v>#N/A</v>
      </c>
      <c r="L98" s="8" t="e">
        <v>#DIV/0!</v>
      </c>
      <c r="M98" s="8" t="e">
        <v>#NAME?</v>
      </c>
      <c r="N98" s="8" t="e">
        <v>#NULL!</v>
      </c>
      <c r="O98" s="8" t="e">
        <v>#NUM!</v>
      </c>
      <c r="P98" s="8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22">STDEVPA(L98:M98)</f>
        <v>#DIV/0!</v>
      </c>
      <c r="AB98" s="6" t="e">
        <f t="shared" si="22"/>
        <v>#NAME?</v>
      </c>
      <c r="AC98" s="6" t="e">
        <f t="shared" si="22"/>
        <v>#NULL!</v>
      </c>
      <c r="AD98" s="6" t="e">
        <f t="shared" si="22"/>
        <v>#NUM!</v>
      </c>
      <c r="AE98" s="6" t="e">
        <f t="shared" si="22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2" t="s">
        <v>193</v>
      </c>
    </row>
    <row r="100" spans="1:48" ht="15" x14ac:dyDescent="0.2">
      <c r="A100" s="12" t="s">
        <v>194</v>
      </c>
      <c r="T100" s="19"/>
    </row>
    <row r="101" spans="1:48" x14ac:dyDescent="0.15">
      <c r="A101" s="12" t="s">
        <v>206</v>
      </c>
    </row>
    <row r="102" spans="1:48" x14ac:dyDescent="0.15">
      <c r="A102" s="12" t="s">
        <v>195</v>
      </c>
    </row>
    <row r="103" spans="1:48" x14ac:dyDescent="0.15">
      <c r="A103" s="12" t="s">
        <v>196</v>
      </c>
    </row>
    <row r="104" spans="1:48" x14ac:dyDescent="0.15">
      <c r="A104" s="12" t="s">
        <v>207</v>
      </c>
    </row>
    <row r="105" spans="1:48" x14ac:dyDescent="0.15">
      <c r="A105" s="12" t="s">
        <v>197</v>
      </c>
    </row>
    <row r="106" spans="1:48" x14ac:dyDescent="0.15">
      <c r="A106" s="12" t="s">
        <v>198</v>
      </c>
    </row>
    <row r="107" spans="1:48" x14ac:dyDescent="0.15">
      <c r="A107" s="12" t="s">
        <v>199</v>
      </c>
    </row>
    <row r="108" spans="1:48" x14ac:dyDescent="0.15">
      <c r="A108" s="13" t="s">
        <v>200</v>
      </c>
      <c r="B108" s="4">
        <v>0</v>
      </c>
      <c r="C108" s="4">
        <v>-10</v>
      </c>
      <c r="D108" s="4">
        <v>0.9</v>
      </c>
      <c r="E108" s="4">
        <v>2.2000000000000002</v>
      </c>
      <c r="F108" s="4">
        <v>-0.1</v>
      </c>
      <c r="G108" s="6"/>
      <c r="H108" s="20" t="s">
        <v>464</v>
      </c>
      <c r="I108" s="6" t="b">
        <v>1</v>
      </c>
      <c r="J108" s="6" t="e">
        <v>#VALUE!</v>
      </c>
      <c r="K108" s="6" t="e">
        <v>#N/A</v>
      </c>
      <c r="L108" s="8" t="e">
        <v>#DIV/0!</v>
      </c>
      <c r="M108" s="8" t="e">
        <v>#NAME?</v>
      </c>
      <c r="N108" s="8" t="e">
        <v>#NULL!</v>
      </c>
      <c r="O108" s="8" t="e">
        <v>#NUM!</v>
      </c>
      <c r="P108" s="8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23">_xlfn.VAR.P(K108:L108)</f>
        <v>#N/A</v>
      </c>
      <c r="AA108" s="6" t="e">
        <f t="shared" si="23"/>
        <v>#DIV/0!</v>
      </c>
      <c r="AB108" s="6" t="e">
        <f t="shared" si="23"/>
        <v>#NAME?</v>
      </c>
      <c r="AC108" s="6" t="e">
        <f t="shared" si="23"/>
        <v>#NULL!</v>
      </c>
      <c r="AD108" s="6" t="e">
        <f t="shared" si="23"/>
        <v>#NUM!</v>
      </c>
      <c r="AE108" s="6" t="e">
        <f t="shared" si="23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3" t="s">
        <v>201</v>
      </c>
      <c r="B109" s="4">
        <v>0</v>
      </c>
      <c r="C109" s="4">
        <v>-10</v>
      </c>
      <c r="D109" s="4">
        <v>0.9</v>
      </c>
      <c r="E109" s="4">
        <v>2.2000000000000002</v>
      </c>
      <c r="F109" s="4">
        <v>-0.1</v>
      </c>
      <c r="G109" s="6"/>
      <c r="H109" s="20" t="s">
        <v>464</v>
      </c>
      <c r="I109" s="6" t="b">
        <v>1</v>
      </c>
      <c r="J109" s="6" t="e">
        <v>#VALUE!</v>
      </c>
      <c r="K109" s="6" t="e">
        <v>#N/A</v>
      </c>
      <c r="L109" s="8" t="e">
        <v>#DIV/0!</v>
      </c>
      <c r="M109" s="8" t="e">
        <v>#NAME?</v>
      </c>
      <c r="N109" s="8" t="e">
        <v>#NULL!</v>
      </c>
      <c r="O109" s="8" t="e">
        <v>#NUM!</v>
      </c>
      <c r="P109" s="8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4">_xlfn.VAR.S(K109:L109)</f>
        <v>#N/A</v>
      </c>
      <c r="AA109" s="6" t="e">
        <f t="shared" si="24"/>
        <v>#DIV/0!</v>
      </c>
      <c r="AB109" s="6" t="e">
        <f t="shared" si="24"/>
        <v>#NAME?</v>
      </c>
      <c r="AC109" s="6" t="e">
        <f t="shared" si="24"/>
        <v>#NULL!</v>
      </c>
      <c r="AD109" s="6" t="e">
        <f t="shared" si="24"/>
        <v>#NUM!</v>
      </c>
      <c r="AE109" s="6" t="e">
        <f t="shared" si="24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3" t="s">
        <v>202</v>
      </c>
      <c r="B110" s="4">
        <v>0</v>
      </c>
      <c r="C110" s="4">
        <v>-10</v>
      </c>
      <c r="D110" s="4">
        <v>0.9</v>
      </c>
      <c r="E110" s="4">
        <v>2.2000000000000002</v>
      </c>
      <c r="F110" s="4">
        <v>-0.1</v>
      </c>
      <c r="G110" s="6"/>
      <c r="H110" s="20" t="s">
        <v>464</v>
      </c>
      <c r="I110" s="6" t="b">
        <v>1</v>
      </c>
      <c r="J110" s="6" t="e">
        <v>#VALUE!</v>
      </c>
      <c r="K110" s="6" t="e">
        <v>#N/A</v>
      </c>
      <c r="L110" s="8" t="e">
        <v>#DIV/0!</v>
      </c>
      <c r="M110" s="8" t="e">
        <v>#NAME?</v>
      </c>
      <c r="N110" s="8" t="e">
        <v>#NULL!</v>
      </c>
      <c r="O110" s="8" t="e">
        <v>#NUM!</v>
      </c>
      <c r="P110" s="8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5">VARA(K110:L110)</f>
        <v>#N/A</v>
      </c>
      <c r="AA110" s="6" t="e">
        <f t="shared" si="25"/>
        <v>#DIV/0!</v>
      </c>
      <c r="AB110" s="6" t="e">
        <f t="shared" si="25"/>
        <v>#NAME?</v>
      </c>
      <c r="AC110" s="6" t="e">
        <f t="shared" si="25"/>
        <v>#NULL!</v>
      </c>
      <c r="AD110" s="6" t="e">
        <f t="shared" si="25"/>
        <v>#NUM!</v>
      </c>
      <c r="AE110" s="6" t="e">
        <f t="shared" si="25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3" t="s">
        <v>203</v>
      </c>
      <c r="B111" s="4">
        <v>0</v>
      </c>
      <c r="C111" s="4">
        <v>-10</v>
      </c>
      <c r="D111" s="4">
        <v>0.9</v>
      </c>
      <c r="E111" s="4">
        <v>2.2000000000000002</v>
      </c>
      <c r="F111" s="4">
        <v>-0.1</v>
      </c>
      <c r="G111" s="6"/>
      <c r="H111" s="20" t="s">
        <v>464</v>
      </c>
      <c r="I111" s="6" t="b">
        <v>1</v>
      </c>
      <c r="J111" s="6" t="e">
        <v>#VALUE!</v>
      </c>
      <c r="K111" s="6" t="e">
        <v>#N/A</v>
      </c>
      <c r="L111" s="8" t="e">
        <v>#DIV/0!</v>
      </c>
      <c r="M111" s="8" t="e">
        <v>#NAME?</v>
      </c>
      <c r="N111" s="8" t="e">
        <v>#NULL!</v>
      </c>
      <c r="O111" s="8" t="e">
        <v>#NUM!</v>
      </c>
      <c r="P111" s="8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6">VARPA(K111:L111)</f>
        <v>#N/A</v>
      </c>
      <c r="AA111" s="6" t="e">
        <f t="shared" si="26"/>
        <v>#DIV/0!</v>
      </c>
      <c r="AB111" s="6" t="e">
        <f t="shared" si="26"/>
        <v>#NAME?</v>
      </c>
      <c r="AC111" s="6" t="e">
        <f t="shared" si="26"/>
        <v>#NULL!</v>
      </c>
      <c r="AD111" s="6" t="e">
        <f t="shared" si="26"/>
        <v>#NUM!</v>
      </c>
      <c r="AE111" s="6" t="e">
        <f t="shared" si="26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2" t="s">
        <v>204</v>
      </c>
    </row>
    <row r="113" spans="1:1" x14ac:dyDescent="0.15">
      <c r="A113" s="12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83203125" style="4" bestFit="1" customWidth="1"/>
    <col min="3" max="3" width="6.6640625" style="4" bestFit="1" customWidth="1"/>
    <col min="4" max="4" width="15" style="4" bestFit="1" customWidth="1"/>
    <col min="5" max="5" width="6" style="4" bestFit="1" customWidth="1"/>
    <col min="6" max="6" width="1.5" style="4" bestFit="1" customWidth="1"/>
    <col min="7" max="7" width="4.6640625" style="4" bestFit="1" customWidth="1"/>
    <col min="8" max="8" width="9.33203125" style="4" bestFit="1" customWidth="1"/>
    <col min="9" max="10" width="5.6640625" style="4" bestFit="1" customWidth="1"/>
    <col min="11" max="11" width="6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14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3" t="s">
        <v>429</v>
      </c>
      <c r="B3" s="4">
        <v>1987</v>
      </c>
      <c r="C3" s="4">
        <v>8</v>
      </c>
      <c r="D3" s="4">
        <v>1</v>
      </c>
      <c r="E3" s="4">
        <v>0.7</v>
      </c>
      <c r="F3" s="4">
        <v>0</v>
      </c>
      <c r="G3" s="6"/>
      <c r="H3" s="20" t="s">
        <v>454</v>
      </c>
      <c r="I3" s="6" t="b">
        <v>1</v>
      </c>
      <c r="J3" s="6" t="e"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DATE(B3,C3,D3)</f>
        <v>31990</v>
      </c>
      <c r="R3" s="6">
        <f>DATE(B3,C3,E3)</f>
        <v>31989</v>
      </c>
      <c r="S3" s="6" t="e">
        <f>DATE(0.9,0.9,0.9)</f>
        <v>#NUM!</v>
      </c>
      <c r="T3" s="6">
        <f>DATE(0,1,0)</f>
        <v>0</v>
      </c>
      <c r="U3" s="6">
        <f>DATE(1,0,0)</f>
        <v>335</v>
      </c>
      <c r="V3" s="6">
        <f>DATE(B3,C3,G3)</f>
        <v>31989</v>
      </c>
      <c r="W3" s="6">
        <f>DATE(C3,D3,H3)</f>
        <v>2921</v>
      </c>
      <c r="X3" s="6">
        <f>DATE(D3,E3,I3)</f>
        <v>336</v>
      </c>
      <c r="Y3" s="6" t="e">
        <f>DATE(E3,F3,J3)</f>
        <v>#VALUE!</v>
      </c>
      <c r="Z3" s="6" t="e">
        <f t="shared" ref="Z3:AA3" si="0">DATE(F3,G3,K3)</f>
        <v>#N/A</v>
      </c>
      <c r="AA3" s="6" t="e">
        <f t="shared" si="0"/>
        <v>#DIV/0!</v>
      </c>
      <c r="AB3" s="6" t="e">
        <f>DATE(H3,I3,M3)</f>
        <v>#NAME?</v>
      </c>
      <c r="AC3" s="6" t="e">
        <f>DATE(I3,N3,J3)</f>
        <v>#NULL!</v>
      </c>
      <c r="AD3" s="6" t="e">
        <f>DATE(B3,O3,K3)</f>
        <v>#NUM!</v>
      </c>
      <c r="AE3" s="6" t="e">
        <f>DATE(P3,J3,L3)</f>
        <v>#REF!</v>
      </c>
      <c r="AF3" s="6" t="e">
        <f>DATE(B3,C3,D3:G3)</f>
        <v>#VALUE!</v>
      </c>
      <c r="AG3" s="6">
        <f t="array" ref="AG3:AJ3">DATE(B3,C3,D3:F3)</f>
        <v>31990</v>
      </c>
      <c r="AH3" s="6">
        <v>31989</v>
      </c>
      <c r="AI3" s="6">
        <v>31989</v>
      </c>
      <c r="AJ3" s="6" t="e">
        <v>#N/A</v>
      </c>
      <c r="AK3" s="6">
        <f t="array" ref="AK3:AM3">DATE(B3:D3,G3,C3:E3)</f>
        <v>31754</v>
      </c>
      <c r="AL3" s="6">
        <v>2892</v>
      </c>
      <c r="AM3" s="6">
        <v>335</v>
      </c>
      <c r="AN3" s="6" t="e">
        <f t="array" ref="AN3:AV3">DATE(B3:H3,G3,J3:P3)</f>
        <v>#VALUE!</v>
      </c>
      <c r="AO3" s="6" t="e">
        <v>#N/A</v>
      </c>
      <c r="AP3" s="6" t="e">
        <v>#DIV/0!</v>
      </c>
      <c r="AQ3" s="6" t="e">
        <v>#NAME?</v>
      </c>
      <c r="AR3" s="6" t="e">
        <v>#NULL!</v>
      </c>
      <c r="AS3" s="6" t="e">
        <v>#NUM!</v>
      </c>
      <c r="AT3" s="6" t="e">
        <v>#REF!</v>
      </c>
      <c r="AU3" s="6" t="e">
        <v>#N/A</v>
      </c>
      <c r="AV3" s="21" t="e">
        <v>#N/A</v>
      </c>
    </row>
    <row r="4" spans="1:48" x14ac:dyDescent="0.15">
      <c r="A4" s="13" t="s">
        <v>430</v>
      </c>
      <c r="B4" s="4">
        <v>1987</v>
      </c>
      <c r="C4" s="4">
        <v>8</v>
      </c>
      <c r="D4" s="4">
        <v>1</v>
      </c>
      <c r="E4" s="4">
        <v>0.7</v>
      </c>
      <c r="F4" s="4">
        <v>0</v>
      </c>
      <c r="G4" s="6"/>
      <c r="H4" s="20" t="s">
        <v>454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DATEDIF(C4, B4,"YD")</f>
        <v>153</v>
      </c>
      <c r="R4" s="6">
        <f>DATEDIF(D4, C4,"Y")</f>
        <v>0</v>
      </c>
      <c r="S4" s="6">
        <f>DATEDIF(E4, D4,"D")</f>
        <v>1</v>
      </c>
      <c r="T4" s="6">
        <f>DATEDIF(F4, E4,"M")</f>
        <v>0</v>
      </c>
      <c r="U4" s="6">
        <f>DATEDIF(G4, F4,"YM")</f>
        <v>0</v>
      </c>
      <c r="V4" s="6" t="e">
        <f>DATEDIF(H4, G4,"YD")</f>
        <v>#NUM!</v>
      </c>
      <c r="W4" s="6" t="e">
        <f t="shared" ref="W4:AE4" si="1">DATEDIF(I4, H4,"YD")</f>
        <v>#NUM!</v>
      </c>
      <c r="X4" s="6" t="e">
        <f t="shared" si="1"/>
        <v>#VALUE!</v>
      </c>
      <c r="Y4" s="6" t="e">
        <f>DATEDIF(F4, E4,K4)</f>
        <v>#N/A</v>
      </c>
      <c r="Z4" s="6" t="e">
        <f>DATEDIF(L4, K4,"YD")</f>
        <v>#DIV/0!</v>
      </c>
      <c r="AA4" s="6" t="e">
        <f>DATEDIF(G4, F4,"a")</f>
        <v>#NUM!</v>
      </c>
      <c r="AB4" s="6" t="e">
        <f t="shared" si="1"/>
        <v>#NULL!</v>
      </c>
      <c r="AC4" s="6" t="e">
        <f t="shared" si="1"/>
        <v>#NUM!</v>
      </c>
      <c r="AD4" s="6" t="e">
        <f t="shared" si="1"/>
        <v>#REF!</v>
      </c>
      <c r="AE4" s="6" t="e">
        <f t="shared" si="1"/>
        <v>#REF!</v>
      </c>
      <c r="AF4" s="6" t="e">
        <f>DATEDIF(D4:E4,B4:C4, "D")</f>
        <v>#VALUE!</v>
      </c>
      <c r="AG4" s="6">
        <f t="array" ref="AG4:AV4">DATEDIF(D4:J4,B4:H4, "D")</f>
        <v>1986</v>
      </c>
      <c r="AH4" s="6">
        <v>8</v>
      </c>
      <c r="AI4" s="6">
        <v>1</v>
      </c>
      <c r="AJ4" s="6">
        <v>0</v>
      </c>
      <c r="AK4" s="6" t="e">
        <v>#NUM!</v>
      </c>
      <c r="AL4" s="6" t="e">
        <v>#NUM!</v>
      </c>
      <c r="AM4" s="6" t="e">
        <v>#VALUE!</v>
      </c>
      <c r="AN4" s="6" t="e">
        <v>#N/A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4" t="e">
        <v>#N/A</v>
      </c>
    </row>
    <row r="5" spans="1:48" x14ac:dyDescent="0.15">
      <c r="A5" s="13" t="s">
        <v>431</v>
      </c>
      <c r="B5" s="4">
        <v>1987</v>
      </c>
      <c r="C5" s="4">
        <v>8</v>
      </c>
      <c r="D5" s="4">
        <v>1</v>
      </c>
      <c r="E5" s="4">
        <v>0.7</v>
      </c>
      <c r="F5" s="4">
        <v>0</v>
      </c>
      <c r="G5" s="6"/>
      <c r="H5" s="20" t="s">
        <v>459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>DATEVALUE(B5)</f>
        <v>#VALUE!</v>
      </c>
      <c r="R5" s="6" t="e">
        <f t="shared" ref="R5:AE5" si="2">DATEVALUE(C5)</f>
        <v>#VALUE!</v>
      </c>
      <c r="S5" s="6" t="e">
        <f t="shared" si="2"/>
        <v>#VALUE!</v>
      </c>
      <c r="T5" s="6" t="e">
        <f t="shared" si="2"/>
        <v>#VALUE!</v>
      </c>
      <c r="U5" s="6" t="e">
        <f t="shared" si="2"/>
        <v>#VALUE!</v>
      </c>
      <c r="V5" s="6" t="e">
        <f>DATEVALUE(G5)</f>
        <v>#VALUE!</v>
      </c>
      <c r="W5" s="6">
        <f>DATEVALUE(H5)</f>
        <v>32015</v>
      </c>
      <c r="X5" s="6" t="e">
        <f t="shared" si="2"/>
        <v>#VALUE!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 t="e">
        <f>DATEVALUE(H5:I5)</f>
        <v>#VALUE!</v>
      </c>
      <c r="AG5" s="6" t="e">
        <f t="array" ref="AG5:AV5">DATEVALUE(B5:P5)</f>
        <v>#VALUE!</v>
      </c>
      <c r="AH5" s="6" t="e">
        <v>#VALUE!</v>
      </c>
      <c r="AI5" s="6" t="e">
        <v>#VALUE!</v>
      </c>
      <c r="AJ5" s="6" t="e">
        <v>#VALUE!</v>
      </c>
      <c r="AK5" s="6" t="e">
        <v>#VALUE!</v>
      </c>
      <c r="AL5" s="6" t="e">
        <v>#VALUE!</v>
      </c>
      <c r="AM5" s="6">
        <v>32015</v>
      </c>
      <c r="AN5" s="6" t="e">
        <v>#VALUE!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13" t="s">
        <v>432</v>
      </c>
      <c r="B6" s="4">
        <v>1987</v>
      </c>
      <c r="C6" s="4">
        <v>-1</v>
      </c>
      <c r="D6" s="4">
        <v>2958466</v>
      </c>
      <c r="E6" s="4">
        <v>0.7</v>
      </c>
      <c r="F6" s="4">
        <v>0</v>
      </c>
      <c r="G6" s="6"/>
      <c r="H6" s="20" t="s">
        <v>456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DAY(B6)</f>
        <v>9</v>
      </c>
      <c r="R6" s="6" t="e">
        <f t="shared" ref="R6:AE6" si="3">DAY(C6)</f>
        <v>#NUM!</v>
      </c>
      <c r="S6" s="6" t="e">
        <f t="shared" si="3"/>
        <v>#NUM!</v>
      </c>
      <c r="T6" s="6">
        <f>DAY(E6)</f>
        <v>0</v>
      </c>
      <c r="U6" s="6">
        <f t="shared" si="3"/>
        <v>0</v>
      </c>
      <c r="V6" s="6">
        <f t="shared" si="3"/>
        <v>0</v>
      </c>
      <c r="W6" s="6">
        <f t="shared" si="3"/>
        <v>22</v>
      </c>
      <c r="X6" s="6">
        <f>DAY(I6)</f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 t="e">
        <f>DAY(H6:I6)</f>
        <v>#VALUE!</v>
      </c>
      <c r="AG6" s="6">
        <f t="array" ref="AG6:AV6">DAY(B6:P6)</f>
        <v>9</v>
      </c>
      <c r="AH6" s="6" t="e">
        <v>#NUM!</v>
      </c>
      <c r="AI6" s="6" t="e">
        <v>#NUM!</v>
      </c>
      <c r="AJ6" s="6">
        <v>0</v>
      </c>
      <c r="AK6" s="6">
        <v>0</v>
      </c>
      <c r="AL6" s="6">
        <v>0</v>
      </c>
      <c r="AM6" s="6">
        <v>22</v>
      </c>
      <c r="AN6" s="6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12" t="s">
        <v>433</v>
      </c>
      <c r="B7" s="21"/>
      <c r="Q7" s="22"/>
      <c r="R7" s="22"/>
      <c r="S7" s="21"/>
    </row>
    <row r="8" spans="1:48" x14ac:dyDescent="0.15">
      <c r="A8" s="12" t="s">
        <v>434</v>
      </c>
      <c r="B8" s="21"/>
    </row>
    <row r="9" spans="1:48" x14ac:dyDescent="0.15">
      <c r="A9" s="13" t="s">
        <v>435</v>
      </c>
      <c r="B9" s="4">
        <v>1987</v>
      </c>
      <c r="C9" s="4">
        <v>8</v>
      </c>
      <c r="D9" s="4">
        <v>1</v>
      </c>
      <c r="E9" s="4">
        <v>0.7</v>
      </c>
      <c r="F9" s="4">
        <v>0</v>
      </c>
      <c r="G9" s="6"/>
      <c r="H9" s="20" t="s">
        <v>459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>
        <f>EDATE(B9,C9)</f>
        <v>2232</v>
      </c>
      <c r="R9" s="4">
        <f>EDATE(C9,"2")</f>
        <v>68</v>
      </c>
      <c r="S9" s="4">
        <f>EDATE(D9,".55")</f>
        <v>1</v>
      </c>
      <c r="T9" s="4" t="e">
        <f>EDATE(I9,F9)</f>
        <v>#VALUE!</v>
      </c>
      <c r="U9" s="4">
        <f>EDATE(F9,G9)</f>
        <v>0</v>
      </c>
      <c r="V9" s="4">
        <f>EDATE(E9,H9)</f>
        <v>974437</v>
      </c>
      <c r="W9" s="4">
        <f>EDATE(H9,G9)</f>
        <v>32015</v>
      </c>
      <c r="X9" s="4" t="e">
        <f>EDATE(H9,I9)</f>
        <v>#VALUE!</v>
      </c>
      <c r="Y9" s="4" t="e">
        <f t="shared" ref="Y9:AE9" si="4">EDATE(J9,K9)</f>
        <v>#VALUE!</v>
      </c>
      <c r="Z9" s="4" t="e">
        <f t="shared" si="4"/>
        <v>#N/A</v>
      </c>
      <c r="AA9" s="4" t="e">
        <f t="shared" si="4"/>
        <v>#DIV/0!</v>
      </c>
      <c r="AB9" s="4" t="e">
        <f t="shared" si="4"/>
        <v>#NAME?</v>
      </c>
      <c r="AC9" s="4" t="e">
        <f t="shared" si="4"/>
        <v>#NULL!</v>
      </c>
      <c r="AD9" s="4" t="e">
        <f>EDATE(O9,P9)</f>
        <v>#NUM!</v>
      </c>
      <c r="AE9" s="4" t="e">
        <f t="shared" si="4"/>
        <v>#REF!</v>
      </c>
      <c r="AF9" s="4" t="e">
        <f t="array" ref="AF9">EDATE(H9,B9:F9)</f>
        <v>#VALUE!</v>
      </c>
      <c r="AG9" s="4" t="e">
        <f t="array" ref="AG9:AV9">EDATE(D9:H9,B9:F9)</f>
        <v>#VALUE!</v>
      </c>
      <c r="AH9" s="4" t="e"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436</v>
      </c>
      <c r="R10" s="4">
        <f>EDATE(1, "2")</f>
        <v>61</v>
      </c>
    </row>
    <row r="11" spans="1:48" x14ac:dyDescent="0.15">
      <c r="A11" s="13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23" t="s">
        <v>457</v>
      </c>
      <c r="I11" s="4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>HOUR(B11)</f>
        <v>10</v>
      </c>
      <c r="R11" s="4" t="e">
        <f t="shared" ref="R11:AE11" si="5">HOUR(C11)</f>
        <v>#NUM!</v>
      </c>
      <c r="S11" s="4">
        <f t="shared" si="5"/>
        <v>7</v>
      </c>
      <c r="T11" s="4">
        <f>HOUR(E11)</f>
        <v>9</v>
      </c>
      <c r="U11" s="4">
        <f t="shared" si="5"/>
        <v>0</v>
      </c>
      <c r="V11" s="4">
        <f t="shared" si="5"/>
        <v>0</v>
      </c>
      <c r="W11" s="4">
        <f t="shared" si="5"/>
        <v>0</v>
      </c>
      <c r="X11" s="4">
        <f t="shared" si="5"/>
        <v>0</v>
      </c>
      <c r="Y11" s="4" t="e">
        <f t="shared" si="5"/>
        <v>#VALUE!</v>
      </c>
      <c r="Z11" s="4" t="e">
        <f t="shared" si="5"/>
        <v>#N/A</v>
      </c>
      <c r="AA11" s="4" t="e">
        <f t="shared" si="5"/>
        <v>#DIV/0!</v>
      </c>
      <c r="AB11" s="4" t="e">
        <f t="shared" si="5"/>
        <v>#NAME?</v>
      </c>
      <c r="AC11" s="4" t="e">
        <f t="shared" si="5"/>
        <v>#NULL!</v>
      </c>
      <c r="AD11" s="4" t="e">
        <f t="shared" si="5"/>
        <v>#NUM!</v>
      </c>
      <c r="AE11" s="4" t="e">
        <f t="shared" si="5"/>
        <v>#REF!</v>
      </c>
      <c r="AF11" s="4" t="e">
        <f>HOUR(H6:I6)</f>
        <v>#VALUE!</v>
      </c>
      <c r="AG11" s="6">
        <f t="array" ref="AG11:AV11">HOUR(B11:P11)</f>
        <v>10</v>
      </c>
      <c r="AH11" s="6" t="e">
        <v>#NUM!</v>
      </c>
      <c r="AI11" s="6">
        <v>7</v>
      </c>
      <c r="AJ11" s="6">
        <v>9</v>
      </c>
      <c r="AK11" s="6">
        <v>0</v>
      </c>
      <c r="AL11" s="6">
        <v>0</v>
      </c>
      <c r="AM11" s="6">
        <v>0</v>
      </c>
      <c r="AN11" s="6">
        <v>0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13" t="s">
        <v>438</v>
      </c>
      <c r="B12" s="4">
        <v>1987</v>
      </c>
      <c r="C12" s="4">
        <v>8</v>
      </c>
      <c r="D12" s="4">
        <v>1</v>
      </c>
      <c r="E12" s="4">
        <v>0.7</v>
      </c>
      <c r="F12" s="4">
        <v>0</v>
      </c>
      <c r="G12" s="6"/>
      <c r="H12" s="20" t="s">
        <v>458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4">
        <f>_xlfn.ISOWEEKNUM(B12)</f>
        <v>23</v>
      </c>
      <c r="R12" s="4">
        <f t="shared" ref="R12:AD12" si="6">_xlfn.ISOWEEKNUM(C12)</f>
        <v>1</v>
      </c>
      <c r="S12" s="4">
        <f t="shared" si="6"/>
        <v>52</v>
      </c>
      <c r="T12" s="4">
        <f t="shared" si="6"/>
        <v>52</v>
      </c>
      <c r="U12" s="4">
        <f t="shared" si="6"/>
        <v>52</v>
      </c>
      <c r="V12" s="4">
        <f t="shared" si="6"/>
        <v>52</v>
      </c>
      <c r="W12" s="4">
        <f t="shared" si="6"/>
        <v>35</v>
      </c>
      <c r="X12" s="4">
        <f>_xlfn.ISOWEEKNUM(I12)</f>
        <v>52</v>
      </c>
      <c r="Y12" s="4" t="e">
        <f t="shared" si="6"/>
        <v>#VALUE!</v>
      </c>
      <c r="Z12" s="4" t="e">
        <f t="shared" si="6"/>
        <v>#N/A</v>
      </c>
      <c r="AA12" s="4" t="e">
        <f t="shared" si="6"/>
        <v>#DIV/0!</v>
      </c>
      <c r="AB12" s="4" t="e">
        <f t="shared" si="6"/>
        <v>#NAME?</v>
      </c>
      <c r="AC12" s="4" t="e">
        <f t="shared" si="6"/>
        <v>#NULL!</v>
      </c>
      <c r="AD12" s="4" t="e">
        <f t="shared" si="6"/>
        <v>#NUM!</v>
      </c>
      <c r="AE12" s="4" t="e">
        <f>_xlfn.ISOWEEKNUM(P12)</f>
        <v>#REF!</v>
      </c>
      <c r="AF12" s="4" t="e">
        <f>_xlfn.ISOWEEKNUM(B12:P12)</f>
        <v>#VALUE!</v>
      </c>
      <c r="AG12" s="4">
        <f t="array" ref="AG12:AV12">_xlfn.ISOWEEKNUM(B12:P12)</f>
        <v>23</v>
      </c>
      <c r="AH12" s="4">
        <v>1</v>
      </c>
      <c r="AI12" s="4">
        <v>52</v>
      </c>
      <c r="AJ12" s="4">
        <v>52</v>
      </c>
      <c r="AK12" s="4">
        <v>52</v>
      </c>
      <c r="AL12" s="4">
        <v>52</v>
      </c>
      <c r="AM12" s="4">
        <v>35</v>
      </c>
      <c r="AN12" s="4">
        <v>52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48" x14ac:dyDescent="0.15">
      <c r="A13" s="13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23" t="s">
        <v>457</v>
      </c>
      <c r="I13" s="4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>
        <f>MINUTE(B13)</f>
        <v>33</v>
      </c>
      <c r="R13" s="4" t="e">
        <f t="shared" ref="R13:AE13" si="7">MINUTE(C13)</f>
        <v>#NUM!</v>
      </c>
      <c r="S13" s="4">
        <f t="shared" si="7"/>
        <v>55</v>
      </c>
      <c r="T13" s="4">
        <f>MINUTE(E13)</f>
        <v>36</v>
      </c>
      <c r="U13" s="4">
        <f t="shared" si="7"/>
        <v>0</v>
      </c>
      <c r="V13" s="4">
        <f t="shared" si="7"/>
        <v>0</v>
      </c>
      <c r="W13" s="4">
        <f t="shared" si="7"/>
        <v>0</v>
      </c>
      <c r="X13" s="4">
        <f t="shared" si="7"/>
        <v>0</v>
      </c>
      <c r="Y13" s="4" t="e">
        <f t="shared" si="7"/>
        <v>#VALUE!</v>
      </c>
      <c r="Z13" s="4" t="e">
        <f t="shared" si="7"/>
        <v>#N/A</v>
      </c>
      <c r="AA13" s="4" t="e">
        <f t="shared" si="7"/>
        <v>#DIV/0!</v>
      </c>
      <c r="AB13" s="4" t="e">
        <f t="shared" si="7"/>
        <v>#NAME?</v>
      </c>
      <c r="AC13" s="4" t="e">
        <f t="shared" si="7"/>
        <v>#NULL!</v>
      </c>
      <c r="AD13" s="4" t="e">
        <f t="shared" si="7"/>
        <v>#NUM!</v>
      </c>
      <c r="AE13" s="4" t="e">
        <f t="shared" si="7"/>
        <v>#REF!</v>
      </c>
      <c r="AF13" s="4" t="e">
        <f>MINUTE(H8:I8)</f>
        <v>#VALUE!</v>
      </c>
      <c r="AG13" s="6">
        <f t="array" ref="AG13:AV13">MINUTE(B13:P13)</f>
        <v>33</v>
      </c>
      <c r="AH13" s="6" t="e">
        <v>#NUM!</v>
      </c>
      <c r="AI13" s="6">
        <v>55</v>
      </c>
      <c r="AJ13" s="6">
        <v>36</v>
      </c>
      <c r="AK13" s="6">
        <v>0</v>
      </c>
      <c r="AL13" s="6">
        <v>0</v>
      </c>
      <c r="AM13" s="6">
        <v>0</v>
      </c>
      <c r="AN13" s="6">
        <v>0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#REF!</v>
      </c>
      <c r="AV13" s="4" t="e">
        <v>#N/A</v>
      </c>
    </row>
    <row r="14" spans="1:48" x14ac:dyDescent="0.15">
      <c r="A14" s="13" t="s">
        <v>440</v>
      </c>
      <c r="B14" s="4">
        <v>1987</v>
      </c>
      <c r="C14" s="4">
        <v>8</v>
      </c>
      <c r="D14" s="4">
        <v>1</v>
      </c>
      <c r="E14" s="4">
        <v>0.7</v>
      </c>
      <c r="F14" s="4">
        <v>0</v>
      </c>
      <c r="G14" s="6"/>
      <c r="H14" s="20" t="s">
        <v>456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>MONTH(B14)</f>
        <v>6</v>
      </c>
      <c r="R14" s="6">
        <f t="shared" ref="R14:AE14" si="8">MONTH(C14)</f>
        <v>1</v>
      </c>
      <c r="S14" s="6">
        <f t="shared" si="8"/>
        <v>1</v>
      </c>
      <c r="T14" s="6">
        <f>MONTH(E14)</f>
        <v>1</v>
      </c>
      <c r="U14" s="6">
        <f t="shared" si="8"/>
        <v>1</v>
      </c>
      <c r="V14" s="6">
        <f t="shared" si="8"/>
        <v>1</v>
      </c>
      <c r="W14" s="6">
        <f t="shared" si="8"/>
        <v>8</v>
      </c>
      <c r="X14" s="6">
        <f t="shared" si="8"/>
        <v>1</v>
      </c>
      <c r="Y14" s="6" t="e">
        <f t="shared" si="8"/>
        <v>#VALUE!</v>
      </c>
      <c r="Z14" s="6" t="e">
        <f t="shared" si="8"/>
        <v>#N/A</v>
      </c>
      <c r="AA14" s="6" t="e">
        <f t="shared" si="8"/>
        <v>#DIV/0!</v>
      </c>
      <c r="AB14" s="6" t="e">
        <f t="shared" si="8"/>
        <v>#NAME?</v>
      </c>
      <c r="AC14" s="6" t="e">
        <f t="shared" si="8"/>
        <v>#NULL!</v>
      </c>
      <c r="AD14" s="6" t="e">
        <f t="shared" si="8"/>
        <v>#NUM!</v>
      </c>
      <c r="AE14" s="6" t="e">
        <f t="shared" si="8"/>
        <v>#REF!</v>
      </c>
      <c r="AF14" s="6" t="e">
        <f>MONTH(H6:I6)</f>
        <v>#VALUE!</v>
      </c>
      <c r="AG14" s="6">
        <f t="array" ref="AG14:AV14">MONTH(B14:P14)</f>
        <v>6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8</v>
      </c>
      <c r="AN14" s="6">
        <v>1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12" t="s">
        <v>441</v>
      </c>
    </row>
    <row r="16" spans="1:48" x14ac:dyDescent="0.15">
      <c r="A16" s="12" t="s">
        <v>442</v>
      </c>
    </row>
    <row r="17" spans="1:48" x14ac:dyDescent="0.15">
      <c r="A17" s="13" t="s">
        <v>443</v>
      </c>
      <c r="V17" s="4">
        <f ca="1">IF(NOW(),1,0)</f>
        <v>1</v>
      </c>
    </row>
    <row r="18" spans="1:48" x14ac:dyDescent="0.15">
      <c r="A18" s="13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23" t="s">
        <v>457</v>
      </c>
      <c r="I18" s="4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SECOND(B18)</f>
        <v>36</v>
      </c>
      <c r="R18" s="4" t="e">
        <f t="shared" ref="R18:AE18" si="9">SECOND(C18)</f>
        <v>#NUM!</v>
      </c>
      <c r="S18" s="4">
        <f t="shared" si="9"/>
        <v>12</v>
      </c>
      <c r="T18" s="4">
        <f t="shared" si="9"/>
        <v>0</v>
      </c>
      <c r="U18" s="4">
        <f t="shared" si="9"/>
        <v>0</v>
      </c>
      <c r="V18" s="4">
        <f t="shared" si="9"/>
        <v>0</v>
      </c>
      <c r="W18" s="4">
        <f t="shared" si="9"/>
        <v>0</v>
      </c>
      <c r="X18" s="4">
        <f t="shared" si="9"/>
        <v>0</v>
      </c>
      <c r="Y18" s="4" t="e">
        <f t="shared" si="9"/>
        <v>#VALUE!</v>
      </c>
      <c r="Z18" s="4" t="e">
        <f t="shared" si="9"/>
        <v>#N/A</v>
      </c>
      <c r="AA18" s="4" t="e">
        <f t="shared" si="9"/>
        <v>#DIV/0!</v>
      </c>
      <c r="AB18" s="4" t="e">
        <f t="shared" si="9"/>
        <v>#NAME?</v>
      </c>
      <c r="AC18" s="4" t="e">
        <f t="shared" si="9"/>
        <v>#NULL!</v>
      </c>
      <c r="AD18" s="4" t="e">
        <f t="shared" si="9"/>
        <v>#NUM!</v>
      </c>
      <c r="AE18" s="4" t="e">
        <f t="shared" si="9"/>
        <v>#REF!</v>
      </c>
      <c r="AF18" s="4" t="e">
        <f>SECOND(H13:I13)</f>
        <v>#VALUE!</v>
      </c>
      <c r="AG18" s="6">
        <f t="array" ref="AG18:AV18">SECOND(B18:P18)</f>
        <v>36</v>
      </c>
      <c r="AH18" s="6" t="e">
        <v>#NUM!</v>
      </c>
      <c r="AI18" s="6">
        <v>12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#REF!</v>
      </c>
      <c r="AV18" s="4" t="e">
        <v>#N/A</v>
      </c>
    </row>
    <row r="19" spans="1:48" x14ac:dyDescent="0.15">
      <c r="A19" s="13" t="s">
        <v>445</v>
      </c>
      <c r="B19" s="4">
        <v>32767.99</v>
      </c>
      <c r="C19" s="4">
        <v>-1</v>
      </c>
      <c r="D19" s="4">
        <v>67</v>
      </c>
      <c r="E19" s="4">
        <v>0.7</v>
      </c>
      <c r="F19" s="4">
        <v>0</v>
      </c>
      <c r="G19" s="6"/>
      <c r="H19" s="20" t="s">
        <v>455</v>
      </c>
      <c r="I19" s="6" t="b">
        <v>1</v>
      </c>
      <c r="J19" s="6" t="e"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>
        <f>TIME(B19,C19,D19)</f>
        <v>0.29174768518510064</v>
      </c>
      <c r="R19" s="6">
        <f>TIME(B19,C19,E19)</f>
        <v>0.29097222222230812</v>
      </c>
      <c r="S19" s="6">
        <f>TIME(0.9,0.9,0.9)</f>
        <v>0</v>
      </c>
      <c r="T19" s="22">
        <f>TIME(0,1,0)</f>
        <v>6.9444444444444447E-4</v>
      </c>
      <c r="U19" s="6">
        <f>TIME(1,0,0)</f>
        <v>4.1666666666666664E-2</v>
      </c>
      <c r="V19" s="6">
        <f t="shared" ref="V19:AB19" si="10">TIME(B19,C19,G19)</f>
        <v>0.29097222222230812</v>
      </c>
      <c r="W19" s="6">
        <f t="shared" si="10"/>
        <v>5.555555555555554E-3</v>
      </c>
      <c r="X19" s="6">
        <f t="shared" si="10"/>
        <v>0.79167824074074078</v>
      </c>
      <c r="Y19" s="6" t="e">
        <f t="shared" si="10"/>
        <v>#VALUE!</v>
      </c>
      <c r="Z19" s="6" t="e">
        <f t="shared" si="10"/>
        <v>#N/A</v>
      </c>
      <c r="AA19" s="6" t="e">
        <f t="shared" si="10"/>
        <v>#DIV/0!</v>
      </c>
      <c r="AB19" s="6" t="e">
        <f t="shared" si="10"/>
        <v>#NAME?</v>
      </c>
      <c r="AC19" s="6" t="e">
        <f>TIME(I19,N19,J19)</f>
        <v>#NULL!</v>
      </c>
      <c r="AD19" s="6" t="e">
        <f>TIME(B19,O19,K19)</f>
        <v>#NUM!</v>
      </c>
      <c r="AE19" s="6" t="e">
        <f>TIME(P19,J19,L19)</f>
        <v>#REF!</v>
      </c>
      <c r="AF19" s="6" t="e">
        <f>TIME(B19,C19,D19:G19)</f>
        <v>#VALUE!</v>
      </c>
      <c r="AG19" s="6">
        <f t="array" ref="AG19:AJ19">TIME(B19,C19,D19:F19)</f>
        <v>0.29174768518510064</v>
      </c>
      <c r="AH19" s="6">
        <v>0.29097222222230812</v>
      </c>
      <c r="AI19" s="6">
        <v>0.29097222222230812</v>
      </c>
      <c r="AJ19" s="6" t="e">
        <v>#N/A</v>
      </c>
      <c r="AK19" s="6">
        <f t="array" ref="AK19:AM19">TIME(B19:D19,G19,C19:E19)</f>
        <v>0.29165509259269129</v>
      </c>
      <c r="AL19" s="6" t="e">
        <v>#NUM!</v>
      </c>
      <c r="AM19" s="6">
        <v>0.79166666666666652</v>
      </c>
      <c r="AN19" s="6" t="e">
        <f t="array" ref="AN19:AV19">TIME(B19:H19,G19,J19:P19)</f>
        <v>#VALUE!</v>
      </c>
      <c r="AO19" s="6" t="e">
        <v>#N/A</v>
      </c>
      <c r="AP19" s="6" t="e">
        <v>#DIV/0!</v>
      </c>
      <c r="AQ19" s="6" t="e">
        <v>#NAME?</v>
      </c>
      <c r="AR19" s="6" t="e">
        <v>#NULL!</v>
      </c>
      <c r="AS19" s="6" t="e">
        <v>#NUM!</v>
      </c>
      <c r="AT19" s="6" t="e">
        <v>#REF!</v>
      </c>
      <c r="AU19" s="6" t="e">
        <v>#N/A</v>
      </c>
      <c r="AV19" s="21" t="e">
        <v>#N/A</v>
      </c>
    </row>
    <row r="20" spans="1:48" x14ac:dyDescent="0.15">
      <c r="A20" s="13" t="s">
        <v>446</v>
      </c>
      <c r="B20" s="4">
        <v>1987</v>
      </c>
      <c r="C20" s="4">
        <v>8</v>
      </c>
      <c r="D20" s="4">
        <v>1</v>
      </c>
      <c r="E20" s="4">
        <v>0.7</v>
      </c>
      <c r="F20" s="4">
        <v>0</v>
      </c>
      <c r="G20" s="6"/>
      <c r="H20" s="20" t="s">
        <v>458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6" t="e">
        <f>TIMEVALUE(B20)</f>
        <v>#VALUE!</v>
      </c>
      <c r="R20" s="6" t="e">
        <f t="shared" ref="R20:AE20" si="11">TIMEVALUE(C20)</f>
        <v>#VALUE!</v>
      </c>
      <c r="S20" s="6" t="e">
        <f t="shared" si="11"/>
        <v>#VALUE!</v>
      </c>
      <c r="T20" s="6" t="e">
        <f t="shared" si="11"/>
        <v>#VALUE!</v>
      </c>
      <c r="U20" s="6" t="e">
        <f t="shared" si="11"/>
        <v>#VALUE!</v>
      </c>
      <c r="V20" s="6" t="e">
        <f t="shared" si="11"/>
        <v>#VALUE!</v>
      </c>
      <c r="W20" s="6">
        <f>TIMEVALUE(H20)</f>
        <v>0.20833333333212067</v>
      </c>
      <c r="X20" s="6" t="e">
        <f>TIMEVALUE(I20)</f>
        <v>#VALUE!</v>
      </c>
      <c r="Y20" s="6" t="e">
        <f t="shared" si="11"/>
        <v>#VALUE!</v>
      </c>
      <c r="Z20" s="6" t="e">
        <f t="shared" si="11"/>
        <v>#N/A</v>
      </c>
      <c r="AA20" s="6" t="e">
        <f t="shared" si="11"/>
        <v>#DIV/0!</v>
      </c>
      <c r="AB20" s="6" t="e">
        <f t="shared" si="11"/>
        <v>#NAME?</v>
      </c>
      <c r="AC20" s="6" t="e">
        <f t="shared" si="11"/>
        <v>#NULL!</v>
      </c>
      <c r="AD20" s="6" t="e">
        <f t="shared" si="11"/>
        <v>#NUM!</v>
      </c>
      <c r="AE20" s="6" t="e">
        <f t="shared" si="11"/>
        <v>#REF!</v>
      </c>
      <c r="AF20" s="6" t="e">
        <f>TIMEVALUE(H20:I20)</f>
        <v>#VALUE!</v>
      </c>
      <c r="AG20" s="6" t="e">
        <f t="array" ref="AG20:AV20">TIMEVALUE(B20:P20)</f>
        <v>#VALUE!</v>
      </c>
      <c r="AH20" s="6" t="e">
        <v>#VALUE!</v>
      </c>
      <c r="AI20" s="6" t="e">
        <v>#VALUE!</v>
      </c>
      <c r="AJ20" s="6" t="e">
        <v>#VALUE!</v>
      </c>
      <c r="AK20" s="6" t="e">
        <v>#VALUE!</v>
      </c>
      <c r="AL20" s="6" t="e">
        <v>#VALUE!</v>
      </c>
      <c r="AM20" s="6">
        <v>0.20833333333212067</v>
      </c>
      <c r="AN20" s="6" t="e">
        <v>#VALUE!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13" t="s">
        <v>447</v>
      </c>
      <c r="B21" s="21"/>
      <c r="V21" s="4">
        <f ca="1">IF(TODAY(),1,0)</f>
        <v>1</v>
      </c>
    </row>
    <row r="22" spans="1:48" x14ac:dyDescent="0.15">
      <c r="A22" s="13" t="s">
        <v>448</v>
      </c>
      <c r="B22" s="4">
        <v>1987</v>
      </c>
      <c r="C22" s="4">
        <v>8</v>
      </c>
      <c r="D22" s="4">
        <v>1</v>
      </c>
      <c r="E22" s="4">
        <v>0.7</v>
      </c>
      <c r="F22" s="4">
        <v>0</v>
      </c>
      <c r="G22" s="6"/>
      <c r="H22" s="20" t="s">
        <v>458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4">
        <f>WEEKDAY(B22)</f>
        <v>6</v>
      </c>
      <c r="R22" s="4">
        <f t="shared" ref="R22:X22" si="12">WEEKDAY(C22)</f>
        <v>1</v>
      </c>
      <c r="S22" s="4">
        <f t="shared" si="12"/>
        <v>1</v>
      </c>
      <c r="T22" s="4">
        <f t="shared" si="12"/>
        <v>7</v>
      </c>
      <c r="U22" s="4">
        <f t="shared" si="12"/>
        <v>7</v>
      </c>
      <c r="V22" s="4">
        <f t="shared" si="12"/>
        <v>7</v>
      </c>
      <c r="W22" s="4">
        <f t="shared" si="12"/>
        <v>4</v>
      </c>
      <c r="X22" s="4">
        <f t="shared" si="12"/>
        <v>1</v>
      </c>
      <c r="Y22" s="4" t="e">
        <f>WEEKDAY(J22)</f>
        <v>#VALUE!</v>
      </c>
      <c r="Z22" s="4" t="e">
        <f t="shared" ref="Z22" si="13">WEEKDAY(K22)</f>
        <v>#N/A</v>
      </c>
      <c r="AA22" s="4" t="e">
        <f t="shared" ref="AA22" si="14">WEEKDAY(L22)</f>
        <v>#DIV/0!</v>
      </c>
      <c r="AB22" s="4" t="e">
        <f t="shared" ref="AB22" si="15">WEEKDAY(M22)</f>
        <v>#NAME?</v>
      </c>
      <c r="AC22" s="4" t="e">
        <f t="shared" ref="AC22" si="16">WEEKDAY(N22)</f>
        <v>#NULL!</v>
      </c>
      <c r="AD22" s="4" t="e">
        <f t="shared" ref="AD22" si="17">WEEKDAY(O22)</f>
        <v>#NUM!</v>
      </c>
      <c r="AE22" s="4" t="e">
        <f>WEEKDAY(P22)</f>
        <v>#REF!</v>
      </c>
      <c r="AF22" s="4" t="e">
        <f>WEEKDAY(B22:P22)</f>
        <v>#VALUE!</v>
      </c>
      <c r="AG22" s="4">
        <f t="array" ref="AG22:AV22">WEEKDAY(B22:P22)</f>
        <v>6</v>
      </c>
      <c r="AH22" s="4">
        <v>1</v>
      </c>
      <c r="AI22" s="4">
        <v>1</v>
      </c>
      <c r="AJ22" s="4">
        <v>7</v>
      </c>
      <c r="AK22" s="4">
        <v>7</v>
      </c>
      <c r="AL22" s="4">
        <v>7</v>
      </c>
      <c r="AM22" s="4">
        <v>4</v>
      </c>
      <c r="AN22" s="4">
        <v>1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13" t="s">
        <v>449</v>
      </c>
      <c r="B23" s="4">
        <v>1987</v>
      </c>
      <c r="C23" s="4">
        <v>8</v>
      </c>
      <c r="D23" s="4">
        <v>1</v>
      </c>
      <c r="E23" s="4">
        <v>0.7</v>
      </c>
      <c r="F23" s="4">
        <v>0</v>
      </c>
      <c r="G23" s="6"/>
      <c r="H23" s="20" t="s">
        <v>458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4">
        <f>WEEKNUM(B23,2)</f>
        <v>24</v>
      </c>
      <c r="R23" s="4">
        <f>WEEKNUM(C23,1)</f>
        <v>2</v>
      </c>
      <c r="S23" s="4">
        <f t="shared" ref="S23:AD23" si="18">WEEKNUM(D23,1)</f>
        <v>1</v>
      </c>
      <c r="T23" s="4">
        <f t="shared" si="18"/>
        <v>0</v>
      </c>
      <c r="U23" s="4">
        <f t="shared" si="18"/>
        <v>0</v>
      </c>
      <c r="V23" s="4">
        <f>WEEKNUM(G23,1)</f>
        <v>0</v>
      </c>
      <c r="W23" s="4">
        <f>WEEKNUM(H23,1)</f>
        <v>35</v>
      </c>
      <c r="X23" s="4" t="e">
        <f>WEEKNUM(I23,1)</f>
        <v>#VALUE!</v>
      </c>
      <c r="Y23" s="4" t="e">
        <f t="shared" si="18"/>
        <v>#VALUE!</v>
      </c>
      <c r="Z23" s="4" t="e">
        <f t="shared" si="18"/>
        <v>#N/A</v>
      </c>
      <c r="AA23" s="4" t="e">
        <f t="shared" si="18"/>
        <v>#DIV/0!</v>
      </c>
      <c r="AB23" s="4" t="e">
        <f t="shared" si="18"/>
        <v>#NAME?</v>
      </c>
      <c r="AC23" s="4" t="e">
        <f t="shared" si="18"/>
        <v>#NULL!</v>
      </c>
      <c r="AD23" s="4" t="e">
        <f t="shared" si="18"/>
        <v>#NUM!</v>
      </c>
      <c r="AE23" s="4" t="e">
        <f>WEEKNUM(P23,1)</f>
        <v>#REF!</v>
      </c>
      <c r="AF23" s="4" t="e">
        <f>WEEKNUM(B23:E23)</f>
        <v>#VALUE!</v>
      </c>
      <c r="AG23" s="4" t="e">
        <f t="array" ref="AG23:AV23">WEEKNUM(B23:I23,1)</f>
        <v>#VALUE!</v>
      </c>
      <c r="AH23" s="4" t="e"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</row>
    <row r="24" spans="1:48" x14ac:dyDescent="0.15">
      <c r="A24" s="12" t="s">
        <v>450</v>
      </c>
    </row>
    <row r="25" spans="1:48" x14ac:dyDescent="0.15">
      <c r="A25" s="12" t="s">
        <v>451</v>
      </c>
    </row>
    <row r="26" spans="1:48" x14ac:dyDescent="0.15">
      <c r="A26" s="13" t="s">
        <v>452</v>
      </c>
      <c r="B26" s="4">
        <v>1987</v>
      </c>
      <c r="C26" s="4">
        <v>8</v>
      </c>
      <c r="D26" s="4">
        <v>1</v>
      </c>
      <c r="E26" s="4">
        <v>0.7</v>
      </c>
      <c r="F26" s="4">
        <v>0</v>
      </c>
      <c r="G26" s="6"/>
      <c r="H26" s="20" t="s">
        <v>456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>
        <f>YEAR(B26)</f>
        <v>1905</v>
      </c>
      <c r="R26" s="6">
        <f t="shared" ref="R26:AE26" si="19">YEAR(C26)</f>
        <v>1900</v>
      </c>
      <c r="S26" s="6">
        <f t="shared" si="19"/>
        <v>1900</v>
      </c>
      <c r="T26" s="6">
        <f t="shared" si="19"/>
        <v>1900</v>
      </c>
      <c r="U26" s="6">
        <f t="shared" si="19"/>
        <v>1900</v>
      </c>
      <c r="V26" s="6">
        <f t="shared" si="19"/>
        <v>1900</v>
      </c>
      <c r="W26" s="6">
        <f t="shared" si="19"/>
        <v>1901</v>
      </c>
      <c r="X26" s="6">
        <f t="shared" si="19"/>
        <v>1900</v>
      </c>
      <c r="Y26" s="6" t="e">
        <f t="shared" si="19"/>
        <v>#VALUE!</v>
      </c>
      <c r="Z26" s="6" t="e">
        <f t="shared" si="19"/>
        <v>#N/A</v>
      </c>
      <c r="AA26" s="6" t="e">
        <f t="shared" si="19"/>
        <v>#DIV/0!</v>
      </c>
      <c r="AB26" s="6" t="e">
        <f t="shared" si="19"/>
        <v>#NAME?</v>
      </c>
      <c r="AC26" s="6" t="e">
        <f t="shared" si="19"/>
        <v>#NULL!</v>
      </c>
      <c r="AD26" s="6" t="e">
        <f t="shared" si="19"/>
        <v>#NUM!</v>
      </c>
      <c r="AE26" s="6" t="e">
        <f t="shared" si="19"/>
        <v>#REF!</v>
      </c>
      <c r="AF26" s="6" t="e">
        <f>YEAR(H26:I26)</f>
        <v>#VALUE!</v>
      </c>
      <c r="AG26" s="6">
        <f t="array" ref="AG26:AV26">YEAR(B26:P26)</f>
        <v>1905</v>
      </c>
      <c r="AH26" s="6">
        <v>1900</v>
      </c>
      <c r="AI26" s="6">
        <v>1900</v>
      </c>
      <c r="AJ26" s="6">
        <v>1900</v>
      </c>
      <c r="AK26" s="6">
        <v>1900</v>
      </c>
      <c r="AL26" s="6">
        <v>1900</v>
      </c>
      <c r="AM26" s="6">
        <v>1901</v>
      </c>
      <c r="AN26" s="6">
        <v>1900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13" t="s">
        <v>453</v>
      </c>
      <c r="B27" s="4">
        <v>1987</v>
      </c>
      <c r="C27" s="4">
        <v>1</v>
      </c>
      <c r="D27" s="4">
        <v>2.9</v>
      </c>
      <c r="E27" s="4">
        <v>3</v>
      </c>
      <c r="F27" s="4">
        <v>4</v>
      </c>
      <c r="H27" s="20" t="s">
        <v>458</v>
      </c>
      <c r="I27" s="4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4">
        <f>YEARFRAC(B27,345,C27)</f>
        <v>4.4965769055225921</v>
      </c>
      <c r="R27" s="4">
        <f t="shared" ref="R27" si="2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21">YEARFRAC(L27,345,M27)</f>
        <v>#NAME?</v>
      </c>
      <c r="AB27" s="4" t="e">
        <f t="shared" ref="AB27:AC27" si="22">YEARFRAC(M27,345,N27)</f>
        <v>#NULL!</v>
      </c>
      <c r="AC27" s="4" t="e">
        <f t="shared" si="22"/>
        <v>#NUM!</v>
      </c>
      <c r="AD27" s="4" t="e">
        <f t="shared" ref="AD27" si="23">YEARFRAC(O27,345,P27)</f>
        <v>#REF!</v>
      </c>
      <c r="AE27" s="4" t="e">
        <f>YEARFRAC(P27,345,Q27)</f>
        <v>#REF!</v>
      </c>
      <c r="AF27" s="6" t="e">
        <f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2"/>
      <c r="D28" s="23"/>
    </row>
    <row r="29" spans="1:48" x14ac:dyDescent="0.15">
      <c r="A29" s="21"/>
      <c r="B29" s="21"/>
    </row>
    <row r="30" spans="1:48" x14ac:dyDescent="0.15">
      <c r="A30" s="12"/>
      <c r="B30" s="31"/>
      <c r="K30" s="28"/>
      <c r="M30" s="23"/>
      <c r="N30" s="23"/>
      <c r="O30" s="27"/>
    </row>
    <row r="31" spans="1:48" x14ac:dyDescent="0.15">
      <c r="A31" s="12"/>
      <c r="B31" s="21"/>
    </row>
    <row r="32" spans="1:48" ht="15" x14ac:dyDescent="0.2">
      <c r="B32" s="21"/>
      <c r="C32" s="21"/>
      <c r="D32" s="22"/>
      <c r="H32" s="29"/>
      <c r="I32" s="29"/>
    </row>
    <row r="33" spans="2:4" x14ac:dyDescent="0.15">
      <c r="B33" s="21"/>
      <c r="C33" s="21"/>
      <c r="D33" s="22"/>
    </row>
    <row r="34" spans="2:4" x14ac:dyDescent="0.15">
      <c r="B34" s="21"/>
      <c r="C34" s="21"/>
      <c r="D34" s="2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5" width="5.6640625" style="4" bestFit="1" customWidth="1"/>
    <col min="26" max="26" width="4.1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.1640625" style="4" bestFit="1" customWidth="1"/>
    <col min="32" max="32" width="9.83203125" style="4" bestFit="1" customWidth="1"/>
    <col min="33" max="33" width="5.83203125" style="4" bestFit="1" customWidth="1"/>
    <col min="34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208</v>
      </c>
    </row>
    <row r="4" spans="1:48" x14ac:dyDescent="0.15">
      <c r="A4" s="12" t="s">
        <v>209</v>
      </c>
    </row>
    <row r="5" spans="1:48" x14ac:dyDescent="0.15">
      <c r="A5" s="12" t="s">
        <v>210</v>
      </c>
    </row>
    <row r="6" spans="1:48" x14ac:dyDescent="0.15">
      <c r="A6" s="13" t="s">
        <v>211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 t="b">
        <f>ISBLANK(B6)</f>
        <v>0</v>
      </c>
      <c r="R6" s="6" t="b">
        <f t="shared" ref="R6:AE6" si="0">ISBLANK(C6)</f>
        <v>0</v>
      </c>
      <c r="S6" s="6" t="b">
        <f t="shared" si="0"/>
        <v>0</v>
      </c>
      <c r="T6" s="6" t="b">
        <f t="shared" si="0"/>
        <v>0</v>
      </c>
      <c r="U6" s="6" t="b">
        <f t="shared" si="0"/>
        <v>0</v>
      </c>
      <c r="V6" s="6" t="b">
        <f t="shared" si="0"/>
        <v>1</v>
      </c>
      <c r="W6" s="6" t="b">
        <f t="shared" si="0"/>
        <v>0</v>
      </c>
      <c r="X6" s="6" t="b">
        <f t="shared" si="0"/>
        <v>0</v>
      </c>
      <c r="Y6" s="6" t="b">
        <f t="shared" si="0"/>
        <v>0</v>
      </c>
      <c r="Z6" s="6" t="b">
        <f t="shared" si="0"/>
        <v>0</v>
      </c>
      <c r="AA6" s="6" t="b">
        <f t="shared" si="0"/>
        <v>0</v>
      </c>
      <c r="AB6" s="6" t="b">
        <f t="shared" si="0"/>
        <v>0</v>
      </c>
      <c r="AC6" s="6" t="b">
        <f t="shared" si="0"/>
        <v>0</v>
      </c>
      <c r="AD6" s="6" t="b">
        <f t="shared" si="0"/>
        <v>0</v>
      </c>
      <c r="AE6" s="6" t="b">
        <f t="shared" si="0"/>
        <v>0</v>
      </c>
      <c r="AF6" s="6" t="b">
        <f>ISBLANK(B6:P6)</f>
        <v>0</v>
      </c>
      <c r="AG6" s="6" t="b">
        <f>ISBLANK(G6:P6)</f>
        <v>0</v>
      </c>
      <c r="AH6" s="4" t="b">
        <f t="array" ref="AH6:AV6">ISBLANK(C6:P6)</f>
        <v>0</v>
      </c>
      <c r="AI6" s="4" t="b">
        <v>0</v>
      </c>
      <c r="AJ6" s="4" t="b">
        <v>0</v>
      </c>
      <c r="AK6" s="4" t="b">
        <v>0</v>
      </c>
      <c r="AL6" s="4" t="b">
        <v>1</v>
      </c>
      <c r="AM6" s="4" t="b">
        <v>0</v>
      </c>
      <c r="AN6" s="4" t="b">
        <v>0</v>
      </c>
      <c r="AO6" s="4" t="b">
        <v>0</v>
      </c>
      <c r="AP6" s="4" t="b"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</row>
    <row r="7" spans="1:48" x14ac:dyDescent="0.15">
      <c r="A7" s="7" t="s">
        <v>36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b">
        <f t="shared" ref="Q7:AE7" si="1">ISERR(B7)</f>
        <v>0</v>
      </c>
      <c r="R7" s="6" t="b">
        <f t="shared" si="1"/>
        <v>0</v>
      </c>
      <c r="S7" s="6" t="b">
        <f t="shared" si="1"/>
        <v>0</v>
      </c>
      <c r="T7" s="6" t="b">
        <f t="shared" si="1"/>
        <v>0</v>
      </c>
      <c r="U7" s="6" t="b">
        <f t="shared" si="1"/>
        <v>0</v>
      </c>
      <c r="V7" s="6" t="b">
        <f t="shared" si="1"/>
        <v>0</v>
      </c>
      <c r="W7" s="6" t="b">
        <f t="shared" si="1"/>
        <v>0</v>
      </c>
      <c r="X7" s="6" t="b">
        <f t="shared" si="1"/>
        <v>0</v>
      </c>
      <c r="Y7" s="6" t="b">
        <f t="shared" si="1"/>
        <v>1</v>
      </c>
      <c r="Z7" s="6" t="b">
        <f t="shared" si="1"/>
        <v>0</v>
      </c>
      <c r="AA7" s="6" t="b">
        <f t="shared" si="1"/>
        <v>1</v>
      </c>
      <c r="AB7" s="6" t="b">
        <f t="shared" si="1"/>
        <v>1</v>
      </c>
      <c r="AC7" s="6" t="b">
        <f t="shared" si="1"/>
        <v>1</v>
      </c>
      <c r="AD7" s="6" t="b">
        <f t="shared" si="1"/>
        <v>1</v>
      </c>
      <c r="AE7" s="6" t="b">
        <f t="shared" si="1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7" t="s">
        <v>37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3" t="s">
        <v>212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20" t="s">
        <v>505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b">
        <f>ISEVEN(B9)</f>
        <v>1</v>
      </c>
      <c r="R9" s="6" t="b">
        <f t="shared" ref="R9:AE9" si="3">ISEVEN(C9)</f>
        <v>0</v>
      </c>
      <c r="S9" s="6" t="b">
        <f>ISEVEN(D9)</f>
        <v>1</v>
      </c>
      <c r="T9" s="6" t="b">
        <f t="shared" si="3"/>
        <v>1</v>
      </c>
      <c r="U9" s="6" t="b">
        <f t="shared" si="3"/>
        <v>0</v>
      </c>
      <c r="V9" s="6" t="b">
        <f>ISEVEN(G9)</f>
        <v>1</v>
      </c>
      <c r="W9" s="6" t="b">
        <f>ISEVEN(H9)</f>
        <v>0</v>
      </c>
      <c r="X9" s="6" t="e">
        <f t="shared" si="3"/>
        <v>#VALUE!</v>
      </c>
      <c r="Y9" s="6" t="e">
        <f t="shared" si="3"/>
        <v>#VALUE!</v>
      </c>
      <c r="Z9" s="6" t="e">
        <f t="shared" si="3"/>
        <v>#N/A</v>
      </c>
      <c r="AA9" s="6" t="e">
        <f>ISEVEN(L9)</f>
        <v>#DIV/0!</v>
      </c>
      <c r="AB9" s="6" t="e">
        <f t="shared" si="3"/>
        <v>#NAME?</v>
      </c>
      <c r="AC9" s="6" t="e">
        <f t="shared" si="3"/>
        <v>#NULL!</v>
      </c>
      <c r="AD9" s="6" t="e">
        <f t="shared" si="3"/>
        <v>#NUM!</v>
      </c>
      <c r="AE9" s="6" t="e">
        <f t="shared" si="3"/>
        <v>#REF!</v>
      </c>
      <c r="AF9" s="4" t="e">
        <f>ISEVEN(B9:P9)</f>
        <v>#VALUE!</v>
      </c>
      <c r="AG9" s="4" t="e">
        <f t="array" ref="AG9:AI9">ISEVEN(B9:P9)</f>
        <v>#VALUE!</v>
      </c>
      <c r="AH9" s="4" t="e">
        <v>#VALUE!</v>
      </c>
      <c r="AI9" s="4" t="e">
        <v>#VALUE!</v>
      </c>
      <c r="AJ9" s="4" t="e">
        <f t="array" ref="AJ9:AM9">ISEVEN(B9:F9)</f>
        <v>#VALUE!</v>
      </c>
      <c r="AK9" s="4" t="e">
        <v>#VALUE!</v>
      </c>
      <c r="AL9" s="4" t="e">
        <v>#VALUE!</v>
      </c>
      <c r="AM9" s="4" t="e">
        <v>#VALUE!</v>
      </c>
      <c r="AN9" s="4" t="e">
        <f t="array" ref="AN9:AV9">ISEVEN(L9:P9)</f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213</v>
      </c>
      <c r="G10" s="6"/>
      <c r="H10" s="20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48" x14ac:dyDescent="0.15">
      <c r="A11" s="13" t="s">
        <v>214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20" t="s">
        <v>505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ISLOGICAL(B11)</f>
        <v>0</v>
      </c>
      <c r="R11" s="6" t="b">
        <f t="shared" ref="R11:AE11" si="4">ISLOGICAL(C11)</f>
        <v>0</v>
      </c>
      <c r="S11" s="6" t="b">
        <f t="shared" si="4"/>
        <v>0</v>
      </c>
      <c r="T11" s="6" t="b">
        <f t="shared" si="4"/>
        <v>0</v>
      </c>
      <c r="U11" s="6" t="b">
        <f t="shared" si="4"/>
        <v>0</v>
      </c>
      <c r="V11" s="6" t="b">
        <f t="shared" si="4"/>
        <v>0</v>
      </c>
      <c r="W11" s="6" t="b">
        <f t="shared" si="4"/>
        <v>0</v>
      </c>
      <c r="X11" s="6" t="b">
        <f t="shared" si="4"/>
        <v>1</v>
      </c>
      <c r="Y11" s="6" t="b">
        <f t="shared" si="4"/>
        <v>0</v>
      </c>
      <c r="Z11" s="6" t="b">
        <f t="shared" si="4"/>
        <v>0</v>
      </c>
      <c r="AA11" s="6" t="b">
        <f t="shared" si="4"/>
        <v>0</v>
      </c>
      <c r="AB11" s="6" t="b">
        <f t="shared" si="4"/>
        <v>0</v>
      </c>
      <c r="AC11" s="6" t="b">
        <f t="shared" si="4"/>
        <v>0</v>
      </c>
      <c r="AD11" s="6" t="b">
        <f t="shared" si="4"/>
        <v>0</v>
      </c>
      <c r="AE11" s="6" t="b">
        <f t="shared" si="4"/>
        <v>0</v>
      </c>
      <c r="AF11" s="4" t="b">
        <f>ISLOGICAL(I11:P11)</f>
        <v>0</v>
      </c>
      <c r="AG11" s="4" t="b">
        <f t="array" ref="AG11:AI11">ISLOGICAL(B11:P11)</f>
        <v>0</v>
      </c>
      <c r="AH11" s="4" t="b">
        <v>0</v>
      </c>
      <c r="AI11" s="4" t="b">
        <v>0</v>
      </c>
      <c r="AJ11" s="4" t="b">
        <f t="array" ref="AJ11:AM11">ISLOGICAL(G11:K11)</f>
        <v>0</v>
      </c>
      <c r="AK11" s="4" t="b">
        <v>0</v>
      </c>
      <c r="AL11" s="4" t="b">
        <v>1</v>
      </c>
      <c r="AM11" s="4" t="b">
        <v>0</v>
      </c>
      <c r="AN11" s="4" t="b">
        <f t="array" ref="AN11:AV11">ISLOGICAL(L11:P11)</f>
        <v>0</v>
      </c>
      <c r="AO11" s="4" t="b">
        <v>0</v>
      </c>
      <c r="AP11" s="4" t="b">
        <v>0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</row>
    <row r="12" spans="1:48" x14ac:dyDescent="0.15">
      <c r="A12" s="13" t="s">
        <v>215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ISNA(B12)</f>
        <v>0</v>
      </c>
      <c r="R12" s="6" t="b">
        <f t="shared" ref="R12:AE12" si="5">ISNA(C12)</f>
        <v>0</v>
      </c>
      <c r="S12" s="6" t="b">
        <f t="shared" si="5"/>
        <v>0</v>
      </c>
      <c r="T12" s="6" t="b">
        <f t="shared" si="5"/>
        <v>0</v>
      </c>
      <c r="U12" s="6" t="b">
        <f t="shared" si="5"/>
        <v>0</v>
      </c>
      <c r="V12" s="6" t="b">
        <f t="shared" si="5"/>
        <v>0</v>
      </c>
      <c r="W12" s="6" t="b">
        <f t="shared" si="5"/>
        <v>0</v>
      </c>
      <c r="X12" s="6" t="b">
        <f t="shared" si="5"/>
        <v>0</v>
      </c>
      <c r="Y12" s="6" t="b">
        <f t="shared" si="5"/>
        <v>0</v>
      </c>
      <c r="Z12" s="6" t="b">
        <f t="shared" si="5"/>
        <v>1</v>
      </c>
      <c r="AA12" s="6" t="b">
        <f t="shared" si="5"/>
        <v>0</v>
      </c>
      <c r="AB12" s="6" t="b">
        <f t="shared" si="5"/>
        <v>0</v>
      </c>
      <c r="AC12" s="6" t="b">
        <f t="shared" si="5"/>
        <v>0</v>
      </c>
      <c r="AD12" s="6" t="b">
        <f t="shared" si="5"/>
        <v>0</v>
      </c>
      <c r="AE12" s="6" t="b">
        <f t="shared" si="5"/>
        <v>0</v>
      </c>
      <c r="AF12" s="6" t="b">
        <f>ISNA(B12:D12)</f>
        <v>0</v>
      </c>
      <c r="AG12" s="6" t="b">
        <f t="array" ref="AG12:AV12">ISNA(B12:P12)</f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1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4" t="b">
        <v>1</v>
      </c>
    </row>
    <row r="13" spans="1:48" x14ac:dyDescent="0.15">
      <c r="A13" s="13" t="s">
        <v>216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20" t="s">
        <v>505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ISNONTEXT(B13)</f>
        <v>1</v>
      </c>
      <c r="R13" s="6" t="b">
        <f t="shared" ref="R13:AE13" si="6">ISNONTEXT(C13)</f>
        <v>1</v>
      </c>
      <c r="S13" s="6" t="b">
        <f t="shared" si="6"/>
        <v>1</v>
      </c>
      <c r="T13" s="6" t="b">
        <f t="shared" si="6"/>
        <v>1</v>
      </c>
      <c r="U13" s="6" t="b">
        <f t="shared" si="6"/>
        <v>1</v>
      </c>
      <c r="V13" s="6" t="b">
        <f t="shared" si="6"/>
        <v>1</v>
      </c>
      <c r="W13" s="6" t="b">
        <f t="shared" si="6"/>
        <v>0</v>
      </c>
      <c r="X13" s="6" t="b">
        <f t="shared" si="6"/>
        <v>1</v>
      </c>
      <c r="Y13" s="6" t="b">
        <f t="shared" si="6"/>
        <v>1</v>
      </c>
      <c r="Z13" s="6" t="b">
        <f t="shared" si="6"/>
        <v>1</v>
      </c>
      <c r="AA13" s="6" t="b">
        <f t="shared" si="6"/>
        <v>1</v>
      </c>
      <c r="AB13" s="6" t="b">
        <f t="shared" si="6"/>
        <v>1</v>
      </c>
      <c r="AC13" s="6" t="b">
        <f t="shared" si="6"/>
        <v>1</v>
      </c>
      <c r="AD13" s="6" t="b">
        <f t="shared" si="6"/>
        <v>1</v>
      </c>
      <c r="AE13" s="6" t="b">
        <f t="shared" si="6"/>
        <v>1</v>
      </c>
      <c r="AF13" s="4" t="b">
        <f>ISNONTEXT(H13:P13)</f>
        <v>1</v>
      </c>
      <c r="AG13" s="4" t="b">
        <f t="array" ref="AG13:AI13">ISNONTEXT(B13:P13)</f>
        <v>1</v>
      </c>
      <c r="AH13" s="4" t="b">
        <v>1</v>
      </c>
      <c r="AI13" s="4" t="b">
        <v>1</v>
      </c>
      <c r="AJ13" s="4" t="b">
        <f t="array" ref="AJ13:AM13">ISNONTEXT(E13:I13)</f>
        <v>1</v>
      </c>
      <c r="AK13" s="4" t="b">
        <v>1</v>
      </c>
      <c r="AL13" s="4" t="b">
        <v>1</v>
      </c>
      <c r="AM13" s="4" t="b">
        <v>0</v>
      </c>
      <c r="AN13" s="4" t="b">
        <f t="array" ref="AN13:AV13">ISNONTEXT(L13:P13)</f>
        <v>1</v>
      </c>
      <c r="AO13" s="4" t="b">
        <v>1</v>
      </c>
      <c r="AP13" s="4" t="b">
        <v>1</v>
      </c>
      <c r="AQ13" s="4" t="b">
        <v>1</v>
      </c>
      <c r="AR13" s="4" t="b">
        <v>1</v>
      </c>
      <c r="AS13" s="4" t="b">
        <v>1</v>
      </c>
      <c r="AT13" s="4" t="b">
        <v>1</v>
      </c>
      <c r="AU13" s="4" t="b">
        <v>1</v>
      </c>
      <c r="AV13" s="4" t="b">
        <v>1</v>
      </c>
    </row>
    <row r="14" spans="1:48" x14ac:dyDescent="0.15">
      <c r="A14" s="13" t="s">
        <v>217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4" t="b">
        <f>ISNUMBER(B14)</f>
        <v>1</v>
      </c>
      <c r="R14" s="4" t="b">
        <f t="shared" ref="R14:AE14" si="7">ISNUMBER(C14)</f>
        <v>1</v>
      </c>
      <c r="S14" s="4" t="b">
        <f t="shared" si="7"/>
        <v>1</v>
      </c>
      <c r="T14" s="4" t="b">
        <f t="shared" si="7"/>
        <v>1</v>
      </c>
      <c r="U14" s="4" t="b">
        <f t="shared" si="7"/>
        <v>1</v>
      </c>
      <c r="V14" s="4" t="b">
        <f t="shared" si="7"/>
        <v>0</v>
      </c>
      <c r="W14" s="4" t="b">
        <f t="shared" si="7"/>
        <v>0</v>
      </c>
      <c r="X14" s="4" t="b">
        <f t="shared" si="7"/>
        <v>0</v>
      </c>
      <c r="Y14" s="4" t="b">
        <f t="shared" si="7"/>
        <v>0</v>
      </c>
      <c r="Z14" s="4" t="b">
        <f t="shared" si="7"/>
        <v>0</v>
      </c>
      <c r="AA14" s="4" t="b">
        <f t="shared" si="7"/>
        <v>0</v>
      </c>
      <c r="AB14" s="4" t="b">
        <f t="shared" si="7"/>
        <v>0</v>
      </c>
      <c r="AC14" s="4" t="b">
        <f t="shared" si="7"/>
        <v>0</v>
      </c>
      <c r="AD14" s="4" t="b">
        <f t="shared" si="7"/>
        <v>0</v>
      </c>
      <c r="AE14" s="4" t="b">
        <f t="shared" si="7"/>
        <v>0</v>
      </c>
      <c r="AF14" s="4" t="b">
        <f>ISNUMBER(B14:P14)</f>
        <v>0</v>
      </c>
      <c r="AG14" s="4" t="b">
        <f t="array" ref="AG14:AV14">ISNUMBER(B14:O14)</f>
        <v>1</v>
      </c>
      <c r="AH14" s="4" t="b">
        <v>1</v>
      </c>
      <c r="AI14" s="4" t="b">
        <v>1</v>
      </c>
      <c r="AJ14" s="4" t="b">
        <v>1</v>
      </c>
      <c r="AK14" s="4" t="b">
        <v>1</v>
      </c>
      <c r="AL14" s="4" t="b">
        <v>0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</row>
    <row r="15" spans="1:48" x14ac:dyDescent="0.15">
      <c r="A15" s="13" t="s">
        <v>218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20" t="s">
        <v>505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ISODD(B15)</f>
        <v>0</v>
      </c>
      <c r="R15" s="6" t="b">
        <f t="shared" ref="R15:AE15" si="8">ISODD(C15)</f>
        <v>1</v>
      </c>
      <c r="S15" s="6" t="b">
        <f>ISODD(D15)</f>
        <v>0</v>
      </c>
      <c r="T15" s="6" t="b">
        <f t="shared" si="8"/>
        <v>0</v>
      </c>
      <c r="U15" s="6" t="b">
        <f t="shared" si="8"/>
        <v>1</v>
      </c>
      <c r="V15" s="6" t="b">
        <f t="shared" si="8"/>
        <v>0</v>
      </c>
      <c r="W15" s="6" t="b">
        <f t="shared" si="8"/>
        <v>1</v>
      </c>
      <c r="X15" s="6" t="e">
        <f t="shared" si="8"/>
        <v>#VALUE!</v>
      </c>
      <c r="Y15" s="6" t="e">
        <f t="shared" si="8"/>
        <v>#VALUE!</v>
      </c>
      <c r="Z15" s="6" t="e">
        <f t="shared" si="8"/>
        <v>#N/A</v>
      </c>
      <c r="AA15" s="6" t="e">
        <f t="shared" si="8"/>
        <v>#DIV/0!</v>
      </c>
      <c r="AB15" s="6" t="e">
        <f t="shared" si="8"/>
        <v>#NAME?</v>
      </c>
      <c r="AC15" s="6" t="e">
        <f t="shared" si="8"/>
        <v>#NULL!</v>
      </c>
      <c r="AD15" s="6" t="e">
        <f t="shared" si="8"/>
        <v>#NUM!</v>
      </c>
      <c r="AE15" s="6" t="e">
        <f t="shared" si="8"/>
        <v>#REF!</v>
      </c>
      <c r="AF15" s="4" t="e">
        <f>ISODD(B15:P15)</f>
        <v>#VALUE!</v>
      </c>
      <c r="AG15" s="4" t="e">
        <f t="array" ref="AG15:AI15">ISODD(B15:P15)</f>
        <v>#VALUE!</v>
      </c>
      <c r="AH15" s="4" t="e">
        <v>#VALUE!</v>
      </c>
      <c r="AI15" s="4" t="e">
        <v>#VALUE!</v>
      </c>
      <c r="AJ15" s="4" t="e">
        <f t="array" ref="AJ15:AM15">ISODD(B15:F15)</f>
        <v>#VALUE!</v>
      </c>
      <c r="AK15" s="4" t="e">
        <v>#VALUE!</v>
      </c>
      <c r="AL15" s="4" t="e">
        <v>#VALUE!</v>
      </c>
      <c r="AM15" s="4" t="e">
        <v>#VALUE!</v>
      </c>
      <c r="AN15" s="4" t="e">
        <f t="array" ref="AN15:AV15">ISODD(L15:P15)</f>
        <v>#VALUE!</v>
      </c>
      <c r="AO15" s="4" t="e"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</row>
    <row r="16" spans="1:48" x14ac:dyDescent="0.15">
      <c r="A16" s="12" t="s">
        <v>219</v>
      </c>
      <c r="B16" s="12"/>
      <c r="C16" s="12"/>
      <c r="D16" s="12"/>
      <c r="E16" s="12"/>
      <c r="F16" s="12"/>
      <c r="G16" s="33"/>
      <c r="H16" s="34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 spans="1:48" x14ac:dyDescent="0.15">
      <c r="A17" s="13" t="s">
        <v>220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20" t="s">
        <v>505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b">
        <f>ISTEXT(B17)</f>
        <v>0</v>
      </c>
      <c r="R17" s="6" t="b">
        <f t="shared" ref="R17:AE17" si="9">ISTEXT(C17)</f>
        <v>0</v>
      </c>
      <c r="S17" s="6" t="b">
        <f t="shared" si="9"/>
        <v>0</v>
      </c>
      <c r="T17" s="6" t="b">
        <f t="shared" si="9"/>
        <v>0</v>
      </c>
      <c r="U17" s="6" t="b">
        <f t="shared" si="9"/>
        <v>0</v>
      </c>
      <c r="V17" s="6" t="b">
        <f t="shared" si="9"/>
        <v>0</v>
      </c>
      <c r="W17" s="6" t="b">
        <f t="shared" si="9"/>
        <v>1</v>
      </c>
      <c r="X17" s="6" t="b">
        <f t="shared" si="9"/>
        <v>0</v>
      </c>
      <c r="Y17" s="6" t="b">
        <f t="shared" si="9"/>
        <v>0</v>
      </c>
      <c r="Z17" s="6" t="b">
        <f t="shared" si="9"/>
        <v>0</v>
      </c>
      <c r="AA17" s="6" t="b">
        <f t="shared" si="9"/>
        <v>0</v>
      </c>
      <c r="AB17" s="6" t="b">
        <f t="shared" si="9"/>
        <v>0</v>
      </c>
      <c r="AC17" s="6" t="b">
        <f t="shared" si="9"/>
        <v>0</v>
      </c>
      <c r="AD17" s="6" t="b">
        <f t="shared" si="9"/>
        <v>0</v>
      </c>
      <c r="AE17" s="6" t="b">
        <f t="shared" si="9"/>
        <v>0</v>
      </c>
      <c r="AF17" s="4" t="b">
        <f>ISTEXT(H17:P17)</f>
        <v>0</v>
      </c>
      <c r="AG17" s="4" t="b">
        <f t="array" ref="AG17:AI17">ISTEXT(B17:P17)</f>
        <v>0</v>
      </c>
      <c r="AH17" s="4" t="b">
        <v>0</v>
      </c>
      <c r="AI17" s="4" t="b">
        <v>0</v>
      </c>
      <c r="AJ17" s="4" t="b">
        <f t="array" ref="AJ17:AM17">ISTEXT(E17:I17)</f>
        <v>0</v>
      </c>
      <c r="AK17" s="4" t="b">
        <v>0</v>
      </c>
      <c r="AL17" s="4" t="b">
        <v>0</v>
      </c>
      <c r="AM17" s="4" t="b">
        <v>1</v>
      </c>
      <c r="AN17" s="4" t="b">
        <f t="array" ref="AN17:AV17">ISTEXT(L17:P17)</f>
        <v>0</v>
      </c>
      <c r="AO17" s="4" t="b">
        <v>0</v>
      </c>
      <c r="AP17" s="4" t="b">
        <v>0</v>
      </c>
      <c r="AQ17" s="4" t="b">
        <v>0</v>
      </c>
      <c r="AR17" s="4" t="b">
        <v>0</v>
      </c>
      <c r="AS17" s="4" t="b">
        <v>0</v>
      </c>
      <c r="AT17" s="4" t="b">
        <v>0</v>
      </c>
      <c r="AU17" s="4" t="b">
        <v>0</v>
      </c>
      <c r="AV17" s="4" t="b">
        <v>0</v>
      </c>
    </row>
    <row r="18" spans="1:48" x14ac:dyDescent="0.15">
      <c r="A18" s="12" t="s">
        <v>221</v>
      </c>
    </row>
    <row r="19" spans="1:48" x14ac:dyDescent="0.15">
      <c r="A19" s="13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2" t="s">
        <v>223</v>
      </c>
    </row>
    <row r="21" spans="1:48" x14ac:dyDescent="0.15">
      <c r="A21" s="12" t="s">
        <v>224</v>
      </c>
    </row>
    <row r="22" spans="1:48" x14ac:dyDescent="0.15">
      <c r="A22" s="12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3" width="2.83203125" style="4" bestFit="1" customWidth="1"/>
    <col min="4" max="5" width="1.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9.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5" width="3.6640625" style="4" bestFit="1" customWidth="1"/>
    <col min="36" max="36" width="4" style="4" bestFit="1" customWidth="1"/>
    <col min="37" max="38" width="5.6640625" style="4" bestFit="1" customWidth="1"/>
    <col min="39" max="39" width="3.6640625" style="4" bestFit="1" customWidth="1"/>
    <col min="40" max="40" width="5.6640625" style="4" bestFit="1" customWidth="1"/>
    <col min="41" max="41" width="5.83203125" style="4" bestFit="1" customWidth="1"/>
    <col min="42" max="42" width="5.1640625" style="4" bestFit="1" customWidth="1"/>
    <col min="43" max="43" width="5.6640625" style="4" bestFit="1" customWidth="1"/>
    <col min="44" max="44" width="5.83203125" style="4" bestFit="1" customWidth="1"/>
    <col min="45" max="45" width="4.83203125" style="4" bestFit="1" customWidth="1"/>
    <col min="46" max="46" width="5" style="4" bestFit="1" customWidth="1"/>
    <col min="47" max="47" width="4.1640625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331</v>
      </c>
      <c r="B3" s="15">
        <v>-2</v>
      </c>
      <c r="C3" s="15">
        <v>1.1000000000000001</v>
      </c>
      <c r="D3" s="15">
        <v>3</v>
      </c>
      <c r="E3" s="15">
        <v>4</v>
      </c>
      <c r="F3" s="15">
        <v>4.0999999999999996</v>
      </c>
      <c r="G3" s="16"/>
      <c r="H3" s="16" t="s">
        <v>350</v>
      </c>
      <c r="I3" s="16" t="b">
        <v>1</v>
      </c>
      <c r="J3" s="16" t="e">
        <f>#VALUE!</f>
        <v>#VALUE!</v>
      </c>
      <c r="K3" s="16" t="e">
        <v>#N/A</v>
      </c>
      <c r="L3" s="17" t="e">
        <v>#DIV/0!</v>
      </c>
      <c r="M3" s="17" t="e">
        <v>#NAME?</v>
      </c>
      <c r="N3" s="17" t="e">
        <v>#NULL!</v>
      </c>
      <c r="O3" s="17" t="e">
        <v>#NUM!</v>
      </c>
      <c r="P3" s="17" t="e">
        <v>#REF!</v>
      </c>
      <c r="Q3" s="4" t="e">
        <f>ADDRESS(B3,C3,D3,E3,F3)</f>
        <v>#VALUE!</v>
      </c>
      <c r="R3" s="4" t="str">
        <f>ADDRESS(C3,D3,E3,F3,G3)</f>
        <v>!C1</v>
      </c>
      <c r="S3" s="4" t="str">
        <f>ADDRESS(D3,E3,F3,G3,H3)</f>
        <v>'*b?u*'!R[3]C[4]</v>
      </c>
      <c r="T3" s="4" t="e">
        <f t="shared" ref="T3:AE3" si="0">ADDRESS(E3,F3,G3,H3,I3)</f>
        <v>#VALUE!</v>
      </c>
      <c r="U3" s="4" t="e">
        <f t="shared" si="0"/>
        <v>#VALUE!</v>
      </c>
      <c r="V3" s="4" t="e">
        <f t="shared" si="0"/>
        <v>#VALUE!</v>
      </c>
      <c r="W3" s="4" t="e">
        <f t="shared" si="0"/>
        <v>#VALUE!</v>
      </c>
      <c r="X3" s="4" t="e">
        <f t="shared" si="0"/>
        <v>#VALUE!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e">
        <f>ADDRESS(C3:P3,D3,E3,F3,G3)</f>
        <v>#VALUE!</v>
      </c>
      <c r="AG3" s="4" t="str">
        <f t="array" ref="AG3:AV3">ADDRESS(C3:P3,D3,E3,F3,G3)</f>
        <v>!C1</v>
      </c>
      <c r="AH3" s="4" t="str">
        <v>!C3</v>
      </c>
      <c r="AI3" s="4" t="str">
        <v>!C4</v>
      </c>
      <c r="AJ3" s="4" t="str">
        <v>!C4</v>
      </c>
      <c r="AK3" s="4" t="e">
        <v>#VALUE!</v>
      </c>
      <c r="AL3" s="4" t="e">
        <v>#VALUE!</v>
      </c>
      <c r="AM3" s="4" t="str">
        <v>!C1</v>
      </c>
      <c r="AN3" s="4" t="e">
        <v>#VALUE!</v>
      </c>
      <c r="AO3" s="4" t="e">
        <v>#N/A</v>
      </c>
      <c r="AP3" s="4" t="e">
        <v>#DIV/0!</v>
      </c>
      <c r="AQ3" s="4" t="e">
        <v>#NAME?</v>
      </c>
      <c r="AR3" s="4" t="e">
        <v>#NULL!</v>
      </c>
      <c r="AS3" s="4" t="e">
        <v>#NUM!</v>
      </c>
      <c r="AT3" s="4" t="e">
        <v>#REF!</v>
      </c>
      <c r="AU3" s="4" t="e">
        <v>#N/A</v>
      </c>
      <c r="AV3" s="4" t="e">
        <v>#N/A</v>
      </c>
    </row>
    <row r="4" spans="1:62" x14ac:dyDescent="0.15">
      <c r="A4" s="12" t="s">
        <v>332</v>
      </c>
    </row>
    <row r="5" spans="1:62" x14ac:dyDescent="0.15">
      <c r="A5" s="12" t="s">
        <v>333</v>
      </c>
    </row>
    <row r="6" spans="1:62" x14ac:dyDescent="0.15">
      <c r="A6" s="38" t="s">
        <v>334</v>
      </c>
      <c r="B6" s="15">
        <v>-2</v>
      </c>
      <c r="C6" s="15">
        <v>1.1000000000000001</v>
      </c>
      <c r="D6" s="15">
        <v>3</v>
      </c>
      <c r="E6" s="15">
        <v>4</v>
      </c>
      <c r="F6" s="15">
        <v>4.0999999999999996</v>
      </c>
      <c r="G6" s="16"/>
      <c r="H6" s="16" t="s">
        <v>350</v>
      </c>
      <c r="I6" s="16" t="b">
        <v>1</v>
      </c>
      <c r="J6" s="16" t="e">
        <f>#VALUE!</f>
        <v>#VALUE!</v>
      </c>
      <c r="K6" s="16" t="e">
        <v>#N/A</v>
      </c>
      <c r="L6" s="17" t="e">
        <v>#DIV/0!</v>
      </c>
      <c r="M6" s="17" t="e">
        <v>#NAME?</v>
      </c>
      <c r="N6" s="17" t="e">
        <v>#NULL!</v>
      </c>
      <c r="O6" s="17" t="e">
        <v>#NUM!</v>
      </c>
      <c r="P6" s="17" t="e">
        <v>#REF!</v>
      </c>
      <c r="Q6" s="6">
        <f>COLUMN(B6)</f>
        <v>2</v>
      </c>
      <c r="R6" s="6">
        <f t="shared" ref="R6:AE6" si="1">COLUMN(C6)</f>
        <v>3</v>
      </c>
      <c r="S6" s="6">
        <f t="shared" si="1"/>
        <v>4</v>
      </c>
      <c r="T6" s="6">
        <f t="shared" si="1"/>
        <v>5</v>
      </c>
      <c r="U6" s="6">
        <f t="shared" si="1"/>
        <v>6</v>
      </c>
      <c r="V6" s="6">
        <f>COLUMN()</f>
        <v>22</v>
      </c>
      <c r="W6" s="6">
        <f t="shared" si="1"/>
        <v>8</v>
      </c>
      <c r="X6" s="6">
        <f t="shared" si="1"/>
        <v>9</v>
      </c>
      <c r="Y6" s="6">
        <f t="shared" si="1"/>
        <v>10</v>
      </c>
      <c r="Z6" s="6">
        <f t="shared" si="1"/>
        <v>11</v>
      </c>
      <c r="AA6" s="6">
        <f t="shared" si="1"/>
        <v>12</v>
      </c>
      <c r="AB6" s="6">
        <f t="shared" si="1"/>
        <v>13</v>
      </c>
      <c r="AC6" s="6">
        <f t="shared" si="1"/>
        <v>14</v>
      </c>
      <c r="AD6" s="6">
        <f t="shared" si="1"/>
        <v>15</v>
      </c>
      <c r="AE6" s="6">
        <f t="shared" si="1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38"/>
      <c r="B7" s="15"/>
      <c r="C7" s="15"/>
      <c r="D7" s="15"/>
      <c r="E7" s="15"/>
      <c r="F7" s="15"/>
      <c r="G7" s="16"/>
      <c r="H7" s="16"/>
      <c r="I7" s="16"/>
      <c r="J7" s="16"/>
      <c r="K7" s="16"/>
      <c r="L7" s="17"/>
      <c r="M7" s="17"/>
      <c r="N7" s="17"/>
      <c r="O7" s="17"/>
      <c r="P7" s="17"/>
      <c r="Q7" s="6">
        <f t="shared" ref="Q7:Q8" si="2">COLUMN(B7)</f>
        <v>2</v>
      </c>
      <c r="R7" s="6">
        <f t="shared" ref="R7:R8" si="3">COLUMN(C7)</f>
        <v>3</v>
      </c>
      <c r="S7" s="6">
        <f t="shared" ref="S7:S8" si="4">COLUMN(D7)</f>
        <v>4</v>
      </c>
      <c r="T7" s="6">
        <f t="shared" ref="T7:T8" si="5">COLUMN(E7)</f>
        <v>5</v>
      </c>
      <c r="U7" s="6">
        <f t="shared" ref="U7:U8" si="6">COLUMN(F7)</f>
        <v>6</v>
      </c>
      <c r="V7" s="6">
        <f>COLUMN()</f>
        <v>22</v>
      </c>
      <c r="W7" s="6">
        <f t="shared" ref="W7:W8" si="7">COLUMN(H7)</f>
        <v>8</v>
      </c>
      <c r="X7" s="6">
        <f t="shared" ref="X7:X8" si="8">COLUMN(I7)</f>
        <v>9</v>
      </c>
      <c r="Y7" s="6">
        <f t="shared" ref="Y7:Y8" si="9">COLUMN(J7)</f>
        <v>10</v>
      </c>
      <c r="Z7" s="6">
        <f t="shared" ref="Z7:Z8" si="10">COLUMN(K7)</f>
        <v>11</v>
      </c>
      <c r="AA7" s="6">
        <f t="shared" ref="AA7:AA8" si="11">COLUMN(L7)</f>
        <v>12</v>
      </c>
      <c r="AB7" s="6">
        <f t="shared" ref="AB7:AB8" si="12">COLUMN(M7)</f>
        <v>13</v>
      </c>
      <c r="AC7" s="6">
        <f t="shared" ref="AC7:AC8" si="13">COLUMN(N7)</f>
        <v>14</v>
      </c>
      <c r="AD7" s="6">
        <f t="shared" ref="AD7:AD8" si="14">COLUMN(O7)</f>
        <v>15</v>
      </c>
      <c r="AE7" s="6">
        <f t="shared" ref="AE7:AE8" si="15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38"/>
      <c r="B8" s="15"/>
      <c r="C8" s="15"/>
      <c r="D8" s="15"/>
      <c r="E8" s="15"/>
      <c r="F8" s="15"/>
      <c r="G8" s="16"/>
      <c r="H8" s="16"/>
      <c r="I8" s="16"/>
      <c r="J8" s="16"/>
      <c r="K8" s="16"/>
      <c r="L8" s="17"/>
      <c r="M8" s="17"/>
      <c r="N8" s="17"/>
      <c r="O8" s="17"/>
      <c r="P8" s="17"/>
      <c r="Q8" s="6">
        <f t="shared" si="2"/>
        <v>2</v>
      </c>
      <c r="R8" s="6">
        <f t="shared" si="3"/>
        <v>3</v>
      </c>
      <c r="S8" s="6">
        <f t="shared" si="4"/>
        <v>4</v>
      </c>
      <c r="T8" s="6">
        <f t="shared" si="5"/>
        <v>5</v>
      </c>
      <c r="U8" s="6">
        <f t="shared" si="6"/>
        <v>6</v>
      </c>
      <c r="V8" s="6">
        <f>COLUMN()</f>
        <v>22</v>
      </c>
      <c r="W8" s="6">
        <f t="shared" si="7"/>
        <v>8</v>
      </c>
      <c r="X8" s="6">
        <f t="shared" si="8"/>
        <v>9</v>
      </c>
      <c r="Y8" s="6">
        <f t="shared" si="9"/>
        <v>10</v>
      </c>
      <c r="Z8" s="6">
        <f t="shared" si="10"/>
        <v>11</v>
      </c>
      <c r="AA8" s="6">
        <f t="shared" si="11"/>
        <v>12</v>
      </c>
      <c r="AB8" s="6">
        <f t="shared" si="12"/>
        <v>13</v>
      </c>
      <c r="AC8" s="6">
        <f t="shared" si="13"/>
        <v>14</v>
      </c>
      <c r="AD8" s="6">
        <f t="shared" si="14"/>
        <v>15</v>
      </c>
      <c r="AE8" s="6">
        <f t="shared" si="15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2" t="s">
        <v>335</v>
      </c>
      <c r="G9" s="6"/>
      <c r="H9" s="6"/>
      <c r="I9" s="6"/>
      <c r="J9" s="6"/>
      <c r="K9" s="6"/>
      <c r="L9" s="8"/>
      <c r="M9" s="8"/>
      <c r="N9" s="8"/>
      <c r="O9" s="8"/>
      <c r="P9" s="8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L9" s="6"/>
      <c r="AM9" s="6"/>
      <c r="AN9" s="6"/>
      <c r="AO9" s="6"/>
      <c r="AP9" s="6"/>
      <c r="AQ9" s="8"/>
      <c r="AR9" s="8"/>
      <c r="AS9" s="8"/>
      <c r="AT9" s="8"/>
      <c r="AU9" s="8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2" t="s">
        <v>336</v>
      </c>
      <c r="G10" s="6"/>
      <c r="H10" s="6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2" t="s">
        <v>337</v>
      </c>
    </row>
    <row r="12" spans="1:62" x14ac:dyDescent="0.15">
      <c r="A12" s="38" t="s">
        <v>338</v>
      </c>
      <c r="B12" s="15">
        <v>-1.1000000000000001</v>
      </c>
      <c r="C12" s="15">
        <v>2.1</v>
      </c>
      <c r="D12" s="15">
        <v>3</v>
      </c>
      <c r="E12" s="15">
        <v>4</v>
      </c>
      <c r="F12" s="15">
        <v>4.0999999999999996</v>
      </c>
      <c r="G12" s="16"/>
      <c r="H12" s="16" t="s">
        <v>349</v>
      </c>
      <c r="I12" s="16" t="b">
        <v>1</v>
      </c>
      <c r="J12" s="16" t="e">
        <f>#VALUE!</f>
        <v>#VALUE!</v>
      </c>
      <c r="K12" s="16" t="e">
        <v>#N/A</v>
      </c>
      <c r="L12" s="17" t="e">
        <v>#DIV/0!</v>
      </c>
      <c r="M12" s="17" t="e">
        <v>#NAME?</v>
      </c>
      <c r="N12" s="17" t="e">
        <v>#NULL!</v>
      </c>
      <c r="O12" s="17" t="e">
        <v>#NUM!</v>
      </c>
      <c r="P12" s="17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38"/>
      <c r="B13" s="15">
        <v>-1.1000000000000001</v>
      </c>
      <c r="C13" s="15">
        <v>2.1</v>
      </c>
      <c r="D13" s="15">
        <v>3</v>
      </c>
      <c r="E13" s="15">
        <v>4</v>
      </c>
      <c r="F13" s="15">
        <v>4.0999999999999996</v>
      </c>
      <c r="G13" s="16"/>
      <c r="H13" s="16" t="s">
        <v>349</v>
      </c>
      <c r="I13" s="16" t="b">
        <v>1</v>
      </c>
      <c r="J13" s="16" t="e">
        <f>#VALUE!</f>
        <v>#VALUE!</v>
      </c>
      <c r="K13" s="16" t="e">
        <v>#N/A</v>
      </c>
      <c r="L13" s="17" t="e">
        <v>#DIV/0!</v>
      </c>
      <c r="M13" s="17" t="e">
        <v>#NAME?</v>
      </c>
      <c r="N13" s="17" t="e">
        <v>#NULL!</v>
      </c>
      <c r="O13" s="17" t="e">
        <v>#NUM!</v>
      </c>
      <c r="P13" s="17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38"/>
      <c r="B14" s="15">
        <v>-1.1000000000000001</v>
      </c>
      <c r="C14" s="15">
        <v>2.1</v>
      </c>
      <c r="D14" s="15">
        <v>3</v>
      </c>
      <c r="E14" s="15">
        <v>4</v>
      </c>
      <c r="F14" s="15">
        <v>4.0999999999999996</v>
      </c>
      <c r="G14" s="16"/>
      <c r="H14" s="16" t="s">
        <v>349</v>
      </c>
      <c r="I14" s="16" t="b">
        <v>1</v>
      </c>
      <c r="J14" s="16" t="e">
        <f>#VALUE!</f>
        <v>#VALUE!</v>
      </c>
      <c r="K14" s="16" t="e">
        <v>#N/A</v>
      </c>
      <c r="L14" s="17" t="e">
        <v>#DIV/0!</v>
      </c>
      <c r="M14" s="17" t="e">
        <v>#NAME?</v>
      </c>
      <c r="N14" s="17" t="e">
        <v>#NULL!</v>
      </c>
      <c r="O14" s="17" t="e">
        <v>#NUM!</v>
      </c>
      <c r="P14" s="17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2" t="s">
        <v>339</v>
      </c>
    </row>
    <row r="16" spans="1:62" x14ac:dyDescent="0.15">
      <c r="A16" s="38" t="s">
        <v>340</v>
      </c>
      <c r="B16" s="15">
        <v>-1.1000000000000001</v>
      </c>
      <c r="C16" s="15">
        <v>2.1</v>
      </c>
      <c r="D16" s="15">
        <v>3</v>
      </c>
      <c r="E16" s="15">
        <v>4</v>
      </c>
      <c r="F16" s="15">
        <v>4.0999999999999996</v>
      </c>
      <c r="G16" s="16"/>
      <c r="H16" s="16" t="s">
        <v>349</v>
      </c>
      <c r="I16" s="16" t="b">
        <v>1</v>
      </c>
      <c r="J16" s="16" t="e">
        <f>#VALUE!</f>
        <v>#VALUE!</v>
      </c>
      <c r="K16" s="16" t="e">
        <v>#N/A</v>
      </c>
      <c r="L16" s="17" t="e">
        <v>#DIV/0!</v>
      </c>
      <c r="M16" s="17" t="e">
        <v>#NAME?</v>
      </c>
      <c r="N16" s="17" t="e">
        <v>#NULL!</v>
      </c>
      <c r="O16" s="17" t="e">
        <v>#NUM!</v>
      </c>
      <c r="P16" s="17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6">INDEX(G16:I17,1,2)</f>
        <v>b</v>
      </c>
      <c r="W16" s="4" t="b">
        <f t="shared" si="16"/>
        <v>1</v>
      </c>
      <c r="X16" s="4" t="e">
        <f t="shared" si="16"/>
        <v>#VALUE!</v>
      </c>
      <c r="Y16" s="4" t="e">
        <f t="shared" si="16"/>
        <v>#N/A</v>
      </c>
      <c r="Z16" s="4" t="e">
        <f t="shared" si="16"/>
        <v>#DIV/0!</v>
      </c>
      <c r="AA16" s="4" t="e">
        <f t="shared" si="16"/>
        <v>#NAME?</v>
      </c>
      <c r="AB16" s="4" t="e">
        <f t="shared" si="16"/>
        <v>#NULL!</v>
      </c>
      <c r="AC16" s="4" t="e">
        <f t="shared" si="16"/>
        <v>#NUM!</v>
      </c>
      <c r="AD16" s="4" t="e">
        <f t="shared" si="16"/>
        <v>#REF!</v>
      </c>
      <c r="AE16" s="4">
        <f t="shared" si="16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38"/>
      <c r="B17" s="15">
        <v>-2</v>
      </c>
      <c r="C17" s="15">
        <v>1.1000000000000001</v>
      </c>
      <c r="D17" s="15">
        <v>2</v>
      </c>
      <c r="E17" s="15">
        <v>3</v>
      </c>
      <c r="F17" s="15">
        <v>3.1</v>
      </c>
      <c r="G17" s="16"/>
      <c r="H17" s="16" t="s">
        <v>425</v>
      </c>
      <c r="I17" s="16" t="b">
        <v>0</v>
      </c>
      <c r="J17" s="16" t="e">
        <f>#VALUE!</f>
        <v>#VALUE!</v>
      </c>
      <c r="K17" s="16" t="e">
        <v>#N/A</v>
      </c>
      <c r="L17" s="17" t="e">
        <v>#DIV/0!</v>
      </c>
      <c r="M17" s="17" t="e">
        <v>#NAME?</v>
      </c>
      <c r="N17" s="17" t="e">
        <v>#NULL!</v>
      </c>
      <c r="O17" s="17" t="e">
        <v>#NUM!</v>
      </c>
      <c r="P17" s="17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38"/>
      <c r="B18" s="15">
        <v>-2.9</v>
      </c>
      <c r="C18" s="15">
        <v>0.1</v>
      </c>
      <c r="D18" s="15">
        <v>1</v>
      </c>
      <c r="E18" s="15">
        <v>4</v>
      </c>
      <c r="F18" s="15">
        <v>2.1</v>
      </c>
      <c r="G18" s="16"/>
      <c r="H18" s="16" t="s">
        <v>427</v>
      </c>
      <c r="I18" s="16" t="b">
        <v>1</v>
      </c>
      <c r="J18" s="16" t="e">
        <f>#VALUE!</f>
        <v>#VALUE!</v>
      </c>
      <c r="K18" s="16" t="e">
        <v>#N/A</v>
      </c>
      <c r="L18" s="17" t="e">
        <v>#DIV/0!</v>
      </c>
      <c r="M18" s="17" t="e">
        <v>#NAME?</v>
      </c>
      <c r="N18" s="17" t="e">
        <v>#NULL!</v>
      </c>
      <c r="O18" s="17" t="e">
        <v>#NUM!</v>
      </c>
      <c r="P18" s="17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2" t="s">
        <v>341</v>
      </c>
      <c r="Q19" s="6"/>
    </row>
    <row r="20" spans="1:48" x14ac:dyDescent="0.15">
      <c r="A20" s="38" t="s">
        <v>342</v>
      </c>
      <c r="B20" s="15">
        <v>-1.1000000000000001</v>
      </c>
      <c r="C20" s="15">
        <v>2.1</v>
      </c>
      <c r="D20" s="15">
        <v>3</v>
      </c>
      <c r="E20" s="15">
        <v>4</v>
      </c>
      <c r="F20" s="15">
        <v>4.0999999999999996</v>
      </c>
      <c r="G20" s="16"/>
      <c r="H20" s="16" t="s">
        <v>349</v>
      </c>
      <c r="I20" s="16" t="b">
        <v>1</v>
      </c>
      <c r="J20" s="16" t="e">
        <f>#VALUE!</f>
        <v>#VALUE!</v>
      </c>
      <c r="K20" s="16" t="e">
        <v>#N/A</v>
      </c>
      <c r="L20" s="17" t="e">
        <v>#DIV/0!</v>
      </c>
      <c r="M20" s="17" t="e">
        <v>#NAME?</v>
      </c>
      <c r="N20" s="17" t="e">
        <v>#NULL!</v>
      </c>
      <c r="O20" s="17" t="e">
        <v>#NUM!</v>
      </c>
      <c r="P20" s="17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38"/>
      <c r="B21" s="15"/>
      <c r="C21" s="15"/>
      <c r="D21" s="15"/>
      <c r="E21" s="15"/>
      <c r="F21" s="15"/>
      <c r="G21" s="16"/>
      <c r="H21" s="16"/>
      <c r="I21" s="16"/>
      <c r="J21" s="16"/>
      <c r="K21" s="16"/>
      <c r="L21" s="17"/>
      <c r="M21" s="17"/>
      <c r="N21" s="17"/>
      <c r="O21" s="17"/>
      <c r="P21" s="17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38"/>
      <c r="B22" s="15"/>
      <c r="C22" s="15"/>
      <c r="D22" s="15"/>
      <c r="E22" s="15"/>
      <c r="F22" s="15"/>
      <c r="G22" s="16"/>
      <c r="H22" s="16"/>
      <c r="I22" s="16"/>
      <c r="J22" s="16"/>
      <c r="K22" s="16"/>
      <c r="L22" s="17"/>
      <c r="M22" s="17"/>
      <c r="N22" s="17"/>
      <c r="O22" s="17"/>
      <c r="P22" s="17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38"/>
      <c r="B23" s="15"/>
      <c r="C23" s="15"/>
      <c r="D23" s="15"/>
      <c r="E23" s="15"/>
      <c r="F23" s="15"/>
      <c r="G23" s="16"/>
      <c r="H23" s="16"/>
      <c r="I23" s="16"/>
      <c r="J23" s="16"/>
      <c r="K23" s="16"/>
      <c r="L23" s="17"/>
      <c r="M23" s="17"/>
      <c r="N23" s="17"/>
      <c r="O23" s="17"/>
      <c r="P23" s="17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38"/>
      <c r="B24" s="15"/>
      <c r="C24" s="15"/>
      <c r="D24" s="15"/>
      <c r="E24" s="15"/>
      <c r="F24" s="15"/>
      <c r="G24" s="16"/>
      <c r="H24" s="16"/>
      <c r="I24" s="16"/>
      <c r="J24" s="16"/>
      <c r="K24" s="16"/>
      <c r="L24" s="17"/>
      <c r="M24" s="17"/>
      <c r="N24" s="17"/>
      <c r="O24" s="17"/>
      <c r="P24" s="17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38"/>
      <c r="B25" s="15"/>
      <c r="C25" s="15"/>
      <c r="D25" s="15"/>
      <c r="E25" s="15"/>
      <c r="F25" s="15"/>
      <c r="G25" s="16"/>
      <c r="H25" s="16"/>
      <c r="I25" s="16"/>
      <c r="J25" s="16"/>
      <c r="K25" s="16"/>
      <c r="L25" s="17"/>
      <c r="M25" s="17"/>
      <c r="N25" s="17"/>
      <c r="O25" s="17"/>
      <c r="P25" s="17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38"/>
      <c r="B26" s="15"/>
      <c r="C26" s="15"/>
      <c r="D26" s="15"/>
      <c r="E26" s="15"/>
      <c r="F26" s="15"/>
      <c r="G26" s="16"/>
      <c r="H26" s="16"/>
      <c r="I26" s="16"/>
      <c r="J26" s="16"/>
      <c r="K26" s="16"/>
      <c r="L26" s="17"/>
      <c r="M26" s="17"/>
      <c r="N26" s="17"/>
      <c r="O26" s="17"/>
      <c r="P26" s="17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38"/>
      <c r="B27" s="15"/>
      <c r="C27" s="15"/>
      <c r="D27" s="15"/>
      <c r="E27" s="15"/>
      <c r="F27" s="15"/>
      <c r="G27" s="16"/>
      <c r="H27" s="16"/>
      <c r="I27" s="16"/>
      <c r="J27" s="16"/>
      <c r="K27" s="16"/>
      <c r="L27" s="17"/>
      <c r="M27" s="17"/>
      <c r="N27" s="17"/>
      <c r="O27" s="17"/>
      <c r="P27" s="17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38"/>
      <c r="B28" s="6"/>
      <c r="C28" s="6"/>
      <c r="D28" s="6"/>
      <c r="E28" s="6"/>
      <c r="F28" s="6"/>
      <c r="H28" s="16"/>
      <c r="I28" s="16"/>
      <c r="J28" s="16"/>
      <c r="K28" s="16"/>
      <c r="L28" s="17"/>
      <c r="M28" s="17"/>
      <c r="N28" s="17"/>
      <c r="O28" s="17"/>
      <c r="P28" s="17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38" t="s">
        <v>352</v>
      </c>
      <c r="B29" s="15">
        <v>-2</v>
      </c>
      <c r="C29" s="15">
        <v>1.1000000000000001</v>
      </c>
      <c r="D29" s="15">
        <v>3</v>
      </c>
      <c r="E29" s="15">
        <v>4</v>
      </c>
      <c r="F29" s="15">
        <v>4.0999999999999996</v>
      </c>
      <c r="G29" s="16"/>
      <c r="H29" s="16" t="s">
        <v>350</v>
      </c>
      <c r="I29" s="16" t="b">
        <v>1</v>
      </c>
      <c r="J29" s="16" t="e">
        <f>#VALUE!</f>
        <v>#VALUE!</v>
      </c>
      <c r="K29" s="16" t="e">
        <v>#N/A</v>
      </c>
      <c r="L29" s="17" t="e">
        <v>#DIV/0!</v>
      </c>
      <c r="M29" s="17" t="e">
        <v>#NAME?</v>
      </c>
      <c r="N29" s="17" t="e">
        <v>#NULL!</v>
      </c>
      <c r="O29" s="17" t="e">
        <v>#NUM!</v>
      </c>
      <c r="P29" s="17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38"/>
      <c r="B30" s="15">
        <v>-2</v>
      </c>
      <c r="C30" s="15">
        <v>1.1000000000000001</v>
      </c>
      <c r="D30" s="15">
        <v>3</v>
      </c>
      <c r="E30" s="15">
        <v>4</v>
      </c>
      <c r="F30" s="15">
        <v>4.0999999999999996</v>
      </c>
      <c r="G30" s="16"/>
      <c r="H30" s="16" t="s">
        <v>350</v>
      </c>
      <c r="I30" s="16" t="b">
        <v>1</v>
      </c>
      <c r="J30" s="16" t="e">
        <f>#VALUE!</f>
        <v>#VALUE!</v>
      </c>
      <c r="K30" s="16" t="e">
        <v>#N/A</v>
      </c>
      <c r="L30" s="17" t="e">
        <v>#DIV/0!</v>
      </c>
      <c r="M30" s="17" t="e">
        <v>#NAME?</v>
      </c>
      <c r="N30" s="17" t="e">
        <v>#NULL!</v>
      </c>
      <c r="O30" s="17" t="e">
        <v>#NUM!</v>
      </c>
      <c r="P30" s="17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38"/>
      <c r="B31" s="15">
        <v>-2</v>
      </c>
      <c r="C31" s="15">
        <v>1.1000000000000001</v>
      </c>
      <c r="D31" s="15">
        <v>3</v>
      </c>
      <c r="E31" s="15">
        <v>4</v>
      </c>
      <c r="F31" s="15">
        <v>4.0999999999999996</v>
      </c>
      <c r="G31" s="16"/>
      <c r="H31" s="16" t="s">
        <v>350</v>
      </c>
      <c r="I31" s="16" t="b">
        <v>1</v>
      </c>
      <c r="J31" s="16" t="e">
        <f>#VALUE!</f>
        <v>#VALUE!</v>
      </c>
      <c r="K31" s="16" t="e">
        <v>#N/A</v>
      </c>
      <c r="L31" s="17" t="e">
        <v>#DIV/0!</v>
      </c>
      <c r="M31" s="17" t="e">
        <v>#NAME?</v>
      </c>
      <c r="N31" s="17" t="e">
        <v>#NULL!</v>
      </c>
      <c r="O31" s="17" t="e">
        <v>#NUM!</v>
      </c>
      <c r="P31" s="17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38"/>
      <c r="B32" s="15">
        <v>-2</v>
      </c>
      <c r="C32" s="15">
        <v>1.1000000000000001</v>
      </c>
      <c r="D32" s="15">
        <v>3</v>
      </c>
      <c r="E32" s="15">
        <v>4</v>
      </c>
      <c r="F32" s="15">
        <v>4.0999999999999996</v>
      </c>
      <c r="G32" s="16"/>
      <c r="H32" s="16" t="s">
        <v>350</v>
      </c>
      <c r="I32" s="16" t="b">
        <v>1</v>
      </c>
      <c r="J32" s="16" t="e">
        <f>#VALUE!</f>
        <v>#VALUE!</v>
      </c>
      <c r="K32" s="16" t="e">
        <v>#N/A</v>
      </c>
      <c r="L32" s="17" t="e">
        <v>#DIV/0!</v>
      </c>
      <c r="M32" s="17" t="e">
        <v>#NAME?</v>
      </c>
      <c r="N32" s="17" t="e">
        <v>#NULL!</v>
      </c>
      <c r="O32" s="17" t="e">
        <v>#NUM!</v>
      </c>
      <c r="P32" s="17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38"/>
      <c r="B33" s="15">
        <v>-2</v>
      </c>
      <c r="C33" s="15">
        <v>1.1000000000000001</v>
      </c>
      <c r="D33" s="15">
        <v>3</v>
      </c>
      <c r="E33" s="15">
        <v>4</v>
      </c>
      <c r="F33" s="15">
        <v>4.0999999999999996</v>
      </c>
      <c r="G33" s="16"/>
      <c r="H33" s="16" t="s">
        <v>350</v>
      </c>
      <c r="I33" s="16" t="b">
        <v>1</v>
      </c>
      <c r="J33" s="16" t="e">
        <f>#VALUE!</f>
        <v>#VALUE!</v>
      </c>
      <c r="K33" s="16" t="e">
        <v>#N/A</v>
      </c>
      <c r="L33" s="17" t="e">
        <v>#DIV/0!</v>
      </c>
      <c r="M33" s="17" t="e">
        <v>#NAME?</v>
      </c>
      <c r="N33" s="17" t="e">
        <v>#NULL!</v>
      </c>
      <c r="O33" s="17" t="e">
        <v>#NUM!</v>
      </c>
      <c r="P33" s="17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38"/>
      <c r="B34" s="15">
        <v>-2</v>
      </c>
      <c r="C34" s="15">
        <v>1.1000000000000001</v>
      </c>
      <c r="D34" s="15">
        <v>3</v>
      </c>
      <c r="E34" s="15">
        <v>4</v>
      </c>
      <c r="F34" s="15">
        <v>4.0999999999999996</v>
      </c>
      <c r="G34" s="16"/>
      <c r="H34" s="16" t="s">
        <v>350</v>
      </c>
      <c r="I34" s="16" t="b">
        <v>1</v>
      </c>
      <c r="J34" s="16" t="e">
        <f>#VALUE!</f>
        <v>#VALUE!</v>
      </c>
      <c r="K34" s="16" t="e">
        <v>#N/A</v>
      </c>
      <c r="L34" s="17" t="e">
        <v>#DIV/0!</v>
      </c>
      <c r="M34" s="17" t="e">
        <v>#NAME?</v>
      </c>
      <c r="N34" s="17" t="e">
        <v>#NULL!</v>
      </c>
      <c r="O34" s="17" t="e">
        <v>#NUM!</v>
      </c>
      <c r="P34" s="17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38"/>
      <c r="B35" s="15">
        <v>-2</v>
      </c>
      <c r="C35" s="15">
        <v>1.1000000000000001</v>
      </c>
      <c r="D35" s="15">
        <v>3</v>
      </c>
      <c r="E35" s="15">
        <v>4</v>
      </c>
      <c r="F35" s="15">
        <v>4.0999999999999996</v>
      </c>
      <c r="G35" s="16"/>
      <c r="H35" s="16" t="s">
        <v>350</v>
      </c>
      <c r="I35" s="16" t="b">
        <v>1</v>
      </c>
      <c r="J35" s="16" t="e">
        <f>#VALUE!</f>
        <v>#VALUE!</v>
      </c>
      <c r="K35" s="16" t="e">
        <v>#N/A</v>
      </c>
      <c r="L35" s="17" t="e">
        <v>#DIV/0!</v>
      </c>
      <c r="M35" s="17" t="e">
        <v>#NAME?</v>
      </c>
      <c r="N35" s="17" t="e">
        <v>#NULL!</v>
      </c>
      <c r="O35" s="17" t="e">
        <v>#NUM!</v>
      </c>
      <c r="P35" s="17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38"/>
      <c r="B36" s="15">
        <v>-2</v>
      </c>
      <c r="C36" s="15">
        <v>1.1000000000000001</v>
      </c>
      <c r="D36" s="15">
        <v>3</v>
      </c>
      <c r="E36" s="15">
        <v>4</v>
      </c>
      <c r="F36" s="15">
        <v>4.0999999999999996</v>
      </c>
      <c r="G36" s="16"/>
      <c r="H36" s="16" t="s">
        <v>350</v>
      </c>
      <c r="I36" s="16" t="b">
        <v>1</v>
      </c>
      <c r="J36" s="16" t="e">
        <f>#VALUE!</f>
        <v>#VALUE!</v>
      </c>
      <c r="K36" s="16" t="e">
        <v>#N/A</v>
      </c>
      <c r="L36" s="17" t="e">
        <v>#DIV/0!</v>
      </c>
      <c r="M36" s="17" t="e">
        <v>#NAME?</v>
      </c>
      <c r="N36" s="17" t="e">
        <v>#NULL!</v>
      </c>
      <c r="O36" s="17" t="e">
        <v>#NUM!</v>
      </c>
      <c r="P36" s="17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38"/>
      <c r="B37" s="15">
        <v>-2</v>
      </c>
      <c r="C37" s="15">
        <v>1.1000000000000001</v>
      </c>
      <c r="D37" s="15">
        <v>3</v>
      </c>
      <c r="E37" s="15">
        <v>4</v>
      </c>
      <c r="F37" s="15">
        <v>4.0999999999999996</v>
      </c>
      <c r="G37" s="16"/>
      <c r="H37" s="16" t="s">
        <v>350</v>
      </c>
      <c r="I37" s="16" t="b">
        <v>1</v>
      </c>
      <c r="J37" s="16" t="e">
        <f>#VALUE!</f>
        <v>#VALUE!</v>
      </c>
      <c r="K37" s="16" t="e">
        <v>#N/A</v>
      </c>
      <c r="L37" s="17" t="e">
        <v>#DIV/0!</v>
      </c>
      <c r="M37" s="17" t="e">
        <v>#NAME?</v>
      </c>
      <c r="N37" s="17" t="e">
        <v>#NULL!</v>
      </c>
      <c r="O37" s="17" t="e">
        <v>#NUM!</v>
      </c>
      <c r="P37" s="17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38" t="s">
        <v>351</v>
      </c>
      <c r="B38" s="15">
        <v>-2</v>
      </c>
      <c r="C38" s="15">
        <v>1.1000000000000001</v>
      </c>
      <c r="D38" s="15">
        <v>3</v>
      </c>
      <c r="E38" s="15">
        <v>4</v>
      </c>
      <c r="F38" s="15">
        <v>4.0999999999999996</v>
      </c>
      <c r="G38" s="16"/>
      <c r="H38" s="16" t="s">
        <v>350</v>
      </c>
      <c r="I38" s="16" t="b">
        <v>1</v>
      </c>
      <c r="J38" s="16" t="e">
        <f>#VALUE!</f>
        <v>#VALUE!</v>
      </c>
      <c r="K38" s="16" t="e">
        <v>#N/A</v>
      </c>
      <c r="L38" s="17" t="e">
        <v>#DIV/0!</v>
      </c>
      <c r="M38" s="17" t="e">
        <v>#NAME?</v>
      </c>
      <c r="N38" s="17" t="e">
        <v>#NULL!</v>
      </c>
      <c r="O38" s="17" t="e">
        <v>#NUM!</v>
      </c>
      <c r="P38" s="17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38"/>
      <c r="B39" s="15">
        <v>-2</v>
      </c>
      <c r="C39" s="15">
        <v>1.1000000000000001</v>
      </c>
      <c r="D39" s="15">
        <v>3</v>
      </c>
      <c r="E39" s="15">
        <v>4</v>
      </c>
      <c r="F39" s="15">
        <v>4.0999999999999996</v>
      </c>
      <c r="G39" s="16"/>
      <c r="H39" s="16" t="s">
        <v>350</v>
      </c>
      <c r="I39" s="16" t="b">
        <v>1</v>
      </c>
      <c r="J39" s="16" t="e">
        <f>#VALUE!</f>
        <v>#VALUE!</v>
      </c>
      <c r="K39" s="16" t="e">
        <v>#N/A</v>
      </c>
      <c r="L39" s="17" t="e">
        <v>#DIV/0!</v>
      </c>
      <c r="M39" s="17" t="e">
        <v>#NAME?</v>
      </c>
      <c r="N39" s="17" t="e">
        <v>#NULL!</v>
      </c>
      <c r="O39" s="17" t="e">
        <v>#NUM!</v>
      </c>
      <c r="P39" s="17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38"/>
      <c r="B40" s="15">
        <v>-2</v>
      </c>
      <c r="C40" s="15">
        <v>1.1000000000000001</v>
      </c>
      <c r="D40" s="15">
        <v>3</v>
      </c>
      <c r="E40" s="15">
        <v>4</v>
      </c>
      <c r="F40" s="15">
        <v>4.0999999999999996</v>
      </c>
      <c r="G40" s="16"/>
      <c r="H40" s="16" t="s">
        <v>350</v>
      </c>
      <c r="I40" s="16" t="b">
        <v>1</v>
      </c>
      <c r="J40" s="16" t="e">
        <f>#VALUE!</f>
        <v>#VALUE!</v>
      </c>
      <c r="K40" s="16" t="e">
        <v>#N/A</v>
      </c>
      <c r="L40" s="17" t="e">
        <v>#DIV/0!</v>
      </c>
      <c r="M40" s="17" t="e">
        <v>#NAME?</v>
      </c>
      <c r="N40" s="17" t="e">
        <v>#NULL!</v>
      </c>
      <c r="O40" s="17" t="e">
        <v>#NUM!</v>
      </c>
      <c r="P40" s="17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38"/>
      <c r="B41" s="15">
        <v>-2</v>
      </c>
      <c r="C41" s="15">
        <v>1.1000000000000001</v>
      </c>
      <c r="D41" s="15">
        <v>3</v>
      </c>
      <c r="E41" s="15">
        <v>4</v>
      </c>
      <c r="F41" s="15">
        <v>4.0999999999999996</v>
      </c>
      <c r="G41" s="16"/>
      <c r="H41" s="16" t="s">
        <v>350</v>
      </c>
      <c r="I41" s="16" t="b">
        <v>1</v>
      </c>
      <c r="J41" s="16" t="e">
        <f>#VALUE!</f>
        <v>#VALUE!</v>
      </c>
      <c r="K41" s="16" t="e">
        <v>#N/A</v>
      </c>
      <c r="L41" s="17" t="e">
        <v>#DIV/0!</v>
      </c>
      <c r="M41" s="17" t="e">
        <v>#NAME?</v>
      </c>
      <c r="N41" s="17" t="e">
        <v>#NULL!</v>
      </c>
      <c r="O41" s="17" t="e">
        <v>#NUM!</v>
      </c>
      <c r="P41" s="17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38"/>
      <c r="B42" s="15">
        <v>-2</v>
      </c>
      <c r="C42" s="15">
        <v>1.1000000000000001</v>
      </c>
      <c r="D42" s="15">
        <v>3</v>
      </c>
      <c r="E42" s="15">
        <v>4</v>
      </c>
      <c r="F42" s="15">
        <v>4.0999999999999996</v>
      </c>
      <c r="G42" s="16"/>
      <c r="H42" s="16" t="s">
        <v>350</v>
      </c>
      <c r="I42" s="16" t="b">
        <v>1</v>
      </c>
      <c r="J42" s="16" t="e">
        <f>#VALUE!</f>
        <v>#VALUE!</v>
      </c>
      <c r="K42" s="16" t="e">
        <v>#N/A</v>
      </c>
      <c r="L42" s="17" t="e">
        <v>#DIV/0!</v>
      </c>
      <c r="M42" s="17" t="e">
        <v>#NAME?</v>
      </c>
      <c r="N42" s="17" t="e">
        <v>#NULL!</v>
      </c>
      <c r="O42" s="17" t="e">
        <v>#NUM!</v>
      </c>
      <c r="P42" s="17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38"/>
      <c r="B43" s="15">
        <v>-2</v>
      </c>
      <c r="C43" s="15">
        <v>1.1000000000000001</v>
      </c>
      <c r="D43" s="15">
        <v>3</v>
      </c>
      <c r="E43" s="15">
        <v>4</v>
      </c>
      <c r="F43" s="15">
        <v>4.0999999999999996</v>
      </c>
      <c r="G43" s="16"/>
      <c r="H43" s="16" t="s">
        <v>350</v>
      </c>
      <c r="I43" s="16" t="b">
        <v>1</v>
      </c>
      <c r="J43" s="16" t="e">
        <f>#VALUE!</f>
        <v>#VALUE!</v>
      </c>
      <c r="K43" s="16" t="e">
        <v>#N/A</v>
      </c>
      <c r="L43" s="17" t="e">
        <v>#DIV/0!</v>
      </c>
      <c r="M43" s="17" t="e">
        <v>#NAME?</v>
      </c>
      <c r="N43" s="17" t="e">
        <v>#NULL!</v>
      </c>
      <c r="O43" s="17" t="e">
        <v>#NUM!</v>
      </c>
      <c r="P43" s="17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38"/>
      <c r="B44" s="15">
        <v>-2</v>
      </c>
      <c r="C44" s="15">
        <v>1.1000000000000001</v>
      </c>
      <c r="D44" s="15">
        <v>3</v>
      </c>
      <c r="E44" s="15">
        <v>4</v>
      </c>
      <c r="F44" s="15">
        <v>4.0999999999999996</v>
      </c>
      <c r="G44" s="16"/>
      <c r="H44" s="16" t="s">
        <v>350</v>
      </c>
      <c r="I44" s="16" t="b">
        <v>1</v>
      </c>
      <c r="J44" s="16" t="e">
        <f>#VALUE!</f>
        <v>#VALUE!</v>
      </c>
      <c r="K44" s="16" t="e">
        <v>#N/A</v>
      </c>
      <c r="L44" s="17" t="e">
        <v>#DIV/0!</v>
      </c>
      <c r="M44" s="17" t="e">
        <v>#NAME?</v>
      </c>
      <c r="N44" s="17" t="e">
        <v>#NULL!</v>
      </c>
      <c r="O44" s="17" t="e">
        <v>#NUM!</v>
      </c>
      <c r="P44" s="17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38"/>
      <c r="B45" s="15">
        <v>-2</v>
      </c>
      <c r="C45" s="15">
        <v>1.1000000000000001</v>
      </c>
      <c r="D45" s="15">
        <v>3</v>
      </c>
      <c r="E45" s="15">
        <v>4</v>
      </c>
      <c r="F45" s="15">
        <v>4.0999999999999996</v>
      </c>
      <c r="G45" s="16"/>
      <c r="H45" s="16" t="s">
        <v>350</v>
      </c>
      <c r="I45" s="16" t="b">
        <v>1</v>
      </c>
      <c r="J45" s="16" t="e">
        <f>#VALUE!</f>
        <v>#VALUE!</v>
      </c>
      <c r="K45" s="16" t="e">
        <v>#N/A</v>
      </c>
      <c r="L45" s="17" t="e">
        <v>#DIV/0!</v>
      </c>
      <c r="M45" s="17" t="e">
        <v>#NAME?</v>
      </c>
      <c r="N45" s="17" t="e">
        <v>#NULL!</v>
      </c>
      <c r="O45" s="17" t="e">
        <v>#NUM!</v>
      </c>
      <c r="P45" s="17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38"/>
      <c r="B46" s="15">
        <v>-2</v>
      </c>
      <c r="C46" s="15">
        <v>1.1000000000000001</v>
      </c>
      <c r="D46" s="15">
        <v>3</v>
      </c>
      <c r="E46" s="15">
        <v>4</v>
      </c>
      <c r="F46" s="15">
        <v>4.0999999999999996</v>
      </c>
      <c r="G46" s="16"/>
      <c r="H46" s="16" t="s">
        <v>350</v>
      </c>
      <c r="I46" s="16" t="b">
        <v>1</v>
      </c>
      <c r="J46" s="16" t="e">
        <f>#VALUE!</f>
        <v>#VALUE!</v>
      </c>
      <c r="K46" s="16" t="e">
        <v>#N/A</v>
      </c>
      <c r="L46" s="17" t="e">
        <v>#DIV/0!</v>
      </c>
      <c r="M46" s="17" t="e">
        <v>#NAME?</v>
      </c>
      <c r="N46" s="17" t="e">
        <v>#NULL!</v>
      </c>
      <c r="O46" s="17" t="e">
        <v>#NUM!</v>
      </c>
      <c r="P46" s="17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38" t="s">
        <v>353</v>
      </c>
      <c r="B47" s="15">
        <v>-2</v>
      </c>
      <c r="C47" s="15">
        <v>1.1000000000000001</v>
      </c>
      <c r="D47" s="15">
        <v>3</v>
      </c>
      <c r="E47" s="15">
        <v>4</v>
      </c>
      <c r="F47" s="15">
        <v>4.0999999999999996</v>
      </c>
      <c r="G47" s="16"/>
      <c r="H47" s="16" t="s">
        <v>350</v>
      </c>
      <c r="I47" s="16" t="b">
        <v>1</v>
      </c>
      <c r="J47" s="16" t="e">
        <f>#VALUE!</f>
        <v>#VALUE!</v>
      </c>
      <c r="K47" s="16" t="e">
        <v>#N/A</v>
      </c>
      <c r="L47" s="17" t="e">
        <v>#DIV/0!</v>
      </c>
      <c r="M47" s="17" t="e">
        <v>#NAME?</v>
      </c>
      <c r="N47" s="17" t="e">
        <v>#NULL!</v>
      </c>
      <c r="O47" s="17" t="e">
        <v>#NUM!</v>
      </c>
      <c r="P47" s="17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38"/>
      <c r="B48" s="15">
        <v>-2</v>
      </c>
      <c r="C48" s="15">
        <v>1.1000000000000001</v>
      </c>
      <c r="D48" s="15">
        <v>3</v>
      </c>
      <c r="E48" s="15">
        <v>4</v>
      </c>
      <c r="F48" s="15">
        <v>4.0999999999999996</v>
      </c>
      <c r="G48" s="16"/>
      <c r="H48" s="16" t="s">
        <v>350</v>
      </c>
      <c r="I48" s="16" t="b">
        <v>1</v>
      </c>
      <c r="J48" s="16" t="e">
        <f>#VALUE!</f>
        <v>#VALUE!</v>
      </c>
      <c r="K48" s="16" t="e">
        <v>#N/A</v>
      </c>
      <c r="L48" s="17" t="e">
        <v>#DIV/0!</v>
      </c>
      <c r="M48" s="17" t="e">
        <v>#NAME?</v>
      </c>
      <c r="N48" s="17" t="e">
        <v>#NULL!</v>
      </c>
      <c r="O48" s="17" t="e">
        <v>#NUM!</v>
      </c>
      <c r="P48" s="17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38"/>
      <c r="B49" s="15">
        <v>-2</v>
      </c>
      <c r="C49" s="15">
        <v>1.1000000000000001</v>
      </c>
      <c r="D49" s="15">
        <v>3</v>
      </c>
      <c r="E49" s="15">
        <v>4</v>
      </c>
      <c r="F49" s="15">
        <v>4.0999999999999996</v>
      </c>
      <c r="G49" s="16"/>
      <c r="H49" s="16" t="s">
        <v>350</v>
      </c>
      <c r="I49" s="16" t="b">
        <v>1</v>
      </c>
      <c r="J49" s="16" t="e">
        <f>#VALUE!</f>
        <v>#VALUE!</v>
      </c>
      <c r="K49" s="16" t="e">
        <v>#N/A</v>
      </c>
      <c r="L49" s="17" t="e">
        <v>#DIV/0!</v>
      </c>
      <c r="M49" s="17" t="e">
        <v>#NAME?</v>
      </c>
      <c r="N49" s="17" t="e">
        <v>#NULL!</v>
      </c>
      <c r="O49" s="17" t="e">
        <v>#NUM!</v>
      </c>
      <c r="P49" s="17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38"/>
      <c r="B50" s="15">
        <v>-2</v>
      </c>
      <c r="C50" s="15">
        <v>1.1000000000000001</v>
      </c>
      <c r="D50" s="15">
        <v>3</v>
      </c>
      <c r="E50" s="15">
        <v>4</v>
      </c>
      <c r="F50" s="15">
        <v>4.0999999999999996</v>
      </c>
      <c r="G50" s="16"/>
      <c r="H50" s="16" t="s">
        <v>350</v>
      </c>
      <c r="I50" s="16" t="b">
        <v>1</v>
      </c>
      <c r="J50" s="16" t="e">
        <f>#VALUE!</f>
        <v>#VALUE!</v>
      </c>
      <c r="K50" s="16" t="e">
        <v>#N/A</v>
      </c>
      <c r="L50" s="17" t="e">
        <v>#DIV/0!</v>
      </c>
      <c r="M50" s="17" t="e">
        <v>#NAME?</v>
      </c>
      <c r="N50" s="17" t="e">
        <v>#NULL!</v>
      </c>
      <c r="O50" s="17" t="e">
        <v>#NUM!</v>
      </c>
      <c r="P50" s="17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38"/>
      <c r="B51" s="15">
        <v>-2</v>
      </c>
      <c r="C51" s="15">
        <v>1.1000000000000001</v>
      </c>
      <c r="D51" s="15">
        <v>3</v>
      </c>
      <c r="E51" s="15">
        <v>4</v>
      </c>
      <c r="F51" s="15">
        <v>4.0999999999999996</v>
      </c>
      <c r="G51" s="16"/>
      <c r="H51" s="16" t="s">
        <v>350</v>
      </c>
      <c r="I51" s="16" t="b">
        <v>1</v>
      </c>
      <c r="J51" s="16" t="e">
        <f>#VALUE!</f>
        <v>#VALUE!</v>
      </c>
      <c r="K51" s="16" t="e">
        <v>#N/A</v>
      </c>
      <c r="L51" s="17" t="e">
        <v>#DIV/0!</v>
      </c>
      <c r="M51" s="17" t="e">
        <v>#NAME?</v>
      </c>
      <c r="N51" s="17" t="e">
        <v>#NULL!</v>
      </c>
      <c r="O51" s="17" t="e">
        <v>#NUM!</v>
      </c>
      <c r="P51" s="17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38"/>
      <c r="B52" s="15">
        <v>-2</v>
      </c>
      <c r="C52" s="15">
        <v>1.1000000000000001</v>
      </c>
      <c r="D52" s="15">
        <v>3</v>
      </c>
      <c r="E52" s="15">
        <v>4</v>
      </c>
      <c r="F52" s="15">
        <v>4.0999999999999996</v>
      </c>
      <c r="G52" s="16"/>
      <c r="H52" s="16" t="s">
        <v>350</v>
      </c>
      <c r="I52" s="16" t="b">
        <v>1</v>
      </c>
      <c r="J52" s="16" t="e">
        <f>#VALUE!</f>
        <v>#VALUE!</v>
      </c>
      <c r="K52" s="16" t="e">
        <v>#N/A</v>
      </c>
      <c r="L52" s="17" t="e">
        <v>#DIV/0!</v>
      </c>
      <c r="M52" s="17" t="e">
        <v>#NAME?</v>
      </c>
      <c r="N52" s="17" t="e">
        <v>#NULL!</v>
      </c>
      <c r="O52" s="17" t="e">
        <v>#NUM!</v>
      </c>
      <c r="P52" s="17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38"/>
      <c r="B53" s="15">
        <v>-2</v>
      </c>
      <c r="C53" s="15">
        <v>1.1000000000000001</v>
      </c>
      <c r="D53" s="15">
        <v>3</v>
      </c>
      <c r="E53" s="15">
        <v>4</v>
      </c>
      <c r="F53" s="15">
        <v>4.0999999999999996</v>
      </c>
      <c r="G53" s="16"/>
      <c r="H53" s="16" t="s">
        <v>350</v>
      </c>
      <c r="I53" s="16" t="b">
        <v>1</v>
      </c>
      <c r="J53" s="16" t="e">
        <f>#VALUE!</f>
        <v>#VALUE!</v>
      </c>
      <c r="K53" s="16" t="e">
        <v>#N/A</v>
      </c>
      <c r="L53" s="17" t="e">
        <v>#DIV/0!</v>
      </c>
      <c r="M53" s="17" t="e">
        <v>#NAME?</v>
      </c>
      <c r="N53" s="17" t="e">
        <v>#NULL!</v>
      </c>
      <c r="O53" s="17" t="e">
        <v>#NUM!</v>
      </c>
      <c r="P53" s="17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38"/>
      <c r="B54" s="15">
        <v>-2</v>
      </c>
      <c r="C54" s="15">
        <v>1.1000000000000001</v>
      </c>
      <c r="D54" s="15">
        <v>3</v>
      </c>
      <c r="E54" s="15">
        <v>4</v>
      </c>
      <c r="F54" s="15">
        <v>4.0999999999999996</v>
      </c>
      <c r="G54" s="16"/>
      <c r="H54" s="16" t="s">
        <v>350</v>
      </c>
      <c r="I54" s="16" t="b">
        <v>1</v>
      </c>
      <c r="J54" s="16" t="e">
        <f>#VALUE!</f>
        <v>#VALUE!</v>
      </c>
      <c r="K54" s="16" t="e">
        <v>#N/A</v>
      </c>
      <c r="L54" s="17" t="e">
        <v>#DIV/0!</v>
      </c>
      <c r="M54" s="17" t="e">
        <v>#NAME?</v>
      </c>
      <c r="N54" s="17" t="e">
        <v>#NULL!</v>
      </c>
      <c r="O54" s="17" t="e">
        <v>#NUM!</v>
      </c>
      <c r="P54" s="17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38"/>
      <c r="B55" s="15">
        <v>-2</v>
      </c>
      <c r="C55" s="15">
        <v>1.1000000000000001</v>
      </c>
      <c r="D55" s="15">
        <v>3</v>
      </c>
      <c r="E55" s="15">
        <v>4</v>
      </c>
      <c r="F55" s="15">
        <v>4.0999999999999996</v>
      </c>
      <c r="G55" s="16"/>
      <c r="H55" s="16" t="s">
        <v>350</v>
      </c>
      <c r="I55" s="16" t="b">
        <v>1</v>
      </c>
      <c r="J55" s="16" t="e">
        <f>#VALUE!</f>
        <v>#VALUE!</v>
      </c>
      <c r="K55" s="16" t="e">
        <v>#N/A</v>
      </c>
      <c r="L55" s="17" t="e">
        <v>#DIV/0!</v>
      </c>
      <c r="M55" s="17" t="e">
        <v>#NAME?</v>
      </c>
      <c r="N55" s="17" t="e">
        <v>#NULL!</v>
      </c>
      <c r="O55" s="17" t="e">
        <v>#NUM!</v>
      </c>
      <c r="P55" s="17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2" t="s">
        <v>343</v>
      </c>
      <c r="B56" s="15"/>
      <c r="C56" s="15"/>
      <c r="D56" s="15"/>
      <c r="E56" s="15"/>
      <c r="F56" s="15"/>
      <c r="G56" s="16"/>
      <c r="H56" s="16"/>
      <c r="I56" s="16"/>
      <c r="J56" s="16"/>
      <c r="K56" s="16"/>
      <c r="L56" s="17"/>
      <c r="M56" s="17"/>
      <c r="N56" s="17"/>
      <c r="O56" s="17"/>
      <c r="P56" s="17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38" t="s">
        <v>344</v>
      </c>
      <c r="B57" s="15">
        <v>-2</v>
      </c>
      <c r="C57" s="15">
        <v>1.1000000000000001</v>
      </c>
      <c r="D57" s="15">
        <v>3</v>
      </c>
      <c r="E57" s="15">
        <v>4</v>
      </c>
      <c r="F57" s="15">
        <v>4.0999999999999996</v>
      </c>
      <c r="G57" s="16"/>
      <c r="H57" s="16" t="s">
        <v>350</v>
      </c>
      <c r="I57" s="16" t="b">
        <v>1</v>
      </c>
      <c r="J57" s="16" t="e">
        <f>#VALUE!</f>
        <v>#VALUE!</v>
      </c>
      <c r="K57" s="16" t="e">
        <v>#N/A</v>
      </c>
      <c r="L57" s="17" t="e">
        <v>#DIV/0!</v>
      </c>
      <c r="M57" s="17" t="e">
        <v>#NAME?</v>
      </c>
      <c r="N57" s="17" t="e">
        <v>#NULL!</v>
      </c>
      <c r="O57" s="17" t="e">
        <v>#NUM!</v>
      </c>
      <c r="P57" s="17" t="e">
        <v>#REF!</v>
      </c>
      <c r="Q57" s="6">
        <f>ROW(B57)</f>
        <v>57</v>
      </c>
      <c r="R57" s="6">
        <f t="shared" ref="R57:AE57" si="17">ROW(C57)</f>
        <v>57</v>
      </c>
      <c r="S57" s="6">
        <f t="shared" si="17"/>
        <v>57</v>
      </c>
      <c r="T57" s="6">
        <f t="shared" si="17"/>
        <v>57</v>
      </c>
      <c r="U57" s="6">
        <f t="shared" si="17"/>
        <v>57</v>
      </c>
      <c r="V57" s="6">
        <f>ROW()</f>
        <v>57</v>
      </c>
      <c r="W57" s="6">
        <f t="shared" si="17"/>
        <v>57</v>
      </c>
      <c r="X57" s="6">
        <f t="shared" si="17"/>
        <v>57</v>
      </c>
      <c r="Y57" s="6">
        <f t="shared" si="17"/>
        <v>57</v>
      </c>
      <c r="Z57" s="6">
        <f t="shared" si="17"/>
        <v>57</v>
      </c>
      <c r="AA57" s="6">
        <f t="shared" si="17"/>
        <v>57</v>
      </c>
      <c r="AB57" s="6">
        <f t="shared" si="17"/>
        <v>57</v>
      </c>
      <c r="AC57" s="6">
        <f t="shared" si="17"/>
        <v>57</v>
      </c>
      <c r="AD57" s="6">
        <f t="shared" si="17"/>
        <v>57</v>
      </c>
      <c r="AE57" s="6">
        <f t="shared" si="17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38"/>
      <c r="B58" s="15"/>
      <c r="C58" s="15"/>
      <c r="D58" s="15"/>
      <c r="E58" s="15"/>
      <c r="F58" s="15"/>
      <c r="G58" s="16"/>
      <c r="H58" s="16"/>
      <c r="I58" s="16"/>
      <c r="J58" s="16"/>
      <c r="K58" s="16"/>
      <c r="L58" s="17"/>
      <c r="M58" s="17"/>
      <c r="N58" s="17"/>
      <c r="O58" s="17"/>
      <c r="P58" s="17"/>
      <c r="Q58" s="6">
        <f t="shared" ref="Q58:Q59" si="18">ROW(B58)</f>
        <v>58</v>
      </c>
      <c r="R58" s="6">
        <f t="shared" ref="R58:R59" si="19">ROW(C58)</f>
        <v>58</v>
      </c>
      <c r="S58" s="6">
        <f t="shared" ref="S58:S59" si="20">ROW(D58)</f>
        <v>58</v>
      </c>
      <c r="T58" s="6">
        <f t="shared" ref="T58:T59" si="21">ROW(E58)</f>
        <v>58</v>
      </c>
      <c r="U58" s="6">
        <f t="shared" ref="U58:U59" si="22">ROW(F58)</f>
        <v>58</v>
      </c>
      <c r="V58" s="6">
        <f>ROW()</f>
        <v>58</v>
      </c>
      <c r="W58" s="6">
        <f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38"/>
      <c r="B59" s="15"/>
      <c r="C59" s="15"/>
      <c r="D59" s="15"/>
      <c r="E59" s="15"/>
      <c r="F59" s="15"/>
      <c r="G59" s="16"/>
      <c r="H59" s="16"/>
      <c r="I59" s="16"/>
      <c r="J59" s="16"/>
      <c r="K59" s="16"/>
      <c r="L59" s="17"/>
      <c r="M59" s="17"/>
      <c r="N59" s="17"/>
      <c r="O59" s="17"/>
      <c r="P59" s="17"/>
      <c r="Q59" s="6">
        <f t="shared" si="18"/>
        <v>59</v>
      </c>
      <c r="R59" s="6">
        <f t="shared" si="19"/>
        <v>59</v>
      </c>
      <c r="S59" s="6">
        <f t="shared" si="20"/>
        <v>59</v>
      </c>
      <c r="T59" s="6">
        <f t="shared" si="21"/>
        <v>59</v>
      </c>
      <c r="U59" s="6">
        <f t="shared" si="22"/>
        <v>59</v>
      </c>
      <c r="V59" s="6">
        <f>ROW()</f>
        <v>59</v>
      </c>
      <c r="W59" s="6">
        <f t="shared" ref="W59" si="31">ROW(H59)</f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2" t="s">
        <v>345</v>
      </c>
      <c r="B60" s="15"/>
      <c r="C60" s="15"/>
      <c r="D60" s="15"/>
      <c r="E60" s="15"/>
      <c r="F60" s="15"/>
      <c r="G60" s="16"/>
      <c r="H60" s="16"/>
      <c r="I60" s="16"/>
      <c r="J60" s="16"/>
      <c r="K60" s="16"/>
      <c r="L60" s="17"/>
      <c r="M60" s="17"/>
      <c r="N60" s="17"/>
      <c r="O60" s="17"/>
      <c r="P60" s="17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2" t="s">
        <v>346</v>
      </c>
      <c r="B61" s="15"/>
      <c r="C61" s="15"/>
      <c r="D61" s="15"/>
      <c r="E61" s="15"/>
      <c r="F61" s="15"/>
      <c r="G61" s="16"/>
      <c r="H61" s="16"/>
      <c r="I61" s="16"/>
      <c r="J61" s="16"/>
      <c r="K61" s="16"/>
      <c r="L61" s="17"/>
      <c r="M61" s="17"/>
      <c r="N61" s="17"/>
      <c r="O61" s="17"/>
      <c r="P61" s="17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2" t="s">
        <v>347</v>
      </c>
      <c r="B62" s="15"/>
      <c r="C62" s="15"/>
      <c r="D62" s="15"/>
      <c r="E62" s="15"/>
      <c r="F62" s="15"/>
      <c r="G62" s="16"/>
      <c r="H62" s="16"/>
      <c r="I62" s="16"/>
      <c r="J62" s="16"/>
      <c r="K62" s="16"/>
      <c r="L62" s="17"/>
      <c r="M62" s="17"/>
      <c r="N62" s="17"/>
      <c r="O62" s="17"/>
      <c r="P62" s="17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38" t="s">
        <v>348</v>
      </c>
      <c r="B63" s="15">
        <v>-1.1000000000000001</v>
      </c>
      <c r="C63" s="15">
        <v>2.1</v>
      </c>
      <c r="D63" s="15">
        <v>3</v>
      </c>
      <c r="E63" s="15">
        <v>4</v>
      </c>
      <c r="F63" s="15">
        <v>4.0999999999999996</v>
      </c>
      <c r="G63" s="16"/>
      <c r="H63" s="16" t="s">
        <v>349</v>
      </c>
      <c r="I63" s="16" t="b">
        <v>1</v>
      </c>
      <c r="J63" s="16" t="e">
        <f>#VALUE!</f>
        <v>#VALUE!</v>
      </c>
      <c r="K63" s="16" t="e">
        <v>#N/A</v>
      </c>
      <c r="L63" s="17" t="e">
        <v>#DIV/0!</v>
      </c>
      <c r="M63" s="17" t="e">
        <v>#NAME?</v>
      </c>
      <c r="N63" s="17" t="e">
        <v>#NULL!</v>
      </c>
      <c r="O63" s="17" t="e">
        <v>#NUM!</v>
      </c>
      <c r="P63" s="17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38"/>
      <c r="B64" s="15">
        <v>-1.1000000000000001</v>
      </c>
      <c r="C64" s="15">
        <v>2.1</v>
      </c>
      <c r="D64" s="15">
        <v>3</v>
      </c>
      <c r="E64" s="15">
        <v>4</v>
      </c>
      <c r="F64" s="15">
        <v>4.0999999999999996</v>
      </c>
      <c r="G64" s="16"/>
      <c r="H64" s="16" t="s">
        <v>349</v>
      </c>
      <c r="I64" s="16" t="b">
        <v>1</v>
      </c>
      <c r="J64" s="16" t="e">
        <f>#VALUE!</f>
        <v>#VALUE!</v>
      </c>
      <c r="K64" s="16" t="e">
        <v>#N/A</v>
      </c>
      <c r="L64" s="17" t="e">
        <v>#DIV/0!</v>
      </c>
      <c r="M64" s="17" t="e">
        <v>#NAME?</v>
      </c>
      <c r="N64" s="17" t="e">
        <v>#NULL!</v>
      </c>
      <c r="O64" s="17" t="e">
        <v>#NUM!</v>
      </c>
      <c r="P64" s="17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38"/>
      <c r="B65" s="15">
        <v>-1.1000000000000001</v>
      </c>
      <c r="C65" s="15">
        <v>2.1</v>
      </c>
      <c r="D65" s="15">
        <v>3</v>
      </c>
      <c r="E65" s="15">
        <v>4</v>
      </c>
      <c r="F65" s="15">
        <v>4.0999999999999996</v>
      </c>
      <c r="G65" s="16"/>
      <c r="H65" s="16" t="s">
        <v>349</v>
      </c>
      <c r="I65" s="16" t="b">
        <v>1</v>
      </c>
      <c r="J65" s="16" t="e">
        <f>#VALUE!</f>
        <v>#VALUE!</v>
      </c>
      <c r="K65" s="16" t="e">
        <v>#N/A</v>
      </c>
      <c r="L65" s="17" t="e">
        <v>#DIV/0!</v>
      </c>
      <c r="M65" s="17" t="e">
        <v>#NAME?</v>
      </c>
      <c r="N65" s="17" t="e">
        <v>#NULL!</v>
      </c>
      <c r="O65" s="17" t="e">
        <v>#NUM!</v>
      </c>
      <c r="P65" s="17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15"/>
      <c r="C66" s="15"/>
      <c r="D66" s="15"/>
      <c r="E66" s="15"/>
      <c r="F66" s="15"/>
      <c r="G66" s="16"/>
      <c r="H66" s="16"/>
      <c r="I66" s="16"/>
      <c r="J66" s="16"/>
      <c r="K66" s="16"/>
      <c r="L66" s="17"/>
      <c r="M66" s="17"/>
      <c r="N66" s="17"/>
      <c r="O66" s="17"/>
      <c r="P66" s="17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15"/>
      <c r="C67" s="15"/>
      <c r="D67" s="15"/>
      <c r="E67" s="15"/>
      <c r="F67" s="15"/>
      <c r="G67" s="16"/>
      <c r="H67" s="16"/>
      <c r="I67" s="16"/>
      <c r="J67" s="16"/>
      <c r="K67" s="16"/>
      <c r="L67" s="17"/>
      <c r="M67" s="17"/>
      <c r="N67" s="17"/>
      <c r="O67" s="17"/>
      <c r="P67" s="17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15"/>
      <c r="C68" s="15"/>
      <c r="D68" s="15"/>
      <c r="E68" s="15"/>
      <c r="F68" s="15"/>
      <c r="G68" s="16"/>
      <c r="H68" s="16"/>
      <c r="I68" s="16"/>
      <c r="J68" s="16"/>
      <c r="K68" s="16"/>
      <c r="L68" s="17"/>
      <c r="M68" s="17"/>
      <c r="N68" s="17"/>
      <c r="O68" s="17"/>
      <c r="P68" s="17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15"/>
      <c r="C69" s="15"/>
      <c r="D69" s="15"/>
      <c r="E69" s="15"/>
      <c r="F69" s="15"/>
      <c r="G69" s="16"/>
      <c r="H69" s="16"/>
      <c r="I69" s="16"/>
      <c r="J69" s="16"/>
      <c r="K69" s="16"/>
      <c r="L69" s="17"/>
      <c r="M69" s="17"/>
      <c r="N69" s="17"/>
      <c r="O69" s="17"/>
      <c r="P69" s="17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15"/>
      <c r="C70" s="15"/>
      <c r="D70" s="15"/>
      <c r="E70" s="15"/>
      <c r="F70" s="15"/>
      <c r="G70" s="16"/>
      <c r="H70" s="16"/>
      <c r="I70" s="16"/>
      <c r="J70" s="16"/>
      <c r="K70" s="16"/>
      <c r="L70" s="17"/>
      <c r="M70" s="17"/>
      <c r="N70" s="17"/>
      <c r="O70" s="17"/>
      <c r="P70" s="17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15"/>
      <c r="C71" s="15"/>
      <c r="D71" s="15"/>
      <c r="E71" s="15"/>
      <c r="F71" s="15"/>
      <c r="G71" s="16"/>
      <c r="H71" s="16"/>
      <c r="I71" s="16"/>
      <c r="J71" s="16"/>
      <c r="K71" s="16"/>
      <c r="L71" s="17"/>
      <c r="M71" s="17"/>
      <c r="N71" s="17"/>
      <c r="O71" s="17"/>
      <c r="P71" s="17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15"/>
      <c r="C72" s="15"/>
      <c r="D72" s="15"/>
      <c r="E72" s="15"/>
      <c r="F72" s="15"/>
      <c r="G72" s="16"/>
      <c r="H72" s="16"/>
      <c r="I72" s="16"/>
      <c r="J72" s="16"/>
      <c r="K72" s="16"/>
      <c r="L72" s="17"/>
      <c r="M72" s="17"/>
      <c r="N72" s="17"/>
      <c r="O72" s="17"/>
      <c r="P72" s="17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15"/>
      <c r="C73" s="15"/>
      <c r="D73" s="15"/>
      <c r="E73" s="15"/>
      <c r="F73" s="15"/>
      <c r="G73" s="16"/>
      <c r="H73" s="16"/>
      <c r="I73" s="16"/>
      <c r="J73" s="16"/>
      <c r="K73" s="16"/>
      <c r="L73" s="17"/>
      <c r="M73" s="17"/>
      <c r="N73" s="17"/>
      <c r="O73" s="17"/>
      <c r="P73" s="17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15"/>
      <c r="C74" s="15"/>
      <c r="D74" s="15"/>
      <c r="E74" s="15"/>
      <c r="F74" s="15"/>
      <c r="G74" s="16"/>
      <c r="H74" s="16"/>
      <c r="I74" s="16"/>
      <c r="J74" s="16"/>
      <c r="K74" s="16"/>
      <c r="L74" s="17"/>
      <c r="M74" s="17"/>
      <c r="N74" s="17"/>
      <c r="O74" s="17"/>
      <c r="P74" s="17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BJ22"/>
  <sheetViews>
    <sheetView zoomScale="190" zoomScaleNormal="190" workbookViewId="0">
      <selection activeCell="AJ11" sqref="AJ11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7" width="4.33203125" style="4" bestFit="1" customWidth="1"/>
    <col min="38" max="38" width="5.66406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5" width="5.83203125" style="4" bestFit="1" customWidth="1"/>
    <col min="46" max="46" width="5.1640625" style="4" bestFit="1" customWidth="1"/>
    <col min="47" max="47" width="5.664062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226</v>
      </c>
      <c r="B3" s="4">
        <v>0</v>
      </c>
      <c r="C3" s="4">
        <v>1</v>
      </c>
      <c r="D3" s="4">
        <v>2.2999999999999998</v>
      </c>
      <c r="E3" s="4">
        <v>0</v>
      </c>
      <c r="F3" s="4">
        <v>-1</v>
      </c>
      <c r="G3" s="6"/>
      <c r="H3" s="20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#REF!</v>
      </c>
      <c r="AP3" s="4" t="e">
        <f>AND(TRUE,#REF!,"0")</f>
        <v>#REF!</v>
      </c>
      <c r="AQ3" s="4" t="e">
        <f>AND(G3:H3)</f>
        <v>#VALUE!</v>
      </c>
      <c r="AR3" s="4" t="e">
        <f>AND(TRUE,"ciao",#REF!,"0")</f>
        <v>#REF!</v>
      </c>
      <c r="AS3" s="4" t="b">
        <f>AND(TRUE,"0")</f>
        <v>1</v>
      </c>
    </row>
    <row r="4" spans="1:62" x14ac:dyDescent="0.15">
      <c r="A4" s="13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3" t="s">
        <v>228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6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3" t="s">
        <v>229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3" t="s">
        <v>230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4">
        <f t="shared" ref="Q7:AE7" si="10">_xlfn.IFNA(B7,C7)</f>
        <v>0</v>
      </c>
      <c r="R7" s="4">
        <f t="shared" si="10"/>
        <v>1</v>
      </c>
      <c r="S7" s="4">
        <f t="shared" si="10"/>
        <v>2.2999999999999998</v>
      </c>
      <c r="T7" s="4">
        <f t="shared" si="10"/>
        <v>10</v>
      </c>
      <c r="U7" s="4">
        <f t="shared" si="10"/>
        <v>-1</v>
      </c>
      <c r="V7" s="4">
        <f t="shared" si="10"/>
        <v>0</v>
      </c>
      <c r="W7" s="4" t="str">
        <f t="shared" si="10"/>
        <v>ciao</v>
      </c>
      <c r="X7" s="4" t="b">
        <f t="shared" si="10"/>
        <v>1</v>
      </c>
      <c r="Y7" s="4" t="e">
        <f t="shared" si="10"/>
        <v>#VALUE!</v>
      </c>
      <c r="Z7" s="4" t="e">
        <f t="shared" si="10"/>
        <v>#DIV/0!</v>
      </c>
      <c r="AA7" s="4" t="e">
        <f t="shared" si="10"/>
        <v>#DIV/0!</v>
      </c>
      <c r="AB7" s="4" t="e">
        <f t="shared" si="10"/>
        <v>#NAME?</v>
      </c>
      <c r="AC7" s="4" t="e">
        <f t="shared" si="10"/>
        <v>#NULL!</v>
      </c>
      <c r="AD7" s="4" t="e">
        <f t="shared" si="10"/>
        <v>#NUM!</v>
      </c>
      <c r="AE7" s="4" t="e">
        <f t="shared" si="10"/>
        <v>#REF!</v>
      </c>
      <c r="AF7" s="4" t="e">
        <f>_xlfn.IFNA(D7:E7,Q7)</f>
        <v>#VALUE!</v>
      </c>
      <c r="AG7" s="4" t="e">
        <f t="array" ref="AG7:AH7">_xlfn.IFNA(J7:K7,H7:I7)</f>
        <v>#VALUE!</v>
      </c>
      <c r="AH7" s="4" t="b">
        <v>1</v>
      </c>
      <c r="AI7" s="4">
        <f t="array" ref="AI7:AJ7">_xlfn.IFNA(C7:D7,Q7)</f>
        <v>1</v>
      </c>
      <c r="AJ7" s="4">
        <v>2.2999999999999998</v>
      </c>
      <c r="AK7" s="4">
        <f t="array" ref="AK7:AV7">_xlfn.IFNA(F7:P7,Q7)</f>
        <v>-1</v>
      </c>
      <c r="AL7" s="4">
        <v>0</v>
      </c>
      <c r="AM7" s="4" t="str">
        <v>ciao</v>
      </c>
      <c r="AN7" s="4" t="b">
        <v>1</v>
      </c>
      <c r="AO7" s="4" t="e">
        <v>#VALUE!</v>
      </c>
      <c r="AP7" s="4">
        <v>0</v>
      </c>
      <c r="AQ7" s="4" t="e">
        <v>#DIV/0!</v>
      </c>
      <c r="AR7" s="4" t="e">
        <v>#NAME?</v>
      </c>
      <c r="AS7" s="4" t="e">
        <v>#NULL!</v>
      </c>
      <c r="AT7" s="4" t="e">
        <v>#NUM!</v>
      </c>
      <c r="AU7" s="4" t="e">
        <v>#REF!</v>
      </c>
      <c r="AV7" s="4" t="e">
        <v>#N/A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231</v>
      </c>
      <c r="B8" s="4">
        <v>0</v>
      </c>
      <c r="C8" s="4">
        <v>1</v>
      </c>
      <c r="D8" s="4">
        <v>2.2999999999999998</v>
      </c>
      <c r="E8" s="4">
        <v>0</v>
      </c>
      <c r="F8" s="4">
        <v>-1</v>
      </c>
      <c r="G8" s="6"/>
      <c r="H8" s="20" t="s">
        <v>428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4">
        <f>_xlfn.IFS(B8,C8,D8,E8)</f>
        <v>0</v>
      </c>
      <c r="R8" s="4">
        <f t="shared" ref="R8:S8" si="11">_xlfn.IFS(C8,D8,E8,F8)</f>
        <v>2.2999999999999998</v>
      </c>
      <c r="S8" s="4">
        <f t="shared" si="11"/>
        <v>0</v>
      </c>
      <c r="T8" s="4" t="e">
        <f>_xlfn.IFS(E8,F8,G8,H8)</f>
        <v>#N/A</v>
      </c>
      <c r="U8" s="4">
        <f>_xlfn.IFS(F8,G8,H8,I8)</f>
        <v>0</v>
      </c>
      <c r="V8" s="4" t="e">
        <f>_xlfn.IFS(G8,H8,I8,J8)</f>
        <v>#VALUE!</v>
      </c>
      <c r="W8" s="4" t="e">
        <f>_xlfn.IFS(H8,I8,J8,K8)</f>
        <v>#VALUE!</v>
      </c>
      <c r="X8" s="4" t="e">
        <f t="shared" ref="X8" si="12">_xlfn.IFS(I8,J8,K8,L8)</f>
        <v>#VALUE!</v>
      </c>
      <c r="Y8" s="4" t="e">
        <f>_xlfn.IFS(J8,K8,L8,M8)</f>
        <v>#VALUE!</v>
      </c>
      <c r="Z8" s="4" t="e">
        <f t="shared" ref="Z8" si="13">_xlfn.IFS(K8,L8,M8,N8)</f>
        <v>#N/A</v>
      </c>
      <c r="AA8" s="4" t="e">
        <f t="shared" ref="AA8" si="14">_xlfn.IFS(L8,M8,N8,O8)</f>
        <v>#DIV/0!</v>
      </c>
      <c r="AB8" s="4" t="e">
        <f t="shared" ref="AB8" si="15">_xlfn.IFS(M8,N8,O8,P8)</f>
        <v>#NAME?</v>
      </c>
      <c r="AC8" s="4" t="e">
        <f t="shared" ref="AC8" si="16">_xlfn.IFS(N8,O8,P8,Q8)</f>
        <v>#NULL!</v>
      </c>
      <c r="AD8" s="4" t="e">
        <f t="shared" ref="AD8" si="17">_xlfn.IFS(O8,P8,Q8,R8)</f>
        <v>#NUM!</v>
      </c>
      <c r="AE8" s="4" t="e">
        <f>_xlfn.IFS(P8,Q8,R8,S8)</f>
        <v>#REF!</v>
      </c>
      <c r="AF8" s="4" t="e">
        <f>_xlfn.IFS(B8:C8,I8,D8:E8,F8)</f>
        <v>#VALUE!</v>
      </c>
      <c r="AG8" s="4">
        <f t="array" ref="AG8:AH8">_xlfn.IFS(B8:C8,I8,D8:E8,F8)</f>
        <v>-1</v>
      </c>
      <c r="AH8" s="4" t="b">
        <v>1</v>
      </c>
      <c r="AI8" s="4">
        <f t="array" ref="AI8:AK8">_xlfn.IFS(B8:C8,H8:I8,D8:E8,C8:D8)</f>
        <v>1</v>
      </c>
      <c r="AJ8" s="4" t="b">
        <v>1</v>
      </c>
      <c r="AK8" s="4" t="e">
        <v>#N/A</v>
      </c>
      <c r="AL8" s="4" t="e">
        <f>_xlfn.IFS(B8,H8:I8,D8,C8:D8)</f>
        <v>#VALUE!</v>
      </c>
      <c r="AM8" s="4">
        <f t="array" ref="AM8:AN8">_xlfn.IFS(B8,H8:I8,D8,C8:D8)</f>
        <v>1</v>
      </c>
      <c r="AN8" s="4">
        <v>2.2999999999999998</v>
      </c>
      <c r="AO8" s="4">
        <f t="array" ref="AO8:AR8">_xlfn.IFS(B8,H8:I8,D8,F8:G8)</f>
        <v>-1</v>
      </c>
      <c r="AP8" s="4">
        <v>0</v>
      </c>
      <c r="AQ8" s="4" t="e">
        <v>#N/A</v>
      </c>
      <c r="AR8" s="4" t="e">
        <v>#N/A</v>
      </c>
      <c r="AS8" s="4" t="e">
        <f t="array" ref="AS8:AV8">_xlfn.IFS(H8:K8,F8:I8,D8,L8:O8)</f>
        <v>#VALUE!</v>
      </c>
      <c r="AT8" s="4">
        <v>0</v>
      </c>
      <c r="AU8" s="4" t="e">
        <v>#VALUE!</v>
      </c>
      <c r="AV8" s="4" t="e">
        <v>#N/A</v>
      </c>
    </row>
    <row r="9" spans="1:62" x14ac:dyDescent="0.15">
      <c r="A9" s="13" t="s">
        <v>232</v>
      </c>
      <c r="B9" s="4">
        <v>0</v>
      </c>
      <c r="C9" s="4">
        <v>1</v>
      </c>
      <c r="D9" s="4">
        <v>2.2999999999999998</v>
      </c>
      <c r="E9" s="4">
        <v>0</v>
      </c>
      <c r="F9" s="4">
        <v>-1</v>
      </c>
      <c r="G9" s="6"/>
      <c r="H9" s="20" t="s">
        <v>428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 t="b">
        <f>NOT(B9)</f>
        <v>1</v>
      </c>
      <c r="R9" s="4" t="b">
        <f t="shared" ref="R9:AE9" si="18">NOT(C9)</f>
        <v>0</v>
      </c>
      <c r="S9" s="4" t="b">
        <f t="shared" si="18"/>
        <v>0</v>
      </c>
      <c r="T9" s="4" t="b">
        <f t="shared" si="18"/>
        <v>1</v>
      </c>
      <c r="U9" s="4" t="b">
        <f t="shared" si="18"/>
        <v>0</v>
      </c>
      <c r="V9" s="4" t="b">
        <f t="shared" si="18"/>
        <v>1</v>
      </c>
      <c r="W9" s="4" t="e">
        <f t="shared" si="18"/>
        <v>#VALUE!</v>
      </c>
      <c r="X9" s="4" t="b">
        <f t="shared" si="18"/>
        <v>0</v>
      </c>
      <c r="Y9" s="4" t="e">
        <f t="shared" si="18"/>
        <v>#VALUE!</v>
      </c>
      <c r="Z9" s="4" t="e">
        <f t="shared" si="18"/>
        <v>#N/A</v>
      </c>
      <c r="AA9" s="4" t="e">
        <f t="shared" si="18"/>
        <v>#DIV/0!</v>
      </c>
      <c r="AB9" s="4" t="e">
        <f t="shared" si="18"/>
        <v>#NAME?</v>
      </c>
      <c r="AC9" s="4" t="e">
        <f t="shared" si="18"/>
        <v>#NULL!</v>
      </c>
      <c r="AD9" s="4" t="e">
        <f t="shared" si="18"/>
        <v>#NUM!</v>
      </c>
      <c r="AE9" s="4" t="e">
        <f t="shared" si="18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3" t="s">
        <v>233</v>
      </c>
      <c r="B10" s="4">
        <v>0</v>
      </c>
      <c r="C10" s="4">
        <v>1</v>
      </c>
      <c r="D10" s="4">
        <v>2.2999999999999998</v>
      </c>
      <c r="E10" s="4">
        <v>0</v>
      </c>
      <c r="F10" s="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4" t="b">
        <f>OR(B10,FALSE)</f>
        <v>0</v>
      </c>
      <c r="R10" s="4" t="b">
        <f t="shared" ref="R10:AE10" si="19">OR(C10,FALSE)</f>
        <v>1</v>
      </c>
      <c r="S10" s="4" t="b">
        <f t="shared" si="19"/>
        <v>1</v>
      </c>
      <c r="T10" s="4" t="b">
        <f t="shared" si="19"/>
        <v>0</v>
      </c>
      <c r="U10" s="4" t="b">
        <f t="shared" si="19"/>
        <v>1</v>
      </c>
      <c r="V10" s="4" t="b">
        <f>OR(G10,FALSE)</f>
        <v>0</v>
      </c>
      <c r="W10" s="4" t="b">
        <f>OR(H10,FALSE)</f>
        <v>0</v>
      </c>
      <c r="X10" s="4" t="b">
        <f t="shared" si="19"/>
        <v>1</v>
      </c>
      <c r="Y10" s="4" t="e">
        <f>OR(J10,FALSE)</f>
        <v>#VALUE!</v>
      </c>
      <c r="Z10" s="4" t="e">
        <f>OR(K10,FALSE)</f>
        <v>#N/A</v>
      </c>
      <c r="AA10" s="4" t="e">
        <f>OR(L10,FALSE)</f>
        <v>#DIV/0!</v>
      </c>
      <c r="AB10" s="4" t="e">
        <f t="shared" si="19"/>
        <v>#NAME?</v>
      </c>
      <c r="AC10" s="4" t="e">
        <f t="shared" si="19"/>
        <v>#NULL!</v>
      </c>
      <c r="AD10" s="4" t="e">
        <f t="shared" si="19"/>
        <v>#NUM!</v>
      </c>
      <c r="AE10" s="4" t="e">
        <f t="shared" si="19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#REF!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3" t="s">
        <v>234</v>
      </c>
      <c r="B11" s="4">
        <v>0</v>
      </c>
      <c r="C11" s="4">
        <v>2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 t="shared" ref="Q11" si="20">_xlfn.SWITCH(B11,2,0,1,3,TRUE,2,1,1,-1,6,2.3,5,,3,"ciao",99,7)</f>
        <v>3</v>
      </c>
      <c r="R11" s="4">
        <f t="shared" ref="R11" si="21">_xlfn.SWITCH(C11,2,0,1,3,TRUE,2,1,1,-1,6,2.3,5,,3,"ciao",99,7)</f>
        <v>0</v>
      </c>
      <c r="S11" s="4">
        <f t="shared" ref="S11" si="22">_xlfn.SWITCH(D11,2,0,1,3,TRUE,2,1,1,-1,6,2.3,5,,3,"ciao",99,7)</f>
        <v>5</v>
      </c>
      <c r="T11" s="4">
        <f t="shared" ref="T11" si="23">_xlfn.SWITCH(E11,2,0,1,3,TRUE,2,1,1,-1,6,2.3,5,,3,"ciao",99,7)</f>
        <v>7</v>
      </c>
      <c r="U11" s="4">
        <f t="shared" ref="U11" si="24">_xlfn.SWITCH(F11,2,0,1,3,TRUE,2,1,1,-1,6,2.3,5,,3,"ciao",99,7)</f>
        <v>6</v>
      </c>
      <c r="V11" s="4">
        <f t="shared" ref="V11" si="25">_xlfn.SWITCH(G11,2,0,1,3,TRUE,2,1,1,-1,6,2.3,5,,3,"ciao",99,7)</f>
        <v>3</v>
      </c>
      <c r="W11" s="4">
        <f t="shared" ref="W11" si="26">_xlfn.SWITCH(H11,2,0,1,3,TRUE,2,1,1,-1,6,2.3,5,,3,"ciao",99,7)</f>
        <v>99</v>
      </c>
      <c r="X11" s="4">
        <f t="shared" ref="X11" si="27">_xlfn.SWITCH(I11,2,0,1,3,TRUE,2,1,1,-1,6,2.3,5,,3,"ciao",99,7)</f>
        <v>2</v>
      </c>
      <c r="Y11" s="4" t="e">
        <f t="shared" ref="Y11" si="28">_xlfn.SWITCH(J11,2,0,1,3,TRUE,2,1,1,-1,6,2.3,5,,3,"ciao",99,7)</f>
        <v>#VALUE!</v>
      </c>
      <c r="Z11" s="4" t="e">
        <f t="shared" ref="Z11" si="29">_xlfn.SWITCH(K11,2,0,1,3,TRUE,2,1,1,-1,6,2.3,5,,3,"ciao",99,7)</f>
        <v>#N/A</v>
      </c>
      <c r="AA11" s="4" t="e">
        <f t="shared" ref="AA11" si="30">_xlfn.SWITCH(L11,2,0,1,3,TRUE,2,1,1,-1,6,2.3,5,,3,"ciao",99,7)</f>
        <v>#DIV/0!</v>
      </c>
      <c r="AB11" s="4" t="e">
        <f t="shared" ref="AB11" si="31">_xlfn.SWITCH(M11,2,0,1,3,TRUE,2,1,1,-1,6,2.3,5,,3,"ciao",99,7)</f>
        <v>#NAME?</v>
      </c>
      <c r="AC11" s="4" t="e">
        <f t="shared" ref="AC11" si="32">_xlfn.SWITCH(N11,2,0,1,3,TRUE,2,1,1,-1,6,2.3,5,,3,"ciao",99,7)</f>
        <v>#NULL!</v>
      </c>
      <c r="AD11" s="4" t="e">
        <f t="shared" ref="AD11" si="33">_xlfn.SWITCH(O11,2,0,1,3,TRUE,2,1,1,-1,6,2.3,5,,3,"ciao",99,7)</f>
        <v>#NUM!</v>
      </c>
      <c r="AE11" s="4" t="e">
        <f t="shared" ref="AE11" si="34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3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3" t="s">
        <v>236</v>
      </c>
      <c r="B13" s="4">
        <v>0</v>
      </c>
      <c r="C13" s="4">
        <v>1</v>
      </c>
      <c r="D13" s="4">
        <v>2.2999999999999998</v>
      </c>
      <c r="E13" s="4">
        <v>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b">
        <f>_xlfn.XOR(B13,FALSE)</f>
        <v>0</v>
      </c>
      <c r="R13" s="4" t="b">
        <f t="shared" ref="R13:AE13" si="35">_xlfn.XOR(C13,FALSE)</f>
        <v>1</v>
      </c>
      <c r="S13" s="4" t="b">
        <f t="shared" si="35"/>
        <v>1</v>
      </c>
      <c r="T13" s="4" t="b">
        <f t="shared" si="35"/>
        <v>0</v>
      </c>
      <c r="U13" s="4" t="b">
        <f t="shared" si="35"/>
        <v>1</v>
      </c>
      <c r="V13" s="4" t="b">
        <f t="shared" si="35"/>
        <v>0</v>
      </c>
      <c r="W13" s="4" t="b">
        <f t="shared" si="35"/>
        <v>0</v>
      </c>
      <c r="X13" s="4" t="b">
        <f t="shared" si="35"/>
        <v>1</v>
      </c>
      <c r="Y13" s="4" t="e">
        <f t="shared" si="35"/>
        <v>#VALUE!</v>
      </c>
      <c r="Z13" s="4" t="e">
        <f t="shared" si="35"/>
        <v>#N/A</v>
      </c>
      <c r="AA13" s="4" t="e">
        <f t="shared" si="35"/>
        <v>#DIV/0!</v>
      </c>
      <c r="AB13" s="4" t="e">
        <f t="shared" si="35"/>
        <v>#NAME?</v>
      </c>
      <c r="AC13" s="4" t="e">
        <f t="shared" si="35"/>
        <v>#NULL!</v>
      </c>
      <c r="AD13" s="4" t="e">
        <f t="shared" si="35"/>
        <v>#NUM!</v>
      </c>
      <c r="AE13" s="4" t="e">
        <f t="shared" si="35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#REF!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2"/>
    </row>
    <row r="15" spans="1:62" x14ac:dyDescent="0.15">
      <c r="A15" s="12"/>
    </row>
    <row r="16" spans="1:62" x14ac:dyDescent="0.15">
      <c r="A16" s="12"/>
    </row>
    <row r="17" spans="1:1" x14ac:dyDescent="0.15">
      <c r="A17" s="12"/>
    </row>
    <row r="18" spans="1:1" x14ac:dyDescent="0.15">
      <c r="A18" s="12"/>
    </row>
    <row r="19" spans="1:1" x14ac:dyDescent="0.15">
      <c r="A19" s="12"/>
    </row>
    <row r="20" spans="1:1" x14ac:dyDescent="0.15">
      <c r="A20" s="12"/>
    </row>
    <row r="21" spans="1:1" x14ac:dyDescent="0.15">
      <c r="A21" s="12"/>
    </row>
    <row r="22" spans="1:1" x14ac:dyDescent="0.15">
      <c r="A22" s="1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tabSelected="1" topLeftCell="A16" zoomScale="150" zoomScaleNormal="150" workbookViewId="0">
      <selection activeCell="I28" sqref="I28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[2]!A</f>
        <v>#NAME?</v>
      </c>
    </row>
    <row r="17" spans="2:16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2:16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2:16" x14ac:dyDescent="0.2">
      <c r="E19">
        <f>D16*3</f>
        <v>0</v>
      </c>
    </row>
    <row r="20" spans="2:16" x14ac:dyDescent="0.2">
      <c r="H20">
        <f t="array" ref="H20:H24">IF(G9:G12&lt;&gt;H10:H13,1,0)</f>
        <v>0</v>
      </c>
      <c r="M20" s="37"/>
      <c r="N20" s="37"/>
      <c r="O20" s="37"/>
    </row>
    <row r="21" spans="2:16" ht="18" x14ac:dyDescent="0.2">
      <c r="F21">
        <f>C19+1</f>
        <v>1</v>
      </c>
      <c r="H21">
        <v>1</v>
      </c>
      <c r="J21" s="26"/>
      <c r="L21" t="b">
        <f>ISERROR(J18)</f>
        <v>1</v>
      </c>
      <c r="M21">
        <f ca="1">SUM(L18:O20)</f>
        <v>33</v>
      </c>
    </row>
    <row r="22" spans="2:16" x14ac:dyDescent="0.2">
      <c r="C22" s="24">
        <v>60</v>
      </c>
      <c r="D22">
        <f>C22+1</f>
        <v>61</v>
      </c>
      <c r="H22">
        <v>0</v>
      </c>
      <c r="J22" s="1" t="s">
        <v>504</v>
      </c>
    </row>
    <row r="23" spans="2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6" x14ac:dyDescent="0.2">
      <c r="H24" t="e">
        <v>#N/A</v>
      </c>
      <c r="L24" t="b">
        <f>ISERR(K12)</f>
        <v>1</v>
      </c>
    </row>
    <row r="25" spans="2:16" x14ac:dyDescent="0.2">
      <c r="D25" s="1" t="s">
        <v>503</v>
      </c>
      <c r="E25" t="e">
        <f>REF!#REF!</f>
        <v>#REF!</v>
      </c>
      <c r="M25" s="39" t="str">
        <f>"Exchange(1 "&amp;NAMEDCELL123&amp;"=)"</f>
        <v>Exchange(1 'ciao=)</v>
      </c>
      <c r="N25" s="39"/>
      <c r="O25" s="39"/>
    </row>
    <row r="26" spans="2:16" x14ac:dyDescent="0.2">
      <c r="H26">
        <f>VAL1</f>
        <v>0</v>
      </c>
      <c r="I26">
        <f>J26</f>
        <v>0</v>
      </c>
      <c r="J26" cm="1">
        <f t="array" ref="J26:J29">G26:G29</f>
        <v>0</v>
      </c>
    </row>
    <row r="27" spans="2:16" x14ac:dyDescent="0.2">
      <c r="D27" t="b">
        <v>0</v>
      </c>
      <c r="E27">
        <v>5</v>
      </c>
      <c r="H27">
        <v>1</v>
      </c>
      <c r="I27">
        <f t="shared" ref="I27:I29" si="0">J27</f>
        <v>0</v>
      </c>
      <c r="J27">
        <v>0</v>
      </c>
    </row>
    <row r="28" spans="2:16" x14ac:dyDescent="0.2">
      <c r="D28" cm="1">
        <f t="array" ref="D28">_xlfn.IFS(D27,E27,D27,E27,D27,E27,D27,E27,D27,E27,D27,E27,D27,E27,D27,E27,D27,E27,D27,E27,D27,E27,D27,E27,D27,E27,D27,E27,D27,E27,D27,E27,D27,E27,D27,E27,D27,E27,D27,E27,D27,E27,D27,E27,D27,E27,D27,E27,D27,E27,D27,E27,D27,E27,D27,E27,D27,E27,D27,E27,D27,E27,D27,E27,D27,E27,D27,E27,D27,E27,TRUE,7)</f>
        <v>7</v>
      </c>
      <c r="E28">
        <v>6</v>
      </c>
      <c r="H28">
        <v>2</v>
      </c>
      <c r="I28">
        <f>H28</f>
        <v>2</v>
      </c>
      <c r="J28">
        <v>0</v>
      </c>
    </row>
    <row r="29" spans="2:16" x14ac:dyDescent="0.2">
      <c r="D29" t="b" cm="1">
        <f t="array" ref="D29:D30">_xlfn.IFS(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TRUE,D27:D28)</f>
        <v>0</v>
      </c>
      <c r="H29">
        <v>3</v>
      </c>
      <c r="I29">
        <f t="shared" si="0"/>
        <v>0</v>
      </c>
      <c r="J29">
        <v>0</v>
      </c>
    </row>
    <row r="30" spans="2:16" x14ac:dyDescent="0.2">
      <c r="D30">
        <v>7</v>
      </c>
      <c r="H30">
        <f>AVERAGE(H26:H29)</f>
        <v>1.5</v>
      </c>
      <c r="I30">
        <f>AVERAGE(I26:I29, VAL1)</f>
        <v>0.5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465</v>
      </c>
      <c r="G3" s="6"/>
      <c r="H3" s="20"/>
      <c r="I3" s="6"/>
      <c r="J3" s="6"/>
      <c r="K3" s="6"/>
      <c r="L3" s="8"/>
      <c r="M3" s="8"/>
      <c r="N3" s="8"/>
      <c r="O3" s="8"/>
      <c r="P3" s="8"/>
    </row>
    <row r="4" spans="1:62" x14ac:dyDescent="0.15">
      <c r="A4" s="12" t="s">
        <v>466</v>
      </c>
      <c r="I4" s="6"/>
    </row>
    <row r="5" spans="1:62" x14ac:dyDescent="0.15">
      <c r="A5" s="12" t="s">
        <v>467</v>
      </c>
      <c r="G5" s="6"/>
      <c r="H5" s="6"/>
      <c r="I5" s="6"/>
      <c r="J5" s="6"/>
      <c r="K5" s="6"/>
      <c r="L5" s="8"/>
      <c r="M5" s="8"/>
      <c r="N5" s="8"/>
      <c r="O5" s="8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2" t="s">
        <v>468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469</v>
      </c>
      <c r="G7" s="6"/>
      <c r="H7" s="6"/>
      <c r="I7" s="6"/>
      <c r="J7" s="6"/>
      <c r="K7" s="6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2" t="s">
        <v>470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471</v>
      </c>
      <c r="G10" s="6"/>
      <c r="H10" s="6"/>
      <c r="I10" s="6"/>
      <c r="J10" s="6"/>
      <c r="K10" s="6"/>
      <c r="L10" s="8"/>
      <c r="M10" s="8"/>
      <c r="N10" s="8"/>
      <c r="O10" s="8"/>
      <c r="P10" s="8"/>
    </row>
    <row r="11" spans="1:62" x14ac:dyDescent="0.15">
      <c r="A11" s="12" t="s">
        <v>472</v>
      </c>
      <c r="G11" s="6"/>
      <c r="H11" s="6"/>
      <c r="I11" s="6"/>
      <c r="J11" s="6"/>
      <c r="K11" s="6"/>
      <c r="L11" s="8"/>
      <c r="M11" s="8"/>
      <c r="N11" s="8"/>
      <c r="O11" s="8"/>
      <c r="P11" s="8"/>
    </row>
    <row r="12" spans="1:62" x14ac:dyDescent="0.15">
      <c r="A12" s="12" t="s">
        <v>473</v>
      </c>
      <c r="I12" s="6"/>
    </row>
    <row r="13" spans="1:62" x14ac:dyDescent="0.15">
      <c r="A13" s="12" t="s">
        <v>474</v>
      </c>
      <c r="G13" s="6"/>
      <c r="H13" s="6"/>
      <c r="I13" s="6"/>
      <c r="J13" s="6"/>
      <c r="K13" s="6"/>
      <c r="L13" s="8"/>
      <c r="M13" s="8"/>
      <c r="N13" s="8"/>
      <c r="O13" s="8"/>
      <c r="P13" s="8"/>
    </row>
    <row r="14" spans="1:62" x14ac:dyDescent="0.15">
      <c r="A14" s="12" t="s">
        <v>475</v>
      </c>
    </row>
    <row r="15" spans="1:62" x14ac:dyDescent="0.15">
      <c r="A15" s="12" t="s">
        <v>476</v>
      </c>
    </row>
    <row r="16" spans="1:62" x14ac:dyDescent="0.15">
      <c r="A16" s="13" t="s">
        <v>58</v>
      </c>
      <c r="B16" s="4">
        <v>2.5</v>
      </c>
      <c r="C16" s="4">
        <v>-255.5</v>
      </c>
      <c r="D16" s="4">
        <v>-2.5</v>
      </c>
      <c r="E16" s="4">
        <v>1.5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9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12" t="s">
        <v>133</v>
      </c>
    </row>
    <row r="18" spans="1:1" x14ac:dyDescent="0.15">
      <c r="A18" s="12" t="s">
        <v>477</v>
      </c>
    </row>
    <row r="19" spans="1:1" x14ac:dyDescent="0.15">
      <c r="A19" s="12" t="s">
        <v>478</v>
      </c>
    </row>
    <row r="20" spans="1:1" x14ac:dyDescent="0.15">
      <c r="A20" s="12" t="s">
        <v>479</v>
      </c>
    </row>
    <row r="21" spans="1:1" x14ac:dyDescent="0.15">
      <c r="A21" s="12" t="s">
        <v>480</v>
      </c>
    </row>
    <row r="22" spans="1:1" x14ac:dyDescent="0.15">
      <c r="A22" s="12" t="s">
        <v>481</v>
      </c>
    </row>
    <row r="23" spans="1:1" x14ac:dyDescent="0.15">
      <c r="A23" s="4" t="s">
        <v>482</v>
      </c>
    </row>
    <row r="24" spans="1:1" x14ac:dyDescent="0.15">
      <c r="A24" s="4" t="s">
        <v>483</v>
      </c>
    </row>
    <row r="25" spans="1:1" x14ac:dyDescent="0.15">
      <c r="A25" s="4" t="s">
        <v>484</v>
      </c>
    </row>
    <row r="26" spans="1:1" x14ac:dyDescent="0.15">
      <c r="A26" s="4" t="s">
        <v>485</v>
      </c>
    </row>
    <row r="27" spans="1:1" x14ac:dyDescent="0.15">
      <c r="A27" s="4" t="s">
        <v>486</v>
      </c>
    </row>
    <row r="28" spans="1:1" x14ac:dyDescent="0.15">
      <c r="A28" s="4" t="s">
        <v>487</v>
      </c>
    </row>
    <row r="29" spans="1:1" x14ac:dyDescent="0.15">
      <c r="A29" s="4" t="s">
        <v>488</v>
      </c>
    </row>
    <row r="30" spans="1:1" x14ac:dyDescent="0.15">
      <c r="A30" s="4" t="s">
        <v>489</v>
      </c>
    </row>
    <row r="31" spans="1:1" x14ac:dyDescent="0.15">
      <c r="A31" s="4" t="s">
        <v>490</v>
      </c>
    </row>
    <row r="32" spans="1:1" x14ac:dyDescent="0.15">
      <c r="A32" s="4" t="s">
        <v>491</v>
      </c>
    </row>
    <row r="33" spans="1:48" x14ac:dyDescent="0.15">
      <c r="A33" s="4" t="s">
        <v>492</v>
      </c>
    </row>
    <row r="34" spans="1:48" x14ac:dyDescent="0.15">
      <c r="A34" s="4" t="s">
        <v>493</v>
      </c>
    </row>
    <row r="35" spans="1:48" x14ac:dyDescent="0.15">
      <c r="A35" s="7" t="s">
        <v>494</v>
      </c>
      <c r="B35" s="4">
        <v>0</v>
      </c>
      <c r="C35" s="4">
        <v>-10</v>
      </c>
      <c r="D35" s="4">
        <v>0.9</v>
      </c>
      <c r="E35" s="4">
        <v>2.2000000000000002</v>
      </c>
      <c r="F35" s="4">
        <v>-0.1</v>
      </c>
      <c r="G35" s="6"/>
      <c r="H35" s="20" t="s">
        <v>464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7" t="s">
        <v>495</v>
      </c>
      <c r="B36" s="4">
        <v>0</v>
      </c>
      <c r="C36" s="4">
        <v>-10</v>
      </c>
      <c r="D36" s="4">
        <v>0.9</v>
      </c>
      <c r="E36" s="4">
        <v>2.2000000000000002</v>
      </c>
      <c r="F36" s="4">
        <v>-0.1</v>
      </c>
      <c r="G36" s="6"/>
      <c r="H36" s="20" t="s">
        <v>464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4" t="s">
        <v>496</v>
      </c>
    </row>
    <row r="38" spans="1:48" x14ac:dyDescent="0.15">
      <c r="A38" s="4" t="s">
        <v>497</v>
      </c>
    </row>
    <row r="39" spans="1:48" x14ac:dyDescent="0.15">
      <c r="A39" s="4" t="s">
        <v>498</v>
      </c>
    </row>
    <row r="40" spans="1:48" x14ac:dyDescent="0.15">
      <c r="A40" s="7" t="s">
        <v>499</v>
      </c>
      <c r="B40" s="4">
        <v>0</v>
      </c>
      <c r="C40" s="4">
        <v>-10</v>
      </c>
      <c r="D40" s="4">
        <v>0.9</v>
      </c>
      <c r="E40" s="4">
        <v>2.2000000000000002</v>
      </c>
      <c r="F40" s="4">
        <v>-0.1</v>
      </c>
      <c r="G40" s="6"/>
      <c r="H40" s="20" t="s">
        <v>464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7" t="s">
        <v>500</v>
      </c>
      <c r="B41" s="4">
        <v>0</v>
      </c>
      <c r="C41" s="4">
        <v>-10</v>
      </c>
      <c r="D41" s="4">
        <v>0.9</v>
      </c>
      <c r="E41" s="4">
        <v>2.2000000000000002</v>
      </c>
      <c r="F41" s="4">
        <v>-0.1</v>
      </c>
      <c r="G41" s="6"/>
      <c r="H41" s="20" t="s">
        <v>464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4" t="s">
        <v>501</v>
      </c>
    </row>
    <row r="43" spans="1:48" x14ac:dyDescent="0.15">
      <c r="A43" s="4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V81"/>
  <sheetViews>
    <sheetView zoomScale="190" zoomScaleNormal="190" workbookViewId="0">
      <selection sqref="A1:AV17"/>
    </sheetView>
  </sheetViews>
  <sheetFormatPr baseColWidth="10" defaultColWidth="10.83203125" defaultRowHeight="11" x14ac:dyDescent="0.15"/>
  <cols>
    <col min="1" max="1" width="6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354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8" t="s">
        <v>355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 t="e">
        <f>B3:F3+C3</f>
        <v>#VALUE!</v>
      </c>
      <c r="AG3" s="9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x14ac:dyDescent="0.15">
      <c r="A4" s="18" t="s">
        <v>356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 t="e">
        <f>B4:F4-C4</f>
        <v>#VALUE!</v>
      </c>
      <c r="AG4" s="9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7" t="s">
        <v>357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 t="e">
        <f>-B5:F5</f>
        <v>#VALUE!</v>
      </c>
      <c r="AG5" s="9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7" t="s">
        <v>358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 t="e">
        <f>+B6:F6</f>
        <v>#VALUE!</v>
      </c>
      <c r="AG6" s="9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18" t="s">
        <v>359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 t="e">
        <f>B7:F7*C7</f>
        <v>#VALUE!</v>
      </c>
      <c r="AG7" s="9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18" t="s">
        <v>360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9" t="e">
        <f>B8:F8/C8</f>
        <v>#VALUE!</v>
      </c>
      <c r="AG8" s="9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18" t="s">
        <v>361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 t="e">
        <f>B9:F9^C9</f>
        <v>#VALUE!</v>
      </c>
      <c r="AG9" s="9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8" ht="11" customHeight="1" x14ac:dyDescent="0.15">
      <c r="A10" s="18" t="s">
        <v>362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 t="e">
        <f>B10:F10&lt;C10</f>
        <v>#VALUE!</v>
      </c>
      <c r="AG10" s="9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8" ht="11" customHeight="1" x14ac:dyDescent="0.15">
      <c r="A11" s="18" t="s">
        <v>363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 t="e">
        <f>B11:F11&lt;=C11</f>
        <v>#VALUE!</v>
      </c>
      <c r="AG11" s="9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8" ht="11" customHeight="1" x14ac:dyDescent="0.15">
      <c r="A12" s="18" t="s">
        <v>364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 t="e">
        <f>B12:F12&gt;C12</f>
        <v>#VALUE!</v>
      </c>
      <c r="AG12" s="9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8" ht="11" customHeight="1" x14ac:dyDescent="0.15">
      <c r="A13" s="18" t="s">
        <v>365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 t="e">
        <f>B13:F13&gt;=C13</f>
        <v>#VALUE!</v>
      </c>
      <c r="AG13" s="9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8" ht="11" customHeight="1" x14ac:dyDescent="0.15">
      <c r="A14" s="18" t="s">
        <v>366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 t="e">
        <f>B14:F14=C14</f>
        <v>#VALUE!</v>
      </c>
      <c r="AG14" s="9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8" ht="11" customHeight="1" x14ac:dyDescent="0.15">
      <c r="A15" s="18" t="s">
        <v>367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9" t="e">
        <f>B15:F15&lt;&gt;C15</f>
        <v>#VALUE!</v>
      </c>
      <c r="AG15" s="9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ht="11" customHeight="1" x14ac:dyDescent="0.15">
      <c r="A16" s="18" t="s">
        <v>368</v>
      </c>
      <c r="B16" s="4">
        <v>0</v>
      </c>
      <c r="C16" s="4">
        <v>1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9" t="e">
        <f>B16:F16&amp;C16</f>
        <v>#VALUE!</v>
      </c>
      <c r="AG16" s="9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ht="11" customHeight="1" x14ac:dyDescent="0.15">
      <c r="A17" s="18" t="s">
        <v>369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9" t="e">
        <f>B17:F17%</f>
        <v>#VALUE!</v>
      </c>
      <c r="AG17" s="9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ht="11" customHeight="1" x14ac:dyDescent="0.15">
      <c r="G18" s="6"/>
      <c r="H18" s="6"/>
      <c r="I18" s="6"/>
      <c r="J18" s="6"/>
      <c r="K18" s="6"/>
      <c r="L18" s="8"/>
      <c r="M18" s="8"/>
      <c r="N18" s="8"/>
      <c r="O18" s="8"/>
      <c r="P18" s="8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9"/>
      <c r="AG18" s="9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ht="11" customHeight="1" x14ac:dyDescent="0.15"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9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ht="11" customHeight="1" x14ac:dyDescent="0.15"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ht="11" customHeight="1" x14ac:dyDescent="0.15"/>
    <row r="22" spans="1:47" ht="11" customHeight="1" x14ac:dyDescent="0.15"/>
    <row r="23" spans="1:47" ht="11" customHeight="1" x14ac:dyDescent="0.15"/>
    <row r="24" spans="1:47" ht="11" customHeight="1" x14ac:dyDescent="0.15"/>
    <row r="25" spans="1:47" ht="11" customHeight="1" x14ac:dyDescent="0.15"/>
    <row r="26" spans="1:47" ht="11" customHeight="1" x14ac:dyDescent="0.15"/>
    <row r="27" spans="1:47" ht="11" customHeight="1" x14ac:dyDescent="0.15"/>
    <row r="28" spans="1:47" ht="11" customHeight="1" x14ac:dyDescent="0.15"/>
    <row r="29" spans="1:47" ht="11" customHeight="1" x14ac:dyDescent="0.15"/>
    <row r="30" spans="1:47" ht="11" customHeight="1" x14ac:dyDescent="0.15"/>
    <row r="31" spans="1:47" ht="11" customHeight="1" x14ac:dyDescent="0.15"/>
    <row r="32" spans="1:47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4" bestFit="1" customWidth="1"/>
    <col min="4" max="4" width="2.83203125" style="4" bestFit="1" customWidth="1"/>
    <col min="5" max="5" width="10.6640625" style="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370</v>
      </c>
    </row>
    <row r="4" spans="1:62" x14ac:dyDescent="0.15">
      <c r="A4" s="12" t="s">
        <v>371</v>
      </c>
    </row>
    <row r="5" spans="1:62" x14ac:dyDescent="0.15">
      <c r="A5" s="12" t="s">
        <v>372</v>
      </c>
    </row>
    <row r="6" spans="1:62" x14ac:dyDescent="0.15">
      <c r="A6" s="12" t="s">
        <v>373</v>
      </c>
    </row>
    <row r="7" spans="1:62" x14ac:dyDescent="0.15">
      <c r="A7" s="13" t="s">
        <v>374</v>
      </c>
      <c r="B7" s="4">
        <v>0</v>
      </c>
      <c r="C7" s="4">
        <v>111111111</v>
      </c>
      <c r="D7" s="4">
        <v>2.2999999999999998</v>
      </c>
      <c r="E7" s="4">
        <v>1000000000</v>
      </c>
      <c r="F7" s="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375</v>
      </c>
      <c r="B8" s="4">
        <v>0</v>
      </c>
      <c r="C8" s="4">
        <v>111111111</v>
      </c>
      <c r="D8" s="4">
        <v>2.2999999999999998</v>
      </c>
      <c r="E8" s="4">
        <v>1000000000</v>
      </c>
      <c r="F8" s="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376</v>
      </c>
      <c r="B9" s="4">
        <v>0</v>
      </c>
      <c r="C9" s="4">
        <v>111111111</v>
      </c>
      <c r="D9" s="4">
        <v>2.2999999999999998</v>
      </c>
      <c r="E9" s="4">
        <v>1000000000</v>
      </c>
      <c r="F9" s="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2" t="s">
        <v>377</v>
      </c>
    </row>
    <row r="11" spans="1:62" x14ac:dyDescent="0.15">
      <c r="A11" s="12" t="s">
        <v>378</v>
      </c>
    </row>
    <row r="12" spans="1:62" x14ac:dyDescent="0.15">
      <c r="A12" s="12" t="s">
        <v>379</v>
      </c>
    </row>
    <row r="13" spans="1:62" x14ac:dyDescent="0.15">
      <c r="A13" s="12" t="s">
        <v>380</v>
      </c>
    </row>
    <row r="14" spans="1:62" x14ac:dyDescent="0.15">
      <c r="A14" s="12" t="s">
        <v>381</v>
      </c>
    </row>
    <row r="15" spans="1:62" x14ac:dyDescent="0.15">
      <c r="A15" s="12" t="s">
        <v>382</v>
      </c>
    </row>
    <row r="16" spans="1:62" x14ac:dyDescent="0.15">
      <c r="A16" s="12" t="s">
        <v>383</v>
      </c>
    </row>
    <row r="17" spans="1:47" x14ac:dyDescent="0.15">
      <c r="A17" s="13" t="s">
        <v>384</v>
      </c>
      <c r="B17" s="4">
        <f>C17+1</f>
        <v>512.70000000000005</v>
      </c>
      <c r="C17" s="4">
        <v>511.7</v>
      </c>
      <c r="D17" s="4">
        <v>100</v>
      </c>
      <c r="E17" s="4">
        <f>-C17-1</f>
        <v>-512.70000000000005</v>
      </c>
      <c r="F17" s="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3" t="s">
        <v>385</v>
      </c>
      <c r="B18" s="4">
        <f t="shared" ref="B18:B19" si="4">C18+1</f>
        <v>549755813888.69995</v>
      </c>
      <c r="C18" s="4">
        <v>549755813887.70001</v>
      </c>
      <c r="D18" s="4">
        <v>100</v>
      </c>
      <c r="E18" s="4">
        <f t="shared" ref="E18:E19" si="5">-C18-1</f>
        <v>-549755813888.69995</v>
      </c>
      <c r="F18" s="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3" t="s">
        <v>386</v>
      </c>
      <c r="B19" s="4">
        <f t="shared" si="4"/>
        <v>536870912.70000005</v>
      </c>
      <c r="C19" s="4">
        <v>536870911.69999999</v>
      </c>
      <c r="D19" s="4">
        <v>100</v>
      </c>
      <c r="E19" s="4">
        <f t="shared" si="5"/>
        <v>-536870912.70000005</v>
      </c>
      <c r="F19" s="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2" t="s">
        <v>387</v>
      </c>
    </row>
    <row r="21" spans="1:47" ht="15" x14ac:dyDescent="0.2">
      <c r="A21" s="12" t="s">
        <v>388</v>
      </c>
      <c r="L21" s="19"/>
    </row>
    <row r="22" spans="1:47" x14ac:dyDescent="0.15">
      <c r="A22" s="12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7" t="s">
        <v>393</v>
      </c>
      <c r="B26" s="4">
        <v>0</v>
      </c>
      <c r="C26" s="4">
        <v>9999999999</v>
      </c>
      <c r="D26" s="4">
        <v>2.2999999999999998</v>
      </c>
      <c r="E26" s="4">
        <v>11111111111</v>
      </c>
      <c r="F26" s="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9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7" t="s">
        <v>394</v>
      </c>
      <c r="B27" s="4">
        <v>0</v>
      </c>
      <c r="C27" s="4">
        <v>9999999999</v>
      </c>
      <c r="D27" s="4">
        <v>2.2999999999999998</v>
      </c>
      <c r="E27" s="4">
        <v>11111111111</v>
      </c>
      <c r="F27" s="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9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7" t="s">
        <v>395</v>
      </c>
      <c r="B28" s="4">
        <v>0</v>
      </c>
      <c r="C28" s="4">
        <v>9999999999</v>
      </c>
      <c r="D28" s="4">
        <v>2.2999999999999998</v>
      </c>
      <c r="E28" s="4">
        <v>11111111111</v>
      </c>
      <c r="F28" s="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9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7" t="s">
        <v>421</v>
      </c>
      <c r="B54" s="4">
        <v>0</v>
      </c>
      <c r="C54" s="4">
        <v>7777777777</v>
      </c>
      <c r="D54" s="4">
        <v>2.2999999999999998</v>
      </c>
      <c r="E54" s="4">
        <v>11111111111</v>
      </c>
      <c r="F54" s="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8" t="e">
        <v>#DIV/0!</v>
      </c>
      <c r="M54" s="8" t="e">
        <v>#NAME?</v>
      </c>
      <c r="N54" s="8" t="e">
        <v>#NULL!</v>
      </c>
      <c r="O54" s="8" t="e">
        <v>#NUM!</v>
      </c>
      <c r="P54" s="8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7" t="s">
        <v>422</v>
      </c>
      <c r="B55" s="4">
        <v>0</v>
      </c>
      <c r="C55" s="4">
        <v>7777777777</v>
      </c>
      <c r="D55" s="4">
        <v>2.2999999999999998</v>
      </c>
      <c r="E55" s="4">
        <v>11111111111</v>
      </c>
      <c r="F55" s="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7" t="s">
        <v>423</v>
      </c>
      <c r="B56" s="4">
        <v>0</v>
      </c>
      <c r="C56" s="4">
        <v>7777777777</v>
      </c>
      <c r="D56" s="4">
        <v>2.2999999999999998</v>
      </c>
      <c r="E56" s="4">
        <v>11111111111</v>
      </c>
      <c r="F56" s="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MATH &amp; TRIG</vt:lpstr>
      <vt:lpstr>FINANCIAL</vt:lpstr>
      <vt:lpstr>TEXT</vt:lpstr>
      <vt:lpstr>EXTRA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2024-03-22T12:56:08Z</dcterms:modified>
</cp:coreProperties>
</file>