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leverChuk\Desktop\"/>
    </mc:Choice>
  </mc:AlternateContent>
  <bookViews>
    <workbookView xWindow="0" yWindow="0" windowWidth="11670" windowHeight="4635" activeTab="4"/>
  </bookViews>
  <sheets>
    <sheet name="Props" sheetId="8" r:id="rId1"/>
    <sheet name="P vs Xeq" sheetId="2" r:id="rId2"/>
    <sheet name="Single-Rxn" sheetId="1" r:id="rId3"/>
    <sheet name="Multi-Rxn" sheetId="7" r:id="rId4"/>
    <sheet name="Multi-Rxn_W_Ka" sheetId="9" r:id="rId5"/>
    <sheet name="ShortCut_Ka" sheetId="10" r:id="rId6"/>
  </sheets>
  <externalReferences>
    <externalReference r:id="rId7"/>
  </externalReferences>
  <definedNames>
    <definedName name="_R">'[1]Ref State'!$I$26</definedName>
    <definedName name="PREF">'[1]Ref State'!$B$8</definedName>
    <definedName name="solver_adj" localSheetId="3" hidden="1">'Multi-Rxn'!$K$13:$L$13</definedName>
    <definedName name="solver_adj" localSheetId="4" hidden="1">'Multi-Rxn_W_Ka'!$C$23:$D$23</definedName>
    <definedName name="solver_adj" localSheetId="5" hidden="1">ShortCut_Ka!$H$22</definedName>
    <definedName name="solver_adj" localSheetId="2" hidden="1">'Single-Rxn'!$M$12:$M$21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2" hidden="1">2147483647</definedName>
    <definedName name="solver_lhs1" localSheetId="4" hidden="1">'Multi-Rxn_W_Ka'!$B$23</definedName>
    <definedName name="solver_lhs1" localSheetId="5" hidden="1">ShortCut_Ka!$B$18</definedName>
    <definedName name="solver_lhs2" localSheetId="4" hidden="1">'Multi-Rxn_W_Ka'!$B$24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um" localSheetId="3" hidden="1">0</definedName>
    <definedName name="solver_num" localSheetId="4" hidden="1">2</definedName>
    <definedName name="solver_num" localSheetId="5" hidden="1">1</definedName>
    <definedName name="solver_num" localSheetId="2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opt" localSheetId="3" hidden="1">'Multi-Rxn'!$P$13</definedName>
    <definedName name="solver_opt" localSheetId="4" hidden="1">'Multi-Rxn_W_Ka'!$L$27</definedName>
    <definedName name="solver_opt" localSheetId="5" hidden="1">ShortCut_Ka!$L$22</definedName>
    <definedName name="solver_opt" localSheetId="2" hidden="1">'Single-Rxn'!$L$12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2" hidden="1">1</definedName>
    <definedName name="solver_rel1" localSheetId="4" hidden="1">2</definedName>
    <definedName name="solver_rel1" localSheetId="5" hidden="1">2</definedName>
    <definedName name="solver_rel2" localSheetId="4" hidden="1">2</definedName>
    <definedName name="solver_rhs1" localSheetId="4" hidden="1">'Multi-Rxn_W_Ka'!$J$27</definedName>
    <definedName name="solver_rhs1" localSheetId="5" hidden="1">ShortCut_Ka!$J$22</definedName>
    <definedName name="solver_rhs2" localSheetId="4" hidden="1">'Multi-Rxn_W_Ka'!$K$27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2" hidden="1">0.01</definedName>
    <definedName name="solver_typ" localSheetId="3" hidden="1">2</definedName>
    <definedName name="solver_typ" localSheetId="4" hidden="1">3</definedName>
    <definedName name="solver_typ" localSheetId="5" hidden="1">3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2" hidden="1">3</definedName>
    <definedName name="TREF">'[1]Ref State'!$B$7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9" l="1"/>
  <c r="T15" i="9"/>
  <c r="S15" i="9"/>
  <c r="R15" i="9"/>
  <c r="Q15" i="9"/>
  <c r="P15" i="9"/>
  <c r="P14" i="9"/>
  <c r="I2" i="9" l="1"/>
  <c r="H2" i="9"/>
  <c r="I3" i="9"/>
  <c r="B30" i="9"/>
  <c r="B29" i="9"/>
  <c r="B28" i="9"/>
  <c r="B27" i="9"/>
  <c r="A30" i="9"/>
  <c r="M11" i="9"/>
  <c r="L12" i="9"/>
  <c r="L11" i="9"/>
  <c r="K11" i="9"/>
  <c r="K12" i="9"/>
  <c r="N3" i="9"/>
  <c r="N4" i="9"/>
  <c r="N5" i="9"/>
  <c r="C12" i="9"/>
  <c r="C13" i="9"/>
  <c r="C14" i="9"/>
  <c r="L22" i="10"/>
  <c r="U22" i="10"/>
  <c r="V11" i="10" l="1"/>
  <c r="U14" i="10"/>
  <c r="V14" i="10" s="1"/>
  <c r="U15" i="10"/>
  <c r="U13" i="10"/>
  <c r="V13" i="10" s="1"/>
  <c r="T14" i="10"/>
  <c r="T15" i="10"/>
  <c r="T13" i="10"/>
  <c r="R14" i="10"/>
  <c r="R15" i="10"/>
  <c r="R13" i="10"/>
  <c r="S13" i="10" s="1"/>
  <c r="Q14" i="10"/>
  <c r="Q15" i="10"/>
  <c r="Q13" i="10"/>
  <c r="P14" i="10"/>
  <c r="P15" i="10"/>
  <c r="P13" i="10"/>
  <c r="N4" i="10"/>
  <c r="N5" i="10"/>
  <c r="N3" i="10"/>
  <c r="S15" i="10"/>
  <c r="S14" i="10"/>
  <c r="G27" i="9"/>
  <c r="K27" i="9" s="1"/>
  <c r="F27" i="9"/>
  <c r="J27" i="9" s="1"/>
  <c r="M28" i="9"/>
  <c r="M27" i="9"/>
  <c r="K3" i="9"/>
  <c r="J3" i="9"/>
  <c r="H3" i="9"/>
  <c r="K2" i="9"/>
  <c r="J2" i="9"/>
  <c r="J22" i="10"/>
  <c r="B24" i="10"/>
  <c r="B23" i="10"/>
  <c r="B22" i="10"/>
  <c r="M22" i="10" s="1"/>
  <c r="B17" i="10"/>
  <c r="B14" i="10"/>
  <c r="F22" i="10"/>
  <c r="O13" i="7"/>
  <c r="P13" i="7"/>
  <c r="J13" i="7"/>
  <c r="G13" i="7"/>
  <c r="H13" i="7"/>
  <c r="I13" i="7"/>
  <c r="F13" i="7"/>
  <c r="C11" i="7"/>
  <c r="V15" i="10" l="1"/>
  <c r="V20" i="10" s="1"/>
  <c r="S20" i="10"/>
  <c r="K5" i="10"/>
  <c r="B2" i="9"/>
  <c r="R12" i="9" l="1"/>
  <c r="F14" i="10" l="1"/>
  <c r="F13" i="10"/>
  <c r="G13" i="10"/>
  <c r="G14" i="10"/>
  <c r="B15" i="10" s="1"/>
  <c r="B18" i="10" s="1"/>
  <c r="B11" i="10"/>
  <c r="G22" i="10"/>
  <c r="A23" i="10"/>
  <c r="A24" i="10"/>
  <c r="C5" i="10" l="1"/>
  <c r="C6" i="10"/>
  <c r="C4" i="10"/>
  <c r="B29" i="10"/>
  <c r="A22" i="10"/>
  <c r="Q12" i="9"/>
  <c r="F11" i="9"/>
  <c r="C23" i="10" l="1"/>
  <c r="C24" i="10"/>
  <c r="C22" i="10"/>
  <c r="C11" i="10"/>
  <c r="E22" i="10" l="1"/>
  <c r="D22" i="10"/>
  <c r="D24" i="10"/>
  <c r="E24" i="10"/>
  <c r="D23" i="10"/>
  <c r="E23" i="10"/>
  <c r="C29" i="10"/>
  <c r="P13" i="9"/>
  <c r="Q13" i="9"/>
  <c r="Q14" i="9"/>
  <c r="P12" i="9"/>
  <c r="R13" i="9"/>
  <c r="R14" i="9"/>
  <c r="K22" i="10" l="1"/>
  <c r="L23" i="10" s="1"/>
  <c r="S12" i="9"/>
  <c r="S13" i="9"/>
  <c r="S14" i="9"/>
  <c r="A28" i="9" l="1"/>
  <c r="A29" i="9"/>
  <c r="A27" i="9"/>
  <c r="T12" i="9" l="1"/>
  <c r="F12" i="1"/>
  <c r="A13" i="7"/>
  <c r="B13" i="7"/>
  <c r="C13" i="7"/>
  <c r="N13" i="7"/>
  <c r="M13" i="7"/>
  <c r="N2" i="9" l="1"/>
  <c r="B3" i="9" l="1"/>
  <c r="B5" i="9" s="1"/>
  <c r="M12" i="9"/>
  <c r="B19" i="9"/>
  <c r="G213" i="8"/>
  <c r="I212" i="8"/>
  <c r="I210" i="8"/>
  <c r="I209" i="8"/>
  <c r="G209" i="8"/>
  <c r="N206" i="8"/>
  <c r="M206" i="8"/>
  <c r="O184" i="8"/>
  <c r="I183" i="8"/>
  <c r="G183" i="8"/>
  <c r="G181" i="8"/>
  <c r="I163" i="8"/>
  <c r="H163" i="8"/>
  <c r="I162" i="8"/>
  <c r="G162" i="8"/>
  <c r="I159" i="8"/>
  <c r="G159" i="8"/>
  <c r="J158" i="8"/>
  <c r="I158" i="8"/>
  <c r="G158" i="8"/>
  <c r="I152" i="8"/>
  <c r="G152" i="8"/>
  <c r="G151" i="8"/>
  <c r="D151" i="8"/>
  <c r="I150" i="8"/>
  <c r="G150" i="8"/>
  <c r="I149" i="8"/>
  <c r="C149" i="8"/>
  <c r="I147" i="8"/>
  <c r="G147" i="8"/>
  <c r="L146" i="8"/>
  <c r="I146" i="8"/>
  <c r="G146" i="8"/>
  <c r="C146" i="8"/>
  <c r="I145" i="8"/>
  <c r="G145" i="8"/>
  <c r="I144" i="8"/>
  <c r="G144" i="8"/>
  <c r="I143" i="8"/>
  <c r="G143" i="8"/>
  <c r="I142" i="8"/>
  <c r="G142" i="8"/>
  <c r="I138" i="8"/>
  <c r="O138" i="8" s="1"/>
  <c r="I124" i="8"/>
  <c r="G124" i="8"/>
  <c r="G117" i="8"/>
  <c r="I112" i="8"/>
  <c r="G112" i="8"/>
  <c r="I109" i="8"/>
  <c r="G109" i="8"/>
  <c r="I107" i="8"/>
  <c r="G107" i="8"/>
  <c r="I106" i="8"/>
  <c r="G106" i="8"/>
  <c r="I104" i="8"/>
  <c r="G104" i="8"/>
  <c r="I103" i="8"/>
  <c r="G103" i="8"/>
  <c r="I102" i="8"/>
  <c r="G102" i="8"/>
  <c r="I101" i="8"/>
  <c r="G101" i="8"/>
  <c r="C101" i="8"/>
  <c r="I100" i="8"/>
  <c r="G100" i="8"/>
  <c r="I99" i="8"/>
  <c r="G99" i="8"/>
  <c r="I88" i="8"/>
  <c r="G88" i="8"/>
  <c r="C88" i="8"/>
  <c r="I85" i="8"/>
  <c r="G85" i="8"/>
  <c r="I76" i="8"/>
  <c r="H76" i="8"/>
  <c r="C76" i="8"/>
  <c r="U62" i="8"/>
  <c r="I56" i="8"/>
  <c r="G56" i="8"/>
  <c r="I55" i="8"/>
  <c r="G55" i="8"/>
  <c r="I51" i="8"/>
  <c r="G51" i="8"/>
  <c r="O47" i="8"/>
  <c r="I38" i="8"/>
  <c r="G38" i="8"/>
  <c r="I37" i="8"/>
  <c r="G37" i="8"/>
  <c r="I35" i="8"/>
  <c r="G35" i="8"/>
  <c r="H27" i="8"/>
  <c r="I21" i="8"/>
  <c r="G21" i="8"/>
  <c r="C11" i="9" l="1"/>
  <c r="B4" i="9"/>
  <c r="B9" i="7"/>
  <c r="E13" i="7"/>
  <c r="D13" i="7"/>
  <c r="C19" i="9" l="1"/>
  <c r="C12" i="1"/>
  <c r="K12" i="1"/>
  <c r="B13" i="1"/>
  <c r="B14" i="1"/>
  <c r="B15" i="1"/>
  <c r="B16" i="1"/>
  <c r="B17" i="1"/>
  <c r="B18" i="1"/>
  <c r="B19" i="1"/>
  <c r="B20" i="1"/>
  <c r="B21" i="1"/>
  <c r="B12" i="1"/>
  <c r="A13" i="1"/>
  <c r="A14" i="1"/>
  <c r="A15" i="1"/>
  <c r="A16" i="1"/>
  <c r="A17" i="1"/>
  <c r="A18" i="1"/>
  <c r="A19" i="1"/>
  <c r="A20" i="1"/>
  <c r="A21" i="1"/>
  <c r="N21" i="1" s="1"/>
  <c r="A12" i="1"/>
  <c r="B8" i="1"/>
  <c r="G13" i="1" s="1"/>
  <c r="D4" i="1"/>
  <c r="D5" i="1" s="1"/>
  <c r="O14" i="7" l="1"/>
  <c r="D12" i="1"/>
  <c r="D14" i="1"/>
  <c r="G12" i="1"/>
  <c r="H12" i="1"/>
  <c r="F19" i="1"/>
  <c r="F15" i="1"/>
  <c r="H21" i="1"/>
  <c r="H17" i="1"/>
  <c r="H13" i="1"/>
  <c r="G19" i="1"/>
  <c r="G15" i="1"/>
  <c r="F20" i="1"/>
  <c r="H18" i="1"/>
  <c r="H14" i="1"/>
  <c r="G16" i="1"/>
  <c r="F18" i="1"/>
  <c r="F14" i="1"/>
  <c r="H20" i="1"/>
  <c r="H16" i="1"/>
  <c r="G18" i="1"/>
  <c r="G14" i="1"/>
  <c r="F16" i="1"/>
  <c r="G20" i="1"/>
  <c r="F21" i="1"/>
  <c r="F17" i="1"/>
  <c r="F13" i="1"/>
  <c r="H19" i="1"/>
  <c r="H15" i="1"/>
  <c r="G21" i="1"/>
  <c r="G17" i="1"/>
  <c r="N12" i="1"/>
  <c r="C13" i="1" l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N13" i="1"/>
  <c r="N14" i="1"/>
  <c r="N17" i="1"/>
  <c r="N18" i="1"/>
  <c r="N20" i="1"/>
  <c r="N16" i="1" l="1"/>
  <c r="N19" i="1"/>
  <c r="N15" i="1"/>
  <c r="K20" i="1"/>
  <c r="K17" i="1"/>
  <c r="K16" i="1"/>
  <c r="K15" i="1"/>
  <c r="K21" i="1"/>
  <c r="K19" i="1"/>
  <c r="K18" i="1"/>
  <c r="K14" i="1"/>
  <c r="K13" i="1"/>
  <c r="I21" i="1"/>
  <c r="I19" i="1"/>
  <c r="I17" i="1"/>
  <c r="I15" i="1"/>
  <c r="I13" i="1"/>
  <c r="I12" i="1"/>
  <c r="I18" i="1"/>
  <c r="I14" i="1"/>
  <c r="I20" i="1"/>
  <c r="I16" i="1"/>
  <c r="L12" i="1" l="1"/>
  <c r="L2" i="9"/>
  <c r="F2" i="9" s="1"/>
  <c r="G2" i="9" s="1"/>
  <c r="V10" i="9"/>
  <c r="U15" i="9" s="1"/>
  <c r="V15" i="9" s="1"/>
  <c r="U14" i="9" l="1"/>
  <c r="U12" i="9"/>
  <c r="V12" i="9" s="1"/>
  <c r="F3" i="9"/>
  <c r="G3" i="9" s="1"/>
  <c r="B24" i="9" s="1"/>
  <c r="E3" i="9"/>
  <c r="E2" i="9"/>
  <c r="U13" i="9"/>
  <c r="B23" i="9" l="1"/>
  <c r="K3" i="10" l="1"/>
  <c r="T13" i="9"/>
  <c r="V13" i="9" s="1"/>
  <c r="T14" i="9"/>
  <c r="V14" i="9" s="1"/>
  <c r="B33" i="9"/>
  <c r="V19" i="9" l="1"/>
  <c r="U21" i="9" s="1"/>
  <c r="C30" i="9"/>
  <c r="C27" i="9"/>
  <c r="C28" i="9"/>
  <c r="C29" i="9"/>
  <c r="E28" i="9" l="1"/>
  <c r="D28" i="9"/>
  <c r="E29" i="9"/>
  <c r="D29" i="9"/>
  <c r="E27" i="9"/>
  <c r="D27" i="9"/>
  <c r="E30" i="9"/>
  <c r="D30" i="9"/>
  <c r="C33" i="9"/>
  <c r="L28" i="9" l="1"/>
  <c r="L27" i="9"/>
</calcChain>
</file>

<file path=xl/comments1.xml><?xml version="1.0" encoding="utf-8"?>
<comments xmlns="http://schemas.openxmlformats.org/spreadsheetml/2006/main">
  <authors>
    <author>elliot1</author>
    <author>Elliott,J. Richard</author>
    <author>Theresa</author>
    <author>JRE</author>
  </authors>
  <commentList>
    <comment ref="G31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6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B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2" authorId="2" shapeId="0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6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G127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K12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7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7" authorId="2" shapeId="0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7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4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0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5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B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3" authorId="3" shapeId="0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69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6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M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F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<sst xmlns="http://schemas.openxmlformats.org/spreadsheetml/2006/main" count="725" uniqueCount="518">
  <si>
    <t>Component</t>
  </si>
  <si>
    <t>#moles in</t>
  </si>
  <si>
    <t>eqn</t>
  </si>
  <si>
    <t>Sum</t>
  </si>
  <si>
    <t>yi</t>
  </si>
  <si>
    <t>y2</t>
  </si>
  <si>
    <t>y3</t>
  </si>
  <si>
    <t>y1</t>
  </si>
  <si>
    <t>extent i</t>
  </si>
  <si>
    <t>n1</t>
  </si>
  <si>
    <t>n2</t>
  </si>
  <si>
    <t>n3</t>
  </si>
  <si>
    <t xml:space="preserve">Vi </t>
  </si>
  <si>
    <t>Xeq</t>
  </si>
  <si>
    <t>A</t>
  </si>
  <si>
    <t>B</t>
  </si>
  <si>
    <t>C</t>
  </si>
  <si>
    <t>SSE</t>
  </si>
  <si>
    <t>Ratio</t>
  </si>
  <si>
    <t>Total</t>
  </si>
  <si>
    <t>P(bar)</t>
  </si>
  <si>
    <t>Oulet</t>
  </si>
  <si>
    <t>nT</t>
  </si>
  <si>
    <t>Inlet</t>
  </si>
  <si>
    <t>Vi</t>
  </si>
  <si>
    <t>moles in</t>
  </si>
  <si>
    <t>D</t>
  </si>
  <si>
    <t>E</t>
  </si>
  <si>
    <t>Outlet</t>
  </si>
  <si>
    <t>nA</t>
  </si>
  <si>
    <t>nB</t>
  </si>
  <si>
    <t>nC</t>
  </si>
  <si>
    <t>nD</t>
  </si>
  <si>
    <t>nE</t>
  </si>
  <si>
    <t>yA</t>
  </si>
  <si>
    <t>yB</t>
  </si>
  <si>
    <t>yC</t>
  </si>
  <si>
    <t>yD</t>
  </si>
  <si>
    <t>yE</t>
  </si>
  <si>
    <t>Ka1</t>
  </si>
  <si>
    <t>Ka2</t>
  </si>
  <si>
    <t>Vi2</t>
  </si>
  <si>
    <t>e1</t>
  </si>
  <si>
    <t>e2</t>
  </si>
  <si>
    <t>equation1</t>
  </si>
  <si>
    <t>equation2</t>
  </si>
  <si>
    <t>err in Ka</t>
  </si>
  <si>
    <t>ver 1.102</t>
  </si>
  <si>
    <t>If a compound appears multiple times, the latent heat properties are entered in the first listing.</t>
  </si>
  <si>
    <t>ID</t>
  </si>
  <si>
    <t>Compound</t>
  </si>
  <si>
    <t>Abbr</t>
  </si>
  <si>
    <t>Tc(K)</t>
  </si>
  <si>
    <t>Pc(MPa)</t>
  </si>
  <si>
    <t>w</t>
  </si>
  <si>
    <r>
      <t>r</t>
    </r>
    <r>
      <rPr>
        <sz val="10"/>
        <rFont val="Arial"/>
        <family val="2"/>
      </rPr>
      <t>298</t>
    </r>
  </si>
  <si>
    <t>MW</t>
  </si>
  <si>
    <t>CpIg/R</t>
  </si>
  <si>
    <r>
      <t>d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</si>
  <si>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a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</si>
  <si>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b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</si>
  <si>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t>Hf(kJ/mol)</t>
  </si>
  <si>
    <t>Gf(kJ/mol)</t>
  </si>
  <si>
    <t>Cp A</t>
  </si>
  <si>
    <t>Cp B</t>
  </si>
  <si>
    <t>Cp C</t>
  </si>
  <si>
    <t>Cp D</t>
  </si>
  <si>
    <t>Zc</t>
  </si>
  <si>
    <t>Tm(K)</t>
  </si>
  <si>
    <t>Hfus(kJ/mol) at Tm</t>
  </si>
  <si>
    <t>Tb(K)</t>
  </si>
  <si>
    <t>Hvap(kJ/mol) at Tb</t>
  </si>
  <si>
    <t>Data for Gases. Cp and Hf and Gf are for ideal gases at 298.15K and 1 bar.</t>
  </si>
  <si>
    <t>METHANE</t>
  </si>
  <si>
    <t>CH4</t>
  </si>
  <si>
    <t>ETHANE</t>
  </si>
  <si>
    <t>Ethane</t>
  </si>
  <si>
    <t>PROPANE</t>
  </si>
  <si>
    <t>Propane</t>
  </si>
  <si>
    <t>n-BUTANE</t>
  </si>
  <si>
    <t>Nbutane</t>
  </si>
  <si>
    <t>ISOBUTANE</t>
  </si>
  <si>
    <t>Isobutane</t>
  </si>
  <si>
    <t>n-PENTANE</t>
  </si>
  <si>
    <t>Npentane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</si>
  <si>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</si>
  <si>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</si>
  <si>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</si>
  <si>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</si>
  <si>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</si>
  <si>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</si>
  <si>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</si>
  <si>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</si>
  <si>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</si>
  <si>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</si>
  <si>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</si>
  <si>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</si>
  <si>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</si>
  <si>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</si>
  <si>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</si>
  <si>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</si>
  <si>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</si>
  <si>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</si>
  <si>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</si>
  <si>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</si>
  <si>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</si>
  <si>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</si>
  <si>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n-EICOSANE</t>
  </si>
  <si>
    <t>Neicosane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</si>
  <si>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</si>
  <si>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</si>
  <si>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</si>
  <si>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</si>
  <si>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</si>
  <si>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</si>
  <si>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</si>
  <si>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</si>
  <si>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</si>
  <si>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</si>
  <si>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</si>
  <si>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</si>
  <si>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</si>
  <si>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</si>
  <si>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</si>
  <si>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</si>
  <si>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</si>
  <si>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</si>
  <si>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</si>
  <si>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</si>
  <si>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</si>
  <si>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</si>
  <si>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</si>
  <si>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</si>
  <si>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</si>
  <si>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</si>
  <si>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</si>
  <si>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</si>
  <si>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</si>
  <si>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</si>
  <si>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</si>
  <si>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</si>
  <si>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</si>
  <si>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</si>
  <si>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</si>
  <si>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</si>
  <si>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</si>
  <si>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</si>
  <si>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</si>
  <si>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</si>
  <si>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</si>
  <si>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</si>
  <si>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</si>
  <si>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</si>
  <si>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</si>
  <si>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</si>
  <si>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</si>
  <si>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</si>
  <si>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</si>
  <si>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</si>
  <si>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</si>
  <si>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</si>
  <si>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</si>
  <si>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</si>
  <si>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Biphenyl</t>
  </si>
  <si>
    <t>DIPHENYLMETHANE</t>
  </si>
  <si>
    <t>Diphenylmethane</t>
  </si>
  <si>
    <t>PHENYLETHENE</t>
  </si>
  <si>
    <t>Phenylethene</t>
  </si>
  <si>
    <t>NAPHTHALENE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</si>
  <si>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</si>
  <si>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</si>
  <si>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</si>
  <si>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</si>
  <si>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</si>
  <si>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</si>
  <si>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</si>
  <si>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</si>
  <si>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</si>
  <si>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</si>
  <si>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</si>
  <si>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</si>
  <si>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</si>
  <si>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</si>
  <si>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H2</t>
  </si>
  <si>
    <t>NITROGEN</t>
  </si>
  <si>
    <t>N2</t>
  </si>
  <si>
    <t>CARBON MONOXIDE</t>
  </si>
  <si>
    <t>CO</t>
  </si>
  <si>
    <t>CARBON DIOXIDE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</si>
  <si>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</si>
  <si>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</si>
  <si>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</si>
  <si>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</si>
  <si>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</si>
  <si>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</si>
  <si>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</si>
  <si>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</si>
  <si>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</si>
  <si>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</si>
  <si>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</si>
  <si>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</si>
  <si>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</si>
  <si>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</si>
  <si>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</si>
  <si>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</si>
  <si>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</si>
  <si>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</si>
  <si>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</si>
  <si>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</si>
  <si>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</si>
  <si>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</si>
  <si>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</si>
  <si>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</si>
  <si>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</si>
  <si>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</si>
  <si>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</si>
  <si>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Benzaldehyde</t>
  </si>
  <si>
    <t>ACETONE</t>
  </si>
  <si>
    <t>Acetone</t>
  </si>
  <si>
    <t>METHYL ETHYL KETONE</t>
  </si>
  <si>
    <t>Mek</t>
  </si>
  <si>
    <t>METHANOL</t>
  </si>
  <si>
    <t>Methanol</t>
  </si>
  <si>
    <t>ETHANOL</t>
  </si>
  <si>
    <t>Ethanol</t>
  </si>
  <si>
    <t>PROPANOL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</si>
  <si>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</si>
  <si>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</si>
  <si>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</si>
  <si>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</si>
  <si>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</si>
  <si>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</si>
  <si>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</si>
  <si>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</si>
  <si>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</si>
  <si>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</si>
  <si>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</si>
  <si>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</si>
  <si>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2,4DiMethylPhenol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</si>
  <si>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</si>
  <si>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</si>
  <si>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</si>
  <si>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</si>
  <si>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</si>
  <si>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</si>
  <si>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</si>
  <si>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</si>
  <si>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</si>
  <si>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</si>
  <si>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</si>
  <si>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</si>
  <si>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</si>
  <si>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</si>
  <si>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</si>
  <si>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</si>
  <si>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</si>
  <si>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</si>
  <si>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</si>
  <si>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</si>
  <si>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</si>
  <si>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</si>
  <si>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</si>
  <si>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SalicylicAcid</t>
  </si>
  <si>
    <t>TEREPHTHALIC ACID</t>
  </si>
  <si>
    <t>Tpa</t>
  </si>
  <si>
    <t>NA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</si>
  <si>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</si>
  <si>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</si>
  <si>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</si>
  <si>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</si>
  <si>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</si>
  <si>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</si>
  <si>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</si>
  <si>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Dimethylether</t>
  </si>
  <si>
    <t>DME</t>
  </si>
  <si>
    <t>DIETHYL ETHER</t>
  </si>
  <si>
    <t>Ether</t>
  </si>
  <si>
    <t>ISOPROPYL ETHER</t>
  </si>
  <si>
    <t>Isopropylether</t>
  </si>
  <si>
    <t>MethylTertButylEther</t>
  </si>
  <si>
    <t>Mtbe</t>
  </si>
  <si>
    <t xml:space="preserve"> ETHYLENE OXIDE</t>
  </si>
  <si>
    <t>Ethyleneoxide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</si>
  <si>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</si>
  <si>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</si>
  <si>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</si>
  <si>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</si>
  <si>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</si>
  <si>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</si>
  <si>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</si>
  <si>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</si>
  <si>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</si>
  <si>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</si>
  <si>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</si>
  <si>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</si>
  <si>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</si>
  <si>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</si>
  <si>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</si>
  <si>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</si>
  <si>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</si>
  <si>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>trichloroethylene</t>
  </si>
  <si>
    <t>Tce</t>
  </si>
  <si>
    <t xml:space="preserve">CHLOROBENZENE          </t>
  </si>
  <si>
    <t>Chlorobenzene</t>
  </si>
  <si>
    <t>Allylchloride</t>
  </si>
  <si>
    <t xml:space="preserve">       </t>
  </si>
  <si>
    <t>VINYLIDENE CHLORIDE(1,1-C2H2Cl2)</t>
  </si>
  <si>
    <t>Vinyldichloride</t>
  </si>
  <si>
    <t xml:space="preserve">FREON-12(CCl2F2)       </t>
  </si>
  <si>
    <t>R12</t>
  </si>
  <si>
    <t>R11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</si>
  <si>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</si>
  <si>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</si>
  <si>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</si>
  <si>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</si>
  <si>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</si>
  <si>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</si>
  <si>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</si>
  <si>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</si>
  <si>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</si>
  <si>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</si>
  <si>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Triethylamine</t>
  </si>
  <si>
    <t>Hydrazine</t>
  </si>
  <si>
    <t>MethylDiethanolAmine</t>
  </si>
  <si>
    <t>Mdea</t>
  </si>
  <si>
    <t>Ethanolamine</t>
  </si>
  <si>
    <t>Mea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</si>
  <si>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</si>
  <si>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</si>
  <si>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</si>
  <si>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</si>
  <si>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</si>
  <si>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</si>
  <si>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</si>
  <si>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</si>
  <si>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</si>
  <si>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</si>
  <si>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</si>
  <si>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</si>
  <si>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ChloroBenzaldehyde</t>
  </si>
  <si>
    <t>UREA</t>
  </si>
  <si>
    <t>Urea</t>
  </si>
  <si>
    <t>Unknown</t>
  </si>
  <si>
    <t>Nitrobenzene</t>
  </si>
  <si>
    <t>Furfural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</si>
  <si>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</si>
  <si>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</si>
  <si>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</si>
  <si>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</si>
  <si>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</si>
  <si>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</si>
  <si>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</si>
  <si>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</si>
  <si>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</si>
  <si>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</si>
  <si>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</si>
  <si>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</si>
  <si>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</si>
  <si>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</si>
  <si>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</si>
  <si>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</si>
  <si>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</si>
  <si>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</si>
  <si>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</si>
  <si>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</si>
  <si>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</si>
  <si>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EthylVanillin</t>
  </si>
  <si>
    <t>Etvanillin</t>
  </si>
  <si>
    <t>Hfo1234yf</t>
  </si>
  <si>
    <t>Trifluoroethylene</t>
  </si>
  <si>
    <t>Ephedrine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</si>
  <si>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</si>
  <si>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</si>
  <si>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</si>
  <si>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</si>
  <si>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</si>
  <si>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</si>
  <si>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</si>
  <si>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</si>
  <si>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</si>
  <si>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</si>
  <si>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</si>
  <si>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</si>
  <si>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</si>
  <si>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</si>
  <si>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Mercury</t>
  </si>
  <si>
    <t>Acrylic Acid</t>
  </si>
  <si>
    <t>Acrylicacid</t>
  </si>
  <si>
    <t>Propionaldehyde</t>
  </si>
  <si>
    <t>Propanal</t>
  </si>
  <si>
    <t>Nitrogen dioxide</t>
  </si>
  <si>
    <t>NO2</t>
  </si>
  <si>
    <t xml:space="preserve">Data for liquids: </t>
  </si>
  <si>
    <t>TmK</t>
  </si>
  <si>
    <t>Hfus(kJ/mol)</t>
  </si>
  <si>
    <t>TbK</t>
  </si>
  <si>
    <t>Hvap(kJ/mol)</t>
  </si>
  <si>
    <t xml:space="preserve">Hf and Gf for liquid at 298.15K.Cp from 273.15 to 373.15 </t>
  </si>
  <si>
    <t>Acetone-L</t>
  </si>
  <si>
    <t>Ammonia</t>
  </si>
  <si>
    <t>Ammonia-L</t>
  </si>
  <si>
    <t>Aniline-L</t>
  </si>
  <si>
    <t>Benzene-L</t>
  </si>
  <si>
    <t>1,3-Butadiene</t>
  </si>
  <si>
    <t>13Butadiene-L</t>
  </si>
  <si>
    <t>Carbon tetrachloride</t>
  </si>
  <si>
    <t>Carbontet-L</t>
  </si>
  <si>
    <t>Chlorobenzene-L</t>
  </si>
  <si>
    <t>Chloroform-L</t>
  </si>
  <si>
    <t>Cyclohexane-L</t>
  </si>
  <si>
    <t>Ethanol-L</t>
  </si>
  <si>
    <t>Ethylene oxide</t>
  </si>
  <si>
    <t>EO-L</t>
  </si>
  <si>
    <t>Methanol-L</t>
  </si>
  <si>
    <t>Lactic acid</t>
  </si>
  <si>
    <t>Lactic acid-L</t>
  </si>
  <si>
    <t>n-Propanol</t>
  </si>
  <si>
    <t>nPropanol-L</t>
  </si>
  <si>
    <t>Sulfur trioxide</t>
  </si>
  <si>
    <t>SO3-L</t>
  </si>
  <si>
    <t>Toluene-L</t>
  </si>
  <si>
    <t>Triolean</t>
  </si>
  <si>
    <t>Triolean-L</t>
  </si>
  <si>
    <t>Water(l)</t>
  </si>
  <si>
    <t>Water-L</t>
  </si>
  <si>
    <t>Data for Solids and Glasses</t>
  </si>
  <si>
    <t>Hf and Gf for liquid at 298.15K.</t>
  </si>
  <si>
    <t>Anthracene</t>
  </si>
  <si>
    <t>SODIUM HYDROXIDE</t>
  </si>
  <si>
    <t>NaOH-S</t>
  </si>
  <si>
    <t>0..213</t>
  </si>
  <si>
    <t>Carbon</t>
  </si>
  <si>
    <t>Carbon-S</t>
  </si>
  <si>
    <t>Calcium Carbonate</t>
  </si>
  <si>
    <t>Calcium Carbonate-S</t>
  </si>
  <si>
    <t>Calcium Oxide</t>
  </si>
  <si>
    <t>Calcium Oxide-S</t>
  </si>
  <si>
    <t>Glucose</t>
  </si>
  <si>
    <t>Glucose-S</t>
  </si>
  <si>
    <t>Lactic Acid</t>
  </si>
  <si>
    <t>LacticAcid-S</t>
  </si>
  <si>
    <t>Polyvinylchloride</t>
  </si>
  <si>
    <t>PVC-S</t>
  </si>
  <si>
    <t>Polyester</t>
  </si>
  <si>
    <t>PET-S</t>
  </si>
  <si>
    <t>References: Reid et al.(1998), ChemCAD PPData(V6.2.1), Lazzaroni et al. IECR, 44:4075 (2005)</t>
  </si>
  <si>
    <t>component</t>
  </si>
  <si>
    <t>Delta Hf(kj/mol)</t>
  </si>
  <si>
    <t>Delta Gf(kJ/mol)</t>
  </si>
  <si>
    <t>ν1</t>
  </si>
  <si>
    <t>ν2</t>
  </si>
  <si>
    <t>T(K)</t>
  </si>
  <si>
    <t>Ka @ T</t>
  </si>
  <si>
    <t>R constant</t>
  </si>
  <si>
    <t>J/mol/K</t>
  </si>
  <si>
    <t>TR(K)</t>
  </si>
  <si>
    <t>CpA</t>
  </si>
  <si>
    <t>CpB</t>
  </si>
  <si>
    <t>CpC</t>
  </si>
  <si>
    <t>CpD</t>
  </si>
  <si>
    <t>delta A</t>
  </si>
  <si>
    <t>delta B</t>
  </si>
  <si>
    <t>delta C</t>
  </si>
  <si>
    <t>delta D</t>
  </si>
  <si>
    <t>delta G @ T</t>
  </si>
  <si>
    <t>delta H @ T</t>
  </si>
  <si>
    <t>Reaction#</t>
  </si>
  <si>
    <t>Jay 1 ==</t>
  </si>
  <si>
    <t>Eye 2 ==</t>
  </si>
  <si>
    <t>Eye 1 ==</t>
  </si>
  <si>
    <t>Jay 2 ==</t>
  </si>
  <si>
    <t>delta_H (J/mol)</t>
  </si>
  <si>
    <t>delta_G(J/mol)</t>
  </si>
  <si>
    <t>Ka</t>
  </si>
  <si>
    <t>zi</t>
  </si>
  <si>
    <t>Ka @ 298.15</t>
  </si>
  <si>
    <t>Zi</t>
  </si>
  <si>
    <t>moles out</t>
  </si>
  <si>
    <t>err Ka</t>
  </si>
  <si>
    <t>%error in Ka</t>
  </si>
  <si>
    <t>%error in Xeq</t>
  </si>
  <si>
    <t>Kcalc 1</t>
  </si>
  <si>
    <t>Kcalc 2</t>
  </si>
  <si>
    <t>% Xeq</t>
  </si>
  <si>
    <t>yi^vi</t>
  </si>
  <si>
    <t>P^sum(vi)</t>
  </si>
  <si>
    <t>Moles out</t>
  </si>
  <si>
    <t>y^vi2</t>
  </si>
  <si>
    <t>yi^vi1</t>
  </si>
  <si>
    <t>Properties  @ 298.15K</t>
  </si>
  <si>
    <t>ENERGY BAlANCE</t>
  </si>
  <si>
    <t>H(J/mol)</t>
  </si>
  <si>
    <t>J</t>
  </si>
  <si>
    <r>
      <t>Balance( SH</t>
    </r>
    <r>
      <rPr>
        <vertAlign val="superscript"/>
        <sz val="10"/>
        <rFont val="Courier New"/>
        <family val="3"/>
      </rPr>
      <t>in</t>
    </r>
    <r>
      <rPr>
        <sz val="10"/>
        <rFont val="Courier New"/>
        <family val="3"/>
      </rPr>
      <t>n</t>
    </r>
    <r>
      <rPr>
        <vertAlign val="superscript"/>
        <sz val="10"/>
        <rFont val="Courier New"/>
        <family val="3"/>
      </rPr>
      <t>in</t>
    </r>
    <r>
      <rPr>
        <sz val="10"/>
        <rFont val="Courier New"/>
        <family val="3"/>
      </rPr>
      <t>-SH</t>
    </r>
    <r>
      <rPr>
        <vertAlign val="superscript"/>
        <sz val="10"/>
        <rFont val="Courier New"/>
        <family val="3"/>
      </rPr>
      <t>out</t>
    </r>
    <r>
      <rPr>
        <sz val="10"/>
        <rFont val="Courier New"/>
        <family val="3"/>
      </rPr>
      <t>n</t>
    </r>
    <r>
      <rPr>
        <vertAlign val="superscript"/>
        <sz val="10"/>
        <rFont val="Courier New"/>
        <family val="3"/>
      </rPr>
      <t>out</t>
    </r>
    <r>
      <rPr>
        <sz val="10"/>
        <rFont val="Courier New"/>
        <family val="3"/>
      </rPr>
      <t>-xDH)=</t>
    </r>
  </si>
  <si>
    <t>components</t>
  </si>
  <si>
    <t>Totals</t>
  </si>
  <si>
    <t>P^sum(vi2)</t>
  </si>
  <si>
    <t>Reaction #</t>
  </si>
  <si>
    <t>Be careful with Liquid Phase</t>
  </si>
  <si>
    <t>P^sum(vi1)</t>
  </si>
  <si>
    <t>TR</t>
  </si>
  <si>
    <t>P(bar</t>
  </si>
  <si>
    <t>reaction #</t>
  </si>
  <si>
    <t>Ka1(TR)</t>
  </si>
  <si>
    <t>Ka2(TR)</t>
  </si>
  <si>
    <t>Ka1(T)</t>
  </si>
  <si>
    <t>Ka2 (T)</t>
  </si>
  <si>
    <t>Given G or Ka</t>
  </si>
  <si>
    <t>Delta Hrxn(kj/mol)</t>
  </si>
  <si>
    <t>Delta Grxn(kJ/mol)</t>
  </si>
  <si>
    <t>Set err in Ka == 0</t>
  </si>
  <si>
    <t>by change e1 and e2</t>
  </si>
  <si>
    <t>Set EB == 0, Set err in Ka == 0</t>
  </si>
  <si>
    <t>by chgn e1,e2,T</t>
  </si>
  <si>
    <t>Adiabatic rxn</t>
  </si>
  <si>
    <t>C3H6</t>
  </si>
  <si>
    <t>Iso Alcohol</t>
  </si>
  <si>
    <t>Iso 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</si>
</sst>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5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Courier New"/>
      <family val="3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rgb="FFFA7D00"/>
      <name val="Courier New"/>
      <family val="3"/>
    </font>
    <font>
      <sz val="10"/>
      <color rgb="FF0070C0"/>
      <name val="Courier New"/>
      <family val="3"/>
    </font>
    <font>
      <b/>
      <sz val="10"/>
      <color theme="3"/>
      <name val="Courier New"/>
      <family val="3"/>
    </font>
    <font>
      <sz val="10"/>
      <color rgb="FF006100"/>
      <name val="Courier New"/>
      <family val="3"/>
    </font>
    <font>
      <sz val="10"/>
      <color theme="1"/>
      <name val="Calibri"/>
      <family val="2"/>
      <scheme val="minor"/>
    </font>
    <font>
      <sz val="10"/>
      <color rgb="FF3F3F76"/>
      <name val="Courier New"/>
      <family val="3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2"/>
      <color theme="3"/>
      <name val="Courier New"/>
      <family val="3"/>
    </font>
    <font>
      <b/>
      <sz val="10"/>
      <color rgb="FF0070C0"/>
      <name val="Courier New"/>
      <family val="3"/>
    </font>
    <font>
      <sz val="10"/>
      <name val="MS Sans Serif"/>
      <family val="2"/>
    </font>
    <font>
      <vertAlign val="superscript"/>
      <sz val="10"/>
      <name val="Courier New"/>
      <family val="3"/>
    </font>
    <font>
      <sz val="11"/>
      <color rgb="FF0070C0"/>
      <name val="Courier New"/>
      <family val="3"/>
    </font>
    <font>
      <sz val="10"/>
      <color rgb="FF00B0F0"/>
      <name val="Courier New"/>
      <family val="3"/>
    </font>
    <font>
      <sz val="11"/>
      <color rgb="FF00B0F0"/>
      <name val="Courier New"/>
      <family val="3"/>
    </font>
    <font>
      <sz val="9"/>
      <color theme="1"/>
      <name val="Courier New"/>
      <family val="3"/>
    </font>
    <font>
      <b/>
      <sz val="11"/>
      <color rgb="FFFA7D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0" fontId="5" fillId="0" borderId="6" applyNumberFormat="0" applyFill="0" applyAlignment="0" applyProtection="0"/>
    <xf numFmtId="0" fontId="6" fillId="0" borderId="0"/>
    <xf numFmtId="0" fontId="7" fillId="0" borderId="0"/>
    <xf numFmtId="0" fontId="6" fillId="0" borderId="0"/>
    <xf numFmtId="0" fontId="15" fillId="6" borderId="0" applyNumberFormat="0" applyBorder="0" applyAlignment="0" applyProtection="0"/>
    <xf numFmtId="9" fontId="24" fillId="0" borderId="0" applyFont="0" applyFill="0" applyBorder="0" applyAlignment="0" applyProtection="0"/>
    <xf numFmtId="0" fontId="28" fillId="0" borderId="0"/>
  </cellStyleXfs>
  <cellXfs count="149">
    <xf numFmtId="0" fontId="0" fillId="0" borderId="0" xfId="0"/>
    <xf numFmtId="0" fontId="6" fillId="0" borderId="0" xfId="4" applyFont="1"/>
    <xf numFmtId="14" fontId="6" fillId="0" borderId="0" xfId="4" applyNumberFormat="1"/>
    <xf numFmtId="0" fontId="6" fillId="0" borderId="0" xfId="4" applyAlignment="1">
      <alignment horizontal="center"/>
    </xf>
    <xf numFmtId="0" fontId="6" fillId="0" borderId="0" xfId="4" applyNumberFormat="1" applyAlignment="1">
      <alignment horizontal="center"/>
    </xf>
    <xf numFmtId="0" fontId="6" fillId="0" borderId="0" xfId="4" applyNumberFormat="1"/>
    <xf numFmtId="0" fontId="6" fillId="0" borderId="0" xfId="4"/>
    <xf numFmtId="0" fontId="6" fillId="0" borderId="0" xfId="4" applyFont="1" applyAlignment="1">
      <alignment horizontal="center"/>
    </xf>
    <xf numFmtId="0" fontId="7" fillId="0" borderId="0" xfId="4" applyFont="1" applyAlignment="1">
      <alignment horizontal="center"/>
    </xf>
    <xf numFmtId="164" fontId="6" fillId="0" borderId="0" xfId="4" applyNumberFormat="1" applyAlignment="1">
      <alignment horizontal="center"/>
    </xf>
    <xf numFmtId="165" fontId="6" fillId="0" borderId="0" xfId="4" applyNumberFormat="1" applyAlignment="1">
      <alignment horizontal="center"/>
    </xf>
    <xf numFmtId="2" fontId="8" fillId="0" borderId="0" xfId="4" applyNumberFormat="1" applyFont="1" applyAlignment="1">
      <alignment horizontal="center"/>
    </xf>
    <xf numFmtId="2" fontId="6" fillId="0" borderId="0" xfId="4" applyNumberFormat="1" applyAlignment="1">
      <alignment horizontal="center"/>
    </xf>
    <xf numFmtId="0" fontId="8" fillId="0" borderId="0" xfId="4" applyFont="1" applyAlignment="1">
      <alignment horizontal="center"/>
    </xf>
    <xf numFmtId="0" fontId="10" fillId="0" borderId="0" xfId="4" applyFont="1" applyAlignment="1">
      <alignment horizontal="left"/>
    </xf>
    <xf numFmtId="0" fontId="6" fillId="0" borderId="0" xfId="4" applyAlignment="1">
      <alignment horizontal="left"/>
    </xf>
    <xf numFmtId="0" fontId="6" fillId="0" borderId="0" xfId="5" applyFont="1" applyAlignment="1">
      <alignment horizontal="center"/>
    </xf>
    <xf numFmtId="0" fontId="7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165" fontId="6" fillId="0" borderId="0" xfId="4" applyNumberFormat="1" applyFill="1" applyAlignment="1">
      <alignment horizontal="center"/>
    </xf>
    <xf numFmtId="0" fontId="6" fillId="0" borderId="0" xfId="4" applyFill="1" applyAlignment="1">
      <alignment horizontal="left"/>
    </xf>
    <xf numFmtId="1" fontId="6" fillId="0" borderId="0" xfId="4" applyNumberFormat="1" applyAlignment="1">
      <alignment horizontal="center"/>
    </xf>
    <xf numFmtId="0" fontId="6" fillId="0" borderId="0" xfId="4" applyFill="1" applyAlignment="1">
      <alignment horizontal="center"/>
    </xf>
    <xf numFmtId="0" fontId="6" fillId="0" borderId="0" xfId="5" applyFont="1"/>
    <xf numFmtId="164" fontId="6" fillId="0" borderId="0" xfId="5" applyNumberFormat="1" applyFont="1" applyAlignment="1">
      <alignment horizontal="center"/>
    </xf>
    <xf numFmtId="2" fontId="6" fillId="0" borderId="0" xfId="5" applyNumberFormat="1" applyFont="1" applyAlignment="1">
      <alignment horizontal="center"/>
    </xf>
    <xf numFmtId="0" fontId="7" fillId="0" borderId="0" xfId="5" applyNumberFormat="1" applyFont="1" applyAlignment="1">
      <alignment horizontal="center"/>
    </xf>
    <xf numFmtId="0" fontId="6" fillId="0" borderId="0" xfId="5" applyFont="1" applyFill="1" applyAlignment="1">
      <alignment horizontal="center"/>
    </xf>
    <xf numFmtId="0" fontId="7" fillId="0" borderId="0" xfId="5" applyFont="1" applyAlignment="1">
      <alignment horizontal="left"/>
    </xf>
    <xf numFmtId="165" fontId="6" fillId="0" borderId="0" xfId="4" applyNumberFormat="1"/>
    <xf numFmtId="0" fontId="6" fillId="0" borderId="0" xfId="6" applyFont="1" applyAlignment="1">
      <alignment horizontal="center"/>
    </xf>
    <xf numFmtId="0" fontId="6" fillId="0" borderId="0" xfId="5" applyFont="1" applyAlignment="1">
      <alignment horizontal="left"/>
    </xf>
    <xf numFmtId="166" fontId="6" fillId="0" borderId="0" xfId="6" applyNumberFormat="1" applyFont="1" applyAlignment="1">
      <alignment horizontal="center"/>
    </xf>
    <xf numFmtId="2" fontId="6" fillId="0" borderId="0" xfId="6" applyNumberFormat="1" applyFont="1" applyAlignment="1">
      <alignment horizontal="center"/>
    </xf>
    <xf numFmtId="0" fontId="7" fillId="0" borderId="0" xfId="5" applyFont="1" applyAlignment="1">
      <alignment horizontal="center"/>
    </xf>
    <xf numFmtId="165" fontId="6" fillId="0" borderId="0" xfId="5" applyNumberFormat="1" applyFont="1" applyAlignment="1">
      <alignment horizontal="center"/>
    </xf>
    <xf numFmtId="2" fontId="6" fillId="0" borderId="0" xfId="5" applyNumberFormat="1" applyFont="1" applyFill="1" applyAlignment="1">
      <alignment horizontal="center"/>
    </xf>
    <xf numFmtId="0" fontId="6" fillId="0" borderId="0" xfId="4" applyNumberFormat="1" applyFont="1" applyAlignment="1">
      <alignment horizontal="center"/>
    </xf>
    <xf numFmtId="0" fontId="6" fillId="0" borderId="0" xfId="4" applyFont="1" applyFill="1" applyAlignment="1">
      <alignment horizontal="center"/>
    </xf>
    <xf numFmtId="0" fontId="6" fillId="0" borderId="0" xfId="5" applyFont="1" applyFill="1" applyAlignment="1">
      <alignment horizontal="left"/>
    </xf>
    <xf numFmtId="0" fontId="7" fillId="0" borderId="0" xfId="5" applyFont="1" applyFill="1" applyAlignment="1" applyProtection="1">
      <alignment horizontal="left"/>
      <protection locked="0"/>
    </xf>
    <xf numFmtId="165" fontId="7" fillId="0" borderId="0" xfId="4" applyNumberFormat="1" applyFont="1" applyAlignment="1">
      <alignment horizontal="center"/>
    </xf>
    <xf numFmtId="2" fontId="6" fillId="0" borderId="0" xfId="4" applyNumberFormat="1"/>
    <xf numFmtId="0" fontId="6" fillId="0" borderId="0" xfId="6" applyFont="1" applyAlignment="1">
      <alignment horizontal="left"/>
    </xf>
    <xf numFmtId="2" fontId="6" fillId="0" borderId="0" xfId="4" applyNumberFormat="1" applyFont="1"/>
    <xf numFmtId="166" fontId="6" fillId="0" borderId="0" xfId="4" applyNumberFormat="1" applyFont="1"/>
    <xf numFmtId="2" fontId="7" fillId="0" borderId="0" xfId="5" applyNumberFormat="1" applyFont="1" applyAlignment="1">
      <alignment horizontal="center"/>
    </xf>
    <xf numFmtId="0" fontId="10" fillId="0" borderId="7" xfId="4" applyFont="1" applyBorder="1" applyAlignment="1">
      <alignment horizontal="left"/>
    </xf>
    <xf numFmtId="0" fontId="6" fillId="0" borderId="7" xfId="4" applyFont="1" applyBorder="1" applyAlignment="1">
      <alignment horizontal="center"/>
    </xf>
    <xf numFmtId="0" fontId="6" fillId="0" borderId="7" xfId="4" applyFont="1" applyBorder="1" applyAlignment="1">
      <alignment horizontal="left"/>
    </xf>
    <xf numFmtId="164" fontId="6" fillId="0" borderId="7" xfId="4" applyNumberFormat="1" applyBorder="1" applyAlignment="1">
      <alignment horizontal="center"/>
    </xf>
    <xf numFmtId="165" fontId="6" fillId="0" borderId="7" xfId="4" applyNumberFormat="1" applyBorder="1" applyAlignment="1">
      <alignment horizontal="center"/>
    </xf>
    <xf numFmtId="2" fontId="8" fillId="0" borderId="7" xfId="4" applyNumberFormat="1" applyFont="1" applyBorder="1" applyAlignment="1">
      <alignment horizontal="center"/>
    </xf>
    <xf numFmtId="2" fontId="6" fillId="0" borderId="7" xfId="4" applyNumberFormat="1" applyBorder="1" applyAlignment="1">
      <alignment horizontal="center"/>
    </xf>
    <xf numFmtId="0" fontId="8" fillId="0" borderId="7" xfId="4" applyFont="1" applyBorder="1" applyAlignment="1">
      <alignment horizontal="center"/>
    </xf>
    <xf numFmtId="0" fontId="6" fillId="0" borderId="7" xfId="4" applyBorder="1" applyAlignment="1">
      <alignment horizontal="center"/>
    </xf>
    <xf numFmtId="0" fontId="6" fillId="0" borderId="7" xfId="4" applyNumberFormat="1" applyBorder="1" applyAlignment="1">
      <alignment horizontal="center"/>
    </xf>
    <xf numFmtId="0" fontId="6" fillId="0" borderId="7" xfId="4" applyFont="1" applyBorder="1"/>
    <xf numFmtId="0" fontId="10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6" fillId="0" borderId="0" xfId="4" applyFont="1" applyBorder="1" applyAlignment="1">
      <alignment horizontal="left"/>
    </xf>
    <xf numFmtId="164" fontId="6" fillId="0" borderId="0" xfId="4" applyNumberFormat="1" applyBorder="1" applyAlignment="1">
      <alignment horizontal="center"/>
    </xf>
    <xf numFmtId="165" fontId="6" fillId="0" borderId="0" xfId="4" applyNumberFormat="1" applyBorder="1" applyAlignment="1">
      <alignment horizontal="center"/>
    </xf>
    <xf numFmtId="2" fontId="8" fillId="0" borderId="0" xfId="4" applyNumberFormat="1" applyFont="1" applyBorder="1" applyAlignment="1">
      <alignment horizontal="center"/>
    </xf>
    <xf numFmtId="2" fontId="6" fillId="0" borderId="0" xfId="4" applyNumberFormat="1" applyBorder="1" applyAlignment="1">
      <alignment horizontal="center"/>
    </xf>
    <xf numFmtId="0" fontId="8" fillId="0" borderId="0" xfId="4" applyFont="1" applyBorder="1" applyAlignment="1">
      <alignment horizontal="center"/>
    </xf>
    <xf numFmtId="0" fontId="6" fillId="0" borderId="0" xfId="4" applyBorder="1" applyAlignment="1">
      <alignment horizontal="center"/>
    </xf>
    <xf numFmtId="0" fontId="6" fillId="0" borderId="0" xfId="4" applyNumberFormat="1" applyBorder="1" applyAlignment="1">
      <alignment horizontal="center"/>
    </xf>
    <xf numFmtId="0" fontId="6" fillId="0" borderId="0" xfId="4" applyFont="1" applyBorder="1"/>
    <xf numFmtId="3" fontId="6" fillId="0" borderId="0" xfId="4" applyNumberFormat="1" applyFont="1" applyAlignment="1">
      <alignment horizontal="center"/>
    </xf>
    <xf numFmtId="0" fontId="6" fillId="0" borderId="7" xfId="4" applyBorder="1"/>
    <xf numFmtId="0" fontId="6" fillId="0" borderId="0" xfId="4" applyBorder="1"/>
    <xf numFmtId="0" fontId="11" fillId="0" borderId="0" xfId="4" applyFont="1" applyAlignment="1">
      <alignment horizontal="left"/>
    </xf>
    <xf numFmtId="0" fontId="6" fillId="0" borderId="0" xfId="4" applyFont="1" applyAlignment="1"/>
    <xf numFmtId="0" fontId="6" fillId="0" borderId="0" xfId="4" applyAlignment="1"/>
    <xf numFmtId="11" fontId="6" fillId="0" borderId="0" xfId="4" applyNumberFormat="1" applyAlignment="1">
      <alignment horizontal="center"/>
    </xf>
    <xf numFmtId="0" fontId="7" fillId="0" borderId="0" xfId="4" applyNumberFormat="1" applyFont="1" applyAlignment="1">
      <alignment horizontal="center"/>
    </xf>
    <xf numFmtId="0" fontId="6" fillId="0" borderId="0" xfId="6" applyFont="1" applyAlignment="1"/>
    <xf numFmtId="0" fontId="6" fillId="0" borderId="0" xfId="5" applyFont="1" applyAlignment="1"/>
    <xf numFmtId="0" fontId="16" fillId="0" borderId="0" xfId="0" applyFont="1"/>
    <xf numFmtId="0" fontId="17" fillId="0" borderId="0" xfId="0" applyFont="1"/>
    <xf numFmtId="0" fontId="17" fillId="4" borderId="2" xfId="0" applyFont="1" applyFill="1" applyBorder="1"/>
    <xf numFmtId="0" fontId="17" fillId="4" borderId="3" xfId="0" applyFont="1" applyFill="1" applyBorder="1"/>
    <xf numFmtId="0" fontId="17" fillId="4" borderId="4" xfId="0" applyFont="1" applyFill="1" applyBorder="1"/>
    <xf numFmtId="0" fontId="18" fillId="3" borderId="1" xfId="2" applyFont="1"/>
    <xf numFmtId="0" fontId="19" fillId="0" borderId="0" xfId="0" applyFont="1"/>
    <xf numFmtId="0" fontId="17" fillId="5" borderId="0" xfId="0" applyFont="1" applyFill="1"/>
    <xf numFmtId="0" fontId="17" fillId="4" borderId="0" xfId="0" applyFont="1" applyFill="1"/>
    <xf numFmtId="0" fontId="18" fillId="3" borderId="5" xfId="2" applyFont="1" applyBorder="1"/>
    <xf numFmtId="0" fontId="23" fillId="2" borderId="5" xfId="1" applyFont="1" applyBorder="1"/>
    <xf numFmtId="0" fontId="17" fillId="0" borderId="0" xfId="0" applyFont="1" applyAlignment="1">
      <alignment horizontal="center"/>
    </xf>
    <xf numFmtId="0" fontId="16" fillId="4" borderId="0" xfId="0" applyFont="1" applyFill="1"/>
    <xf numFmtId="0" fontId="26" fillId="5" borderId="6" xfId="3" applyFont="1" applyFill="1"/>
    <xf numFmtId="0" fontId="16" fillId="7" borderId="0" xfId="0" applyFont="1" applyFill="1"/>
    <xf numFmtId="0" fontId="4" fillId="3" borderId="1" xfId="2"/>
    <xf numFmtId="0" fontId="0" fillId="0" borderId="0" xfId="0" applyProtection="1"/>
    <xf numFmtId="0" fontId="16" fillId="0" borderId="0" xfId="0" applyFont="1" applyProtection="1">
      <protection locked="0"/>
    </xf>
    <xf numFmtId="0" fontId="17" fillId="0" borderId="0" xfId="8" applyNumberFormat="1" applyFont="1"/>
    <xf numFmtId="0" fontId="27" fillId="3" borderId="1" xfId="2" applyFont="1"/>
    <xf numFmtId="0" fontId="17" fillId="8" borderId="0" xfId="0" applyFont="1" applyFill="1"/>
    <xf numFmtId="0" fontId="17" fillId="0" borderId="0" xfId="0" applyFont="1" applyProtection="1"/>
    <xf numFmtId="0" fontId="17" fillId="4" borderId="2" xfId="0" applyFont="1" applyFill="1" applyBorder="1" applyProtection="1"/>
    <xf numFmtId="0" fontId="17" fillId="4" borderId="3" xfId="0" applyFont="1" applyFill="1" applyBorder="1" applyProtection="1"/>
    <xf numFmtId="0" fontId="17" fillId="4" borderId="4" xfId="0" applyFont="1" applyFill="1" applyBorder="1" applyProtection="1"/>
    <xf numFmtId="0" fontId="16" fillId="0" borderId="0" xfId="0" applyFont="1" applyProtection="1"/>
    <xf numFmtId="0" fontId="18" fillId="3" borderId="1" xfId="2" applyFont="1" applyProtection="1"/>
    <xf numFmtId="0" fontId="19" fillId="0" borderId="0" xfId="0" applyFont="1" applyProtection="1"/>
    <xf numFmtId="0" fontId="17" fillId="5" borderId="0" xfId="0" applyFont="1" applyFill="1" applyProtection="1"/>
    <xf numFmtId="0" fontId="17" fillId="7" borderId="0" xfId="0" applyFont="1" applyFill="1" applyProtection="1"/>
    <xf numFmtId="0" fontId="20" fillId="5" borderId="0" xfId="3" applyFont="1" applyFill="1" applyBorder="1" applyProtection="1"/>
    <xf numFmtId="0" fontId="21" fillId="4" borderId="3" xfId="7" applyFont="1" applyFill="1" applyBorder="1" applyProtection="1"/>
    <xf numFmtId="0" fontId="21" fillId="4" borderId="4" xfId="7" applyFont="1" applyFill="1" applyBorder="1" applyProtection="1"/>
    <xf numFmtId="0" fontId="17" fillId="4" borderId="0" xfId="0" applyFont="1" applyFill="1" applyProtection="1"/>
    <xf numFmtId="0" fontId="17" fillId="8" borderId="3" xfId="0" applyFont="1" applyFill="1" applyBorder="1" applyProtection="1"/>
    <xf numFmtId="0" fontId="25" fillId="0" borderId="0" xfId="0" applyFont="1" applyProtection="1"/>
    <xf numFmtId="0" fontId="17" fillId="0" borderId="0" xfId="8" applyNumberFormat="1" applyFont="1" applyProtection="1"/>
    <xf numFmtId="0" fontId="22" fillId="0" borderId="0" xfId="0" applyFont="1" applyProtection="1"/>
    <xf numFmtId="0" fontId="25" fillId="4" borderId="3" xfId="0" applyFont="1" applyFill="1" applyBorder="1" applyProtection="1"/>
    <xf numFmtId="0" fontId="2" fillId="4" borderId="3" xfId="4" applyFont="1" applyFill="1" applyBorder="1" applyAlignment="1" applyProtection="1">
      <alignment horizontal="center"/>
    </xf>
    <xf numFmtId="0" fontId="2" fillId="4" borderId="4" xfId="4" applyFont="1" applyFill="1" applyBorder="1" applyAlignment="1" applyProtection="1">
      <alignment horizontal="center"/>
    </xf>
    <xf numFmtId="0" fontId="2" fillId="0" borderId="0" xfId="4" applyFont="1" applyAlignment="1" applyProtection="1">
      <alignment horizontal="center"/>
    </xf>
    <xf numFmtId="0" fontId="2" fillId="4" borderId="0" xfId="9" applyFont="1" applyFill="1" applyProtection="1"/>
    <xf numFmtId="0" fontId="2" fillId="0" borderId="0" xfId="9" applyFont="1" applyProtection="1"/>
    <xf numFmtId="0" fontId="2" fillId="0" borderId="0" xfId="9" applyFont="1" applyBorder="1" applyProtection="1"/>
    <xf numFmtId="0" fontId="2" fillId="0" borderId="2" xfId="9" applyFont="1" applyBorder="1" applyProtection="1"/>
    <xf numFmtId="0" fontId="2" fillId="0" borderId="3" xfId="9" applyFont="1" applyBorder="1" applyProtection="1"/>
    <xf numFmtId="0" fontId="2" fillId="0" borderId="4" xfId="9" applyFont="1" applyBorder="1" applyProtection="1"/>
    <xf numFmtId="0" fontId="2" fillId="4" borderId="2" xfId="9" applyFont="1" applyFill="1" applyBorder="1" applyProtection="1"/>
    <xf numFmtId="0" fontId="2" fillId="4" borderId="3" xfId="9" applyFont="1" applyFill="1" applyBorder="1" applyProtection="1"/>
    <xf numFmtId="0" fontId="4" fillId="3" borderId="1" xfId="2" applyProtection="1"/>
    <xf numFmtId="0" fontId="1" fillId="4" borderId="3" xfId="9" applyFont="1" applyFill="1" applyBorder="1" applyProtection="1"/>
    <xf numFmtId="0" fontId="1" fillId="4" borderId="4" xfId="9" applyFont="1" applyFill="1" applyBorder="1" applyProtection="1"/>
    <xf numFmtId="2" fontId="19" fillId="0" borderId="0" xfId="9" applyNumberFormat="1" applyFont="1" applyBorder="1" applyProtection="1"/>
    <xf numFmtId="0" fontId="19" fillId="0" borderId="0" xfId="9" applyFont="1" applyBorder="1" applyProtection="1"/>
    <xf numFmtId="0" fontId="30" fillId="0" borderId="0" xfId="0" applyFont="1" applyProtection="1"/>
    <xf numFmtId="0" fontId="31" fillId="0" borderId="0" xfId="9" applyFont="1" applyProtection="1"/>
    <xf numFmtId="0" fontId="32" fillId="0" borderId="0" xfId="0" applyFont="1" applyProtection="1"/>
    <xf numFmtId="0" fontId="18" fillId="3" borderId="0" xfId="2" applyFont="1" applyBorder="1"/>
    <xf numFmtId="0" fontId="25" fillId="0" borderId="0" xfId="0" applyFont="1"/>
    <xf numFmtId="0" fontId="34" fillId="3" borderId="1" xfId="2" applyFont="1"/>
    <xf numFmtId="0" fontId="0" fillId="5" borderId="0" xfId="0" applyFill="1" applyProtection="1"/>
    <xf numFmtId="0" fontId="1" fillId="0" borderId="0" xfId="4" applyFont="1" applyAlignment="1">
      <alignment horizontal="center"/>
    </xf>
    <xf numFmtId="0" fontId="18" fillId="3" borderId="1" xfId="2" applyNumberFormat="1" applyFont="1"/>
    <xf numFmtId="0" fontId="20" fillId="5" borderId="0" xfId="3" applyFont="1" applyFill="1" applyBorder="1" applyAlignment="1">
      <alignment horizontal="center"/>
    </xf>
    <xf numFmtId="0" fontId="20" fillId="5" borderId="0" xfId="3" applyFont="1" applyFill="1" applyBorder="1" applyAlignment="1" applyProtection="1">
      <alignment horizontal="center"/>
    </xf>
    <xf numFmtId="0" fontId="17" fillId="5" borderId="0" xfId="0" applyFont="1" applyFill="1" applyBorder="1" applyAlignment="1" applyProtection="1">
      <alignment horizontal="center"/>
    </xf>
    <xf numFmtId="0" fontId="17" fillId="5" borderId="0" xfId="0" applyFont="1" applyFill="1" applyAlignment="1" applyProtection="1">
      <alignment horizontal="center"/>
    </xf>
    <xf numFmtId="0" fontId="33" fillId="9" borderId="8" xfId="0" applyFont="1" applyFill="1" applyBorder="1" applyAlignment="1">
      <alignment horizontal="center"/>
    </xf>
    <xf numFmtId="0" fontId="17" fillId="9" borderId="8" xfId="0" applyFont="1" applyFill="1" applyBorder="1" applyAlignment="1">
      <alignment horizontal="center"/>
    </xf>
  </cellXfs>
  <cellStyles count="10">
    <cellStyle name="Calculation" xfId="2" builtinId="22"/>
    <cellStyle name="Good" xfId="7" builtinId="26"/>
    <cellStyle name="Heading 1" xfId="3" builtinId="16"/>
    <cellStyle name="Input" xfId="1" builtinId="20"/>
    <cellStyle name="Normal" xfId="0" builtinId="0"/>
    <cellStyle name="Normal 2" xfId="4"/>
    <cellStyle name="Normal_PREOS" xfId="5"/>
    <cellStyle name="Normal_RXNADIA" xfId="9"/>
    <cellStyle name="Normal_ThermoShortCuts08c" xfId="6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vs Xeq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38107365212827E-2"/>
          <c:y val="8.3078146723531296E-2"/>
          <c:w val="0.93871944465640289"/>
          <c:h val="0.878105681405162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'Single-Rxn'!$E$12:$E$21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'Single-Rxn'!$N$12:$N$21</c:f>
              <c:numCache>
                <c:formatCode>General</c:formatCode>
                <c:ptCount val="10"/>
                <c:pt idx="0">
                  <c:v>0.70318496825834198</c:v>
                </c:pt>
                <c:pt idx="1">
                  <c:v>0.76718943484479551</c:v>
                </c:pt>
                <c:pt idx="2">
                  <c:v>0.79999924222653374</c:v>
                </c:pt>
                <c:pt idx="3">
                  <c:v>0.82115373980965889</c:v>
                </c:pt>
                <c:pt idx="4">
                  <c:v>0.83636029297454317</c:v>
                </c:pt>
                <c:pt idx="5">
                  <c:v>0.84802007098068966</c:v>
                </c:pt>
                <c:pt idx="6">
                  <c:v>0.85735325765275527</c:v>
                </c:pt>
                <c:pt idx="7">
                  <c:v>0.86505779378295344</c:v>
                </c:pt>
                <c:pt idx="8">
                  <c:v>0.87156710789218561</c:v>
                </c:pt>
                <c:pt idx="9">
                  <c:v>0.87716711211017173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9352"/>
        <c:axId val="414302880"/>
      </c:scatterChart>
      <c:valAx>
        <c:axId val="41429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02880"/>
        <c:crosses val="autoZero"/>
        <c:crossBetween val="midCat"/>
      </c:valAx>
      <c:valAx>
        <c:axId val="4143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ck/Google%20Drive/A%20SCHOOL/SPRING16/CHEM%20THERMO/Pre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VT"/>
      <sheetName val="Props"/>
      <sheetName val="Ref State"/>
      <sheetName val="Crit. Props"/>
      <sheetName val="IG Cps"/>
      <sheetName val="rev. info"/>
    </sheetNames>
    <sheetDataSet>
      <sheetData sheetId="0"/>
      <sheetData sheetId="1"/>
      <sheetData sheetId="2"/>
      <sheetData sheetId="3">
        <row r="7">
          <cell r="B7">
            <v>298</v>
          </cell>
        </row>
        <row r="8">
          <cell r="B8">
            <v>0.1</v>
          </cell>
        </row>
        <row r="26">
          <cell r="I26">
            <v>8.3144720000000003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58"/>
  <sheetViews>
    <sheetView zoomScaleNormal="100" workbookViewId="0">
      <pane ySplit="2" topLeftCell="A143" activePane="bottomLeft" state="frozen"/>
      <selection pane="bottomLeft" activeCell="A155" sqref="A155:XFD155"/>
    </sheetView>
  </sheetViews>
  <sheetFormatPr defaultRowHeight="12.75" x14ac:dyDescent="0.2"/>
  <cols>
    <col min="1" max="1" width="9.140625" style="6"/>
    <col min="2" max="2" width="9" style="6" bestFit="1" customWidth="1"/>
    <col min="3" max="3" width="11.140625" style="6" customWidth="1"/>
    <col min="4" max="7" width="6.28515625" style="3" customWidth="1"/>
    <col min="8" max="8" width="7.28515625" style="3" customWidth="1"/>
    <col min="9" max="9" width="6.28515625" style="3" customWidth="1"/>
    <col min="10" max="11" width="7.28515625" style="3" customWidth="1"/>
    <col min="12" max="12" width="7" style="3" customWidth="1"/>
    <col min="13" max="14" width="7.85546875" style="3" customWidth="1"/>
    <col min="15" max="15" width="8.7109375" style="4" customWidth="1"/>
    <col min="16" max="16" width="8.140625" style="5" bestFit="1" customWidth="1"/>
    <col min="17" max="17" width="9.5703125" style="5" bestFit="1" customWidth="1"/>
    <col min="18" max="18" width="10.42578125" style="5" bestFit="1" customWidth="1"/>
    <col min="19" max="19" width="8" style="1" customWidth="1"/>
    <col min="20" max="20" width="9.140625" style="6"/>
    <col min="21" max="21" width="9.42578125" style="6" customWidth="1"/>
    <col min="22" max="16384" width="9.140625" style="6"/>
  </cols>
  <sheetData>
    <row r="1" spans="1:23" x14ac:dyDescent="0.2">
      <c r="A1" s="1" t="s">
        <v>47</v>
      </c>
      <c r="B1" s="2">
        <v>42161</v>
      </c>
      <c r="C1" s="1" t="s">
        <v>48</v>
      </c>
    </row>
    <row r="2" spans="1:23" ht="15" x14ac:dyDescent="0.2">
      <c r="A2" s="7" t="s">
        <v>49</v>
      </c>
      <c r="B2" s="3" t="s">
        <v>50</v>
      </c>
      <c r="C2" s="8" t="s">
        <v>51</v>
      </c>
      <c r="D2" s="9" t="s">
        <v>52</v>
      </c>
      <c r="E2" s="10" t="s">
        <v>53</v>
      </c>
      <c r="F2" s="10" t="s">
        <v>54</v>
      </c>
      <c r="G2" s="11" t="s">
        <v>55</v>
      </c>
      <c r="H2" s="9" t="s">
        <v>56</v>
      </c>
      <c r="I2" s="12" t="s">
        <v>57</v>
      </c>
      <c r="J2" s="13" t="s">
        <v>58</v>
      </c>
      <c r="K2" s="13" t="s">
        <v>59</v>
      </c>
      <c r="L2" s="13" t="s">
        <v>60</v>
      </c>
      <c r="M2" s="3" t="s">
        <v>61</v>
      </c>
      <c r="N2" s="3" t="s">
        <v>62</v>
      </c>
      <c r="O2" s="4" t="s">
        <v>63</v>
      </c>
      <c r="P2" s="4" t="s">
        <v>64</v>
      </c>
      <c r="Q2" s="4" t="s">
        <v>65</v>
      </c>
      <c r="R2" s="4" t="s">
        <v>66</v>
      </c>
      <c r="S2" s="7" t="s">
        <v>67</v>
      </c>
      <c r="T2" s="1" t="s">
        <v>68</v>
      </c>
      <c r="U2" s="1" t="s">
        <v>69</v>
      </c>
      <c r="V2" s="1" t="s">
        <v>70</v>
      </c>
      <c r="W2" s="1" t="s">
        <v>71</v>
      </c>
    </row>
    <row r="3" spans="1:23" x14ac:dyDescent="0.2">
      <c r="A3" s="14" t="s">
        <v>72</v>
      </c>
      <c r="B3" s="3"/>
      <c r="C3" s="8"/>
      <c r="D3" s="9"/>
      <c r="E3" s="10"/>
      <c r="F3" s="10"/>
      <c r="G3" s="11"/>
      <c r="H3" s="9"/>
      <c r="I3" s="12"/>
      <c r="J3" s="13"/>
      <c r="K3" s="13"/>
      <c r="L3" s="13"/>
      <c r="P3" s="4"/>
      <c r="Q3" s="4"/>
      <c r="R3" s="4"/>
      <c r="S3" s="7"/>
      <c r="T3" s="1"/>
      <c r="U3" s="1"/>
    </row>
    <row r="4" spans="1:23" x14ac:dyDescent="0.2">
      <c r="A4" s="3">
        <v>1</v>
      </c>
      <c r="B4" s="15" t="s">
        <v>73</v>
      </c>
      <c r="C4" s="15" t="s">
        <v>74</v>
      </c>
      <c r="D4" s="3">
        <v>190.6</v>
      </c>
      <c r="E4" s="3">
        <v>4.6040000000000001</v>
      </c>
      <c r="F4" s="10">
        <v>1.0999999999999999E-2</v>
      </c>
      <c r="G4" s="3">
        <v>0.28999999999999998</v>
      </c>
      <c r="H4" s="3">
        <v>16</v>
      </c>
      <c r="I4" s="3">
        <v>4.3</v>
      </c>
      <c r="J4" s="3">
        <v>11.7</v>
      </c>
      <c r="K4" s="3">
        <v>0</v>
      </c>
      <c r="L4" s="3">
        <v>0</v>
      </c>
      <c r="M4" s="3">
        <v>-74.893600000000006</v>
      </c>
      <c r="N4" s="3">
        <v>-50.45</v>
      </c>
      <c r="O4" s="4">
        <v>19.25</v>
      </c>
      <c r="P4" s="4">
        <v>5.2130000000000003E-2</v>
      </c>
      <c r="Q4" s="4">
        <v>1.1970000000000001E-5</v>
      </c>
      <c r="R4" s="4">
        <v>-1.132E-8</v>
      </c>
      <c r="S4" s="16">
        <v>0.28799999999999998</v>
      </c>
    </row>
    <row r="5" spans="1:23" x14ac:dyDescent="0.2">
      <c r="A5" s="3">
        <v>2</v>
      </c>
      <c r="B5" s="15" t="s">
        <v>75</v>
      </c>
      <c r="C5" s="15" t="s">
        <v>76</v>
      </c>
      <c r="D5" s="3">
        <v>305.39999999999998</v>
      </c>
      <c r="E5" s="3">
        <v>4.88</v>
      </c>
      <c r="F5" s="10">
        <v>9.9000000000000005E-2</v>
      </c>
      <c r="G5" s="3">
        <v>0.43</v>
      </c>
      <c r="H5" s="3">
        <v>30</v>
      </c>
      <c r="I5" s="3">
        <v>6.31</v>
      </c>
      <c r="J5" s="3">
        <v>13.5</v>
      </c>
      <c r="K5" s="3">
        <v>0</v>
      </c>
      <c r="L5" s="3">
        <v>0</v>
      </c>
      <c r="M5" s="3">
        <v>-83.82</v>
      </c>
      <c r="N5" s="3">
        <v>-31.86</v>
      </c>
      <c r="O5" s="4">
        <v>5.4089999999999998</v>
      </c>
      <c r="P5" s="4">
        <v>0.17810000000000001</v>
      </c>
      <c r="Q5" s="4">
        <v>-6.9380000000000003E-5</v>
      </c>
      <c r="R5" s="4">
        <v>8.713E-9</v>
      </c>
      <c r="S5" s="16">
        <v>0.28399999999999997</v>
      </c>
    </row>
    <row r="6" spans="1:23" x14ac:dyDescent="0.2">
      <c r="A6" s="3">
        <v>3</v>
      </c>
      <c r="B6" s="15" t="s">
        <v>77</v>
      </c>
      <c r="C6" s="15" t="s">
        <v>78</v>
      </c>
      <c r="D6" s="3">
        <v>369.8</v>
      </c>
      <c r="E6" s="3">
        <v>4.2489999999999997</v>
      </c>
      <c r="F6" s="10">
        <v>0.152</v>
      </c>
      <c r="G6" s="3">
        <v>0.57999999999999996</v>
      </c>
      <c r="H6" s="3">
        <v>44</v>
      </c>
      <c r="I6" s="3">
        <v>8.85</v>
      </c>
      <c r="J6" s="3">
        <v>13.1</v>
      </c>
      <c r="K6" s="3">
        <v>0</v>
      </c>
      <c r="L6" s="3">
        <v>0</v>
      </c>
      <c r="M6" s="3">
        <v>-104.68</v>
      </c>
      <c r="N6" s="3">
        <v>-24.29</v>
      </c>
      <c r="O6" s="4">
        <v>-4.2240000000000002</v>
      </c>
      <c r="P6" s="4">
        <v>0.30630000000000002</v>
      </c>
      <c r="Q6" s="4">
        <v>-1.5860000000000001E-4</v>
      </c>
      <c r="R6" s="4">
        <v>3.215E-8</v>
      </c>
      <c r="S6" s="16">
        <v>0.28100000000000003</v>
      </c>
    </row>
    <row r="7" spans="1:23" x14ac:dyDescent="0.2">
      <c r="A7" s="3">
        <v>4</v>
      </c>
      <c r="B7" s="15" t="s">
        <v>79</v>
      </c>
      <c r="C7" s="15" t="s">
        <v>80</v>
      </c>
      <c r="D7" s="3">
        <v>425.2</v>
      </c>
      <c r="E7" s="3">
        <v>3.7970000000000002</v>
      </c>
      <c r="F7" s="10">
        <v>0.193</v>
      </c>
      <c r="G7" s="3">
        <v>0.6</v>
      </c>
      <c r="H7" s="3">
        <v>58</v>
      </c>
      <c r="I7" s="3">
        <v>11.89</v>
      </c>
      <c r="J7" s="3">
        <v>13.5</v>
      </c>
      <c r="K7" s="3">
        <v>0</v>
      </c>
      <c r="L7" s="3">
        <v>0</v>
      </c>
      <c r="M7" s="3">
        <v>-125.79</v>
      </c>
      <c r="N7" s="3">
        <v>-16.57</v>
      </c>
      <c r="O7" s="4">
        <v>9.4870000000000001</v>
      </c>
      <c r="P7" s="4">
        <v>0.33129999999999998</v>
      </c>
      <c r="Q7" s="4">
        <v>-1.108E-4</v>
      </c>
      <c r="R7" s="4">
        <v>-2.822E-9</v>
      </c>
      <c r="S7" s="16">
        <v>0.27400000000000002</v>
      </c>
      <c r="T7" s="6">
        <v>134.84999999999997</v>
      </c>
      <c r="U7" s="6">
        <v>4.6609999999999996</v>
      </c>
      <c r="V7" s="6">
        <v>272.54999999999995</v>
      </c>
      <c r="W7" s="6">
        <v>22.305</v>
      </c>
    </row>
    <row r="8" spans="1:23" x14ac:dyDescent="0.2">
      <c r="A8" s="3">
        <v>5</v>
      </c>
      <c r="B8" s="15" t="s">
        <v>81</v>
      </c>
      <c r="C8" s="15" t="s">
        <v>82</v>
      </c>
      <c r="D8" s="3">
        <v>408.1</v>
      </c>
      <c r="E8" s="3">
        <v>3.6480000000000001</v>
      </c>
      <c r="F8" s="10">
        <v>0.17699999999999999</v>
      </c>
      <c r="G8" s="3">
        <v>0.55000000000000004</v>
      </c>
      <c r="H8" s="3">
        <v>58</v>
      </c>
      <c r="I8" s="3">
        <v>11.7</v>
      </c>
      <c r="J8" s="3">
        <v>12.5</v>
      </c>
      <c r="K8" s="3">
        <v>0</v>
      </c>
      <c r="L8" s="3">
        <v>0</v>
      </c>
      <c r="M8" s="3">
        <v>-134.99</v>
      </c>
      <c r="N8" s="3">
        <v>-20.8781</v>
      </c>
      <c r="O8" s="4">
        <v>-1.39</v>
      </c>
      <c r="P8" s="4">
        <v>0.38469999999999999</v>
      </c>
      <c r="Q8" s="4">
        <v>-1.8459999999999999E-4</v>
      </c>
      <c r="R8" s="4">
        <v>2.8950000000000001E-8</v>
      </c>
      <c r="S8" s="16">
        <v>0.28199999999999997</v>
      </c>
    </row>
    <row r="9" spans="1:23" x14ac:dyDescent="0.2">
      <c r="A9" s="3">
        <v>7</v>
      </c>
      <c r="B9" s="15" t="s">
        <v>83</v>
      </c>
      <c r="C9" s="15" t="s">
        <v>84</v>
      </c>
      <c r="D9" s="3">
        <v>469.7</v>
      </c>
      <c r="E9" s="3">
        <v>3.3690000000000002</v>
      </c>
      <c r="F9" s="10">
        <v>0.249</v>
      </c>
      <c r="G9" s="3">
        <v>0.62</v>
      </c>
      <c r="H9" s="3">
        <v>72</v>
      </c>
      <c r="I9" s="3">
        <v>14.45</v>
      </c>
      <c r="J9" s="3">
        <v>14.3</v>
      </c>
      <c r="K9" s="3">
        <v>0</v>
      </c>
      <c r="L9" s="3">
        <v>0</v>
      </c>
      <c r="M9" s="3">
        <v>-146.76</v>
      </c>
      <c r="N9" s="3">
        <v>-8.65</v>
      </c>
      <c r="O9" s="4">
        <v>-3.6259999999999999</v>
      </c>
      <c r="P9" s="4">
        <v>0.48730000000000001</v>
      </c>
      <c r="Q9" s="4">
        <v>-2.5799999999999998E-4</v>
      </c>
      <c r="R9" s="4">
        <v>5.3050000000000002E-8</v>
      </c>
      <c r="S9" s="16">
        <v>0.26900000000000002</v>
      </c>
    </row>
    <row r="10" spans="1:23" x14ac:dyDescent="0.2">
      <c r="A10" s="3">
        <v>8</v>
      </c>
      <c r="B10" s="15" t="s">
        <v>85</v>
      </c>
      <c r="C10" s="15" t="s">
        <v>86</v>
      </c>
      <c r="D10" s="3">
        <v>460.4</v>
      </c>
      <c r="E10" s="3">
        <v>3.3809999999999998</v>
      </c>
      <c r="F10" s="10">
        <v>0.22800000000000001</v>
      </c>
      <c r="G10" s="3">
        <v>0.62</v>
      </c>
      <c r="H10" s="3">
        <v>72</v>
      </c>
      <c r="I10" s="3">
        <v>14.28</v>
      </c>
      <c r="J10" s="3">
        <v>13.9</v>
      </c>
      <c r="K10" s="3">
        <v>0</v>
      </c>
      <c r="L10" s="3">
        <v>0</v>
      </c>
      <c r="M10" s="3">
        <v>-153.69999999999999</v>
      </c>
      <c r="N10" s="3">
        <v>-14.05</v>
      </c>
      <c r="O10" s="4">
        <v>-9.5250000000000004</v>
      </c>
      <c r="P10" s="4">
        <v>0.50660000000000005</v>
      </c>
      <c r="Q10" s="4">
        <v>-2.7290000000000002E-4</v>
      </c>
      <c r="R10" s="4">
        <v>5.7229999999999997E-8</v>
      </c>
      <c r="S10" s="16">
        <v>0.27</v>
      </c>
    </row>
    <row r="11" spans="1:23" x14ac:dyDescent="0.2">
      <c r="A11" s="3">
        <v>9</v>
      </c>
      <c r="B11" s="15" t="s">
        <v>87</v>
      </c>
      <c r="C11" s="15" t="s">
        <v>88</v>
      </c>
      <c r="D11" s="3">
        <v>433.8</v>
      </c>
      <c r="E11" s="3">
        <v>3.1989999999999998</v>
      </c>
      <c r="F11" s="10">
        <v>0.19600000000000001</v>
      </c>
      <c r="G11" s="3">
        <v>0.6</v>
      </c>
      <c r="H11" s="3">
        <v>72</v>
      </c>
      <c r="I11" s="3">
        <v>14.62</v>
      </c>
      <c r="J11" s="3">
        <v>13.1</v>
      </c>
      <c r="K11" s="3">
        <v>0</v>
      </c>
      <c r="L11" s="3">
        <v>0</v>
      </c>
      <c r="M11" s="3">
        <v>-168.07</v>
      </c>
      <c r="N11" s="3">
        <v>-17.14</v>
      </c>
      <c r="O11" s="4">
        <v>-16.59</v>
      </c>
      <c r="P11" s="4">
        <v>0.55520000000000003</v>
      </c>
      <c r="Q11" s="4">
        <v>-3.3060000000000001E-4</v>
      </c>
      <c r="R11" s="4">
        <v>7.6329999999999996E-8</v>
      </c>
      <c r="S11" s="16">
        <v>0.26900000000000002</v>
      </c>
    </row>
    <row r="12" spans="1:23" x14ac:dyDescent="0.2">
      <c r="A12" s="3">
        <v>11</v>
      </c>
      <c r="B12" s="15" t="s">
        <v>89</v>
      </c>
      <c r="C12" s="15" t="s">
        <v>90</v>
      </c>
      <c r="D12" s="3">
        <v>507.4</v>
      </c>
      <c r="E12" s="3">
        <v>3.012</v>
      </c>
      <c r="F12" s="10">
        <v>0.30499999999999999</v>
      </c>
      <c r="G12" s="3">
        <v>0.66</v>
      </c>
      <c r="H12" s="3">
        <v>86</v>
      </c>
      <c r="I12" s="3">
        <v>17.21</v>
      </c>
      <c r="J12" s="3">
        <v>14.9</v>
      </c>
      <c r="K12" s="3">
        <v>0</v>
      </c>
      <c r="L12" s="3">
        <v>0</v>
      </c>
      <c r="M12" s="3">
        <v>-166.92</v>
      </c>
      <c r="N12" s="3">
        <v>-0.16736000000000001</v>
      </c>
      <c r="O12" s="4">
        <v>-4.4130000000000003</v>
      </c>
      <c r="P12" s="4">
        <v>0.52800000000000002</v>
      </c>
      <c r="Q12" s="4">
        <v>-3.1189999999999999E-4</v>
      </c>
      <c r="R12" s="4">
        <v>6.4939999999999998E-8</v>
      </c>
      <c r="S12" s="16">
        <v>0.26400000000000001</v>
      </c>
      <c r="T12" s="6">
        <v>177.82999999999998</v>
      </c>
      <c r="U12" s="6">
        <v>13.03</v>
      </c>
      <c r="V12" s="6">
        <v>341.89</v>
      </c>
      <c r="W12" s="6">
        <v>28.85</v>
      </c>
    </row>
    <row r="13" spans="1:23" x14ac:dyDescent="0.2">
      <c r="A13" s="3">
        <v>17</v>
      </c>
      <c r="B13" s="15" t="s">
        <v>91</v>
      </c>
      <c r="C13" s="15" t="s">
        <v>92</v>
      </c>
      <c r="D13" s="3">
        <v>540.29999999999995</v>
      </c>
      <c r="E13" s="3">
        <v>2.7360000000000002</v>
      </c>
      <c r="F13" s="10">
        <v>0.34899999999999998</v>
      </c>
      <c r="G13" s="3">
        <v>0.68</v>
      </c>
      <c r="H13" s="3">
        <v>100</v>
      </c>
      <c r="I13" s="3">
        <v>19.95</v>
      </c>
      <c r="J13" s="3">
        <v>15.3</v>
      </c>
      <c r="K13" s="3">
        <v>0</v>
      </c>
      <c r="L13" s="3">
        <v>0</v>
      </c>
      <c r="M13" s="3">
        <v>-187.8</v>
      </c>
      <c r="N13" s="3">
        <v>8.1999999999999993</v>
      </c>
      <c r="O13" s="4">
        <v>-5.1459999999999999</v>
      </c>
      <c r="P13" s="4">
        <v>0.67620000000000002</v>
      </c>
      <c r="Q13" s="4">
        <v>-3.6509999999999998E-4</v>
      </c>
      <c r="R13" s="4">
        <v>7.6580000000000001E-8</v>
      </c>
      <c r="S13" s="16">
        <v>0.26300000000000001</v>
      </c>
    </row>
    <row r="14" spans="1:23" x14ac:dyDescent="0.2">
      <c r="A14" s="3">
        <v>27</v>
      </c>
      <c r="B14" s="15" t="s">
        <v>93</v>
      </c>
      <c r="C14" s="15" t="s">
        <v>94</v>
      </c>
      <c r="D14" s="3">
        <v>568.79999999999995</v>
      </c>
      <c r="E14" s="3">
        <v>2.4860000000000002</v>
      </c>
      <c r="F14" s="10">
        <v>0.39600000000000002</v>
      </c>
      <c r="G14" s="3">
        <v>0.7</v>
      </c>
      <c r="H14" s="3">
        <v>114</v>
      </c>
      <c r="I14" s="3">
        <v>22.7</v>
      </c>
      <c r="J14" s="3">
        <v>15.5</v>
      </c>
      <c r="K14" s="3">
        <v>0</v>
      </c>
      <c r="L14" s="3">
        <v>0</v>
      </c>
      <c r="M14" s="3">
        <v>-208.75</v>
      </c>
      <c r="N14" s="3">
        <v>16.401299999999999</v>
      </c>
      <c r="O14" s="4">
        <v>-6.0960000000000001</v>
      </c>
      <c r="P14" s="4">
        <v>0.7712</v>
      </c>
      <c r="Q14" s="4">
        <v>-4.1950000000000001E-4</v>
      </c>
      <c r="R14" s="4">
        <v>8.8549999999999996E-8</v>
      </c>
      <c r="S14" s="16">
        <v>0.25900000000000001</v>
      </c>
    </row>
    <row r="15" spans="1:23" x14ac:dyDescent="0.2">
      <c r="A15" s="3">
        <v>41</v>
      </c>
      <c r="B15" s="17" t="s">
        <v>95</v>
      </c>
      <c r="C15" s="15" t="s">
        <v>96</v>
      </c>
      <c r="D15" s="3">
        <v>544</v>
      </c>
      <c r="E15" s="3">
        <v>2.57</v>
      </c>
      <c r="F15" s="10">
        <v>0.30299999999999999</v>
      </c>
      <c r="G15" s="3">
        <v>0.7</v>
      </c>
      <c r="H15" s="3">
        <v>114</v>
      </c>
      <c r="I15" s="3">
        <v>22.5</v>
      </c>
      <c r="J15" s="3">
        <v>14.1</v>
      </c>
      <c r="K15" s="3">
        <v>0</v>
      </c>
      <c r="L15" s="3">
        <v>0</v>
      </c>
      <c r="M15" s="3">
        <v>-224.01</v>
      </c>
      <c r="N15" s="3">
        <v>13.681699999999999</v>
      </c>
      <c r="P15" s="4"/>
      <c r="Q15" s="4"/>
      <c r="R15" s="4"/>
      <c r="S15" s="16">
        <v>0.26600000000000001</v>
      </c>
    </row>
    <row r="16" spans="1:23" x14ac:dyDescent="0.2">
      <c r="A16" s="3">
        <v>46</v>
      </c>
      <c r="B16" s="15" t="s">
        <v>97</v>
      </c>
      <c r="C16" s="15" t="s">
        <v>98</v>
      </c>
      <c r="D16" s="3">
        <v>595.70000000000005</v>
      </c>
      <c r="E16" s="3">
        <v>2.306</v>
      </c>
      <c r="F16" s="10">
        <v>0.437</v>
      </c>
      <c r="G16" s="3">
        <v>0.71</v>
      </c>
      <c r="H16" s="3">
        <v>128</v>
      </c>
      <c r="I16" s="3">
        <v>25.45</v>
      </c>
      <c r="J16" s="3">
        <v>15.6</v>
      </c>
      <c r="K16" s="3">
        <v>0</v>
      </c>
      <c r="L16" s="3">
        <v>0</v>
      </c>
      <c r="M16" s="3">
        <v>-228.74</v>
      </c>
      <c r="N16" s="3">
        <v>24.97</v>
      </c>
      <c r="O16" s="4">
        <v>-8.3740000000000006</v>
      </c>
      <c r="P16" s="4">
        <v>0.87290000000000001</v>
      </c>
      <c r="Q16" s="4">
        <v>-4.8230000000000001E-4</v>
      </c>
      <c r="R16" s="4">
        <v>1.031E-7</v>
      </c>
      <c r="S16" s="16">
        <v>0.255</v>
      </c>
    </row>
    <row r="17" spans="1:21" x14ac:dyDescent="0.2">
      <c r="A17" s="3">
        <v>56</v>
      </c>
      <c r="B17" s="15" t="s">
        <v>99</v>
      </c>
      <c r="C17" s="15" t="s">
        <v>100</v>
      </c>
      <c r="D17" s="3">
        <v>618.5</v>
      </c>
      <c r="E17" s="3">
        <v>2.1230000000000002</v>
      </c>
      <c r="F17" s="10">
        <v>0.48399999999999999</v>
      </c>
      <c r="G17" s="3">
        <v>0.73</v>
      </c>
      <c r="H17" s="3">
        <v>142</v>
      </c>
      <c r="I17" s="3">
        <v>28.22</v>
      </c>
      <c r="J17" s="3">
        <v>15.7</v>
      </c>
      <c r="K17" s="3">
        <v>0</v>
      </c>
      <c r="L17" s="3">
        <v>0</v>
      </c>
      <c r="M17" s="3">
        <v>-249.46</v>
      </c>
      <c r="N17" s="3">
        <v>33.18</v>
      </c>
      <c r="O17" s="4">
        <v>-7.9130000000000003</v>
      </c>
      <c r="P17" s="4">
        <v>0.96089999999999998</v>
      </c>
      <c r="Q17" s="4">
        <v>-5.2879999999999995E-4</v>
      </c>
      <c r="R17" s="4">
        <v>1.131E-7</v>
      </c>
      <c r="S17" s="16">
        <v>0.249</v>
      </c>
    </row>
    <row r="18" spans="1:21" x14ac:dyDescent="0.2">
      <c r="A18" s="3">
        <v>64</v>
      </c>
      <c r="B18" s="15" t="s">
        <v>101</v>
      </c>
      <c r="C18" s="15" t="s">
        <v>102</v>
      </c>
      <c r="D18" s="3">
        <v>658.2</v>
      </c>
      <c r="E18" s="3">
        <v>1.8240000000000001</v>
      </c>
      <c r="F18" s="10">
        <v>0.57499999999999996</v>
      </c>
      <c r="G18" s="3">
        <v>0.75</v>
      </c>
      <c r="H18" s="3">
        <v>170</v>
      </c>
      <c r="I18" s="3">
        <v>33.71</v>
      </c>
      <c r="J18" s="3">
        <v>15.9</v>
      </c>
      <c r="K18" s="3">
        <v>0</v>
      </c>
      <c r="L18" s="3">
        <v>0</v>
      </c>
      <c r="M18" s="3">
        <v>-290.72000000000003</v>
      </c>
      <c r="N18" s="3">
        <v>49.81</v>
      </c>
      <c r="O18" s="4">
        <v>-9.3279999999999994</v>
      </c>
      <c r="P18" s="4">
        <v>1.149</v>
      </c>
      <c r="Q18" s="4">
        <v>-6.3469999999999998E-4</v>
      </c>
      <c r="R18" s="4">
        <v>1.3589999999999999E-7</v>
      </c>
      <c r="S18" s="16">
        <v>0.23799999999999999</v>
      </c>
    </row>
    <row r="19" spans="1:21" x14ac:dyDescent="0.2">
      <c r="A19" s="3">
        <v>66</v>
      </c>
      <c r="B19" s="15" t="s">
        <v>103</v>
      </c>
      <c r="C19" s="15" t="s">
        <v>104</v>
      </c>
      <c r="D19" s="3">
        <v>696.9</v>
      </c>
      <c r="E19" s="3">
        <v>1.4379999999999999</v>
      </c>
      <c r="F19" s="10">
        <v>0.56999999999999995</v>
      </c>
      <c r="G19" s="3">
        <v>0.76</v>
      </c>
      <c r="H19" s="3">
        <v>198</v>
      </c>
      <c r="I19" s="3">
        <v>39.22</v>
      </c>
      <c r="J19" s="3">
        <v>16.100000000000001</v>
      </c>
      <c r="K19" s="3">
        <v>0</v>
      </c>
      <c r="L19" s="3">
        <v>0</v>
      </c>
      <c r="M19" s="3">
        <v>-332.44</v>
      </c>
      <c r="N19" s="3">
        <v>65.989999999999995</v>
      </c>
      <c r="O19" s="4">
        <v>-10.98</v>
      </c>
      <c r="P19" s="4">
        <v>1.3380000000000001</v>
      </c>
      <c r="Q19" s="4">
        <v>-7.4229999999999999E-4</v>
      </c>
      <c r="R19" s="4">
        <v>1.5979999999999999E-7</v>
      </c>
      <c r="S19" s="16">
        <v>0.20300000000000001</v>
      </c>
    </row>
    <row r="20" spans="1:21" x14ac:dyDescent="0.2">
      <c r="A20" s="3">
        <v>68</v>
      </c>
      <c r="B20" s="15" t="s">
        <v>105</v>
      </c>
      <c r="C20" s="15" t="s">
        <v>106</v>
      </c>
      <c r="D20" s="3">
        <v>720.6</v>
      </c>
      <c r="E20" s="3">
        <v>1.419</v>
      </c>
      <c r="F20" s="10">
        <v>0.747</v>
      </c>
      <c r="G20" s="3">
        <v>0.77</v>
      </c>
      <c r="H20" s="3">
        <v>226</v>
      </c>
      <c r="I20" s="3">
        <v>44.54</v>
      </c>
      <c r="J20" s="3">
        <v>16.2</v>
      </c>
      <c r="K20" s="3">
        <v>0</v>
      </c>
      <c r="L20" s="3">
        <v>0</v>
      </c>
      <c r="M20" s="3">
        <v>-374.17</v>
      </c>
      <c r="N20" s="3">
        <v>82.15</v>
      </c>
      <c r="O20" s="4">
        <v>-13.02</v>
      </c>
      <c r="P20" s="4">
        <v>1.5289999999999999</v>
      </c>
      <c r="Q20" s="4">
        <v>-8.5369999999999999E-4</v>
      </c>
      <c r="R20" s="4">
        <v>1.85E-7</v>
      </c>
      <c r="S20" s="16">
        <v>0.22</v>
      </c>
    </row>
    <row r="21" spans="1:21" x14ac:dyDescent="0.2">
      <c r="A21" s="3">
        <v>73</v>
      </c>
      <c r="B21" s="15" t="s">
        <v>107</v>
      </c>
      <c r="C21" s="18" t="s">
        <v>108</v>
      </c>
      <c r="D21" s="3">
        <v>768</v>
      </c>
      <c r="E21" s="3">
        <v>1.1599999999999999</v>
      </c>
      <c r="F21" s="10">
        <v>0.90690000000000004</v>
      </c>
      <c r="G21" s="3">
        <f>H21/363.69</f>
        <v>0.77676042783689403</v>
      </c>
      <c r="H21" s="3">
        <v>282.5</v>
      </c>
      <c r="I21" s="3">
        <f>460.28/8.314</f>
        <v>55.362039932643732</v>
      </c>
      <c r="J21" s="3">
        <v>16.2</v>
      </c>
      <c r="K21" s="3">
        <v>0</v>
      </c>
      <c r="L21" s="3">
        <v>0</v>
      </c>
      <c r="M21" s="3">
        <v>-456.46</v>
      </c>
      <c r="N21" s="3">
        <v>115.7</v>
      </c>
      <c r="P21" s="4"/>
      <c r="Q21" s="4"/>
      <c r="R21" s="4"/>
      <c r="S21" s="16"/>
    </row>
    <row r="22" spans="1:21" x14ac:dyDescent="0.2">
      <c r="A22" s="3">
        <v>104</v>
      </c>
      <c r="B22" s="15" t="s">
        <v>109</v>
      </c>
      <c r="C22" s="15" t="s">
        <v>110</v>
      </c>
      <c r="D22" s="3">
        <v>511.8</v>
      </c>
      <c r="E22" s="3">
        <v>4.5019999999999998</v>
      </c>
      <c r="F22" s="10">
        <v>0.19400000000000001</v>
      </c>
      <c r="G22" s="3">
        <v>0.74</v>
      </c>
      <c r="H22" s="3">
        <v>70</v>
      </c>
      <c r="I22" s="3">
        <v>9.9700000000000006</v>
      </c>
      <c r="J22" s="3">
        <v>16.5</v>
      </c>
      <c r="K22" s="3">
        <v>0</v>
      </c>
      <c r="L22" s="3">
        <v>0</v>
      </c>
      <c r="M22" s="3">
        <v>-78.400000000000006</v>
      </c>
      <c r="N22" s="3">
        <v>38.869300000000003</v>
      </c>
      <c r="O22" s="4">
        <v>-53.62</v>
      </c>
      <c r="P22" s="4">
        <v>0.54259999999999997</v>
      </c>
      <c r="Q22" s="4">
        <v>-3.0309999999999999E-4</v>
      </c>
      <c r="R22" s="4">
        <v>6.4850000000000002E-8</v>
      </c>
      <c r="S22" s="16">
        <v>0.27300000000000002</v>
      </c>
    </row>
    <row r="23" spans="1:21" x14ac:dyDescent="0.2">
      <c r="A23" s="3">
        <v>105</v>
      </c>
      <c r="B23" s="15" t="s">
        <v>111</v>
      </c>
      <c r="C23" s="15" t="s">
        <v>112</v>
      </c>
      <c r="D23" s="3">
        <v>532.79999999999995</v>
      </c>
      <c r="E23" s="3">
        <v>3.7850000000000001</v>
      </c>
      <c r="F23" s="10">
        <v>0.23</v>
      </c>
      <c r="G23" s="3">
        <v>0.74</v>
      </c>
      <c r="H23" s="3">
        <v>84</v>
      </c>
      <c r="I23" s="3">
        <v>13.21</v>
      </c>
      <c r="J23" s="3">
        <v>16.100000000000001</v>
      </c>
      <c r="K23" s="3">
        <v>0</v>
      </c>
      <c r="L23" s="3">
        <v>0</v>
      </c>
      <c r="M23" s="3">
        <v>-106.023</v>
      </c>
      <c r="N23" s="3">
        <v>35.773200000000003</v>
      </c>
      <c r="O23" s="4">
        <v>-50.11</v>
      </c>
      <c r="P23" s="4">
        <v>0.6381</v>
      </c>
      <c r="Q23" s="4">
        <v>-3.6420000000000002E-4</v>
      </c>
      <c r="R23" s="4">
        <v>8.0140000000000002E-8</v>
      </c>
      <c r="S23" s="16">
        <v>0.27200000000000002</v>
      </c>
    </row>
    <row r="24" spans="1:21" x14ac:dyDescent="0.2">
      <c r="A24" s="3">
        <v>137</v>
      </c>
      <c r="B24" s="15" t="s">
        <v>113</v>
      </c>
      <c r="C24" s="15" t="s">
        <v>114</v>
      </c>
      <c r="D24" s="3">
        <v>553.5</v>
      </c>
      <c r="E24" s="3">
        <v>4.0750000000000002</v>
      </c>
      <c r="F24" s="10">
        <v>0.215</v>
      </c>
      <c r="G24" s="3">
        <v>0.77</v>
      </c>
      <c r="H24" s="3">
        <v>84</v>
      </c>
      <c r="I24" s="3">
        <v>12.74</v>
      </c>
      <c r="J24" s="3">
        <v>16.8</v>
      </c>
      <c r="K24" s="3">
        <v>0</v>
      </c>
      <c r="L24" s="3">
        <v>0</v>
      </c>
      <c r="M24" s="3">
        <v>-123.3</v>
      </c>
      <c r="N24" s="3">
        <v>31.756599999999999</v>
      </c>
      <c r="O24" s="4">
        <v>-54.54</v>
      </c>
      <c r="P24" s="4">
        <v>0.61129999999999995</v>
      </c>
      <c r="Q24" s="4">
        <v>-2.5230000000000001E-4</v>
      </c>
      <c r="R24" s="4">
        <v>1.321E-8</v>
      </c>
      <c r="S24" s="16">
        <v>0.27300000000000002</v>
      </c>
      <c r="T24" s="6">
        <v>279.84999999999997</v>
      </c>
      <c r="U24" s="6">
        <v>2.677</v>
      </c>
    </row>
    <row r="25" spans="1:21" x14ac:dyDescent="0.2">
      <c r="A25" s="3">
        <v>138</v>
      </c>
      <c r="B25" s="15" t="s">
        <v>115</v>
      </c>
      <c r="C25" s="15" t="s">
        <v>116</v>
      </c>
      <c r="D25" s="3">
        <v>572.20000000000005</v>
      </c>
      <c r="E25" s="3">
        <v>3.4710000000000001</v>
      </c>
      <c r="F25" s="10">
        <v>0.23499999999999999</v>
      </c>
      <c r="G25" s="3">
        <v>0.77</v>
      </c>
      <c r="H25" s="3">
        <v>98</v>
      </c>
      <c r="I25" s="3">
        <v>16.25</v>
      </c>
      <c r="J25" s="3">
        <v>16.100000000000001</v>
      </c>
      <c r="K25" s="3">
        <v>0</v>
      </c>
      <c r="L25" s="3">
        <v>0</v>
      </c>
      <c r="M25" s="3">
        <v>-154.76599999999999</v>
      </c>
      <c r="N25" s="3">
        <v>27.279699999999998</v>
      </c>
      <c r="O25" s="4">
        <v>-61.92</v>
      </c>
      <c r="P25" s="4">
        <v>0.78420000000000001</v>
      </c>
      <c r="Q25" s="4">
        <v>-4.438E-4</v>
      </c>
      <c r="R25" s="4">
        <v>9.3660000000000006E-8</v>
      </c>
      <c r="S25" s="16">
        <v>0.26900000000000002</v>
      </c>
    </row>
    <row r="26" spans="1:21" x14ac:dyDescent="0.2">
      <c r="A26" s="3">
        <v>153</v>
      </c>
      <c r="B26" s="15" t="s">
        <v>117</v>
      </c>
      <c r="C26" s="15" t="s">
        <v>118</v>
      </c>
      <c r="D26" s="3">
        <v>703.6</v>
      </c>
      <c r="E26" s="3">
        <v>3.2</v>
      </c>
      <c r="F26" s="10">
        <v>0.27900000000000003</v>
      </c>
      <c r="G26" s="3">
        <v>0.89</v>
      </c>
      <c r="H26" s="3">
        <v>138</v>
      </c>
      <c r="I26" s="3">
        <v>20.04</v>
      </c>
      <c r="J26" s="3">
        <v>17.600000000000001</v>
      </c>
      <c r="K26" s="3">
        <v>0</v>
      </c>
      <c r="L26" s="3">
        <v>0</v>
      </c>
      <c r="M26" s="3">
        <v>-168.95</v>
      </c>
      <c r="N26" s="3">
        <v>85.813800000000001</v>
      </c>
      <c r="P26" s="4"/>
      <c r="Q26" s="4"/>
      <c r="R26" s="4"/>
      <c r="S26" s="16">
        <v>0.26300000000000001</v>
      </c>
    </row>
    <row r="27" spans="1:21" x14ac:dyDescent="0.2">
      <c r="A27" s="3">
        <v>154</v>
      </c>
      <c r="B27" s="15" t="s">
        <v>119</v>
      </c>
      <c r="C27" s="15" t="s">
        <v>120</v>
      </c>
      <c r="D27" s="3">
        <v>687</v>
      </c>
      <c r="E27" s="3">
        <v>3.2</v>
      </c>
      <c r="F27" s="19">
        <v>0.29899999999999999</v>
      </c>
      <c r="G27" s="3">
        <v>0.87</v>
      </c>
      <c r="H27" s="3">
        <f>H26</f>
        <v>138</v>
      </c>
      <c r="I27" s="3">
        <v>20.16</v>
      </c>
      <c r="J27" s="3">
        <v>16.95</v>
      </c>
      <c r="K27" s="3">
        <v>0</v>
      </c>
      <c r="L27" s="3">
        <v>0</v>
      </c>
      <c r="M27" s="3">
        <v>-182.297</v>
      </c>
      <c r="N27" s="3">
        <v>73.429199999999994</v>
      </c>
      <c r="P27" s="4"/>
      <c r="Q27" s="4"/>
      <c r="R27" s="4"/>
      <c r="S27" s="7">
        <v>0.26900000000000002</v>
      </c>
    </row>
    <row r="28" spans="1:21" x14ac:dyDescent="0.2">
      <c r="A28" s="3">
        <v>201</v>
      </c>
      <c r="B28" s="15" t="s">
        <v>121</v>
      </c>
      <c r="C28" s="15" t="s">
        <v>122</v>
      </c>
      <c r="D28" s="3">
        <v>282.39999999999998</v>
      </c>
      <c r="E28" s="3">
        <v>5.032</v>
      </c>
      <c r="F28" s="10">
        <v>8.5000000000000006E-2</v>
      </c>
      <c r="G28" s="3">
        <v>0.43</v>
      </c>
      <c r="H28" s="3">
        <v>28</v>
      </c>
      <c r="I28" s="3">
        <v>5.26</v>
      </c>
      <c r="J28" s="3">
        <v>13.5</v>
      </c>
      <c r="K28" s="3">
        <v>0</v>
      </c>
      <c r="L28" s="3">
        <v>0.4</v>
      </c>
      <c r="M28" s="3">
        <v>52.51</v>
      </c>
      <c r="N28" s="3">
        <v>68.430000000000007</v>
      </c>
      <c r="O28" s="4">
        <v>3.806</v>
      </c>
      <c r="P28" s="4">
        <v>0.15659999999999999</v>
      </c>
      <c r="Q28" s="4">
        <v>-8.3479999999999994E-5</v>
      </c>
      <c r="R28" s="4">
        <v>1.7550000000000002E-8</v>
      </c>
      <c r="S28" s="16">
        <v>0.27700000000000002</v>
      </c>
    </row>
    <row r="29" spans="1:21" x14ac:dyDescent="0.2">
      <c r="A29" s="3">
        <v>202</v>
      </c>
      <c r="B29" s="15" t="s">
        <v>123</v>
      </c>
      <c r="C29" s="15" t="s">
        <v>124</v>
      </c>
      <c r="D29" s="3">
        <v>364.8</v>
      </c>
      <c r="E29" s="3">
        <v>4.6130000000000004</v>
      </c>
      <c r="F29" s="10">
        <v>0.14199999999999999</v>
      </c>
      <c r="G29" s="3">
        <v>0.61</v>
      </c>
      <c r="H29" s="3">
        <v>42</v>
      </c>
      <c r="I29" s="3">
        <v>7.69</v>
      </c>
      <c r="J29" s="3">
        <v>13.2</v>
      </c>
      <c r="K29" s="3">
        <v>0</v>
      </c>
      <c r="L29" s="3">
        <v>0.4</v>
      </c>
      <c r="M29" s="3">
        <v>19.71</v>
      </c>
      <c r="N29" s="3">
        <v>62.14</v>
      </c>
      <c r="O29" s="4">
        <v>3.71</v>
      </c>
      <c r="P29" s="4">
        <v>0.23449999999999999</v>
      </c>
      <c r="Q29" s="4">
        <v>-1.16E-4</v>
      </c>
      <c r="R29" s="4">
        <v>2.2049999999999999E-8</v>
      </c>
      <c r="S29" s="16">
        <v>0.27500000000000002</v>
      </c>
    </row>
    <row r="30" spans="1:21" x14ac:dyDescent="0.2">
      <c r="A30" s="3">
        <v>204</v>
      </c>
      <c r="B30" s="15" t="s">
        <v>125</v>
      </c>
      <c r="C30" s="15" t="s">
        <v>126</v>
      </c>
      <c r="D30" s="3">
        <v>419.6</v>
      </c>
      <c r="E30" s="3">
        <v>4.0199999999999996</v>
      </c>
      <c r="F30" s="10">
        <v>0.187</v>
      </c>
      <c r="G30" s="3">
        <v>0.63</v>
      </c>
      <c r="H30" s="3">
        <v>56</v>
      </c>
      <c r="I30" s="3">
        <v>10.31</v>
      </c>
      <c r="J30" s="3">
        <v>13.7</v>
      </c>
      <c r="K30" s="3">
        <v>0</v>
      </c>
      <c r="L30" s="3">
        <v>0.4</v>
      </c>
      <c r="M30" s="3">
        <v>-0.54</v>
      </c>
      <c r="N30" s="3">
        <v>70.239999999999995</v>
      </c>
      <c r="O30" s="4">
        <v>-2.9940000000000002</v>
      </c>
      <c r="P30" s="4">
        <v>0.35320000000000001</v>
      </c>
      <c r="Q30" s="4">
        <v>-1.9900000000000001E-4</v>
      </c>
      <c r="R30" s="4">
        <v>4.4630000000000003E-8</v>
      </c>
      <c r="S30" s="16">
        <v>0.27600000000000002</v>
      </c>
    </row>
    <row r="31" spans="1:21" x14ac:dyDescent="0.2">
      <c r="A31" s="3">
        <v>205</v>
      </c>
      <c r="B31" s="15" t="s">
        <v>127</v>
      </c>
      <c r="C31" s="15" t="s">
        <v>128</v>
      </c>
      <c r="D31" s="9">
        <v>435.3</v>
      </c>
      <c r="E31" s="10">
        <v>4.2</v>
      </c>
      <c r="F31" s="10">
        <v>0.20200000000000001</v>
      </c>
      <c r="G31" s="12">
        <v>0.64073226544622419</v>
      </c>
      <c r="H31" s="9">
        <v>56.11</v>
      </c>
      <c r="I31" s="12">
        <v>9.6223237911955728</v>
      </c>
      <c r="J31" s="12">
        <v>14.727476362228527</v>
      </c>
      <c r="K31" s="12">
        <v>0</v>
      </c>
      <c r="L31" s="12">
        <v>0.4</v>
      </c>
      <c r="M31" s="3">
        <v>-7.4</v>
      </c>
      <c r="N31" s="3">
        <v>65.5</v>
      </c>
      <c r="P31" s="4"/>
      <c r="Q31" s="4"/>
      <c r="R31" s="4"/>
      <c r="S31" s="16">
        <v>0.27200000000000002</v>
      </c>
    </row>
    <row r="32" spans="1:21" x14ac:dyDescent="0.2">
      <c r="A32" s="3">
        <v>206</v>
      </c>
      <c r="B32" s="15" t="s">
        <v>129</v>
      </c>
      <c r="C32" s="18" t="s">
        <v>130</v>
      </c>
      <c r="D32" s="9">
        <v>428.7</v>
      </c>
      <c r="E32" s="10">
        <v>3.98</v>
      </c>
      <c r="F32" s="10">
        <v>0.219</v>
      </c>
      <c r="G32" s="12">
        <v>0.62639821029082765</v>
      </c>
      <c r="H32" s="9">
        <v>70.13</v>
      </c>
      <c r="I32" s="12">
        <v>10.50036083714217</v>
      </c>
      <c r="J32" s="12">
        <v>14.482018422858053</v>
      </c>
      <c r="K32" s="12">
        <v>0</v>
      </c>
      <c r="L32" s="12">
        <v>0.4</v>
      </c>
      <c r="M32" s="3">
        <v>-11</v>
      </c>
      <c r="N32" s="3">
        <v>63.4</v>
      </c>
      <c r="P32" s="4"/>
      <c r="Q32" s="4"/>
      <c r="R32" s="4"/>
      <c r="S32" s="16">
        <v>0.27400000000000002</v>
      </c>
    </row>
    <row r="33" spans="1:23" x14ac:dyDescent="0.2">
      <c r="A33" s="3">
        <v>207</v>
      </c>
      <c r="B33" s="15" t="s">
        <v>131</v>
      </c>
      <c r="C33" s="15" t="s">
        <v>132</v>
      </c>
      <c r="D33" s="3">
        <v>417.9</v>
      </c>
      <c r="E33" s="3">
        <v>3.9990000000000001</v>
      </c>
      <c r="F33" s="10">
        <v>0.189</v>
      </c>
      <c r="G33" s="3">
        <v>0.59</v>
      </c>
      <c r="H33" s="3">
        <v>56</v>
      </c>
      <c r="I33" s="3">
        <v>10.72</v>
      </c>
      <c r="J33" s="3">
        <v>13.7</v>
      </c>
      <c r="K33" s="3">
        <v>0</v>
      </c>
      <c r="L33" s="3">
        <v>0.4</v>
      </c>
      <c r="M33" s="3">
        <v>-17.100000000000001</v>
      </c>
      <c r="N33" s="3">
        <v>57</v>
      </c>
      <c r="O33" s="4">
        <v>16.05</v>
      </c>
      <c r="P33" s="4">
        <v>0.28039999999999998</v>
      </c>
      <c r="Q33" s="4">
        <v>-1.091E-4</v>
      </c>
      <c r="R33" s="4">
        <v>9.0979999999999998E-9</v>
      </c>
      <c r="S33" s="16">
        <v>0.27500000000000002</v>
      </c>
    </row>
    <row r="34" spans="1:23" x14ac:dyDescent="0.2">
      <c r="A34" s="3">
        <v>209</v>
      </c>
      <c r="B34" s="15" t="s">
        <v>133</v>
      </c>
      <c r="C34" s="15" t="s">
        <v>134</v>
      </c>
      <c r="D34" s="3">
        <v>464.8</v>
      </c>
      <c r="E34" s="3">
        <v>3.5289999999999999</v>
      </c>
      <c r="F34" s="10">
        <v>0.23300000000000001</v>
      </c>
      <c r="G34" s="3">
        <v>0.63</v>
      </c>
      <c r="H34" s="3">
        <v>70</v>
      </c>
      <c r="I34" s="3">
        <v>13.17</v>
      </c>
      <c r="J34" s="3">
        <v>14.5</v>
      </c>
      <c r="K34" s="3">
        <v>0</v>
      </c>
      <c r="L34" s="3">
        <v>0.24</v>
      </c>
      <c r="M34" s="3">
        <v>-21.3</v>
      </c>
      <c r="N34" s="3">
        <v>78.45</v>
      </c>
      <c r="O34" s="4">
        <v>-0.13400000000000001</v>
      </c>
      <c r="P34" s="4">
        <v>0.43290000000000001</v>
      </c>
      <c r="Q34" s="4">
        <v>-2.3169999999999999E-4</v>
      </c>
      <c r="R34" s="4">
        <v>4.681E-8</v>
      </c>
      <c r="S34" s="16">
        <v>0.27</v>
      </c>
    </row>
    <row r="35" spans="1:23" x14ac:dyDescent="0.2">
      <c r="A35" s="3">
        <v>216</v>
      </c>
      <c r="B35" s="15" t="s">
        <v>135</v>
      </c>
      <c r="C35" s="20" t="s">
        <v>136</v>
      </c>
      <c r="D35" s="3">
        <v>504</v>
      </c>
      <c r="E35" s="3">
        <v>3.21</v>
      </c>
      <c r="F35" s="10">
        <v>0.28550999999999999</v>
      </c>
      <c r="G35" s="12">
        <f>84.1595/125.7848</f>
        <v>0.66907527777601106</v>
      </c>
      <c r="H35" s="3">
        <v>84</v>
      </c>
      <c r="I35" s="12">
        <f>130.6022/8.314</f>
        <v>15.708708203031033</v>
      </c>
      <c r="J35" s="3">
        <v>14.94</v>
      </c>
      <c r="M35" s="3">
        <v>-41.67</v>
      </c>
      <c r="N35" s="3">
        <v>87.445599999999999</v>
      </c>
      <c r="P35" s="4"/>
      <c r="Q35" s="4"/>
      <c r="R35" s="4"/>
      <c r="S35" s="16">
        <v>0.27200000000000002</v>
      </c>
    </row>
    <row r="36" spans="1:23" x14ac:dyDescent="0.2">
      <c r="A36" s="3">
        <v>248</v>
      </c>
      <c r="B36" s="15" t="s">
        <v>137</v>
      </c>
      <c r="C36" s="15" t="s">
        <v>137</v>
      </c>
      <c r="D36" s="9">
        <v>531</v>
      </c>
      <c r="E36" s="10">
        <v>3.14</v>
      </c>
      <c r="F36" s="10">
        <v>0.23880000000000001</v>
      </c>
      <c r="G36" s="12">
        <v>19.004089487611257</v>
      </c>
      <c r="H36" s="9">
        <v>98.19</v>
      </c>
      <c r="I36" s="12">
        <v>0.7</v>
      </c>
      <c r="J36" s="12">
        <v>14.645657049105036</v>
      </c>
      <c r="K36" s="12">
        <v>0</v>
      </c>
      <c r="L36" s="12">
        <v>0.4</v>
      </c>
      <c r="M36" s="3">
        <v>-85.48</v>
      </c>
      <c r="N36" s="3">
        <v>85.57</v>
      </c>
      <c r="P36" s="4"/>
      <c r="Q36" s="4"/>
      <c r="R36" s="4"/>
      <c r="S36" s="7">
        <v>0.27100000000000002</v>
      </c>
    </row>
    <row r="37" spans="1:23" x14ac:dyDescent="0.2">
      <c r="A37" s="3">
        <v>260</v>
      </c>
      <c r="B37" s="15" t="s">
        <v>138</v>
      </c>
      <c r="C37" s="20" t="s">
        <v>139</v>
      </c>
      <c r="D37" s="21">
        <v>617</v>
      </c>
      <c r="E37" s="3">
        <v>2.2200000000000002</v>
      </c>
      <c r="F37" s="10">
        <v>0.475248</v>
      </c>
      <c r="G37" s="12">
        <f>H37/190.242</f>
        <v>0.73730196276321747</v>
      </c>
      <c r="H37" s="21">
        <v>140.26580000000001</v>
      </c>
      <c r="I37" s="12">
        <f>221.0337/8.314</f>
        <v>26.585722877074815</v>
      </c>
      <c r="J37" s="3">
        <v>15.81</v>
      </c>
      <c r="M37" s="3">
        <v>-124.69</v>
      </c>
      <c r="N37" s="3">
        <v>119.83</v>
      </c>
      <c r="P37" s="4"/>
      <c r="Q37" s="4"/>
      <c r="R37" s="4"/>
      <c r="S37" s="7">
        <v>0.253</v>
      </c>
    </row>
    <row r="38" spans="1:23" x14ac:dyDescent="0.2">
      <c r="A38" s="3">
        <v>270</v>
      </c>
      <c r="B38" s="15" t="s">
        <v>140</v>
      </c>
      <c r="C38" s="20" t="s">
        <v>141</v>
      </c>
      <c r="D38" s="9">
        <v>82.143600000000006</v>
      </c>
      <c r="E38" s="3">
        <v>4.3499999999999996</v>
      </c>
      <c r="F38" s="10">
        <v>0.21230199999999999</v>
      </c>
      <c r="G38" s="10">
        <f>H38/101.877</f>
        <v>0.80630171677611251</v>
      </c>
      <c r="H38" s="21">
        <v>82.143600000000006</v>
      </c>
      <c r="I38" s="12">
        <f>101.0171/8.314</f>
        <v>12.150240558094779</v>
      </c>
      <c r="J38" s="3">
        <v>17.420000000000002</v>
      </c>
      <c r="M38" s="3">
        <v>-4.5999999999999996</v>
      </c>
      <c r="N38" s="3">
        <v>106.85899999999999</v>
      </c>
      <c r="P38" s="4"/>
      <c r="Q38" s="4"/>
      <c r="R38" s="4"/>
      <c r="S38" s="7">
        <v>0.27200000000000002</v>
      </c>
    </row>
    <row r="39" spans="1:23" x14ac:dyDescent="0.2">
      <c r="A39" s="3">
        <v>303</v>
      </c>
      <c r="B39" s="15" t="s">
        <v>142</v>
      </c>
      <c r="C39" s="15" t="s">
        <v>143</v>
      </c>
      <c r="D39" s="3">
        <v>425.4</v>
      </c>
      <c r="E39" s="3">
        <v>4.33</v>
      </c>
      <c r="F39" s="10">
        <v>0.193</v>
      </c>
      <c r="G39" s="3">
        <v>0.65</v>
      </c>
      <c r="H39" s="3">
        <v>54</v>
      </c>
      <c r="I39" s="3">
        <v>9.56</v>
      </c>
      <c r="J39" s="3">
        <v>15.6</v>
      </c>
      <c r="K39" s="3">
        <v>0</v>
      </c>
      <c r="L39" s="3">
        <v>0.7</v>
      </c>
      <c r="M39" s="3">
        <v>109.24</v>
      </c>
      <c r="N39" s="3">
        <v>149.72999999999999</v>
      </c>
      <c r="O39" s="4">
        <v>-1.6870000000000001</v>
      </c>
      <c r="P39" s="4">
        <v>0.34189999999999998</v>
      </c>
      <c r="Q39" s="4">
        <v>-2.34E-4</v>
      </c>
      <c r="R39" s="4">
        <v>6.3349999999999995E-8</v>
      </c>
      <c r="S39" s="16">
        <v>0.27</v>
      </c>
    </row>
    <row r="40" spans="1:23" x14ac:dyDescent="0.2">
      <c r="A40" s="3">
        <v>309</v>
      </c>
      <c r="B40" s="15" t="s">
        <v>144</v>
      </c>
      <c r="C40" s="15" t="s">
        <v>145</v>
      </c>
      <c r="D40" s="3">
        <v>484</v>
      </c>
      <c r="E40" s="3">
        <v>3.85</v>
      </c>
      <c r="F40" s="10">
        <v>0.158</v>
      </c>
      <c r="G40" s="3">
        <v>0.68</v>
      </c>
      <c r="H40" s="3">
        <v>68</v>
      </c>
      <c r="I40" s="3">
        <v>12.78</v>
      </c>
      <c r="J40" s="3">
        <v>15.3</v>
      </c>
      <c r="K40" s="3">
        <v>0</v>
      </c>
      <c r="L40" s="3">
        <v>0.7</v>
      </c>
      <c r="M40" s="3">
        <v>75.7</v>
      </c>
      <c r="N40" s="3">
        <v>145.9</v>
      </c>
      <c r="O40" s="4">
        <v>-3.4119999999999999</v>
      </c>
      <c r="P40" s="4">
        <v>0.45850000000000002</v>
      </c>
      <c r="Q40" s="4">
        <v>-3.3369999999999998E-4</v>
      </c>
      <c r="R40" s="4">
        <v>9.9999999999999995E-8</v>
      </c>
      <c r="S40" s="16">
        <v>0.26400000000000001</v>
      </c>
    </row>
    <row r="41" spans="1:23" x14ac:dyDescent="0.2">
      <c r="A41" s="3">
        <v>401</v>
      </c>
      <c r="B41" s="15" t="s">
        <v>146</v>
      </c>
      <c r="C41" s="15" t="s">
        <v>147</v>
      </c>
      <c r="D41" s="3">
        <v>308.3</v>
      </c>
      <c r="E41" s="3">
        <v>6.1390000000000002</v>
      </c>
      <c r="F41" s="10">
        <v>0.187</v>
      </c>
      <c r="G41" s="3">
        <v>0.5</v>
      </c>
      <c r="H41" s="3">
        <v>28</v>
      </c>
      <c r="I41" s="3">
        <v>5.32</v>
      </c>
      <c r="J41" s="3">
        <v>18.68</v>
      </c>
      <c r="K41" s="3">
        <v>0.4</v>
      </c>
      <c r="L41" s="3">
        <v>0.4</v>
      </c>
      <c r="M41" s="3">
        <v>226.73099999999999</v>
      </c>
      <c r="N41" s="3">
        <v>209.2</v>
      </c>
      <c r="O41" s="4">
        <v>26.82</v>
      </c>
      <c r="P41" s="4">
        <v>7.578E-2</v>
      </c>
      <c r="Q41" s="4">
        <v>-5.007E-5</v>
      </c>
      <c r="R41" s="4">
        <v>1.412E-8</v>
      </c>
      <c r="S41" s="16">
        <v>0.27100000000000002</v>
      </c>
    </row>
    <row r="42" spans="1:23" x14ac:dyDescent="0.2">
      <c r="A42" s="3">
        <v>501</v>
      </c>
      <c r="B42" s="15" t="s">
        <v>148</v>
      </c>
      <c r="C42" s="15" t="s">
        <v>149</v>
      </c>
      <c r="D42" s="3">
        <v>562.20000000000005</v>
      </c>
      <c r="E42" s="3">
        <v>4.8979999999999997</v>
      </c>
      <c r="F42" s="10">
        <v>0.21099999999999999</v>
      </c>
      <c r="G42" s="3">
        <v>0.87</v>
      </c>
      <c r="H42" s="3">
        <v>78</v>
      </c>
      <c r="I42" s="3">
        <v>9.82</v>
      </c>
      <c r="J42" s="3">
        <v>18.7</v>
      </c>
      <c r="K42" s="3">
        <v>0.63</v>
      </c>
      <c r="L42" s="3">
        <v>2.2400000000000002</v>
      </c>
      <c r="M42" s="3">
        <v>82.88</v>
      </c>
      <c r="N42" s="3">
        <v>129.75</v>
      </c>
      <c r="O42" s="4">
        <v>-33.92</v>
      </c>
      <c r="P42" s="4">
        <v>0.47389999999999999</v>
      </c>
      <c r="Q42" s="4">
        <v>-3.0170000000000002E-4</v>
      </c>
      <c r="R42" s="4">
        <v>7.1299999999999997E-8</v>
      </c>
      <c r="S42" s="16">
        <v>0.27100000000000002</v>
      </c>
      <c r="T42" s="6">
        <v>278.67999999999995</v>
      </c>
      <c r="U42" s="6">
        <v>9.8369999999999997</v>
      </c>
      <c r="V42" s="6">
        <v>353.25</v>
      </c>
      <c r="W42" s="6">
        <v>30.765000000000001</v>
      </c>
    </row>
    <row r="43" spans="1:23" x14ac:dyDescent="0.2">
      <c r="A43" s="3">
        <v>502</v>
      </c>
      <c r="B43" s="15" t="s">
        <v>150</v>
      </c>
      <c r="C43" s="15" t="s">
        <v>151</v>
      </c>
      <c r="D43" s="3">
        <v>591.79999999999995</v>
      </c>
      <c r="E43" s="3">
        <v>4.109</v>
      </c>
      <c r="F43" s="10">
        <v>0.26400000000000001</v>
      </c>
      <c r="G43" s="3">
        <v>0.86</v>
      </c>
      <c r="H43" s="3">
        <v>92</v>
      </c>
      <c r="I43" s="3">
        <v>12.49</v>
      </c>
      <c r="J43" s="3">
        <v>18.3</v>
      </c>
      <c r="K43" s="3">
        <v>0.56999999999999995</v>
      </c>
      <c r="L43" s="3">
        <v>2.23</v>
      </c>
      <c r="M43" s="3">
        <v>50.17</v>
      </c>
      <c r="N43" s="3">
        <v>122.29</v>
      </c>
      <c r="O43" s="4">
        <v>-24.35</v>
      </c>
      <c r="P43" s="4">
        <v>0.51249999999999996</v>
      </c>
      <c r="Q43" s="4">
        <v>-2.765E-4</v>
      </c>
      <c r="R43" s="4">
        <v>4.9110000000000001E-8</v>
      </c>
      <c r="S43" s="16">
        <v>0.26400000000000001</v>
      </c>
    </row>
    <row r="44" spans="1:23" x14ac:dyDescent="0.2">
      <c r="A44" s="3">
        <v>504</v>
      </c>
      <c r="B44" s="15" t="s">
        <v>152</v>
      </c>
      <c r="C44" s="15" t="s">
        <v>153</v>
      </c>
      <c r="D44" s="3">
        <v>617.20000000000005</v>
      </c>
      <c r="E44" s="3">
        <v>3.609</v>
      </c>
      <c r="F44" s="10">
        <v>0.30399999999999999</v>
      </c>
      <c r="G44" s="3">
        <v>0.86</v>
      </c>
      <c r="H44" s="3">
        <v>106</v>
      </c>
      <c r="I44" s="3">
        <v>15.44</v>
      </c>
      <c r="J44" s="3">
        <v>18</v>
      </c>
      <c r="K44" s="3">
        <v>0.23</v>
      </c>
      <c r="L44" s="3">
        <v>1.83</v>
      </c>
      <c r="M44" s="3">
        <v>29.92</v>
      </c>
      <c r="N44" s="3">
        <v>130.72999999999999</v>
      </c>
      <c r="O44" s="4">
        <v>-43.1</v>
      </c>
      <c r="P44" s="4">
        <v>0.70720000000000005</v>
      </c>
      <c r="Q44" s="4">
        <v>-4.8109999999999998E-4</v>
      </c>
      <c r="R44" s="4">
        <v>1.3010000000000001E-7</v>
      </c>
      <c r="S44" s="16">
        <v>0.26300000000000001</v>
      </c>
    </row>
    <row r="45" spans="1:23" x14ac:dyDescent="0.2">
      <c r="A45" s="3">
        <v>505</v>
      </c>
      <c r="B45" s="15" t="s">
        <v>154</v>
      </c>
      <c r="C45" s="15" t="s">
        <v>155</v>
      </c>
      <c r="D45" s="3">
        <v>630.4</v>
      </c>
      <c r="E45" s="3">
        <v>3.734</v>
      </c>
      <c r="F45" s="10">
        <v>0.313</v>
      </c>
      <c r="G45" s="3">
        <v>0.88</v>
      </c>
      <c r="H45" s="3">
        <v>106</v>
      </c>
      <c r="I45" s="3">
        <v>16.03</v>
      </c>
      <c r="J45" s="3">
        <v>18.399999999999999</v>
      </c>
      <c r="K45" s="3">
        <v>0.1</v>
      </c>
      <c r="L45" s="3">
        <v>1.8</v>
      </c>
      <c r="M45" s="3">
        <v>19</v>
      </c>
      <c r="N45" s="3">
        <v>122.22</v>
      </c>
      <c r="O45" s="4">
        <v>-15.85</v>
      </c>
      <c r="P45" s="4">
        <v>0.59619999999999995</v>
      </c>
      <c r="Q45" s="4">
        <v>-3.4430000000000002E-4</v>
      </c>
      <c r="R45" s="4">
        <v>7.5279999999999996E-8</v>
      </c>
      <c r="S45" s="16">
        <v>0.26300000000000001</v>
      </c>
    </row>
    <row r="46" spans="1:23" x14ac:dyDescent="0.2">
      <c r="A46" s="3">
        <v>506</v>
      </c>
      <c r="B46" s="15" t="s">
        <v>156</v>
      </c>
      <c r="C46" s="15" t="s">
        <v>157</v>
      </c>
      <c r="D46" s="3">
        <v>617.1</v>
      </c>
      <c r="E46" s="3">
        <v>3.5409999999999999</v>
      </c>
      <c r="F46" s="10">
        <v>0.32600000000000001</v>
      </c>
      <c r="G46" s="3">
        <v>0.86</v>
      </c>
      <c r="H46" s="3">
        <v>106</v>
      </c>
      <c r="I46" s="3">
        <v>15.35</v>
      </c>
      <c r="J46" s="3">
        <v>18.100000000000001</v>
      </c>
      <c r="K46" s="3">
        <v>0.19</v>
      </c>
      <c r="L46" s="3">
        <v>1.84</v>
      </c>
      <c r="M46" s="3">
        <v>17.239999999999998</v>
      </c>
      <c r="N46" s="3">
        <v>119</v>
      </c>
      <c r="O46" s="4">
        <v>-29.17</v>
      </c>
      <c r="P46" s="4">
        <v>0.62970000000000004</v>
      </c>
      <c r="Q46" s="4">
        <v>-3.747E-4</v>
      </c>
      <c r="R46" s="4">
        <v>8.4779999999999996E-8</v>
      </c>
      <c r="S46" s="16">
        <v>0.25900000000000001</v>
      </c>
    </row>
    <row r="47" spans="1:23" x14ac:dyDescent="0.2">
      <c r="A47" s="3">
        <v>507</v>
      </c>
      <c r="B47" s="15" t="s">
        <v>158</v>
      </c>
      <c r="C47" s="15" t="s">
        <v>159</v>
      </c>
      <c r="D47" s="3">
        <v>616.29999999999995</v>
      </c>
      <c r="E47" s="3">
        <v>3.5110000000000001</v>
      </c>
      <c r="F47" s="10">
        <v>0.32600000000000001</v>
      </c>
      <c r="G47" s="3">
        <v>0.86</v>
      </c>
      <c r="H47" s="3">
        <v>106</v>
      </c>
      <c r="I47" s="3">
        <v>15.26</v>
      </c>
      <c r="J47" s="3">
        <v>17.899999999999999</v>
      </c>
      <c r="K47" s="3">
        <v>0.27</v>
      </c>
      <c r="L47" s="3">
        <v>1.87</v>
      </c>
      <c r="M47" s="3">
        <v>17.95</v>
      </c>
      <c r="N47" s="3">
        <v>121.26</v>
      </c>
      <c r="O47" s="4">
        <f>-2.509+1</f>
        <v>-1.5089999999999999</v>
      </c>
      <c r="P47" s="4">
        <v>0.60419999999999996</v>
      </c>
      <c r="Q47" s="4">
        <v>-3.3740000000000002E-4</v>
      </c>
      <c r="R47" s="4">
        <v>6.8200000000000002E-8</v>
      </c>
      <c r="S47" s="16">
        <v>0.26</v>
      </c>
    </row>
    <row r="48" spans="1:23" x14ac:dyDescent="0.2">
      <c r="A48" s="3">
        <v>510</v>
      </c>
      <c r="B48" s="15" t="s">
        <v>160</v>
      </c>
      <c r="C48" s="15" t="s">
        <v>161</v>
      </c>
      <c r="D48" s="3">
        <v>631.20000000000005</v>
      </c>
      <c r="E48" s="3">
        <v>3.2090000000000001</v>
      </c>
      <c r="F48" s="10">
        <v>0.33800000000000002</v>
      </c>
      <c r="G48" s="3">
        <v>0.86</v>
      </c>
      <c r="H48" s="3">
        <v>121</v>
      </c>
      <c r="I48" s="3">
        <v>18.25</v>
      </c>
      <c r="J48" s="3">
        <v>17.399999999999999</v>
      </c>
      <c r="K48" s="3">
        <v>0.2</v>
      </c>
      <c r="L48" s="3">
        <v>2.57</v>
      </c>
      <c r="M48" s="3">
        <v>3.93</v>
      </c>
      <c r="N48" s="3">
        <v>137.15</v>
      </c>
      <c r="O48" s="4">
        <v>-33.936</v>
      </c>
      <c r="P48" s="4">
        <v>0.78420000000000001</v>
      </c>
      <c r="Q48" s="4">
        <v>-5.0869999999999995E-4</v>
      </c>
      <c r="R48" s="4">
        <v>1.2910000000000001E-7</v>
      </c>
      <c r="S48" s="16">
        <v>0.26200000000000001</v>
      </c>
    </row>
    <row r="49" spans="1:21" x14ac:dyDescent="0.2">
      <c r="A49" s="3">
        <v>558</v>
      </c>
      <c r="B49" s="15" t="s">
        <v>162</v>
      </c>
      <c r="C49" s="15" t="s">
        <v>163</v>
      </c>
      <c r="D49" s="3">
        <v>789.3</v>
      </c>
      <c r="E49" s="3">
        <v>3.847</v>
      </c>
      <c r="F49" s="10">
        <v>0.36599999999999999</v>
      </c>
      <c r="G49" s="3">
        <v>0.99</v>
      </c>
      <c r="H49" s="3">
        <v>154</v>
      </c>
      <c r="I49" s="3">
        <v>19.52</v>
      </c>
      <c r="J49" s="3">
        <v>19.3</v>
      </c>
      <c r="K49" s="3">
        <v>0.5</v>
      </c>
      <c r="L49" s="3">
        <v>4</v>
      </c>
      <c r="M49" s="3">
        <v>182.42</v>
      </c>
      <c r="N49" s="3">
        <v>281.08</v>
      </c>
      <c r="O49" s="4">
        <v>-97.07</v>
      </c>
      <c r="P49" s="4">
        <v>1.1060000000000001</v>
      </c>
      <c r="Q49" s="4">
        <v>-8.855E-4</v>
      </c>
      <c r="R49" s="4">
        <v>2.79E-7</v>
      </c>
      <c r="S49" s="16">
        <v>0.29399999999999998</v>
      </c>
      <c r="T49" s="6">
        <v>342.34999999999997</v>
      </c>
      <c r="U49" s="6">
        <v>18.579999999999998</v>
      </c>
    </row>
    <row r="50" spans="1:21" x14ac:dyDescent="0.2">
      <c r="A50" s="3">
        <v>563</v>
      </c>
      <c r="B50" s="15" t="s">
        <v>164</v>
      </c>
      <c r="C50" s="15" t="s">
        <v>165</v>
      </c>
      <c r="D50" s="3">
        <v>768</v>
      </c>
      <c r="E50" s="3">
        <v>2.92</v>
      </c>
      <c r="F50" s="10">
        <v>0.46100000000000002</v>
      </c>
      <c r="G50" s="3">
        <v>1</v>
      </c>
      <c r="H50" s="3">
        <v>168</v>
      </c>
      <c r="I50" s="3">
        <v>21.87</v>
      </c>
      <c r="J50" s="3">
        <v>19.600000000000001</v>
      </c>
      <c r="K50" s="3">
        <v>0.5</v>
      </c>
      <c r="L50" s="3">
        <v>4</v>
      </c>
      <c r="M50" s="3">
        <v>157.19999999999999</v>
      </c>
      <c r="N50" s="3">
        <v>282</v>
      </c>
      <c r="P50" s="4"/>
      <c r="Q50" s="4"/>
      <c r="R50" s="4"/>
      <c r="S50" s="16">
        <v>0.25</v>
      </c>
    </row>
    <row r="51" spans="1:21" x14ac:dyDescent="0.2">
      <c r="A51" s="3">
        <v>601</v>
      </c>
      <c r="B51" s="15" t="s">
        <v>166</v>
      </c>
      <c r="C51" s="15" t="s">
        <v>167</v>
      </c>
      <c r="D51" s="3">
        <v>636</v>
      </c>
      <c r="E51" s="3">
        <v>3.84</v>
      </c>
      <c r="F51" s="10">
        <v>0.297097</v>
      </c>
      <c r="G51" s="12">
        <f>H51/115.667</f>
        <v>0.90081094867161771</v>
      </c>
      <c r="H51" s="21">
        <v>104.19410000000001</v>
      </c>
      <c r="I51" s="12">
        <f>122.1182/8.314</f>
        <v>14.688260764974741</v>
      </c>
      <c r="J51" s="3">
        <v>19.02</v>
      </c>
      <c r="M51" s="3">
        <v>147.36000000000001</v>
      </c>
      <c r="N51" s="3">
        <v>213.80199999999999</v>
      </c>
      <c r="P51" s="4"/>
      <c r="Q51" s="4"/>
      <c r="R51" s="4"/>
      <c r="S51" s="16">
        <v>0.25600000000000001</v>
      </c>
    </row>
    <row r="52" spans="1:21" x14ac:dyDescent="0.2">
      <c r="A52" s="3">
        <v>701</v>
      </c>
      <c r="B52" s="15" t="s">
        <v>168</v>
      </c>
      <c r="C52" s="15" t="s">
        <v>169</v>
      </c>
      <c r="D52" s="3">
        <v>748.4</v>
      </c>
      <c r="E52" s="3">
        <v>4.0510000000000002</v>
      </c>
      <c r="F52" s="10">
        <v>0.30199999999999999</v>
      </c>
      <c r="G52" s="3">
        <v>0.98</v>
      </c>
      <c r="H52" s="3">
        <v>128</v>
      </c>
      <c r="I52" s="3">
        <v>16.03</v>
      </c>
      <c r="J52" s="3">
        <v>19.5</v>
      </c>
      <c r="K52" s="3">
        <v>0.86</v>
      </c>
      <c r="L52" s="3">
        <v>6.87</v>
      </c>
      <c r="M52" s="3">
        <v>150.959</v>
      </c>
      <c r="N52" s="3">
        <v>223.59299999999999</v>
      </c>
      <c r="O52" s="4">
        <v>-68.8</v>
      </c>
      <c r="P52" s="4">
        <v>0.84989999999999999</v>
      </c>
      <c r="Q52" s="4">
        <v>-6.5059999999999998E-4</v>
      </c>
      <c r="R52" s="4">
        <v>1.9810000000000001E-7</v>
      </c>
      <c r="S52" s="16">
        <v>0.26900000000000002</v>
      </c>
      <c r="T52" s="6">
        <v>353.34999999999997</v>
      </c>
      <c r="U52" s="6">
        <v>18.8</v>
      </c>
    </row>
    <row r="53" spans="1:21" x14ac:dyDescent="0.2">
      <c r="A53" s="3">
        <v>702</v>
      </c>
      <c r="B53" s="15" t="s">
        <v>170</v>
      </c>
      <c r="C53" s="15" t="s">
        <v>171</v>
      </c>
      <c r="D53" s="3">
        <v>772</v>
      </c>
      <c r="E53" s="3">
        <v>3.65</v>
      </c>
      <c r="F53" s="10">
        <v>0.29199999999999998</v>
      </c>
      <c r="G53" s="3">
        <v>1.02</v>
      </c>
      <c r="H53" s="3">
        <v>142</v>
      </c>
      <c r="I53" s="3">
        <v>19.079999999999998</v>
      </c>
      <c r="J53" s="3">
        <v>20.100000000000001</v>
      </c>
      <c r="K53" s="3">
        <v>0.77</v>
      </c>
      <c r="L53" s="3">
        <v>6.13</v>
      </c>
      <c r="M53" s="3">
        <v>116.9</v>
      </c>
      <c r="N53" s="3">
        <v>217.9</v>
      </c>
      <c r="O53" s="4">
        <v>-64.819999999999993</v>
      </c>
      <c r="P53" s="4">
        <v>0.93869999999999998</v>
      </c>
      <c r="Q53" s="4">
        <v>-6.9419999999999996E-4</v>
      </c>
      <c r="R53" s="4">
        <v>2.0160000000000001E-7</v>
      </c>
      <c r="S53" s="16">
        <v>0.29699999999999999</v>
      </c>
    </row>
    <row r="54" spans="1:21" x14ac:dyDescent="0.2">
      <c r="A54" s="3">
        <v>706</v>
      </c>
      <c r="B54" s="15" t="s">
        <v>172</v>
      </c>
      <c r="C54" s="15" t="s">
        <v>173</v>
      </c>
      <c r="D54" s="3">
        <v>720.2</v>
      </c>
      <c r="E54" s="3">
        <v>3.3</v>
      </c>
      <c r="F54" s="10">
        <v>0.28599999999999998</v>
      </c>
      <c r="G54" s="3">
        <v>0.97</v>
      </c>
      <c r="H54" s="3">
        <v>132</v>
      </c>
      <c r="I54" s="3">
        <v>18.63</v>
      </c>
      <c r="J54" s="3">
        <v>19.3</v>
      </c>
      <c r="K54" s="3">
        <v>0.6</v>
      </c>
      <c r="L54" s="3">
        <v>4.82</v>
      </c>
      <c r="M54" s="3">
        <v>24.2</v>
      </c>
      <c r="N54" s="3">
        <v>167.1</v>
      </c>
      <c r="P54" s="4"/>
      <c r="Q54" s="4"/>
      <c r="R54" s="4"/>
      <c r="S54" s="16">
        <v>0.24299999999999999</v>
      </c>
    </row>
    <row r="55" spans="1:21" x14ac:dyDescent="0.2">
      <c r="A55" s="3">
        <v>803</v>
      </c>
      <c r="B55" s="15" t="s">
        <v>174</v>
      </c>
      <c r="C55" s="15" t="s">
        <v>175</v>
      </c>
      <c r="D55" s="3">
        <v>687</v>
      </c>
      <c r="E55" s="3">
        <v>3.82</v>
      </c>
      <c r="F55" s="10">
        <v>0.33376600000000001</v>
      </c>
      <c r="G55" s="12">
        <f>H55/116.856</f>
        <v>0.99404224002190744</v>
      </c>
      <c r="H55" s="21">
        <v>116.1598</v>
      </c>
      <c r="I55" s="12">
        <f>122.8243/8.314</f>
        <v>14.77318980033678</v>
      </c>
      <c r="J55" s="3">
        <v>20.309999999999999</v>
      </c>
      <c r="M55" s="3">
        <v>163.28</v>
      </c>
      <c r="N55" s="3">
        <v>233.97</v>
      </c>
      <c r="P55" s="4"/>
      <c r="Q55" s="4"/>
      <c r="R55" s="4"/>
      <c r="S55" s="16">
        <v>0.246</v>
      </c>
    </row>
    <row r="56" spans="1:21" x14ac:dyDescent="0.2">
      <c r="A56" s="3">
        <v>805</v>
      </c>
      <c r="B56" s="15" t="s">
        <v>176</v>
      </c>
      <c r="C56" s="15" t="s">
        <v>177</v>
      </c>
      <c r="D56" s="3">
        <v>869</v>
      </c>
      <c r="E56" s="3">
        <v>2.9</v>
      </c>
      <c r="F56" s="10">
        <v>0.47070000000000001</v>
      </c>
      <c r="G56" s="12">
        <f>H56/167</f>
        <v>1.067065868263473</v>
      </c>
      <c r="H56" s="3">
        <v>178.2</v>
      </c>
      <c r="I56" s="12">
        <f>186.58/8.314</f>
        <v>22.441664662015878</v>
      </c>
      <c r="J56" s="3">
        <v>20.05</v>
      </c>
      <c r="K56" s="3">
        <v>0</v>
      </c>
      <c r="L56" s="3">
        <v>0</v>
      </c>
      <c r="M56" s="3">
        <v>206.9</v>
      </c>
      <c r="N56" s="3">
        <v>308.10000000000002</v>
      </c>
      <c r="P56" s="4"/>
      <c r="Q56" s="4"/>
      <c r="R56" s="4"/>
      <c r="S56" s="16"/>
      <c r="T56" s="6">
        <v>372.34999999999997</v>
      </c>
      <c r="U56" s="6">
        <v>16.46</v>
      </c>
    </row>
    <row r="57" spans="1:21" x14ac:dyDescent="0.2">
      <c r="A57" s="3">
        <v>899</v>
      </c>
      <c r="B57" s="15" t="s">
        <v>178</v>
      </c>
      <c r="C57" s="15" t="s">
        <v>179</v>
      </c>
      <c r="D57" s="3">
        <v>309.60000000000002</v>
      </c>
      <c r="E57" s="3">
        <v>7.2450000000000001</v>
      </c>
      <c r="F57" s="10">
        <v>0.14199999999999999</v>
      </c>
      <c r="G57" s="3">
        <v>1.22</v>
      </c>
      <c r="H57" s="3">
        <v>44</v>
      </c>
      <c r="I57" s="3">
        <v>4.633</v>
      </c>
      <c r="J57" s="3">
        <v>20.309999999999999</v>
      </c>
      <c r="K57" s="3">
        <v>0</v>
      </c>
      <c r="L57" s="3">
        <v>0</v>
      </c>
      <c r="M57" s="3">
        <v>82.05</v>
      </c>
      <c r="N57" s="3">
        <v>103.63800000000001</v>
      </c>
      <c r="O57" s="4">
        <v>21.62</v>
      </c>
      <c r="P57" s="4">
        <v>7.281E-2</v>
      </c>
      <c r="Q57" s="4">
        <v>-5.7779999999999999E-5</v>
      </c>
      <c r="R57" s="4">
        <v>1.8299999999999998E-8</v>
      </c>
      <c r="S57" s="16">
        <v>0.27400000000000002</v>
      </c>
    </row>
    <row r="58" spans="1:21" x14ac:dyDescent="0.2">
      <c r="A58" s="3">
        <v>901</v>
      </c>
      <c r="B58" s="15" t="s">
        <v>180</v>
      </c>
      <c r="C58" s="15" t="s">
        <v>181</v>
      </c>
      <c r="D58" s="3">
        <v>154.6</v>
      </c>
      <c r="E58" s="3">
        <v>5.0430000000000001</v>
      </c>
      <c r="F58" s="10">
        <v>2.1999999999999999E-2</v>
      </c>
      <c r="G58" s="3">
        <v>0.97</v>
      </c>
      <c r="H58" s="3">
        <v>32</v>
      </c>
      <c r="I58" s="3">
        <v>3.5289999999999999</v>
      </c>
      <c r="J58" s="3">
        <v>8.1999999999999993</v>
      </c>
      <c r="K58" s="3">
        <v>0</v>
      </c>
      <c r="L58" s="3">
        <v>0</v>
      </c>
      <c r="M58" s="3">
        <v>0</v>
      </c>
      <c r="N58" s="3">
        <v>0</v>
      </c>
      <c r="O58" s="4">
        <v>28.11</v>
      </c>
      <c r="P58" s="4">
        <v>-3.6799999999999999E-6</v>
      </c>
      <c r="Q58" s="4">
        <v>1.7459999999999999E-5</v>
      </c>
      <c r="R58" s="4">
        <v>-1.0649999999999999E-8</v>
      </c>
      <c r="S58" s="16">
        <v>0.28799999999999998</v>
      </c>
    </row>
    <row r="59" spans="1:21" x14ac:dyDescent="0.2">
      <c r="A59" s="3">
        <v>902</v>
      </c>
      <c r="B59" s="15" t="s">
        <v>182</v>
      </c>
      <c r="C59" s="15" t="s">
        <v>183</v>
      </c>
      <c r="D59" s="3">
        <v>33.299999999999997</v>
      </c>
      <c r="E59" s="3">
        <v>1.2969999999999999</v>
      </c>
      <c r="F59" s="10">
        <v>-0.215</v>
      </c>
      <c r="G59" s="3">
        <v>0.2</v>
      </c>
      <c r="H59" s="3">
        <v>2</v>
      </c>
      <c r="I59" s="3">
        <v>3.5070000000000001</v>
      </c>
      <c r="J59" s="3">
        <v>2</v>
      </c>
      <c r="K59" s="3">
        <v>0</v>
      </c>
      <c r="L59" s="3">
        <v>0</v>
      </c>
      <c r="M59" s="3">
        <v>0</v>
      </c>
      <c r="N59" s="3">
        <v>0</v>
      </c>
      <c r="O59" s="4">
        <v>27.14</v>
      </c>
      <c r="P59" s="4">
        <v>9.2739999999999993E-3</v>
      </c>
      <c r="Q59" s="4">
        <v>-1.381E-5</v>
      </c>
      <c r="R59" s="4">
        <v>7.645E-9</v>
      </c>
      <c r="S59" s="16">
        <v>0.3</v>
      </c>
    </row>
    <row r="60" spans="1:21" x14ac:dyDescent="0.2">
      <c r="A60" s="3">
        <v>905</v>
      </c>
      <c r="B60" s="15" t="s">
        <v>184</v>
      </c>
      <c r="C60" s="15" t="s">
        <v>185</v>
      </c>
      <c r="D60" s="3">
        <v>126.1</v>
      </c>
      <c r="E60" s="3">
        <v>3.3940000000000001</v>
      </c>
      <c r="F60" s="10">
        <v>0.04</v>
      </c>
      <c r="G60" s="3">
        <v>0.88</v>
      </c>
      <c r="H60" s="3">
        <v>28</v>
      </c>
      <c r="I60" s="3">
        <v>3.5</v>
      </c>
      <c r="J60" s="3">
        <v>5.3</v>
      </c>
      <c r="K60" s="3">
        <v>0</v>
      </c>
      <c r="L60" s="3">
        <v>0</v>
      </c>
      <c r="M60" s="3">
        <v>0</v>
      </c>
      <c r="N60" s="3">
        <v>0</v>
      </c>
      <c r="O60" s="4">
        <v>31.15</v>
      </c>
      <c r="P60" s="4">
        <v>-1.357E-2</v>
      </c>
      <c r="Q60" s="4">
        <v>2.6800000000000001E-5</v>
      </c>
      <c r="R60" s="4">
        <v>-1.1679999999999999E-8</v>
      </c>
      <c r="S60" s="16">
        <v>0.29199999999999998</v>
      </c>
    </row>
    <row r="61" spans="1:21" x14ac:dyDescent="0.2">
      <c r="A61" s="3">
        <v>908</v>
      </c>
      <c r="B61" s="15" t="s">
        <v>186</v>
      </c>
      <c r="C61" s="15" t="s">
        <v>187</v>
      </c>
      <c r="D61" s="3">
        <v>132.9</v>
      </c>
      <c r="E61" s="3">
        <v>3.4990000000000001</v>
      </c>
      <c r="F61" s="10">
        <v>6.6000000000000003E-2</v>
      </c>
      <c r="G61" s="3">
        <v>0.88</v>
      </c>
      <c r="H61" s="3">
        <v>28</v>
      </c>
      <c r="I61" s="3">
        <v>3.5049999999999999</v>
      </c>
      <c r="J61" s="3">
        <v>6.3</v>
      </c>
      <c r="K61" s="3">
        <v>0</v>
      </c>
      <c r="L61" s="3">
        <v>0</v>
      </c>
      <c r="M61" s="3">
        <v>-110.53</v>
      </c>
      <c r="N61" s="3">
        <v>-137.16</v>
      </c>
      <c r="O61" s="4">
        <v>30.87</v>
      </c>
      <c r="P61" s="4">
        <v>-1.285E-2</v>
      </c>
      <c r="Q61" s="4">
        <v>2.7889999999999999E-5</v>
      </c>
      <c r="R61" s="4">
        <v>-1.2720000000000001E-8</v>
      </c>
      <c r="S61" s="16">
        <v>0.29499999999999998</v>
      </c>
    </row>
    <row r="62" spans="1:21" x14ac:dyDescent="0.2">
      <c r="A62" s="3">
        <v>909</v>
      </c>
      <c r="B62" s="15" t="s">
        <v>188</v>
      </c>
      <c r="C62" s="15" t="s">
        <v>189</v>
      </c>
      <c r="D62" s="3">
        <v>304.2</v>
      </c>
      <c r="E62" s="3">
        <v>7.3819999999999997</v>
      </c>
      <c r="F62" s="10">
        <v>0.22800000000000001</v>
      </c>
      <c r="G62" s="3">
        <v>1.18</v>
      </c>
      <c r="H62" s="3">
        <v>44</v>
      </c>
      <c r="I62" s="3">
        <v>4.4560000000000004</v>
      </c>
      <c r="J62" s="3">
        <v>14.6</v>
      </c>
      <c r="K62" s="3">
        <v>1.87</v>
      </c>
      <c r="L62" s="3">
        <v>0</v>
      </c>
      <c r="M62" s="3">
        <v>-393.51</v>
      </c>
      <c r="N62" s="3">
        <v>-394.38</v>
      </c>
      <c r="O62" s="4">
        <v>19.8</v>
      </c>
      <c r="P62" s="4">
        <v>7.3440000000000005E-2</v>
      </c>
      <c r="Q62" s="4">
        <v>-5.6020000000000002E-5</v>
      </c>
      <c r="R62" s="4">
        <v>1.7150000000000001E-8</v>
      </c>
      <c r="S62" s="16">
        <v>0.27400000000000002</v>
      </c>
      <c r="U62" s="6">
        <f>204.932*H62/1000</f>
        <v>9.0170080000000006</v>
      </c>
    </row>
    <row r="63" spans="1:21" x14ac:dyDescent="0.2">
      <c r="A63" s="3">
        <v>910</v>
      </c>
      <c r="B63" s="15" t="s">
        <v>190</v>
      </c>
      <c r="C63" s="15" t="s">
        <v>191</v>
      </c>
      <c r="D63" s="3">
        <v>430.8</v>
      </c>
      <c r="E63" s="3">
        <v>7.8840000000000003</v>
      </c>
      <c r="F63" s="10">
        <v>0.245</v>
      </c>
      <c r="G63" s="3">
        <v>1.46</v>
      </c>
      <c r="H63" s="3">
        <v>64</v>
      </c>
      <c r="I63" s="3">
        <v>4.7960000000000003</v>
      </c>
      <c r="J63" s="3">
        <v>12.3</v>
      </c>
      <c r="K63" s="3">
        <v>3.16</v>
      </c>
      <c r="L63" s="3">
        <v>3.16</v>
      </c>
      <c r="M63" s="3">
        <v>-296.81</v>
      </c>
      <c r="N63" s="3">
        <v>-300.14</v>
      </c>
      <c r="O63" s="4">
        <v>23.85</v>
      </c>
      <c r="P63" s="4">
        <v>6.6989999999999994E-2</v>
      </c>
      <c r="Q63" s="4">
        <v>-4.9610000000000001E-5</v>
      </c>
      <c r="R63" s="4">
        <v>1.328E-8</v>
      </c>
      <c r="S63" s="16">
        <v>0.26900000000000002</v>
      </c>
    </row>
    <row r="64" spans="1:21" x14ac:dyDescent="0.2">
      <c r="A64" s="3">
        <v>911</v>
      </c>
      <c r="B64" s="15" t="s">
        <v>192</v>
      </c>
      <c r="C64" s="15" t="s">
        <v>193</v>
      </c>
      <c r="D64" s="3">
        <v>490.9</v>
      </c>
      <c r="E64" s="3">
        <v>8.2070000000000007</v>
      </c>
      <c r="F64" s="10">
        <v>0.42199999999999999</v>
      </c>
      <c r="G64" s="3">
        <v>1.9</v>
      </c>
      <c r="H64" s="3">
        <v>80</v>
      </c>
      <c r="I64" s="3">
        <v>6.1109999999999998</v>
      </c>
      <c r="J64" s="3">
        <v>31.1</v>
      </c>
      <c r="K64" s="3">
        <v>0</v>
      </c>
      <c r="L64" s="3">
        <v>0</v>
      </c>
      <c r="O64" s="4">
        <v>19.21</v>
      </c>
      <c r="P64" s="4">
        <v>0.13739999999999999</v>
      </c>
      <c r="Q64" s="4">
        <v>-1.176E-4</v>
      </c>
      <c r="R64" s="4">
        <v>3.7E-8</v>
      </c>
      <c r="S64" s="16">
        <v>0.25600000000000001</v>
      </c>
    </row>
    <row r="65" spans="1:23" x14ac:dyDescent="0.2">
      <c r="A65" s="3">
        <v>912</v>
      </c>
      <c r="B65" s="15" t="s">
        <v>194</v>
      </c>
      <c r="C65" s="15" t="s">
        <v>195</v>
      </c>
      <c r="D65" s="3">
        <v>180.2</v>
      </c>
      <c r="E65" s="3">
        <v>6.4850000000000003</v>
      </c>
      <c r="F65" s="10">
        <v>0.58499999999999996</v>
      </c>
      <c r="G65" s="3">
        <v>1.28</v>
      </c>
      <c r="H65" s="3">
        <v>30</v>
      </c>
      <c r="I65" s="3">
        <v>3.5880000000000001</v>
      </c>
      <c r="J65" s="3">
        <v>23.12</v>
      </c>
      <c r="K65" s="3">
        <v>0</v>
      </c>
      <c r="L65" s="3">
        <v>0</v>
      </c>
      <c r="M65" s="3">
        <v>90.25</v>
      </c>
      <c r="N65" s="3">
        <v>86.58</v>
      </c>
      <c r="O65" s="4">
        <v>29.35</v>
      </c>
      <c r="P65" s="4">
        <v>-9.3780000000000003E-4</v>
      </c>
      <c r="Q65" s="4">
        <v>9.747E-6</v>
      </c>
      <c r="R65" s="4">
        <v>-4.1869999999999997E-9</v>
      </c>
      <c r="S65" s="16">
        <v>0.25</v>
      </c>
    </row>
    <row r="66" spans="1:23" x14ac:dyDescent="0.2">
      <c r="A66" s="3">
        <v>913</v>
      </c>
      <c r="B66" s="15" t="s">
        <v>196</v>
      </c>
      <c r="C66" s="15" t="s">
        <v>197</v>
      </c>
      <c r="D66" s="3">
        <v>5.2</v>
      </c>
      <c r="E66" s="3">
        <v>0.22800000000000001</v>
      </c>
      <c r="F66" s="10">
        <v>0</v>
      </c>
      <c r="G66" s="3">
        <v>0.12</v>
      </c>
      <c r="H66" s="3">
        <v>4</v>
      </c>
      <c r="I66" s="3">
        <v>2.5009999999999999</v>
      </c>
      <c r="J66" s="3">
        <v>1.22</v>
      </c>
      <c r="K66" s="3">
        <v>0</v>
      </c>
      <c r="L66" s="3">
        <v>0</v>
      </c>
      <c r="M66" s="3">
        <v>0</v>
      </c>
      <c r="N66" s="3">
        <v>0</v>
      </c>
      <c r="O66" s="4">
        <v>20.8</v>
      </c>
      <c r="P66" s="4">
        <v>0</v>
      </c>
      <c r="Q66" s="4">
        <v>0</v>
      </c>
      <c r="R66" s="4">
        <v>0</v>
      </c>
      <c r="S66" s="16">
        <v>0.30199999999999999</v>
      </c>
    </row>
    <row r="67" spans="1:23" x14ac:dyDescent="0.2">
      <c r="A67" s="3">
        <v>914</v>
      </c>
      <c r="B67" s="15" t="s">
        <v>198</v>
      </c>
      <c r="C67" s="15" t="s">
        <v>199</v>
      </c>
      <c r="D67" s="3">
        <v>150.9</v>
      </c>
      <c r="E67" s="3">
        <v>4.8979999999999997</v>
      </c>
      <c r="F67" s="10">
        <v>-4.0000000000000001E-3</v>
      </c>
      <c r="G67" s="3">
        <v>0.7</v>
      </c>
      <c r="H67" s="3">
        <v>40</v>
      </c>
      <c r="I67" s="3">
        <v>2.4990000000000001</v>
      </c>
      <c r="J67" s="3">
        <v>10.8</v>
      </c>
      <c r="K67" s="3">
        <v>0</v>
      </c>
      <c r="L67" s="3">
        <v>0</v>
      </c>
      <c r="M67" s="3">
        <v>0</v>
      </c>
      <c r="N67" s="3">
        <v>0</v>
      </c>
      <c r="O67" s="4">
        <v>20.8</v>
      </c>
      <c r="P67" s="4">
        <v>0</v>
      </c>
      <c r="Q67" s="4">
        <v>0</v>
      </c>
      <c r="R67" s="4">
        <v>0</v>
      </c>
      <c r="S67" s="16">
        <v>0.29099999999999998</v>
      </c>
    </row>
    <row r="68" spans="1:23" x14ac:dyDescent="0.2">
      <c r="A68" s="3">
        <v>917</v>
      </c>
      <c r="B68" s="15" t="s">
        <v>200</v>
      </c>
      <c r="C68" s="15" t="s">
        <v>201</v>
      </c>
      <c r="D68" s="3">
        <v>144.12</v>
      </c>
      <c r="E68" s="3">
        <v>5.1723999999999997</v>
      </c>
      <c r="F68" s="10">
        <v>5.2999999999999999E-2</v>
      </c>
      <c r="G68" s="3">
        <v>1.5029999999999999</v>
      </c>
      <c r="H68" s="3">
        <v>38</v>
      </c>
      <c r="I68" s="3">
        <v>3.766</v>
      </c>
      <c r="J68" s="22">
        <v>15.21</v>
      </c>
      <c r="K68" s="3">
        <v>0</v>
      </c>
      <c r="L68" s="22">
        <v>0</v>
      </c>
      <c r="M68" s="3">
        <v>0</v>
      </c>
      <c r="N68" s="3">
        <v>0</v>
      </c>
      <c r="P68" s="4"/>
      <c r="Q68" s="4"/>
      <c r="R68" s="4"/>
      <c r="S68" s="7">
        <v>0.28699999999999998</v>
      </c>
    </row>
    <row r="69" spans="1:23" x14ac:dyDescent="0.2">
      <c r="A69" s="3">
        <v>918</v>
      </c>
      <c r="B69" s="15" t="s">
        <v>202</v>
      </c>
      <c r="C69" s="15" t="s">
        <v>203</v>
      </c>
      <c r="D69" s="3">
        <v>417.2</v>
      </c>
      <c r="E69" s="3">
        <v>7.7110000000000003</v>
      </c>
      <c r="F69" s="10">
        <v>6.9000000000000006E-2</v>
      </c>
      <c r="G69" s="3">
        <v>1.56</v>
      </c>
      <c r="H69" s="3">
        <v>71</v>
      </c>
      <c r="I69" s="3">
        <v>4.0880000000000001</v>
      </c>
      <c r="J69" s="3">
        <v>20.100000000000001</v>
      </c>
      <c r="K69" s="3">
        <v>0</v>
      </c>
      <c r="L69" s="3">
        <v>0</v>
      </c>
      <c r="M69" s="3">
        <v>0</v>
      </c>
      <c r="N69" s="3">
        <v>0</v>
      </c>
      <c r="O69" s="4">
        <v>26.93</v>
      </c>
      <c r="P69" s="4">
        <v>3.3840000000000002E-2</v>
      </c>
      <c r="Q69" s="4">
        <v>-3.8689999999999997E-5</v>
      </c>
      <c r="R69" s="4">
        <v>1.5469999999999999E-8</v>
      </c>
      <c r="S69" s="16">
        <v>0.27500000000000002</v>
      </c>
    </row>
    <row r="70" spans="1:23" x14ac:dyDescent="0.2">
      <c r="A70" s="3">
        <v>919</v>
      </c>
      <c r="B70" s="15" t="s">
        <v>204</v>
      </c>
      <c r="C70" s="15" t="s">
        <v>205</v>
      </c>
      <c r="D70" s="3">
        <v>44.4</v>
      </c>
      <c r="E70" s="3">
        <v>2.653</v>
      </c>
      <c r="F70" s="10">
        <v>-4.1000000000000002E-2</v>
      </c>
      <c r="G70" s="3">
        <v>1.2</v>
      </c>
      <c r="H70" s="3">
        <v>20</v>
      </c>
      <c r="I70" s="3">
        <v>2.5019999999999998</v>
      </c>
      <c r="J70" s="3">
        <v>9.44</v>
      </c>
      <c r="K70" s="3">
        <v>0</v>
      </c>
      <c r="L70" s="3">
        <v>0</v>
      </c>
      <c r="M70" s="3">
        <v>0</v>
      </c>
      <c r="N70" s="3">
        <v>0</v>
      </c>
      <c r="O70" s="4">
        <v>20.8</v>
      </c>
      <c r="P70" s="4">
        <v>0</v>
      </c>
      <c r="Q70" s="4">
        <v>0</v>
      </c>
      <c r="R70" s="4">
        <v>0</v>
      </c>
      <c r="S70" s="16">
        <v>0.3</v>
      </c>
    </row>
    <row r="71" spans="1:23" x14ac:dyDescent="0.2">
      <c r="A71" s="3">
        <v>920</v>
      </c>
      <c r="B71" s="15" t="s">
        <v>206</v>
      </c>
      <c r="C71" s="15" t="s">
        <v>207</v>
      </c>
      <c r="D71" s="3">
        <v>209.4</v>
      </c>
      <c r="E71" s="3">
        <v>5.5019999999999998</v>
      </c>
      <c r="F71" s="10">
        <v>1E-3</v>
      </c>
      <c r="G71" s="3">
        <v>1.29</v>
      </c>
      <c r="H71" s="3">
        <v>84</v>
      </c>
      <c r="I71" s="3">
        <v>2.5019999999999998</v>
      </c>
      <c r="J71" s="3">
        <v>13.1</v>
      </c>
      <c r="K71" s="3">
        <v>0</v>
      </c>
      <c r="L71" s="3">
        <v>0</v>
      </c>
      <c r="M71" s="3">
        <v>0</v>
      </c>
      <c r="N71" s="3">
        <v>0</v>
      </c>
      <c r="O71" s="4">
        <v>20.8</v>
      </c>
      <c r="P71" s="4">
        <v>0</v>
      </c>
      <c r="Q71" s="4">
        <v>0</v>
      </c>
      <c r="R71" s="4">
        <v>0</v>
      </c>
      <c r="S71" s="16">
        <v>0.28799999999999998</v>
      </c>
    </row>
    <row r="72" spans="1:23" x14ac:dyDescent="0.2">
      <c r="A72" s="3">
        <v>922</v>
      </c>
      <c r="B72" s="15" t="s">
        <v>208</v>
      </c>
      <c r="C72" s="15" t="s">
        <v>209</v>
      </c>
      <c r="D72" s="3">
        <v>584.20000000000005</v>
      </c>
      <c r="E72" s="3">
        <v>10.335000000000001</v>
      </c>
      <c r="F72" s="10">
        <v>0.11899999999999999</v>
      </c>
      <c r="G72" s="3">
        <v>3.1</v>
      </c>
      <c r="H72" s="3">
        <v>160</v>
      </c>
      <c r="I72" s="3">
        <v>4.3630000000000004</v>
      </c>
      <c r="J72" s="3">
        <v>23.6</v>
      </c>
      <c r="K72" s="3">
        <v>0</v>
      </c>
      <c r="L72" s="3">
        <v>0</v>
      </c>
      <c r="M72" s="3">
        <v>0</v>
      </c>
      <c r="N72" s="3">
        <v>0</v>
      </c>
      <c r="O72" s="4">
        <v>33.86</v>
      </c>
      <c r="P72" s="4">
        <v>1.125E-2</v>
      </c>
      <c r="Q72" s="4">
        <v>-1.1919999999999999E-5</v>
      </c>
      <c r="R72" s="4">
        <v>4.5340000000000003E-9</v>
      </c>
      <c r="S72" s="16">
        <v>0.28699999999999998</v>
      </c>
    </row>
    <row r="73" spans="1:23" x14ac:dyDescent="0.2">
      <c r="A73" s="3">
        <v>959</v>
      </c>
      <c r="B73" s="15" t="s">
        <v>210</v>
      </c>
      <c r="C73" s="15" t="s">
        <v>211</v>
      </c>
      <c r="D73" s="3">
        <v>289.7</v>
      </c>
      <c r="E73" s="3">
        <v>5.84</v>
      </c>
      <c r="F73" s="10">
        <v>1.2E-2</v>
      </c>
      <c r="G73" s="3">
        <v>2.95</v>
      </c>
      <c r="H73" s="3">
        <v>131</v>
      </c>
      <c r="I73" s="3">
        <v>2.5019999999999998</v>
      </c>
      <c r="J73" s="3">
        <v>15.91</v>
      </c>
      <c r="K73" s="3">
        <v>0</v>
      </c>
      <c r="L73" s="3">
        <v>0</v>
      </c>
      <c r="M73" s="3">
        <v>0</v>
      </c>
      <c r="N73" s="3">
        <v>0</v>
      </c>
      <c r="O73" s="4">
        <v>20.8</v>
      </c>
      <c r="P73" s="4">
        <v>0</v>
      </c>
      <c r="Q73" s="4">
        <v>0</v>
      </c>
      <c r="R73" s="4">
        <v>0</v>
      </c>
      <c r="S73" s="16">
        <v>0.28599999999999998</v>
      </c>
    </row>
    <row r="74" spans="1:23" x14ac:dyDescent="0.2">
      <c r="A74" s="3">
        <v>1001</v>
      </c>
      <c r="B74" s="15" t="s">
        <v>212</v>
      </c>
      <c r="C74" s="15" t="s">
        <v>213</v>
      </c>
      <c r="D74" s="3">
        <v>408</v>
      </c>
      <c r="E74" s="3">
        <v>6.59</v>
      </c>
      <c r="F74" s="10">
        <v>0.28184599999999999</v>
      </c>
      <c r="G74" s="3">
        <v>0.91300000000000003</v>
      </c>
      <c r="H74" s="3">
        <v>30</v>
      </c>
      <c r="I74" s="3">
        <v>4.2549999999999999</v>
      </c>
      <c r="J74" s="3">
        <v>23.82</v>
      </c>
      <c r="M74" s="3">
        <v>-117.152</v>
      </c>
      <c r="N74" s="3">
        <v>-112.968</v>
      </c>
      <c r="P74" s="4"/>
      <c r="Q74" s="4"/>
      <c r="R74" s="4"/>
      <c r="S74" s="7">
        <v>0.223</v>
      </c>
    </row>
    <row r="75" spans="1:23" x14ac:dyDescent="0.2">
      <c r="A75" s="3">
        <v>1002</v>
      </c>
      <c r="B75" s="15" t="s">
        <v>214</v>
      </c>
      <c r="C75" s="15" t="s">
        <v>215</v>
      </c>
      <c r="D75" s="9">
        <v>461</v>
      </c>
      <c r="E75" s="10">
        <v>5.55</v>
      </c>
      <c r="F75" s="10">
        <v>0.29070000000000001</v>
      </c>
      <c r="G75" s="12">
        <v>0.78</v>
      </c>
      <c r="H75" s="9">
        <v>44.05</v>
      </c>
      <c r="I75" s="12">
        <v>6.64</v>
      </c>
      <c r="J75" s="12">
        <v>19.902547917289386</v>
      </c>
      <c r="K75" s="12">
        <v>0</v>
      </c>
      <c r="L75" s="12">
        <v>6.5</v>
      </c>
      <c r="M75" s="3">
        <v>-166.02099999999999</v>
      </c>
      <c r="N75" s="3">
        <v>-133.30199999999999</v>
      </c>
      <c r="P75" s="4"/>
      <c r="Q75" s="4"/>
      <c r="R75" s="4"/>
      <c r="S75" s="16">
        <v>0.221</v>
      </c>
    </row>
    <row r="76" spans="1:23" x14ac:dyDescent="0.2">
      <c r="A76" s="3">
        <v>1041</v>
      </c>
      <c r="B76" s="23" t="s">
        <v>216</v>
      </c>
      <c r="C76" s="6" t="str">
        <f>B76</f>
        <v>Benzaldehyde</v>
      </c>
      <c r="D76" s="24">
        <v>695</v>
      </c>
      <c r="E76" s="25">
        <v>4.6500000000000004</v>
      </c>
      <c r="F76" s="16">
        <v>0.31269999999999998</v>
      </c>
      <c r="G76" s="25">
        <v>1.05</v>
      </c>
      <c r="H76" s="12">
        <f>1.05*101.1</f>
        <v>106.155</v>
      </c>
      <c r="I76" s="12">
        <f>111.45/8.314</f>
        <v>13.405099831609334</v>
      </c>
      <c r="J76" s="25">
        <v>21.6</v>
      </c>
      <c r="K76" s="25">
        <v>0</v>
      </c>
      <c r="L76" s="25">
        <v>8.8000000000000007</v>
      </c>
      <c r="M76" s="25">
        <v>-36.799999999999997</v>
      </c>
      <c r="N76" s="25">
        <v>-22.39</v>
      </c>
      <c r="O76" s="26"/>
      <c r="P76" s="4"/>
      <c r="Q76" s="4"/>
      <c r="R76" s="4"/>
      <c r="S76" s="7"/>
    </row>
    <row r="77" spans="1:23" x14ac:dyDescent="0.2">
      <c r="A77" s="3">
        <v>1051</v>
      </c>
      <c r="B77" s="15" t="s">
        <v>217</v>
      </c>
      <c r="C77" s="15" t="s">
        <v>218</v>
      </c>
      <c r="D77" s="3">
        <v>508.2</v>
      </c>
      <c r="E77" s="3">
        <v>4.7009999999999996</v>
      </c>
      <c r="F77" s="10">
        <v>0.30599999999999999</v>
      </c>
      <c r="G77" s="3">
        <v>0.79</v>
      </c>
      <c r="H77" s="3">
        <v>58</v>
      </c>
      <c r="I77" s="3">
        <v>8.9600000000000009</v>
      </c>
      <c r="J77" s="3">
        <v>19.600000000000001</v>
      </c>
      <c r="K77" s="3">
        <v>0</v>
      </c>
      <c r="L77" s="3">
        <v>11.14</v>
      </c>
      <c r="M77" s="3">
        <v>-215.7</v>
      </c>
      <c r="N77" s="3">
        <v>-151.19999999999999</v>
      </c>
      <c r="O77" s="4">
        <v>6.3010000000000002</v>
      </c>
      <c r="P77" s="4">
        <v>0.2606</v>
      </c>
      <c r="Q77" s="4">
        <v>-1.2530000000000001E-4</v>
      </c>
      <c r="R77" s="4">
        <v>2.0380000000000001E-8</v>
      </c>
      <c r="S77" s="16">
        <v>0.23300000000000001</v>
      </c>
      <c r="T77" s="27">
        <v>178.15</v>
      </c>
      <c r="U77" s="27">
        <v>5.69</v>
      </c>
      <c r="V77" s="27">
        <v>329.15</v>
      </c>
      <c r="W77" s="27">
        <v>30.2</v>
      </c>
    </row>
    <row r="78" spans="1:23" x14ac:dyDescent="0.2">
      <c r="A78" s="3">
        <v>1052</v>
      </c>
      <c r="B78" s="15" t="s">
        <v>219</v>
      </c>
      <c r="C78" s="15" t="s">
        <v>220</v>
      </c>
      <c r="D78" s="3">
        <v>535.6</v>
      </c>
      <c r="E78" s="3">
        <v>4.0999999999999996</v>
      </c>
      <c r="F78" s="10">
        <v>0.32900000000000001</v>
      </c>
      <c r="G78" s="3">
        <v>0.8</v>
      </c>
      <c r="H78" s="3">
        <v>72</v>
      </c>
      <c r="I78" s="3">
        <v>12.56</v>
      </c>
      <c r="J78" s="3">
        <v>18.899999999999999</v>
      </c>
      <c r="K78" s="3">
        <v>0</v>
      </c>
      <c r="L78" s="3">
        <v>9.6999999999999993</v>
      </c>
      <c r="M78" s="3">
        <v>-239</v>
      </c>
      <c r="N78" s="3">
        <v>-151.9</v>
      </c>
      <c r="O78" s="4">
        <v>10.94</v>
      </c>
      <c r="P78" s="4">
        <v>0.35589999999999999</v>
      </c>
      <c r="Q78" s="4">
        <v>-1.9000000000000001E-4</v>
      </c>
      <c r="R78" s="4">
        <v>3.92E-8</v>
      </c>
      <c r="S78" s="16">
        <v>0.249</v>
      </c>
    </row>
    <row r="79" spans="1:23" x14ac:dyDescent="0.2">
      <c r="A79" s="3">
        <v>1101</v>
      </c>
      <c r="B79" s="15" t="s">
        <v>221</v>
      </c>
      <c r="C79" s="15" t="s">
        <v>222</v>
      </c>
      <c r="D79" s="3">
        <v>512.6</v>
      </c>
      <c r="E79" s="3">
        <v>8.0960000000000001</v>
      </c>
      <c r="F79" s="10">
        <v>0.56599999999999995</v>
      </c>
      <c r="G79" s="3">
        <v>0.79</v>
      </c>
      <c r="H79" s="3">
        <v>32</v>
      </c>
      <c r="I79" s="3">
        <v>5.28</v>
      </c>
      <c r="J79" s="3">
        <v>29.6</v>
      </c>
      <c r="K79" s="3">
        <v>17.43</v>
      </c>
      <c r="L79" s="3">
        <v>14.49</v>
      </c>
      <c r="M79" s="3">
        <v>-200.94</v>
      </c>
      <c r="N79" s="3">
        <v>-162.24</v>
      </c>
      <c r="O79" s="4">
        <v>21.15</v>
      </c>
      <c r="P79" s="4">
        <v>7.0919999999999997E-2</v>
      </c>
      <c r="Q79" s="4">
        <v>2.5870000000000001E-5</v>
      </c>
      <c r="R79" s="4">
        <v>-2.852E-8</v>
      </c>
      <c r="S79" s="16">
        <v>0.224</v>
      </c>
    </row>
    <row r="80" spans="1:23" x14ac:dyDescent="0.2">
      <c r="A80" s="3">
        <v>1102</v>
      </c>
      <c r="B80" s="15" t="s">
        <v>223</v>
      </c>
      <c r="C80" s="15" t="s">
        <v>224</v>
      </c>
      <c r="D80" s="3">
        <v>516.4</v>
      </c>
      <c r="E80" s="3">
        <v>6.3840000000000003</v>
      </c>
      <c r="F80" s="10">
        <v>0.63700000000000001</v>
      </c>
      <c r="G80" s="3">
        <v>0.79</v>
      </c>
      <c r="H80" s="3">
        <v>46</v>
      </c>
      <c r="I80" s="3">
        <v>7.88</v>
      </c>
      <c r="J80" s="3">
        <v>26.1</v>
      </c>
      <c r="K80" s="3">
        <v>12.58</v>
      </c>
      <c r="L80" s="3">
        <v>13.29</v>
      </c>
      <c r="M80" s="3">
        <v>-234.95</v>
      </c>
      <c r="N80" s="3">
        <v>-167.73</v>
      </c>
      <c r="O80" s="4">
        <v>9.0139999999999993</v>
      </c>
      <c r="P80" s="4">
        <v>0.21410000000000001</v>
      </c>
      <c r="Q80" s="4">
        <v>-8.3900000000000006E-5</v>
      </c>
      <c r="R80" s="4">
        <v>1.3729999999999999E-9</v>
      </c>
      <c r="S80" s="16">
        <v>0.248</v>
      </c>
      <c r="T80" s="6">
        <v>158.54999999999998</v>
      </c>
      <c r="U80" s="6">
        <v>5.0209999999999999</v>
      </c>
      <c r="V80" s="6">
        <v>351.65</v>
      </c>
      <c r="W80" s="6">
        <v>38.58</v>
      </c>
    </row>
    <row r="81" spans="1:21" x14ac:dyDescent="0.2">
      <c r="A81" s="3">
        <v>1103</v>
      </c>
      <c r="B81" s="15" t="s">
        <v>225</v>
      </c>
      <c r="C81" s="15" t="s">
        <v>226</v>
      </c>
      <c r="D81" s="3">
        <v>536.70000000000005</v>
      </c>
      <c r="E81" s="3">
        <v>5.17</v>
      </c>
      <c r="F81" s="10">
        <v>0.628</v>
      </c>
      <c r="G81" s="3">
        <v>0.8</v>
      </c>
      <c r="H81" s="3">
        <v>60</v>
      </c>
      <c r="I81" s="3">
        <v>10.5</v>
      </c>
      <c r="J81" s="3">
        <v>24.5</v>
      </c>
      <c r="K81" s="3">
        <v>11.97</v>
      </c>
      <c r="L81" s="3">
        <v>10.35</v>
      </c>
      <c r="M81" s="3">
        <v>-255.2</v>
      </c>
      <c r="N81" s="3">
        <v>-161.79499999999999</v>
      </c>
      <c r="O81" s="4">
        <v>2.4700000000000002</v>
      </c>
      <c r="P81" s="4">
        <v>0.33250000000000002</v>
      </c>
      <c r="Q81" s="4">
        <v>-1.8550000000000001E-4</v>
      </c>
      <c r="R81" s="4">
        <v>4.2960000000000002E-8</v>
      </c>
      <c r="S81" s="16">
        <v>0.253</v>
      </c>
    </row>
    <row r="82" spans="1:21" x14ac:dyDescent="0.2">
      <c r="A82" s="3">
        <v>1104</v>
      </c>
      <c r="B82" s="15" t="s">
        <v>227</v>
      </c>
      <c r="C82" s="15" t="s">
        <v>228</v>
      </c>
      <c r="D82" s="3">
        <v>508.3</v>
      </c>
      <c r="E82" s="3">
        <v>4.7640000000000002</v>
      </c>
      <c r="F82" s="10">
        <v>0.66900000000000004</v>
      </c>
      <c r="G82" s="3">
        <v>0.78</v>
      </c>
      <c r="H82" s="3">
        <v>60</v>
      </c>
      <c r="I82" s="3">
        <v>10.69</v>
      </c>
      <c r="J82" s="3">
        <v>23.4</v>
      </c>
      <c r="K82" s="3">
        <v>9.23</v>
      </c>
      <c r="L82" s="3">
        <v>11.86</v>
      </c>
      <c r="M82" s="3">
        <v>-272.29500000000002</v>
      </c>
      <c r="N82" s="3">
        <v>-173.38499999999999</v>
      </c>
      <c r="O82" s="4">
        <v>32.43</v>
      </c>
      <c r="P82" s="4">
        <v>0.1885</v>
      </c>
      <c r="Q82" s="4">
        <v>6.4060000000000007E-5</v>
      </c>
      <c r="R82" s="4">
        <v>-9.2609999999999993E-8</v>
      </c>
      <c r="S82" s="16">
        <v>0.248</v>
      </c>
    </row>
    <row r="83" spans="1:21" x14ac:dyDescent="0.2">
      <c r="A83" s="3">
        <v>1105</v>
      </c>
      <c r="B83" s="15" t="s">
        <v>229</v>
      </c>
      <c r="C83" s="15" t="s">
        <v>230</v>
      </c>
      <c r="D83" s="3">
        <v>562.9</v>
      </c>
      <c r="E83" s="3">
        <v>4.4119999999999999</v>
      </c>
      <c r="F83" s="10">
        <v>0.59399999999999997</v>
      </c>
      <c r="G83" s="3">
        <v>0.81</v>
      </c>
      <c r="H83" s="3">
        <v>74</v>
      </c>
      <c r="I83" s="3">
        <v>13.13</v>
      </c>
      <c r="J83" s="3">
        <v>23.4</v>
      </c>
      <c r="K83" s="3">
        <v>8.44</v>
      </c>
      <c r="L83" s="3">
        <v>11.01</v>
      </c>
      <c r="M83" s="3">
        <v>-274.60000000000002</v>
      </c>
      <c r="N83" s="3">
        <v>-150.666</v>
      </c>
      <c r="O83" s="4">
        <v>3.266</v>
      </c>
      <c r="P83" s="4">
        <v>0.41799999999999998</v>
      </c>
      <c r="Q83" s="4">
        <v>-2.242E-4</v>
      </c>
      <c r="R83" s="4">
        <v>4.6849999999999999E-8</v>
      </c>
      <c r="S83" s="16">
        <v>0.25900000000000001</v>
      </c>
    </row>
    <row r="84" spans="1:21" x14ac:dyDescent="0.2">
      <c r="A84" s="3">
        <v>1107</v>
      </c>
      <c r="B84" s="15" t="s">
        <v>231</v>
      </c>
      <c r="C84" s="15" t="s">
        <v>232</v>
      </c>
      <c r="D84" s="3">
        <v>547.70000000000005</v>
      </c>
      <c r="E84" s="3">
        <v>4.2949999999999999</v>
      </c>
      <c r="F84" s="10">
        <v>0.58899999999999997</v>
      </c>
      <c r="G84" s="3">
        <v>0.8</v>
      </c>
      <c r="H84" s="3">
        <v>74</v>
      </c>
      <c r="I84" s="3">
        <v>13.03</v>
      </c>
      <c r="J84" s="3">
        <v>22.9</v>
      </c>
      <c r="K84" s="3">
        <v>3.99</v>
      </c>
      <c r="L84" s="3">
        <v>3.99</v>
      </c>
      <c r="M84" s="3">
        <v>-283.2</v>
      </c>
      <c r="N84" s="3">
        <v>-154.9</v>
      </c>
      <c r="O84" s="4">
        <v>-7.7080000000000002</v>
      </c>
      <c r="P84" s="4">
        <v>0.46889999999999998</v>
      </c>
      <c r="Q84" s="4">
        <v>-2.8840000000000002E-4</v>
      </c>
      <c r="R84" s="4">
        <v>7.2310000000000004E-8</v>
      </c>
      <c r="S84" s="16">
        <v>0.25700000000000001</v>
      </c>
    </row>
    <row r="85" spans="1:21" x14ac:dyDescent="0.2">
      <c r="A85" s="3">
        <v>1114</v>
      </c>
      <c r="B85" s="15" t="s">
        <v>233</v>
      </c>
      <c r="C85" s="15" t="s">
        <v>234</v>
      </c>
      <c r="D85" s="3">
        <v>610.29999999999995</v>
      </c>
      <c r="E85" s="3">
        <v>3.4169999999999998</v>
      </c>
      <c r="F85" s="10">
        <v>0.57635499999999995</v>
      </c>
      <c r="G85" s="12">
        <f>H85/125.2</f>
        <v>0.81609265175718848</v>
      </c>
      <c r="H85" s="21">
        <v>102.1748</v>
      </c>
      <c r="I85" s="12">
        <f>153.0418/8.314</f>
        <v>18.407721914842433</v>
      </c>
      <c r="J85" s="3">
        <v>21.83</v>
      </c>
      <c r="K85" s="12">
        <v>6.33</v>
      </c>
      <c r="L85" s="12">
        <v>10.18</v>
      </c>
      <c r="M85" s="3">
        <v>-316.5</v>
      </c>
      <c r="N85" s="3">
        <v>-135.56200000000001</v>
      </c>
      <c r="P85" s="4"/>
      <c r="Q85" s="4"/>
      <c r="R85" s="4"/>
      <c r="S85" s="16">
        <v>0.26100000000000001</v>
      </c>
    </row>
    <row r="86" spans="1:21" x14ac:dyDescent="0.2">
      <c r="A86" s="3">
        <v>1132</v>
      </c>
      <c r="B86" s="28" t="s">
        <v>235</v>
      </c>
      <c r="C86" s="15" t="s">
        <v>236</v>
      </c>
      <c r="D86" s="9">
        <v>652.5</v>
      </c>
      <c r="E86" s="10">
        <v>2.86</v>
      </c>
      <c r="F86" s="10">
        <v>0.59409999999999996</v>
      </c>
      <c r="G86" s="12">
        <v>0.82</v>
      </c>
      <c r="H86" s="9">
        <v>130.22999999999999</v>
      </c>
      <c r="I86" s="12">
        <v>23.84</v>
      </c>
      <c r="J86" s="12">
        <v>20.863924846490413</v>
      </c>
      <c r="K86" s="12">
        <v>4.22</v>
      </c>
      <c r="L86" s="12">
        <v>9.35</v>
      </c>
      <c r="M86" s="3">
        <v>-356.9</v>
      </c>
      <c r="N86" s="3">
        <v>-115.5</v>
      </c>
      <c r="P86" s="4"/>
      <c r="Q86" s="4"/>
      <c r="R86" s="4"/>
      <c r="S86" s="7">
        <v>0.254</v>
      </c>
    </row>
    <row r="87" spans="1:21" x14ac:dyDescent="0.2">
      <c r="A87" s="3">
        <v>1140</v>
      </c>
      <c r="B87" s="15" t="s">
        <v>237</v>
      </c>
      <c r="C87" s="15" t="s">
        <v>237</v>
      </c>
      <c r="D87" s="3">
        <v>679</v>
      </c>
      <c r="E87" s="3">
        <v>1.925</v>
      </c>
      <c r="F87" s="10">
        <v>0.66639999999999999</v>
      </c>
      <c r="G87" s="3">
        <v>0.83</v>
      </c>
      <c r="H87" s="3">
        <v>186.34</v>
      </c>
      <c r="I87" s="3">
        <v>34.71</v>
      </c>
      <c r="J87" s="12">
        <v>20.270734826345098</v>
      </c>
      <c r="K87" s="12">
        <v>3.5278891092306193</v>
      </c>
      <c r="L87" s="12">
        <v>7.8165315571815857</v>
      </c>
      <c r="M87" s="3">
        <v>-436.5</v>
      </c>
      <c r="N87" s="3">
        <v>-80.819999999999993</v>
      </c>
      <c r="O87" s="26"/>
      <c r="P87" s="4"/>
      <c r="Q87" s="4"/>
      <c r="R87" s="4"/>
      <c r="S87" s="7">
        <v>0.25700000000000001</v>
      </c>
    </row>
    <row r="88" spans="1:21" x14ac:dyDescent="0.2">
      <c r="A88" s="3">
        <v>1172</v>
      </c>
      <c r="B88" s="23" t="s">
        <v>238</v>
      </c>
      <c r="C88" s="6" t="str">
        <f>B88</f>
        <v>2,4DiMethylPhenol</v>
      </c>
      <c r="D88" s="3">
        <v>707.65</v>
      </c>
      <c r="E88" s="3">
        <v>4.4000000000000004</v>
      </c>
      <c r="F88" s="3">
        <v>0.51359999999999995</v>
      </c>
      <c r="G88" s="25">
        <f>120.4/H88</f>
        <v>0.98559266535690904</v>
      </c>
      <c r="H88" s="16">
        <v>122.16</v>
      </c>
      <c r="I88" s="12">
        <f>155.93/8.314</f>
        <v>18.755111859514074</v>
      </c>
      <c r="J88" s="25">
        <v>22.46</v>
      </c>
      <c r="K88" s="25">
        <v>21.6</v>
      </c>
      <c r="L88" s="25">
        <v>4.5999999999999996</v>
      </c>
      <c r="M88" s="25">
        <v>-162.88</v>
      </c>
      <c r="N88" s="25">
        <v>-42.554000000000002</v>
      </c>
      <c r="O88" s="26"/>
      <c r="P88" s="4"/>
      <c r="Q88" s="4"/>
      <c r="R88" s="4"/>
      <c r="S88" s="7"/>
    </row>
    <row r="89" spans="1:21" x14ac:dyDescent="0.2">
      <c r="A89" s="3">
        <v>1181</v>
      </c>
      <c r="B89" s="15" t="s">
        <v>239</v>
      </c>
      <c r="C89" s="15" t="s">
        <v>240</v>
      </c>
      <c r="D89" s="9">
        <v>694.25</v>
      </c>
      <c r="E89" s="10">
        <v>6.13</v>
      </c>
      <c r="F89" s="10">
        <v>0.442</v>
      </c>
      <c r="G89" s="12">
        <v>1.06</v>
      </c>
      <c r="H89" s="9">
        <v>94.11</v>
      </c>
      <c r="I89" s="12">
        <v>12.6</v>
      </c>
      <c r="J89" s="12">
        <v>24.629881663249986</v>
      </c>
      <c r="K89" s="12">
        <v>25.14</v>
      </c>
      <c r="L89" s="12">
        <v>5.35</v>
      </c>
      <c r="M89" s="3">
        <v>-96.399299999999997</v>
      </c>
      <c r="N89" s="3">
        <v>-32.898800000000001</v>
      </c>
      <c r="P89" s="4"/>
      <c r="Q89" s="4"/>
      <c r="R89" s="4"/>
      <c r="S89" s="16">
        <v>0.24299999999999999</v>
      </c>
      <c r="T89" s="6">
        <v>314.04999999999995</v>
      </c>
      <c r="U89" s="6">
        <v>11.43</v>
      </c>
    </row>
    <row r="90" spans="1:21" x14ac:dyDescent="0.2">
      <c r="A90" s="3">
        <v>1183</v>
      </c>
      <c r="B90" s="15" t="s">
        <v>241</v>
      </c>
      <c r="C90" s="15" t="s">
        <v>241</v>
      </c>
      <c r="D90" s="3">
        <v>705.75</v>
      </c>
      <c r="E90" s="3">
        <v>4.5599999999999996</v>
      </c>
      <c r="F90" s="10">
        <v>0.45</v>
      </c>
      <c r="G90" s="3">
        <v>1.03</v>
      </c>
      <c r="H90" s="3">
        <v>108.14</v>
      </c>
      <c r="I90" s="3">
        <v>14</v>
      </c>
      <c r="J90" s="12">
        <v>23.89123943205961</v>
      </c>
      <c r="K90" s="12">
        <v>27.15</v>
      </c>
      <c r="L90" s="12">
        <v>2.17</v>
      </c>
      <c r="M90" s="3">
        <v>-132.30000000000001</v>
      </c>
      <c r="N90" s="3">
        <v>-40.19</v>
      </c>
      <c r="O90" s="26"/>
      <c r="P90" s="4"/>
      <c r="Q90" s="4"/>
      <c r="R90" s="4"/>
      <c r="S90" s="7">
        <v>0.24199999999999999</v>
      </c>
    </row>
    <row r="91" spans="1:21" x14ac:dyDescent="0.2">
      <c r="A91" s="3">
        <v>1201</v>
      </c>
      <c r="B91" s="15" t="s">
        <v>242</v>
      </c>
      <c r="C91" s="15" t="s">
        <v>243</v>
      </c>
      <c r="D91" s="9">
        <v>645</v>
      </c>
      <c r="E91" s="10">
        <v>7.7</v>
      </c>
      <c r="F91" s="10">
        <v>0.48680000000000001</v>
      </c>
      <c r="G91" s="12">
        <v>1.1101412985154713</v>
      </c>
      <c r="H91" s="9">
        <v>62.07</v>
      </c>
      <c r="I91" s="12">
        <v>9.3456819821987018</v>
      </c>
      <c r="J91" s="12">
        <v>33.709557006878633</v>
      </c>
      <c r="K91" s="12">
        <v>5.0999999999999996</v>
      </c>
      <c r="L91" s="12">
        <v>5.0999999999999996</v>
      </c>
      <c r="M91" s="3">
        <v>-392.87799999999999</v>
      </c>
      <c r="N91" s="3">
        <v>-304.47000000000003</v>
      </c>
      <c r="P91" s="4"/>
      <c r="Q91" s="4"/>
      <c r="R91" s="4"/>
      <c r="S91" s="16">
        <v>0.26200000000000001</v>
      </c>
    </row>
    <row r="92" spans="1:21" x14ac:dyDescent="0.2">
      <c r="A92" s="3">
        <v>1211</v>
      </c>
      <c r="B92" s="15" t="s">
        <v>244</v>
      </c>
      <c r="C92" s="18" t="s">
        <v>245</v>
      </c>
      <c r="D92" s="6">
        <v>626</v>
      </c>
      <c r="E92" s="6">
        <v>6.1</v>
      </c>
      <c r="F92" s="29">
        <v>1.1065</v>
      </c>
      <c r="G92" s="6">
        <v>1.03</v>
      </c>
      <c r="H92" s="6">
        <v>76.09</v>
      </c>
      <c r="I92" s="6">
        <v>12.28</v>
      </c>
      <c r="J92" s="12">
        <v>29.516317209299672</v>
      </c>
      <c r="K92" s="12">
        <v>12.8257332461995</v>
      </c>
      <c r="L92" s="12">
        <v>10.662356554069488</v>
      </c>
      <c r="M92" s="6">
        <v>-421.5</v>
      </c>
      <c r="N92" s="6">
        <v>-304</v>
      </c>
      <c r="O92" s="26"/>
    </row>
    <row r="93" spans="1:21" x14ac:dyDescent="0.2">
      <c r="A93" s="3">
        <v>1212</v>
      </c>
      <c r="B93" s="15" t="s">
        <v>246</v>
      </c>
      <c r="C93" s="18" t="s">
        <v>247</v>
      </c>
      <c r="D93" s="6">
        <v>658</v>
      </c>
      <c r="E93" s="6">
        <v>5.92</v>
      </c>
      <c r="F93" s="29">
        <v>0.7399</v>
      </c>
      <c r="G93" s="6">
        <v>1.05</v>
      </c>
      <c r="H93" s="6">
        <v>76.09</v>
      </c>
      <c r="I93" s="6">
        <v>12.12</v>
      </c>
      <c r="J93" s="12">
        <v>30.784516562713797</v>
      </c>
      <c r="K93" s="12">
        <v>12.94965625243071</v>
      </c>
      <c r="L93" s="12">
        <v>10.765376884550832</v>
      </c>
      <c r="M93" s="6">
        <v>-392.1</v>
      </c>
      <c r="N93" s="6">
        <v>-277</v>
      </c>
      <c r="O93" s="26"/>
    </row>
    <row r="94" spans="1:21" x14ac:dyDescent="0.2">
      <c r="A94" s="3">
        <v>1220</v>
      </c>
      <c r="B94" s="15" t="s">
        <v>248</v>
      </c>
      <c r="C94" s="18" t="s">
        <v>249</v>
      </c>
      <c r="D94" s="6">
        <v>625</v>
      </c>
      <c r="E94" s="6">
        <v>5</v>
      </c>
      <c r="F94" s="29">
        <v>1.1659999999999999</v>
      </c>
      <c r="G94" s="6">
        <v>1</v>
      </c>
      <c r="H94" s="6">
        <v>90.12</v>
      </c>
      <c r="I94" s="6">
        <v>15.23</v>
      </c>
      <c r="J94" s="12">
        <v>27.245831270122775</v>
      </c>
      <c r="K94" s="12">
        <v>11.612261071402623</v>
      </c>
      <c r="L94" s="12">
        <v>9.6535664328527826</v>
      </c>
      <c r="M94" s="6">
        <v>-444.76</v>
      </c>
      <c r="N94" s="6">
        <v>-293</v>
      </c>
      <c r="O94" s="26"/>
    </row>
    <row r="95" spans="1:21" x14ac:dyDescent="0.2">
      <c r="A95" s="3">
        <v>1221</v>
      </c>
      <c r="B95" s="15" t="s">
        <v>250</v>
      </c>
      <c r="C95" s="18" t="s">
        <v>251</v>
      </c>
      <c r="D95" s="6">
        <v>643.15</v>
      </c>
      <c r="E95" s="6">
        <v>5.01</v>
      </c>
      <c r="F95" s="29">
        <v>1.1525000000000001</v>
      </c>
      <c r="G95" s="6">
        <v>1</v>
      </c>
      <c r="H95" s="6">
        <v>90.12</v>
      </c>
      <c r="I95" s="6">
        <v>15.25</v>
      </c>
      <c r="J95" s="12">
        <v>27.470834381212377</v>
      </c>
      <c r="K95" s="12">
        <v>11.612261071402623</v>
      </c>
      <c r="L95" s="12">
        <v>9.6535664328527826</v>
      </c>
      <c r="M95" s="6">
        <v>-434.6</v>
      </c>
      <c r="N95" s="6">
        <v>-290.3</v>
      </c>
      <c r="O95" s="26"/>
    </row>
    <row r="96" spans="1:21" x14ac:dyDescent="0.2">
      <c r="A96" s="3">
        <v>1238</v>
      </c>
      <c r="B96" s="15" t="s">
        <v>252</v>
      </c>
      <c r="C96" s="18" t="s">
        <v>253</v>
      </c>
      <c r="D96" s="6">
        <v>611</v>
      </c>
      <c r="E96" s="6">
        <v>5.13</v>
      </c>
      <c r="F96" s="29">
        <v>1.1054999999999999</v>
      </c>
      <c r="G96" s="6">
        <v>0.99</v>
      </c>
      <c r="H96" s="6">
        <v>90.12</v>
      </c>
      <c r="I96" s="6">
        <v>15.47</v>
      </c>
      <c r="J96" s="12">
        <v>25.957177088427777</v>
      </c>
      <c r="K96" s="12">
        <v>11.554053882447867</v>
      </c>
      <c r="L96" s="12">
        <v>9.6051773239626854</v>
      </c>
      <c r="M96" s="6">
        <v>-462</v>
      </c>
      <c r="N96" s="6">
        <v>-339</v>
      </c>
      <c r="O96" s="26"/>
    </row>
    <row r="97" spans="1:23" x14ac:dyDescent="0.2">
      <c r="A97" s="3">
        <v>1241</v>
      </c>
      <c r="B97" s="15" t="s">
        <v>254</v>
      </c>
      <c r="C97" s="18" t="s">
        <v>255</v>
      </c>
      <c r="D97" s="6">
        <v>667</v>
      </c>
      <c r="E97" s="6">
        <v>4.88</v>
      </c>
      <c r="F97" s="29">
        <v>1.177</v>
      </c>
      <c r="G97" s="6">
        <v>1.01</v>
      </c>
      <c r="H97" s="6">
        <v>90.12</v>
      </c>
      <c r="I97" s="6">
        <v>14.88</v>
      </c>
      <c r="J97" s="12">
        <v>28.861762704311737</v>
      </c>
      <c r="K97" s="12">
        <v>11.670177944758036</v>
      </c>
      <c r="L97" s="12">
        <v>9.7017141950398145</v>
      </c>
      <c r="M97" s="6">
        <v>-426.7</v>
      </c>
      <c r="N97" s="6">
        <v>-278</v>
      </c>
      <c r="O97" s="26"/>
    </row>
    <row r="98" spans="1:23" x14ac:dyDescent="0.2">
      <c r="A98" s="3">
        <v>1252</v>
      </c>
      <c r="B98" s="15" t="s">
        <v>256</v>
      </c>
      <c r="C98" s="15" t="s">
        <v>257</v>
      </c>
      <c r="D98" s="3">
        <v>592.70000000000005</v>
      </c>
      <c r="E98" s="3">
        <v>5.7859999999999996</v>
      </c>
      <c r="F98" s="10">
        <v>0.46200000000000002</v>
      </c>
      <c r="G98" s="3">
        <v>1.04</v>
      </c>
      <c r="H98" s="3">
        <v>60</v>
      </c>
      <c r="I98" s="3">
        <v>15.01</v>
      </c>
      <c r="J98" s="3">
        <v>19</v>
      </c>
      <c r="K98" s="3">
        <v>24.03</v>
      </c>
      <c r="L98" s="3">
        <v>0.75</v>
      </c>
      <c r="M98" s="3">
        <v>-434.42500000000001</v>
      </c>
      <c r="N98" s="3">
        <v>-376.685</v>
      </c>
      <c r="O98" s="4">
        <v>4.84</v>
      </c>
      <c r="P98" s="4">
        <v>0.25490000000000002</v>
      </c>
      <c r="Q98" s="4">
        <v>-1.7530000000000001E-4</v>
      </c>
      <c r="R98" s="4">
        <v>4.9490000000000002E-8</v>
      </c>
      <c r="S98" s="16">
        <v>0.2</v>
      </c>
      <c r="T98" s="6">
        <v>289.75</v>
      </c>
      <c r="U98" s="27">
        <v>12.09</v>
      </c>
      <c r="V98" s="27">
        <v>391.35</v>
      </c>
      <c r="W98" s="27">
        <v>23.7</v>
      </c>
    </row>
    <row r="99" spans="1:23" x14ac:dyDescent="0.2">
      <c r="A99" s="3">
        <v>1256</v>
      </c>
      <c r="B99" s="15" t="s">
        <v>258</v>
      </c>
      <c r="C99" s="15" t="s">
        <v>259</v>
      </c>
      <c r="D99" s="3">
        <v>615.70000000000005</v>
      </c>
      <c r="E99" s="3">
        <v>4.0640000000000001</v>
      </c>
      <c r="F99" s="10">
        <v>0.68090899999999999</v>
      </c>
      <c r="G99" s="12">
        <f>H99/92.588</f>
        <v>0.95158227848101262</v>
      </c>
      <c r="H99" s="21">
        <v>88.105099999999993</v>
      </c>
      <c r="I99" s="12">
        <f>115.2807/8.314</f>
        <v>13.865852778445994</v>
      </c>
      <c r="J99" s="3">
        <v>20.18</v>
      </c>
      <c r="M99" s="3">
        <v>-475</v>
      </c>
      <c r="N99" s="3">
        <v>-355</v>
      </c>
      <c r="P99" s="4"/>
      <c r="Q99" s="4"/>
      <c r="R99" s="4"/>
      <c r="S99" s="16">
        <v>0.23200000000000001</v>
      </c>
    </row>
    <row r="100" spans="1:23" x14ac:dyDescent="0.2">
      <c r="A100" s="3">
        <v>1281</v>
      </c>
      <c r="B100" s="15" t="s">
        <v>260</v>
      </c>
      <c r="C100" s="15" t="s">
        <v>261</v>
      </c>
      <c r="D100" s="3">
        <v>751</v>
      </c>
      <c r="E100" s="3">
        <v>4.47</v>
      </c>
      <c r="F100" s="10">
        <v>0.60279400000000005</v>
      </c>
      <c r="G100" s="12">
        <f>H100/112.442</f>
        <v>1.0860826025862222</v>
      </c>
      <c r="H100" s="21">
        <v>122.12130000000001</v>
      </c>
      <c r="I100" s="12">
        <f>103.4222/8.314</f>
        <v>12.439523694972337</v>
      </c>
      <c r="J100" s="3">
        <v>24.59</v>
      </c>
      <c r="M100" s="3">
        <v>-294.10000000000002</v>
      </c>
      <c r="N100" s="3">
        <v>-210.41300000000001</v>
      </c>
      <c r="P100" s="4"/>
      <c r="Q100" s="4"/>
      <c r="R100" s="4"/>
      <c r="S100" s="16">
        <v>0.246</v>
      </c>
      <c r="T100" s="6">
        <v>395.52</v>
      </c>
      <c r="U100" s="6">
        <v>18.07</v>
      </c>
    </row>
    <row r="101" spans="1:23" x14ac:dyDescent="0.2">
      <c r="A101" s="3">
        <v>1284</v>
      </c>
      <c r="B101" s="23" t="s">
        <v>262</v>
      </c>
      <c r="C101" s="6" t="str">
        <f>B101</f>
        <v>SalicylicAcid</v>
      </c>
      <c r="D101" s="24">
        <v>739</v>
      </c>
      <c r="E101" s="25">
        <v>5.18</v>
      </c>
      <c r="F101" s="3">
        <v>0.85119999999999996</v>
      </c>
      <c r="G101" s="25">
        <f>138.12/119.6</f>
        <v>1.1548494983277593</v>
      </c>
      <c r="H101" s="16">
        <v>138.12</v>
      </c>
      <c r="I101" s="12">
        <f>123.96/8.314</f>
        <v>14.909790714457541</v>
      </c>
      <c r="J101" s="25">
        <v>24.21</v>
      </c>
      <c r="K101" s="25">
        <v>41.1</v>
      </c>
      <c r="L101" s="25">
        <v>0</v>
      </c>
      <c r="M101" s="25">
        <v>-395.4</v>
      </c>
      <c r="N101" s="25">
        <v>0.40600000000000003</v>
      </c>
      <c r="O101" s="26"/>
      <c r="P101" s="4"/>
      <c r="Q101" s="4"/>
      <c r="R101" s="4"/>
      <c r="S101" s="7"/>
      <c r="T101" s="6">
        <v>431.75</v>
      </c>
      <c r="U101" s="6">
        <v>19.59</v>
      </c>
    </row>
    <row r="102" spans="1:23" x14ac:dyDescent="0.2">
      <c r="A102" s="3">
        <v>1289</v>
      </c>
      <c r="B102" s="15" t="s">
        <v>263</v>
      </c>
      <c r="C102" s="15" t="s">
        <v>264</v>
      </c>
      <c r="D102" s="3">
        <v>1113</v>
      </c>
      <c r="E102" s="3">
        <v>3.95</v>
      </c>
      <c r="F102" s="10">
        <v>1.0590999999999999</v>
      </c>
      <c r="G102" s="12">
        <f>H102/117.016</f>
        <v>1.4197272167908661</v>
      </c>
      <c r="H102" s="21">
        <v>166.13079999999999</v>
      </c>
      <c r="I102" s="12">
        <f>124.7258/8.314</f>
        <v>15.001900408948762</v>
      </c>
      <c r="J102" s="8">
        <v>30.62</v>
      </c>
      <c r="M102" s="3">
        <v>-663.33100000000002</v>
      </c>
      <c r="N102" s="3">
        <v>-597.17899999999997</v>
      </c>
      <c r="P102" s="4"/>
      <c r="Q102" s="4"/>
      <c r="R102" s="4"/>
      <c r="S102" s="16">
        <v>0.18099999999999999</v>
      </c>
      <c r="T102" s="6">
        <v>700</v>
      </c>
      <c r="U102" s="6" t="s">
        <v>265</v>
      </c>
    </row>
    <row r="103" spans="1:23" x14ac:dyDescent="0.2">
      <c r="A103" s="3">
        <v>1312</v>
      </c>
      <c r="B103" s="15" t="s">
        <v>266</v>
      </c>
      <c r="C103" s="15" t="s">
        <v>267</v>
      </c>
      <c r="D103" s="3">
        <v>506.55</v>
      </c>
      <c r="E103" s="3">
        <v>4.75</v>
      </c>
      <c r="F103" s="10">
        <v>0.33125500000000002</v>
      </c>
      <c r="G103" s="12">
        <f>H103/79.823</f>
        <v>0.92803452638963724</v>
      </c>
      <c r="H103" s="21">
        <v>74.078500000000005</v>
      </c>
      <c r="I103" s="12">
        <f>84.8912/8.314</f>
        <v>10.210632667789271</v>
      </c>
      <c r="J103" s="8">
        <v>19.350000000000001</v>
      </c>
      <c r="M103" s="3">
        <v>-408.8</v>
      </c>
      <c r="N103" s="3">
        <v>-321.5</v>
      </c>
      <c r="P103" s="4"/>
      <c r="Q103" s="4"/>
      <c r="R103" s="4"/>
      <c r="S103" s="16">
        <v>0.25700000000000001</v>
      </c>
    </row>
    <row r="104" spans="1:23" x14ac:dyDescent="0.2">
      <c r="A104" s="3">
        <v>1313</v>
      </c>
      <c r="B104" s="15" t="s">
        <v>268</v>
      </c>
      <c r="C104" s="20" t="s">
        <v>269</v>
      </c>
      <c r="D104" s="3">
        <v>523.29999999999995</v>
      </c>
      <c r="E104" s="3">
        <v>3.88</v>
      </c>
      <c r="F104" s="10">
        <v>0.36640899999999998</v>
      </c>
      <c r="G104" s="12">
        <f>H104/98.594</f>
        <v>0.89361523013570809</v>
      </c>
      <c r="H104" s="21">
        <v>88.105099999999993</v>
      </c>
      <c r="I104" s="12">
        <f>113.6008/8.314</f>
        <v>13.663796006735627</v>
      </c>
      <c r="J104" s="8">
        <v>18.350000000000001</v>
      </c>
      <c r="M104" s="3">
        <v>-444.5</v>
      </c>
      <c r="N104" s="3">
        <v>-327.39999999999998</v>
      </c>
      <c r="P104" s="4"/>
      <c r="Q104" s="4"/>
      <c r="R104" s="4"/>
      <c r="S104" s="16">
        <v>0.255</v>
      </c>
    </row>
    <row r="105" spans="1:23" s="1" customFormat="1" x14ac:dyDescent="0.2">
      <c r="A105" s="3">
        <v>1321</v>
      </c>
      <c r="B105" s="15" t="s">
        <v>270</v>
      </c>
      <c r="C105" s="15" t="s">
        <v>270</v>
      </c>
      <c r="D105" s="9">
        <v>519.1</v>
      </c>
      <c r="E105" s="10">
        <v>3.96</v>
      </c>
      <c r="F105" s="10">
        <v>0.3513</v>
      </c>
      <c r="G105" s="12">
        <v>0.92619688004303391</v>
      </c>
      <c r="H105" s="9">
        <v>86.09</v>
      </c>
      <c r="I105" s="12">
        <v>11.919653596343517</v>
      </c>
      <c r="J105" s="12">
        <v>18.593438907313516</v>
      </c>
      <c r="K105" s="12">
        <v>0</v>
      </c>
      <c r="L105" s="12">
        <v>7.5</v>
      </c>
      <c r="M105" s="3">
        <v>-315.7</v>
      </c>
      <c r="N105" s="3">
        <v>-228.7</v>
      </c>
      <c r="O105" s="4"/>
      <c r="P105" s="4"/>
      <c r="Q105" s="4"/>
      <c r="R105" s="4"/>
      <c r="S105" s="7">
        <v>0.248</v>
      </c>
    </row>
    <row r="106" spans="1:23" x14ac:dyDescent="0.2">
      <c r="A106" s="3">
        <v>1381</v>
      </c>
      <c r="B106" s="15" t="s">
        <v>271</v>
      </c>
      <c r="C106" s="15" t="s">
        <v>272</v>
      </c>
      <c r="D106" s="3">
        <v>772</v>
      </c>
      <c r="E106" s="3">
        <v>2.78</v>
      </c>
      <c r="F106" s="10">
        <v>0.63708600000000004</v>
      </c>
      <c r="G106" s="12">
        <f>H106/180.564</f>
        <v>1.0975831284198401</v>
      </c>
      <c r="H106" s="21">
        <v>198.184</v>
      </c>
      <c r="I106" s="12">
        <f>168.0709/8.314</f>
        <v>20.215407745970651</v>
      </c>
      <c r="J106" s="8">
        <v>17.71</v>
      </c>
      <c r="M106" s="3">
        <v>-643.58299999999997</v>
      </c>
      <c r="N106" s="3">
        <v>-473.64600000000002</v>
      </c>
      <c r="P106" s="4"/>
      <c r="Q106" s="4"/>
      <c r="R106" s="4"/>
      <c r="S106" s="16">
        <v>0.22900000000000001</v>
      </c>
      <c r="T106" s="6">
        <v>413.8</v>
      </c>
      <c r="U106" s="6">
        <v>31.63</v>
      </c>
    </row>
    <row r="107" spans="1:23" x14ac:dyDescent="0.2">
      <c r="A107" s="30">
        <v>1401</v>
      </c>
      <c r="B107" s="23" t="s">
        <v>273</v>
      </c>
      <c r="C107" s="31" t="s">
        <v>274</v>
      </c>
      <c r="D107" s="24">
        <v>400.1</v>
      </c>
      <c r="E107" s="25">
        <v>5.37</v>
      </c>
      <c r="F107" s="32">
        <v>0.20019999999999999</v>
      </c>
      <c r="G107" s="25">
        <f>H107/70.23</f>
        <v>0.6559874697422754</v>
      </c>
      <c r="H107" s="16">
        <v>46.07</v>
      </c>
      <c r="I107" s="33">
        <f>65.73/8.314</f>
        <v>7.9059417849410636</v>
      </c>
      <c r="J107" s="25">
        <v>15.12</v>
      </c>
      <c r="K107" s="25">
        <v>0</v>
      </c>
      <c r="L107" s="25">
        <v>9</v>
      </c>
      <c r="M107" s="1">
        <v>-184.1</v>
      </c>
      <c r="N107" s="34">
        <v>-112.8</v>
      </c>
      <c r="O107" s="26"/>
      <c r="P107" s="4"/>
      <c r="Q107" s="4"/>
      <c r="R107" s="4"/>
      <c r="S107" s="7"/>
    </row>
    <row r="108" spans="1:23" x14ac:dyDescent="0.2">
      <c r="A108" s="3">
        <v>1402</v>
      </c>
      <c r="B108" s="15" t="s">
        <v>275</v>
      </c>
      <c r="C108" s="15" t="s">
        <v>276</v>
      </c>
      <c r="D108" s="3">
        <v>466.7</v>
      </c>
      <c r="E108" s="3">
        <v>3.59</v>
      </c>
      <c r="F108" s="10">
        <v>0.28100000000000003</v>
      </c>
      <c r="G108" s="3">
        <v>0.71</v>
      </c>
      <c r="H108" s="3">
        <v>74</v>
      </c>
      <c r="I108" s="3">
        <v>13.53</v>
      </c>
      <c r="J108" s="3">
        <v>15.4</v>
      </c>
      <c r="K108" s="3">
        <v>0</v>
      </c>
      <c r="L108" s="3">
        <v>6.61</v>
      </c>
      <c r="M108" s="3">
        <v>-252</v>
      </c>
      <c r="N108" s="3">
        <v>-122</v>
      </c>
      <c r="O108" s="4">
        <v>21.42</v>
      </c>
      <c r="P108" s="4">
        <v>0.33589999999999998</v>
      </c>
      <c r="Q108" s="4">
        <v>-1.0349999999999999E-4</v>
      </c>
      <c r="R108" s="4">
        <v>-9.3570000000000007E-9</v>
      </c>
      <c r="S108" s="16">
        <v>0.26200000000000001</v>
      </c>
    </row>
    <row r="109" spans="1:23" x14ac:dyDescent="0.2">
      <c r="A109" s="3">
        <v>1403</v>
      </c>
      <c r="B109" s="15" t="s">
        <v>277</v>
      </c>
      <c r="C109" s="15" t="s">
        <v>278</v>
      </c>
      <c r="D109" s="3">
        <v>500.05</v>
      </c>
      <c r="E109" s="3">
        <v>2.88</v>
      </c>
      <c r="F109" s="10">
        <v>0.33868300000000001</v>
      </c>
      <c r="G109" s="12">
        <f>H109/141.775</f>
        <v>0.720682771997884</v>
      </c>
      <c r="H109" s="21">
        <v>102.1748</v>
      </c>
      <c r="I109" s="12">
        <f>156.6278/8.314</f>
        <v>18.839042578782777</v>
      </c>
      <c r="J109" s="3">
        <v>14.45</v>
      </c>
      <c r="M109" s="3">
        <v>-318.82100000000003</v>
      </c>
      <c r="N109" s="3">
        <v>-121.88</v>
      </c>
      <c r="P109" s="4"/>
      <c r="Q109" s="4"/>
      <c r="R109" s="4"/>
      <c r="S109" s="16">
        <v>0.26700000000000002</v>
      </c>
    </row>
    <row r="110" spans="1:23" x14ac:dyDescent="0.2">
      <c r="A110" s="3">
        <v>1405</v>
      </c>
      <c r="B110" s="18" t="s">
        <v>279</v>
      </c>
      <c r="C110" s="15" t="s">
        <v>280</v>
      </c>
      <c r="D110" s="9">
        <v>497.1</v>
      </c>
      <c r="E110" s="10">
        <v>3.43</v>
      </c>
      <c r="F110" s="10">
        <v>0.2661</v>
      </c>
      <c r="G110" s="12">
        <v>0.74</v>
      </c>
      <c r="H110" s="9">
        <v>88.15</v>
      </c>
      <c r="I110" s="12">
        <v>15.37</v>
      </c>
      <c r="J110" s="12">
        <v>15.075208443003367</v>
      </c>
      <c r="K110" s="12">
        <v>0</v>
      </c>
      <c r="L110" s="12">
        <v>7.4</v>
      </c>
      <c r="M110" s="3">
        <v>-289</v>
      </c>
      <c r="N110" s="3">
        <v>-125.4</v>
      </c>
      <c r="P110" s="4"/>
      <c r="Q110" s="4"/>
      <c r="R110" s="4"/>
      <c r="S110" s="16">
        <v>0.27300000000000002</v>
      </c>
    </row>
    <row r="111" spans="1:23" x14ac:dyDescent="0.2">
      <c r="A111" s="3">
        <v>1444</v>
      </c>
      <c r="B111" s="15" t="s">
        <v>281</v>
      </c>
      <c r="C111" s="15" t="s">
        <v>282</v>
      </c>
      <c r="D111" s="3">
        <v>469</v>
      </c>
      <c r="E111" s="3">
        <v>7.1</v>
      </c>
      <c r="F111" s="10">
        <v>0.2</v>
      </c>
      <c r="G111" s="3">
        <v>0.89</v>
      </c>
      <c r="H111" s="3">
        <v>44</v>
      </c>
      <c r="I111" s="3">
        <v>5.8</v>
      </c>
      <c r="J111" s="3">
        <v>21.7</v>
      </c>
      <c r="K111" s="3">
        <v>1.17</v>
      </c>
      <c r="L111" s="3">
        <v>9.3800000000000008</v>
      </c>
      <c r="M111" s="3">
        <v>-52.63</v>
      </c>
      <c r="N111" s="3">
        <v>-13.23</v>
      </c>
      <c r="O111" s="4">
        <v>-7.5190000000000001</v>
      </c>
      <c r="P111" s="4">
        <v>0.22220000000000001</v>
      </c>
      <c r="Q111" s="4">
        <v>-1.2559999999999999E-4</v>
      </c>
      <c r="R111" s="4">
        <v>2.592E-8</v>
      </c>
      <c r="S111" s="16">
        <v>0.25800000000000001</v>
      </c>
    </row>
    <row r="112" spans="1:23" s="1" customFormat="1" x14ac:dyDescent="0.2">
      <c r="A112" s="7">
        <v>1478</v>
      </c>
      <c r="B112" s="31" t="s">
        <v>283</v>
      </c>
      <c r="C112" s="31" t="s">
        <v>283</v>
      </c>
      <c r="D112" s="24">
        <v>490</v>
      </c>
      <c r="E112" s="35">
        <v>5.5</v>
      </c>
      <c r="F112" s="35">
        <v>0.20150000000000001</v>
      </c>
      <c r="G112" s="25">
        <f>H112/73.11</f>
        <v>0.93111749418684175</v>
      </c>
      <c r="H112" s="24">
        <v>68.073999999999998</v>
      </c>
      <c r="I112" s="25">
        <f>65.29/8.314</f>
        <v>7.8530190040894885</v>
      </c>
      <c r="J112" s="36">
        <v>18.52</v>
      </c>
      <c r="K112" s="25">
        <v>0</v>
      </c>
      <c r="L112" s="25">
        <v>10.43</v>
      </c>
      <c r="M112" s="25">
        <v>-34.799999999999997</v>
      </c>
      <c r="N112" s="7">
        <v>0.82250000000000001</v>
      </c>
      <c r="O112" s="37"/>
      <c r="P112" s="37"/>
      <c r="Q112" s="37"/>
      <c r="R112" s="37"/>
      <c r="S112" s="7"/>
    </row>
    <row r="113" spans="1:20" x14ac:dyDescent="0.2">
      <c r="A113" s="3">
        <v>1479</v>
      </c>
      <c r="B113" s="15" t="s">
        <v>284</v>
      </c>
      <c r="C113" s="15" t="s">
        <v>285</v>
      </c>
      <c r="D113" s="3">
        <v>501.1</v>
      </c>
      <c r="E113" s="3">
        <v>5.19</v>
      </c>
      <c r="F113" s="10">
        <v>0.217</v>
      </c>
      <c r="G113" s="3">
        <v>0.88</v>
      </c>
      <c r="H113" s="3">
        <v>72</v>
      </c>
      <c r="I113" s="3">
        <v>16.850000000000001</v>
      </c>
      <c r="J113" s="3">
        <v>19</v>
      </c>
      <c r="K113" s="3">
        <v>0</v>
      </c>
      <c r="L113" s="3">
        <v>10.43</v>
      </c>
      <c r="M113" s="3">
        <v>-184.18</v>
      </c>
      <c r="N113" s="3">
        <v>-79.69</v>
      </c>
      <c r="O113" s="4">
        <v>19.100000000000001</v>
      </c>
      <c r="P113" s="4">
        <v>0.51619999999999999</v>
      </c>
      <c r="Q113" s="4">
        <v>-4.1320000000000001E-4</v>
      </c>
      <c r="R113" s="4">
        <v>1.4539999999999999E-7</v>
      </c>
      <c r="S113" s="16">
        <v>0.25900000000000001</v>
      </c>
    </row>
    <row r="114" spans="1:20" x14ac:dyDescent="0.2">
      <c r="A114" s="3">
        <v>1501</v>
      </c>
      <c r="B114" s="15" t="s">
        <v>286</v>
      </c>
      <c r="C114" s="15" t="s">
        <v>287</v>
      </c>
      <c r="D114" s="3">
        <v>556.4</v>
      </c>
      <c r="E114" s="3">
        <v>4.5</v>
      </c>
      <c r="F114" s="10">
        <v>0.19400000000000001</v>
      </c>
      <c r="G114" s="3">
        <v>1.58</v>
      </c>
      <c r="H114" s="3">
        <v>153.6</v>
      </c>
      <c r="I114" s="3">
        <v>10.1</v>
      </c>
      <c r="J114" s="3">
        <v>17.5</v>
      </c>
      <c r="K114" s="3">
        <v>1.25</v>
      </c>
      <c r="L114" s="3">
        <v>0.64</v>
      </c>
      <c r="M114" s="3">
        <v>-95.813599999999994</v>
      </c>
      <c r="N114" s="3">
        <v>-60.626100000000001</v>
      </c>
      <c r="O114" s="4">
        <v>40.72</v>
      </c>
      <c r="P114" s="4">
        <v>0.2049</v>
      </c>
      <c r="Q114" s="4">
        <v>-2.2699999999999999E-4</v>
      </c>
      <c r="R114" s="4">
        <v>8.8430000000000005E-8</v>
      </c>
      <c r="S114" s="16">
        <v>0.27200000000000002</v>
      </c>
    </row>
    <row r="115" spans="1:20" x14ac:dyDescent="0.2">
      <c r="A115" s="3">
        <v>1502</v>
      </c>
      <c r="B115" s="15" t="s">
        <v>288</v>
      </c>
      <c r="C115" s="15" t="s">
        <v>289</v>
      </c>
      <c r="D115" s="3">
        <v>416.3</v>
      </c>
      <c r="E115" s="3">
        <v>6.59</v>
      </c>
      <c r="F115" s="10">
        <v>0.156</v>
      </c>
      <c r="G115" s="3">
        <v>1.01</v>
      </c>
      <c r="H115" s="3">
        <v>50.4</v>
      </c>
      <c r="I115" s="3">
        <v>4.9000000000000004</v>
      </c>
      <c r="J115" s="3">
        <v>19.7</v>
      </c>
      <c r="K115" s="3">
        <v>3.42</v>
      </c>
      <c r="L115" s="3">
        <v>1.1399999999999999</v>
      </c>
      <c r="M115" s="3">
        <v>-80.751199999999997</v>
      </c>
      <c r="N115" s="3">
        <v>-62.8855</v>
      </c>
      <c r="O115" s="4">
        <v>13.88</v>
      </c>
      <c r="P115" s="4">
        <v>0.1014</v>
      </c>
      <c r="Q115" s="4">
        <v>-3.8890000000000002E-5</v>
      </c>
      <c r="R115" s="4">
        <v>2.5669999999999999E-9</v>
      </c>
      <c r="S115" s="16">
        <v>0.26800000000000002</v>
      </c>
    </row>
    <row r="116" spans="1:20" x14ac:dyDescent="0.2">
      <c r="A116" s="3">
        <v>1504</v>
      </c>
      <c r="B116" s="15" t="s">
        <v>290</v>
      </c>
      <c r="C116" s="15" t="s">
        <v>291</v>
      </c>
      <c r="D116" s="3">
        <v>420</v>
      </c>
      <c r="E116" s="3">
        <v>5.68</v>
      </c>
      <c r="F116" s="10">
        <v>0.10009999999999999</v>
      </c>
      <c r="G116" s="3">
        <v>0.97</v>
      </c>
      <c r="H116" s="3">
        <v>62.4</v>
      </c>
      <c r="I116" s="3">
        <v>6.46</v>
      </c>
      <c r="J116" s="3">
        <v>17.8</v>
      </c>
      <c r="K116" s="3">
        <v>1.1000000000000001</v>
      </c>
      <c r="L116" s="3">
        <v>2.19</v>
      </c>
      <c r="M116" s="3">
        <v>-112.26</v>
      </c>
      <c r="N116" s="3">
        <v>-59.998600000000003</v>
      </c>
      <c r="P116" s="4"/>
      <c r="Q116" s="4"/>
      <c r="R116" s="4"/>
      <c r="S116" s="16">
        <v>0.28299999999999997</v>
      </c>
    </row>
    <row r="117" spans="1:20" x14ac:dyDescent="0.2">
      <c r="A117" s="3">
        <v>1511</v>
      </c>
      <c r="B117" s="15" t="s">
        <v>292</v>
      </c>
      <c r="C117" s="15" t="s">
        <v>293</v>
      </c>
      <c r="D117" s="3">
        <v>510</v>
      </c>
      <c r="E117" s="3">
        <v>6.08</v>
      </c>
      <c r="F117" s="10">
        <v>0.19862199999999999</v>
      </c>
      <c r="G117" s="12">
        <f>H117/64.428</f>
        <v>1.3182560377475632</v>
      </c>
      <c r="H117" s="9">
        <v>84.932599999999994</v>
      </c>
      <c r="I117" s="3">
        <v>51.241</v>
      </c>
      <c r="J117" s="3">
        <v>20.37</v>
      </c>
      <c r="M117" s="3">
        <v>-95.395200000000003</v>
      </c>
      <c r="N117" s="3">
        <v>-68.868700000000004</v>
      </c>
      <c r="P117" s="4"/>
      <c r="Q117" s="4"/>
      <c r="R117" s="4"/>
      <c r="S117" s="16">
        <v>0.26500000000000001</v>
      </c>
    </row>
    <row r="118" spans="1:20" x14ac:dyDescent="0.2">
      <c r="A118" s="3">
        <v>1521</v>
      </c>
      <c r="B118" s="15" t="s">
        <v>294</v>
      </c>
      <c r="C118" s="15" t="s">
        <v>295</v>
      </c>
      <c r="D118" s="3">
        <v>536.4</v>
      </c>
      <c r="E118" s="3">
        <v>5.4</v>
      </c>
      <c r="F118" s="10">
        <v>0.216</v>
      </c>
      <c r="G118" s="3">
        <v>1.48</v>
      </c>
      <c r="H118" s="3">
        <v>119.2</v>
      </c>
      <c r="I118" s="3">
        <v>7.92</v>
      </c>
      <c r="J118" s="3">
        <v>18.899999999999999</v>
      </c>
      <c r="K118" s="3">
        <v>5.8</v>
      </c>
      <c r="L118" s="3">
        <v>0.12</v>
      </c>
      <c r="M118" s="3">
        <v>-103.345</v>
      </c>
      <c r="N118" s="3">
        <v>-68.533900000000003</v>
      </c>
      <c r="O118" s="4">
        <v>24</v>
      </c>
      <c r="P118" s="4">
        <v>0.1893</v>
      </c>
      <c r="Q118" s="4">
        <v>-1.841E-4</v>
      </c>
      <c r="R118" s="4">
        <v>6.6570000000000006E-8</v>
      </c>
      <c r="S118" s="16">
        <v>0.29299999999999998</v>
      </c>
    </row>
    <row r="119" spans="1:20" x14ac:dyDescent="0.2">
      <c r="A119" s="3">
        <v>1522</v>
      </c>
      <c r="B119" s="15" t="s">
        <v>296</v>
      </c>
      <c r="C119" s="17" t="s">
        <v>297</v>
      </c>
      <c r="D119" s="3">
        <v>523</v>
      </c>
      <c r="E119" s="3">
        <v>5.07</v>
      </c>
      <c r="F119" s="10">
        <v>0.2339</v>
      </c>
      <c r="G119" s="3">
        <v>1.17</v>
      </c>
      <c r="H119" s="3">
        <v>98.96</v>
      </c>
      <c r="I119" s="3">
        <v>9.15</v>
      </c>
      <c r="J119" s="12">
        <v>18.286616483100421</v>
      </c>
      <c r="K119" s="12">
        <v>3.28</v>
      </c>
      <c r="L119" s="12">
        <v>1.56</v>
      </c>
      <c r="M119" s="3">
        <v>-127.8</v>
      </c>
      <c r="N119" s="3">
        <v>-72.59</v>
      </c>
      <c r="P119" s="4"/>
      <c r="Q119" s="4"/>
      <c r="R119" s="4"/>
      <c r="S119" s="38">
        <v>0.28000000000000003</v>
      </c>
      <c r="T119" s="3"/>
    </row>
    <row r="120" spans="1:20" x14ac:dyDescent="0.2">
      <c r="A120" s="3">
        <v>1523</v>
      </c>
      <c r="B120" s="15" t="s">
        <v>298</v>
      </c>
      <c r="C120" s="17" t="s">
        <v>299</v>
      </c>
      <c r="D120" s="3">
        <v>561</v>
      </c>
      <c r="E120" s="3">
        <v>5.37</v>
      </c>
      <c r="F120" s="10">
        <v>0.28660000000000002</v>
      </c>
      <c r="G120" s="3">
        <v>1.25</v>
      </c>
      <c r="H120" s="3">
        <v>98.96</v>
      </c>
      <c r="I120" s="3">
        <v>9.3000000000000007</v>
      </c>
      <c r="J120" s="12">
        <v>20.250279998064226</v>
      </c>
      <c r="K120" s="12">
        <v>2.42</v>
      </c>
      <c r="L120" s="12">
        <v>1.34</v>
      </c>
      <c r="M120" s="3">
        <v>-129.80000000000001</v>
      </c>
      <c r="N120" s="3">
        <v>-73.930000000000007</v>
      </c>
      <c r="P120" s="4"/>
      <c r="Q120" s="4"/>
      <c r="R120" s="4"/>
      <c r="S120" s="38">
        <v>0.253</v>
      </c>
      <c r="T120" s="3"/>
    </row>
    <row r="121" spans="1:20" s="1" customFormat="1" x14ac:dyDescent="0.2">
      <c r="A121" s="7">
        <v>1541</v>
      </c>
      <c r="B121" s="31" t="s">
        <v>300</v>
      </c>
      <c r="C121" s="39" t="s">
        <v>301</v>
      </c>
      <c r="D121" s="24">
        <v>571</v>
      </c>
      <c r="E121" s="35">
        <v>4.63</v>
      </c>
      <c r="F121" s="35">
        <v>0.24560000000000001</v>
      </c>
      <c r="G121" s="25">
        <v>1.46</v>
      </c>
      <c r="H121" s="24">
        <v>131.38999999999999</v>
      </c>
      <c r="I121" s="25">
        <v>9.64</v>
      </c>
      <c r="J121" s="25">
        <v>18.797987190122242</v>
      </c>
      <c r="K121" s="25">
        <v>2.0699999999999998</v>
      </c>
      <c r="L121" s="25">
        <v>0.21</v>
      </c>
      <c r="M121" s="25"/>
      <c r="N121" s="7"/>
      <c r="O121" s="37"/>
      <c r="P121" s="37"/>
      <c r="Q121" s="37"/>
      <c r="R121" s="37"/>
      <c r="S121" s="7"/>
    </row>
    <row r="122" spans="1:20" x14ac:dyDescent="0.2">
      <c r="A122" s="3">
        <v>1551</v>
      </c>
      <c r="B122" s="15" t="s">
        <v>302</v>
      </c>
      <c r="C122" s="15" t="s">
        <v>303</v>
      </c>
      <c r="D122" s="3">
        <v>632.4</v>
      </c>
      <c r="E122" s="3">
        <v>4.46</v>
      </c>
      <c r="F122" s="10">
        <v>0.249</v>
      </c>
      <c r="G122" s="3">
        <v>1.1000000000000001</v>
      </c>
      <c r="H122" s="3">
        <v>112.4</v>
      </c>
      <c r="I122" s="3">
        <v>11.73</v>
      </c>
      <c r="J122" s="3">
        <v>19.3</v>
      </c>
      <c r="K122" s="3">
        <v>0</v>
      </c>
      <c r="L122" s="3">
        <v>2.5</v>
      </c>
      <c r="M122" s="3">
        <v>51.09</v>
      </c>
      <c r="N122" s="3">
        <v>98.29</v>
      </c>
      <c r="O122" s="4">
        <v>-33.89</v>
      </c>
      <c r="P122" s="4">
        <v>0.56310000000000004</v>
      </c>
      <c r="Q122" s="4">
        <v>-4.5219999999999999E-4</v>
      </c>
      <c r="R122" s="4">
        <v>1.4259999999999999E-7</v>
      </c>
      <c r="S122" s="16">
        <v>0.26500000000000001</v>
      </c>
    </row>
    <row r="123" spans="1:20" x14ac:dyDescent="0.2">
      <c r="A123" s="3">
        <v>1544</v>
      </c>
      <c r="B123" s="6" t="s">
        <v>304</v>
      </c>
      <c r="C123" s="6" t="s">
        <v>304</v>
      </c>
      <c r="D123" s="3">
        <v>514.15</v>
      </c>
      <c r="E123" s="3">
        <v>4.71</v>
      </c>
      <c r="F123" s="3">
        <v>0.14779999999999999</v>
      </c>
      <c r="G123" s="3">
        <v>0.93</v>
      </c>
      <c r="H123" s="3">
        <v>76.53</v>
      </c>
      <c r="I123" s="3">
        <v>9.0299999999999994</v>
      </c>
      <c r="J123" s="12">
        <v>18.347980967943041</v>
      </c>
      <c r="K123" s="12" t="s">
        <v>305</v>
      </c>
      <c r="L123" s="12" t="s">
        <v>305</v>
      </c>
      <c r="M123" s="3">
        <v>-0.63</v>
      </c>
      <c r="N123" s="3">
        <v>43.5</v>
      </c>
      <c r="O123" s="34"/>
      <c r="P123" s="6"/>
      <c r="Q123" s="6"/>
      <c r="R123" s="6"/>
      <c r="S123" s="6"/>
    </row>
    <row r="124" spans="1:20" x14ac:dyDescent="0.2">
      <c r="A124" s="3">
        <v>1591</v>
      </c>
      <c r="B124" s="15" t="s">
        <v>306</v>
      </c>
      <c r="C124" s="18" t="s">
        <v>307</v>
      </c>
      <c r="D124" s="3">
        <v>482</v>
      </c>
      <c r="E124" s="3">
        <v>5.19</v>
      </c>
      <c r="F124" s="10">
        <v>0.27212599999999998</v>
      </c>
      <c r="G124" s="12">
        <f>H124/80.386</f>
        <v>1.2059724330107233</v>
      </c>
      <c r="H124" s="3">
        <v>96.943299999999994</v>
      </c>
      <c r="I124" s="12">
        <f>67.0282/8.314</f>
        <v>8.0620880442626888</v>
      </c>
      <c r="J124" s="3">
        <v>17.28</v>
      </c>
      <c r="M124" s="3">
        <v>2.38</v>
      </c>
      <c r="N124" s="3">
        <v>25.39</v>
      </c>
      <c r="P124" s="4"/>
      <c r="Q124" s="4"/>
      <c r="R124" s="4"/>
      <c r="S124" s="16">
        <v>0.28999999999999998</v>
      </c>
    </row>
    <row r="125" spans="1:20" x14ac:dyDescent="0.2">
      <c r="A125" s="3">
        <v>1601</v>
      </c>
      <c r="B125" s="15" t="s">
        <v>308</v>
      </c>
      <c r="C125" s="15" t="s">
        <v>309</v>
      </c>
      <c r="D125" s="3">
        <v>385</v>
      </c>
      <c r="E125" s="3">
        <v>4.07</v>
      </c>
      <c r="F125" s="10">
        <v>0.17599999999999999</v>
      </c>
      <c r="G125" s="3">
        <v>1.49</v>
      </c>
      <c r="H125" s="3">
        <v>120.8</v>
      </c>
      <c r="I125" s="3">
        <v>8.7100000000000009</v>
      </c>
      <c r="J125" s="3">
        <v>15</v>
      </c>
      <c r="M125" s="3">
        <v>-493.29399999999998</v>
      </c>
      <c r="N125" s="3">
        <v>-453.964</v>
      </c>
      <c r="O125" s="4">
        <v>31.6</v>
      </c>
      <c r="P125" s="4">
        <v>0.1782</v>
      </c>
      <c r="Q125" s="4">
        <v>-1.5090000000000001E-4</v>
      </c>
      <c r="R125" s="4">
        <v>4.3420000000000001E-8</v>
      </c>
      <c r="S125" s="16">
        <v>0.28000000000000003</v>
      </c>
    </row>
    <row r="126" spans="1:20" x14ac:dyDescent="0.2">
      <c r="A126" s="3">
        <v>1602</v>
      </c>
      <c r="B126" s="15" t="s">
        <v>310</v>
      </c>
      <c r="C126" s="15" t="s">
        <v>310</v>
      </c>
      <c r="D126" s="9">
        <v>471.2</v>
      </c>
      <c r="E126" s="10">
        <v>4.3499999999999996</v>
      </c>
      <c r="F126" s="10">
        <v>0.188</v>
      </c>
      <c r="G126" s="12">
        <v>1.4805777107135158</v>
      </c>
      <c r="H126" s="9">
        <v>137.37</v>
      </c>
      <c r="I126" s="12">
        <v>9.3937936011546785</v>
      </c>
      <c r="J126" s="12">
        <v>15.586579150025191</v>
      </c>
      <c r="K126" s="12" t="s">
        <v>305</v>
      </c>
      <c r="L126" s="12" t="s">
        <v>305</v>
      </c>
      <c r="M126" s="3">
        <v>-288.7</v>
      </c>
      <c r="N126" s="3">
        <v>-249.4</v>
      </c>
      <c r="P126" s="4"/>
      <c r="Q126" s="4"/>
      <c r="R126" s="4"/>
      <c r="S126" s="16">
        <v>0.27900000000000003</v>
      </c>
    </row>
    <row r="127" spans="1:20" x14ac:dyDescent="0.2">
      <c r="A127" s="3">
        <v>1604</v>
      </c>
      <c r="B127" s="15" t="s">
        <v>311</v>
      </c>
      <c r="C127" s="15" t="s">
        <v>311</v>
      </c>
      <c r="D127" s="9">
        <v>369.8</v>
      </c>
      <c r="E127" s="10">
        <v>4.97</v>
      </c>
      <c r="F127" s="10">
        <v>0.221</v>
      </c>
      <c r="G127" s="12">
        <v>1.4119529719137818</v>
      </c>
      <c r="H127" s="9">
        <v>86.47</v>
      </c>
      <c r="I127" s="12">
        <v>6.9040173201828239</v>
      </c>
      <c r="J127" s="12">
        <v>17.386604038742011</v>
      </c>
      <c r="K127" s="12" t="s">
        <v>305</v>
      </c>
      <c r="L127" s="12" t="s">
        <v>305</v>
      </c>
      <c r="M127" s="3">
        <v>-482.8</v>
      </c>
      <c r="N127" s="3">
        <v>-450.5</v>
      </c>
      <c r="P127" s="4"/>
      <c r="Q127" s="4"/>
      <c r="R127" s="4"/>
      <c r="S127" s="16">
        <v>0.26800000000000002</v>
      </c>
    </row>
    <row r="128" spans="1:20" x14ac:dyDescent="0.2">
      <c r="A128" s="3">
        <v>1614</v>
      </c>
      <c r="B128" s="15" t="s">
        <v>312</v>
      </c>
      <c r="C128" s="15" t="s">
        <v>312</v>
      </c>
      <c r="D128" s="9">
        <v>351.6</v>
      </c>
      <c r="E128" s="10">
        <v>5.83</v>
      </c>
      <c r="F128" s="10">
        <v>0.2727</v>
      </c>
      <c r="G128" s="12">
        <v>1.21</v>
      </c>
      <c r="H128" s="9">
        <v>52.02</v>
      </c>
      <c r="I128" s="12">
        <v>5.15</v>
      </c>
      <c r="J128" s="12">
        <v>20.659376563681683</v>
      </c>
      <c r="K128" s="12">
        <v>4</v>
      </c>
      <c r="L128" s="12">
        <v>1</v>
      </c>
      <c r="M128" s="3">
        <v>-452.71</v>
      </c>
      <c r="N128" s="3">
        <v>-425.16</v>
      </c>
      <c r="P128" s="4"/>
      <c r="Q128" s="4"/>
      <c r="R128" s="4"/>
      <c r="S128" s="16">
        <v>0.24399999999999999</v>
      </c>
    </row>
    <row r="129" spans="1:19" x14ac:dyDescent="0.2">
      <c r="A129" s="34">
        <v>1617</v>
      </c>
      <c r="B129" s="18" t="s">
        <v>313</v>
      </c>
      <c r="C129" s="18" t="s">
        <v>313</v>
      </c>
      <c r="D129" s="9">
        <v>375.8</v>
      </c>
      <c r="E129" s="10">
        <v>4.2699999999999996</v>
      </c>
      <c r="F129" s="10">
        <v>0.22</v>
      </c>
      <c r="G129" s="12">
        <v>0.81660428717250766</v>
      </c>
      <c r="H129" s="9">
        <v>48</v>
      </c>
      <c r="I129" s="12">
        <v>7.118715419773876</v>
      </c>
      <c r="J129" s="12">
        <v>17.57</v>
      </c>
      <c r="K129" s="25">
        <v>2</v>
      </c>
      <c r="L129" s="25">
        <v>0.2</v>
      </c>
      <c r="M129" s="3">
        <v>-264.39999999999998</v>
      </c>
      <c r="N129" s="3">
        <v>-212.3</v>
      </c>
      <c r="P129" s="4"/>
      <c r="Q129" s="4"/>
      <c r="R129" s="4"/>
      <c r="S129" s="7">
        <v>0.26400000000000001</v>
      </c>
    </row>
    <row r="130" spans="1:19" x14ac:dyDescent="0.2">
      <c r="A130" s="3">
        <v>1629</v>
      </c>
      <c r="B130" s="15" t="s">
        <v>314</v>
      </c>
      <c r="C130" s="15" t="s">
        <v>314</v>
      </c>
      <c r="D130" s="9">
        <v>303.2</v>
      </c>
      <c r="E130" s="10">
        <v>4.43</v>
      </c>
      <c r="F130" s="10">
        <v>0.13619999999999999</v>
      </c>
      <c r="G130" s="12">
        <v>1.1399999999999999</v>
      </c>
      <c r="H130" s="9">
        <v>64.03</v>
      </c>
      <c r="I130" s="12">
        <v>7.69</v>
      </c>
      <c r="J130" s="12">
        <v>15.729762947991302</v>
      </c>
      <c r="K130" s="12"/>
      <c r="L130" s="12"/>
      <c r="M130" s="3">
        <v>-345</v>
      </c>
      <c r="N130" s="3">
        <v>-313.08999999999997</v>
      </c>
      <c r="P130" s="4"/>
      <c r="Q130" s="4"/>
      <c r="R130" s="4"/>
      <c r="S130" s="16">
        <v>0.27300000000000002</v>
      </c>
    </row>
    <row r="131" spans="1:19" x14ac:dyDescent="0.2">
      <c r="A131" s="3">
        <v>1646</v>
      </c>
      <c r="B131" s="15" t="s">
        <v>315</v>
      </c>
      <c r="C131" s="15" t="s">
        <v>315</v>
      </c>
      <c r="D131" s="9">
        <v>342</v>
      </c>
      <c r="E131" s="10">
        <v>3.44</v>
      </c>
      <c r="F131" s="10">
        <v>0.25869999999999999</v>
      </c>
      <c r="G131" s="12">
        <v>1.49</v>
      </c>
      <c r="H131" s="9">
        <v>120.02</v>
      </c>
      <c r="I131" s="12">
        <v>11.35</v>
      </c>
      <c r="J131" s="12">
        <v>14.666111877385909</v>
      </c>
      <c r="K131" s="12">
        <v>14.5</v>
      </c>
      <c r="L131" s="12">
        <v>0</v>
      </c>
      <c r="M131" s="3">
        <v>-1104.5999999999999</v>
      </c>
      <c r="N131" s="3">
        <v>-1029.3</v>
      </c>
      <c r="P131" s="4"/>
      <c r="Q131" s="4"/>
      <c r="R131" s="4"/>
      <c r="S131" s="16">
        <v>0.27100000000000002</v>
      </c>
    </row>
    <row r="132" spans="1:19" x14ac:dyDescent="0.2">
      <c r="A132" s="3">
        <v>1699</v>
      </c>
      <c r="B132" s="15" t="s">
        <v>316</v>
      </c>
      <c r="C132" s="15" t="s">
        <v>316</v>
      </c>
      <c r="D132" s="9">
        <v>368</v>
      </c>
      <c r="E132" s="10">
        <v>2.9</v>
      </c>
      <c r="F132" s="10">
        <v>0.20430000000000001</v>
      </c>
      <c r="G132" s="12">
        <v>1.54</v>
      </c>
      <c r="H132" s="9">
        <v>150.02000000000001</v>
      </c>
      <c r="I132" s="12">
        <v>14.65</v>
      </c>
      <c r="J132" s="12">
        <v>13.35700286741004</v>
      </c>
      <c r="K132" s="12"/>
      <c r="L132" s="12"/>
      <c r="M132" s="3">
        <v>-1080</v>
      </c>
      <c r="N132" s="3">
        <v>-1038.08</v>
      </c>
      <c r="P132" s="4"/>
      <c r="Q132" s="4"/>
      <c r="R132" s="4"/>
      <c r="S132" s="16">
        <v>0.254</v>
      </c>
    </row>
    <row r="133" spans="1:19" x14ac:dyDescent="0.2">
      <c r="A133" s="3">
        <v>1701</v>
      </c>
      <c r="B133" s="15" t="s">
        <v>317</v>
      </c>
      <c r="C133" s="15" t="s">
        <v>318</v>
      </c>
      <c r="D133" s="9">
        <v>430.05</v>
      </c>
      <c r="E133" s="10">
        <v>7.46</v>
      </c>
      <c r="F133" s="10">
        <v>0.28139999999999998</v>
      </c>
      <c r="G133" s="12">
        <v>0.69</v>
      </c>
      <c r="H133" s="9">
        <v>31.06</v>
      </c>
      <c r="I133" s="12">
        <v>6.37</v>
      </c>
      <c r="J133" s="12">
        <v>23.113955957386441</v>
      </c>
      <c r="K133" s="12">
        <v>1</v>
      </c>
      <c r="L133" s="12">
        <v>8</v>
      </c>
      <c r="M133" s="3">
        <v>-23</v>
      </c>
      <c r="N133" s="3">
        <v>32.091299999999997</v>
      </c>
      <c r="P133" s="4"/>
      <c r="Q133" s="4"/>
      <c r="R133" s="4"/>
      <c r="S133" s="16">
        <v>0.32100000000000001</v>
      </c>
    </row>
    <row r="134" spans="1:19" x14ac:dyDescent="0.2">
      <c r="A134" s="3">
        <v>1704</v>
      </c>
      <c r="B134" s="15" t="s">
        <v>319</v>
      </c>
      <c r="C134" s="15" t="s">
        <v>320</v>
      </c>
      <c r="D134" s="9">
        <v>456.15</v>
      </c>
      <c r="E134" s="10">
        <v>5.62</v>
      </c>
      <c r="F134" s="10">
        <v>0.2848</v>
      </c>
      <c r="G134" s="12">
        <v>0.69</v>
      </c>
      <c r="H134" s="9">
        <v>45.08</v>
      </c>
      <c r="I134" s="12">
        <v>8.74</v>
      </c>
      <c r="J134" s="12">
        <v>19.493451351671926</v>
      </c>
      <c r="K134" s="12">
        <v>1</v>
      </c>
      <c r="L134" s="12">
        <v>8</v>
      </c>
      <c r="M134" s="3">
        <v>-48.6599</v>
      </c>
      <c r="N134" s="3">
        <v>37.279400000000003</v>
      </c>
      <c r="P134" s="4"/>
      <c r="Q134" s="4"/>
      <c r="R134" s="4"/>
      <c r="S134" s="16">
        <v>0.307</v>
      </c>
    </row>
    <row r="135" spans="1:19" x14ac:dyDescent="0.2">
      <c r="A135" s="3">
        <v>1706</v>
      </c>
      <c r="B135" s="15" t="s">
        <v>321</v>
      </c>
      <c r="C135" s="15" t="s">
        <v>321</v>
      </c>
      <c r="D135" s="9">
        <v>535.15</v>
      </c>
      <c r="E135" s="10">
        <v>3.04</v>
      </c>
      <c r="F135" s="10">
        <v>0.31619999999999998</v>
      </c>
      <c r="G135" s="12">
        <v>0.72</v>
      </c>
      <c r="H135" s="9">
        <v>101.19</v>
      </c>
      <c r="I135" s="12">
        <v>19.36</v>
      </c>
      <c r="J135" s="12">
        <v>15.177482584407732</v>
      </c>
      <c r="K135" s="12">
        <v>0</v>
      </c>
      <c r="L135" s="12">
        <v>7.7</v>
      </c>
      <c r="M135" s="3">
        <v>-99.6</v>
      </c>
      <c r="N135" s="3">
        <v>114.1</v>
      </c>
      <c r="P135" s="4"/>
      <c r="Q135" s="4"/>
      <c r="R135" s="4"/>
      <c r="S135" s="16">
        <v>0.26600000000000001</v>
      </c>
    </row>
    <row r="136" spans="1:19" x14ac:dyDescent="0.2">
      <c r="A136" s="3">
        <v>1717</v>
      </c>
      <c r="B136" s="15" t="s">
        <v>322</v>
      </c>
      <c r="C136" s="15" t="s">
        <v>322</v>
      </c>
      <c r="D136" s="9">
        <v>653</v>
      </c>
      <c r="E136" s="10">
        <v>14.5</v>
      </c>
      <c r="F136" s="10">
        <v>0.32800000000000001</v>
      </c>
      <c r="G136" s="12">
        <v>1.0036016285624805</v>
      </c>
      <c r="H136" s="9">
        <v>32.049999999999997</v>
      </c>
      <c r="I136" s="12">
        <v>5.47</v>
      </c>
      <c r="J136" s="12">
        <v>36.225500885426001</v>
      </c>
      <c r="K136" s="12">
        <v>2.98</v>
      </c>
      <c r="L136" s="12">
        <v>2.98</v>
      </c>
      <c r="M136" s="3">
        <v>95.4</v>
      </c>
      <c r="N136" s="3">
        <v>159.19999999999999</v>
      </c>
      <c r="P136" s="4"/>
      <c r="Q136" s="4"/>
      <c r="R136" s="4"/>
      <c r="S136" s="16">
        <v>0.26</v>
      </c>
    </row>
    <row r="137" spans="1:19" x14ac:dyDescent="0.2">
      <c r="A137" s="3">
        <v>1722</v>
      </c>
      <c r="B137" s="15" t="s">
        <v>323</v>
      </c>
      <c r="C137" s="15" t="s">
        <v>324</v>
      </c>
      <c r="D137" s="9">
        <v>675</v>
      </c>
      <c r="E137" s="10">
        <v>3.88</v>
      </c>
      <c r="F137" s="10">
        <v>1.1649</v>
      </c>
      <c r="G137" s="12">
        <v>1.03</v>
      </c>
      <c r="H137" s="9">
        <v>119.16</v>
      </c>
      <c r="I137" s="12">
        <v>19.64</v>
      </c>
      <c r="J137" s="12">
        <v>28.145843714481185</v>
      </c>
      <c r="K137" s="12">
        <v>8</v>
      </c>
      <c r="L137" s="12">
        <v>20</v>
      </c>
      <c r="M137" s="3">
        <v>-380</v>
      </c>
      <c r="N137" s="3">
        <v>-169</v>
      </c>
      <c r="P137" s="4"/>
      <c r="Q137" s="4"/>
      <c r="R137" s="4"/>
      <c r="S137" s="16">
        <v>0.254</v>
      </c>
    </row>
    <row r="138" spans="1:19" x14ac:dyDescent="0.2">
      <c r="A138" s="3">
        <v>1723</v>
      </c>
      <c r="B138" s="40" t="s">
        <v>325</v>
      </c>
      <c r="C138" s="39" t="s">
        <v>326</v>
      </c>
      <c r="D138" s="3">
        <v>678.2</v>
      </c>
      <c r="E138" s="3">
        <v>7.1239999999999997</v>
      </c>
      <c r="F138" s="10">
        <v>0.446737</v>
      </c>
      <c r="G138" s="12">
        <v>1.0129867330016584</v>
      </c>
      <c r="H138" s="12">
        <v>61.083100000000002</v>
      </c>
      <c r="I138" s="12">
        <f>85.76/8.314</f>
        <v>10.315131104161656</v>
      </c>
      <c r="J138" s="3">
        <v>31.83</v>
      </c>
      <c r="K138" s="12">
        <v>12.58</v>
      </c>
      <c r="L138" s="3">
        <v>22.5</v>
      </c>
      <c r="M138" s="3">
        <v>-206.7</v>
      </c>
      <c r="N138" s="3">
        <v>-103.3</v>
      </c>
      <c r="O138" s="26">
        <f>I138*8.314</f>
        <v>85.76</v>
      </c>
      <c r="P138" s="4">
        <v>0</v>
      </c>
      <c r="Q138" s="4">
        <v>0</v>
      </c>
      <c r="R138" s="4">
        <v>0</v>
      </c>
      <c r="S138" s="7">
        <v>0.28399999999999997</v>
      </c>
    </row>
    <row r="139" spans="1:19" x14ac:dyDescent="0.2">
      <c r="A139" s="3">
        <v>1771</v>
      </c>
      <c r="B139" s="15" t="s">
        <v>327</v>
      </c>
      <c r="C139" s="15" t="s">
        <v>328</v>
      </c>
      <c r="D139" s="3">
        <v>456.8</v>
      </c>
      <c r="E139" s="3">
        <v>5.32</v>
      </c>
      <c r="F139" s="10">
        <v>0.40699999999999997</v>
      </c>
      <c r="G139" s="3">
        <v>0.68</v>
      </c>
      <c r="H139" s="3">
        <v>27</v>
      </c>
      <c r="I139" s="3">
        <v>4.33</v>
      </c>
      <c r="J139" s="3">
        <v>24.8</v>
      </c>
      <c r="K139" s="3">
        <v>3</v>
      </c>
      <c r="L139" s="3">
        <v>3</v>
      </c>
      <c r="M139" s="3">
        <v>135.13999999999999</v>
      </c>
      <c r="N139" s="3">
        <v>124.73</v>
      </c>
      <c r="O139" s="4">
        <v>21.86</v>
      </c>
      <c r="P139" s="4">
        <v>6.062E-2</v>
      </c>
      <c r="Q139" s="4">
        <v>-4.9610000000000001E-5</v>
      </c>
      <c r="R139" s="4">
        <v>1.815E-8</v>
      </c>
      <c r="S139" s="16">
        <v>0.19700000000000001</v>
      </c>
    </row>
    <row r="140" spans="1:19" x14ac:dyDescent="0.2">
      <c r="A140" s="3">
        <v>1772</v>
      </c>
      <c r="B140" s="15" t="s">
        <v>329</v>
      </c>
      <c r="C140" s="15" t="s">
        <v>330</v>
      </c>
      <c r="D140" s="3">
        <v>545.5</v>
      </c>
      <c r="E140" s="3">
        <v>4.8330000000000002</v>
      </c>
      <c r="F140" s="10">
        <v>0.35299999999999998</v>
      </c>
      <c r="G140" s="3">
        <v>0.78</v>
      </c>
      <c r="H140" s="3">
        <v>41.05</v>
      </c>
      <c r="I140" s="3">
        <v>6.28</v>
      </c>
      <c r="J140" s="3">
        <v>24.1</v>
      </c>
      <c r="K140" s="3">
        <v>3.49</v>
      </c>
      <c r="L140" s="3">
        <v>8.98</v>
      </c>
      <c r="M140" s="3">
        <v>74.040000000000006</v>
      </c>
      <c r="N140" s="3">
        <v>91.867999999999995</v>
      </c>
      <c r="O140" s="4">
        <v>20.48</v>
      </c>
      <c r="P140" s="4">
        <v>0.1196</v>
      </c>
      <c r="Q140" s="4">
        <v>-4.4919999999999997E-5</v>
      </c>
      <c r="R140" s="4">
        <v>3.2029999999999998E-9</v>
      </c>
      <c r="S140" s="16">
        <v>0.184</v>
      </c>
    </row>
    <row r="141" spans="1:19" x14ac:dyDescent="0.2">
      <c r="A141" s="3">
        <v>1791</v>
      </c>
      <c r="B141" s="15" t="s">
        <v>331</v>
      </c>
      <c r="C141" s="15" t="s">
        <v>331</v>
      </c>
      <c r="D141" s="9">
        <v>620</v>
      </c>
      <c r="E141" s="10">
        <v>5.63</v>
      </c>
      <c r="F141" s="10">
        <v>0.23860000000000001</v>
      </c>
      <c r="G141" s="12">
        <v>0.98</v>
      </c>
      <c r="H141" s="9">
        <v>79.099999999999994</v>
      </c>
      <c r="I141" s="12">
        <v>9.4</v>
      </c>
      <c r="J141" s="12">
        <v>21.559389008040093</v>
      </c>
      <c r="K141" s="12">
        <v>1.61</v>
      </c>
      <c r="L141" s="12">
        <v>14.93</v>
      </c>
      <c r="M141" s="3">
        <v>140.19999999999999</v>
      </c>
      <c r="N141" s="3">
        <v>190.2</v>
      </c>
      <c r="P141" s="4"/>
      <c r="Q141" s="4"/>
      <c r="R141" s="4"/>
      <c r="S141" s="16">
        <v>0.27700000000000002</v>
      </c>
    </row>
    <row r="142" spans="1:19" x14ac:dyDescent="0.2">
      <c r="A142" s="3">
        <v>1792</v>
      </c>
      <c r="B142" s="15" t="s">
        <v>332</v>
      </c>
      <c r="C142" s="15" t="s">
        <v>332</v>
      </c>
      <c r="D142" s="3">
        <v>699</v>
      </c>
      <c r="E142" s="3">
        <v>5.31</v>
      </c>
      <c r="F142" s="10">
        <v>0.3775</v>
      </c>
      <c r="G142" s="12">
        <f>H142/91.63</f>
        <v>1.0163701844374113</v>
      </c>
      <c r="H142" s="3">
        <v>93.13</v>
      </c>
      <c r="I142" s="3">
        <f>110.82/8.314</f>
        <v>13.329324031753668</v>
      </c>
      <c r="J142" s="3">
        <v>24.12</v>
      </c>
      <c r="K142" s="3">
        <v>6.51</v>
      </c>
      <c r="L142" s="3">
        <v>6.34</v>
      </c>
      <c r="M142" s="3">
        <v>87.1</v>
      </c>
      <c r="N142" s="3">
        <v>166.8</v>
      </c>
      <c r="P142" s="4"/>
      <c r="Q142" s="4"/>
      <c r="R142" s="4"/>
      <c r="S142" s="16"/>
    </row>
    <row r="143" spans="1:19" x14ac:dyDescent="0.2">
      <c r="A143" s="3">
        <v>1801</v>
      </c>
      <c r="B143" s="15" t="s">
        <v>333</v>
      </c>
      <c r="C143" s="20" t="s">
        <v>334</v>
      </c>
      <c r="D143" s="3">
        <v>469.95</v>
      </c>
      <c r="E143" s="3">
        <v>7.23</v>
      </c>
      <c r="F143" s="10">
        <v>0.15817400000000001</v>
      </c>
      <c r="G143" s="12">
        <f>H143/54.206</f>
        <v>0.88749400435376158</v>
      </c>
      <c r="H143" s="21">
        <v>48.107500000000002</v>
      </c>
      <c r="I143" s="12">
        <f>48.17/8.314</f>
        <v>5.7938417127736352</v>
      </c>
      <c r="J143" s="3">
        <v>20.27</v>
      </c>
      <c r="M143" s="3">
        <v>-22.6</v>
      </c>
      <c r="N143" s="3">
        <v>-9.5</v>
      </c>
      <c r="P143" s="4"/>
      <c r="Q143" s="4"/>
      <c r="R143" s="4"/>
      <c r="S143" s="7">
        <v>0.26800000000000002</v>
      </c>
    </row>
    <row r="144" spans="1:19" x14ac:dyDescent="0.2">
      <c r="A144" s="3">
        <v>1802</v>
      </c>
      <c r="B144" s="15" t="s">
        <v>335</v>
      </c>
      <c r="C144" s="20" t="s">
        <v>336</v>
      </c>
      <c r="D144" s="3">
        <v>499.15</v>
      </c>
      <c r="E144" s="3">
        <v>5.49</v>
      </c>
      <c r="F144" s="10">
        <v>0.187751</v>
      </c>
      <c r="G144" s="12">
        <f>H144/74.613</f>
        <v>0.83275032501038693</v>
      </c>
      <c r="H144" s="21">
        <v>62.134</v>
      </c>
      <c r="I144" s="12">
        <f>72.982/8.314</f>
        <v>8.7782054366129412</v>
      </c>
      <c r="J144" s="3">
        <v>18.25</v>
      </c>
      <c r="M144" s="3">
        <v>-46</v>
      </c>
      <c r="N144" s="3">
        <v>-4.5</v>
      </c>
      <c r="P144" s="4"/>
      <c r="Q144" s="4"/>
      <c r="R144" s="4"/>
      <c r="S144" s="7">
        <v>0.27400000000000002</v>
      </c>
    </row>
    <row r="145" spans="1:23" x14ac:dyDescent="0.2">
      <c r="A145" s="3">
        <v>1820</v>
      </c>
      <c r="B145" s="15" t="s">
        <v>337</v>
      </c>
      <c r="C145" s="20" t="s">
        <v>338</v>
      </c>
      <c r="D145" s="3">
        <v>503.04</v>
      </c>
      <c r="E145" s="3">
        <v>5.53</v>
      </c>
      <c r="F145" s="10">
        <v>0.19425600000000001</v>
      </c>
      <c r="G145" s="12">
        <f>H145/73.737</f>
        <v>0.84264344901474164</v>
      </c>
      <c r="H145" s="21">
        <v>62.134</v>
      </c>
      <c r="I145" s="12">
        <f>73.9995/8.314</f>
        <v>8.900589367332211</v>
      </c>
      <c r="J145" s="3">
        <v>18.53</v>
      </c>
      <c r="M145" s="3">
        <v>-37.200000000000003</v>
      </c>
      <c r="N145" s="3">
        <v>7.4</v>
      </c>
      <c r="P145" s="4"/>
      <c r="Q145" s="4"/>
      <c r="R145" s="4"/>
      <c r="S145" s="7">
        <v>0.26600000000000001</v>
      </c>
    </row>
    <row r="146" spans="1:23" x14ac:dyDescent="0.2">
      <c r="A146" s="3">
        <v>1856</v>
      </c>
      <c r="B146" s="23" t="s">
        <v>339</v>
      </c>
      <c r="C146" s="6" t="str">
        <f>B146</f>
        <v>ChloroBenzaldehyde</v>
      </c>
      <c r="D146" s="24">
        <v>697</v>
      </c>
      <c r="E146" s="25">
        <v>4.0599999999999996</v>
      </c>
      <c r="F146" s="16">
        <v>0.41589999999999999</v>
      </c>
      <c r="G146" s="25">
        <f>H146/116.44</f>
        <v>1.2072311920302301</v>
      </c>
      <c r="H146" s="16">
        <v>140.57</v>
      </c>
      <c r="I146" s="12">
        <f>121.2/8.314</f>
        <v>14.577820543661295</v>
      </c>
      <c r="J146" s="25">
        <v>20.34</v>
      </c>
      <c r="K146" s="25">
        <v>0</v>
      </c>
      <c r="L146" s="25">
        <f>L145*SQRT(H145/H146)</f>
        <v>0</v>
      </c>
      <c r="M146" s="25">
        <v>-103.2</v>
      </c>
      <c r="N146" s="25">
        <v>-40.799999999999997</v>
      </c>
      <c r="O146" s="26"/>
      <c r="P146" s="4"/>
      <c r="Q146" s="4"/>
      <c r="R146" s="4"/>
      <c r="S146" s="7"/>
    </row>
    <row r="147" spans="1:23" x14ac:dyDescent="0.2">
      <c r="A147" s="3">
        <v>1877</v>
      </c>
      <c r="B147" s="15" t="s">
        <v>340</v>
      </c>
      <c r="C147" s="20" t="s">
        <v>341</v>
      </c>
      <c r="D147" s="3">
        <v>705</v>
      </c>
      <c r="E147" s="3">
        <v>9.0500000000000007</v>
      </c>
      <c r="F147" s="41" t="s">
        <v>342</v>
      </c>
      <c r="G147" s="12">
        <f>H147/48.826</f>
        <v>1.2299860729938967</v>
      </c>
      <c r="H147" s="21">
        <v>60.055300000000003</v>
      </c>
      <c r="I147" s="12">
        <f>66.3849/8.314</f>
        <v>7.9847125330767383</v>
      </c>
      <c r="J147" s="41" t="s">
        <v>342</v>
      </c>
      <c r="M147" s="3">
        <v>245.81</v>
      </c>
      <c r="N147" s="3">
        <v>-152.71600000000001</v>
      </c>
      <c r="P147" s="4"/>
      <c r="Q147" s="4"/>
      <c r="R147" s="4"/>
      <c r="S147" s="7">
        <v>0.33700000000000002</v>
      </c>
    </row>
    <row r="148" spans="1:23" x14ac:dyDescent="0.2">
      <c r="A148" s="3">
        <v>1886</v>
      </c>
      <c r="B148" s="15" t="s">
        <v>343</v>
      </c>
      <c r="C148" s="15" t="s">
        <v>343</v>
      </c>
      <c r="D148" s="9">
        <v>719</v>
      </c>
      <c r="E148" s="10">
        <v>4.4000000000000004</v>
      </c>
      <c r="F148" s="10">
        <v>0.44919999999999999</v>
      </c>
      <c r="G148" s="12">
        <v>1.1985105140186916</v>
      </c>
      <c r="H148" s="9">
        <v>123.111</v>
      </c>
      <c r="I148" s="12">
        <v>15.467885494346884</v>
      </c>
      <c r="J148" s="12">
        <v>22.61</v>
      </c>
      <c r="K148" s="12">
        <v>0.98</v>
      </c>
      <c r="L148" s="12">
        <v>3.29</v>
      </c>
      <c r="M148" s="3">
        <v>12.5</v>
      </c>
      <c r="N148" s="3">
        <v>143</v>
      </c>
      <c r="P148" s="4"/>
      <c r="Q148" s="4"/>
      <c r="R148" s="4"/>
      <c r="S148" s="16">
        <v>0.25700000000000001</v>
      </c>
    </row>
    <row r="149" spans="1:23" x14ac:dyDescent="0.2">
      <c r="A149" s="3">
        <v>1889</v>
      </c>
      <c r="B149" s="23" t="s">
        <v>344</v>
      </c>
      <c r="C149" s="6" t="str">
        <f>B149</f>
        <v>Furfural</v>
      </c>
      <c r="D149" s="3">
        <v>570</v>
      </c>
      <c r="E149" s="3">
        <v>5.6</v>
      </c>
      <c r="F149" s="3">
        <v>0.37</v>
      </c>
      <c r="G149" s="25">
        <v>1.17</v>
      </c>
      <c r="H149" s="3">
        <v>96.1</v>
      </c>
      <c r="I149" s="12">
        <f>98.6/8.314</f>
        <v>11.859514072648544</v>
      </c>
      <c r="J149" s="25">
        <v>23.62</v>
      </c>
      <c r="K149" s="25">
        <v>0</v>
      </c>
      <c r="L149" s="25">
        <v>4.4007289387677364</v>
      </c>
      <c r="M149" s="25">
        <v>-151</v>
      </c>
      <c r="N149" s="25">
        <v>-102.8</v>
      </c>
      <c r="O149" s="26"/>
      <c r="P149" s="4"/>
      <c r="Q149" s="4"/>
      <c r="R149" s="4"/>
      <c r="S149" s="7"/>
    </row>
    <row r="150" spans="1:23" x14ac:dyDescent="0.2">
      <c r="A150" s="3">
        <v>1901</v>
      </c>
      <c r="B150" s="15" t="s">
        <v>345</v>
      </c>
      <c r="C150" s="20" t="s">
        <v>346</v>
      </c>
      <c r="D150" s="3">
        <v>924</v>
      </c>
      <c r="E150" s="3">
        <v>6.4</v>
      </c>
      <c r="F150" s="41" t="s">
        <v>342</v>
      </c>
      <c r="G150" s="12">
        <f>H150/53.637</f>
        <v>1.8285605086041352</v>
      </c>
      <c r="H150" s="21">
        <v>98.078500000000005</v>
      </c>
      <c r="I150" s="12">
        <f>84.3491/8.314</f>
        <v>10.145429396199184</v>
      </c>
      <c r="J150" s="8">
        <v>28.41</v>
      </c>
      <c r="M150" s="3">
        <v>-740.56799999999998</v>
      </c>
      <c r="N150" s="3">
        <v>-653.46900000000005</v>
      </c>
      <c r="P150" s="4"/>
      <c r="Q150" s="4"/>
      <c r="R150" s="4"/>
      <c r="S150" s="7">
        <v>0.14699999999999999</v>
      </c>
    </row>
    <row r="151" spans="1:23" x14ac:dyDescent="0.2">
      <c r="A151" s="3">
        <v>1902</v>
      </c>
      <c r="B151" s="15" t="s">
        <v>347</v>
      </c>
      <c r="C151" s="20" t="s">
        <v>348</v>
      </c>
      <c r="D151" s="3">
        <f>1030</f>
        <v>1030</v>
      </c>
      <c r="E151" s="3">
        <v>5.07</v>
      </c>
      <c r="F151" s="41" t="s">
        <v>342</v>
      </c>
      <c r="G151" s="12">
        <f>H151/52.783</f>
        <v>1.8565674554307257</v>
      </c>
      <c r="H151" s="21">
        <v>97.995199999999997</v>
      </c>
      <c r="I151" s="8" t="s">
        <v>342</v>
      </c>
      <c r="J151" s="8">
        <v>37.03</v>
      </c>
      <c r="M151" s="3">
        <v>-1250.22</v>
      </c>
      <c r="N151" s="3">
        <v>-1106.42</v>
      </c>
      <c r="P151" s="4"/>
      <c r="Q151" s="4"/>
      <c r="R151" s="4"/>
      <c r="S151" s="7">
        <v>0.20100000000000001</v>
      </c>
    </row>
    <row r="152" spans="1:23" x14ac:dyDescent="0.2">
      <c r="A152" s="3">
        <v>1903</v>
      </c>
      <c r="B152" s="15" t="s">
        <v>349</v>
      </c>
      <c r="C152" s="20" t="s">
        <v>350</v>
      </c>
      <c r="D152" s="3">
        <v>520</v>
      </c>
      <c r="E152" s="3">
        <v>6.891</v>
      </c>
      <c r="F152" s="10">
        <v>0.71440599999999999</v>
      </c>
      <c r="G152" s="12">
        <f>H152/41.734</f>
        <v>1.5098672545167009</v>
      </c>
      <c r="H152" s="21">
        <v>63.012799999999999</v>
      </c>
      <c r="I152" s="12">
        <f>53.9807/8.314</f>
        <v>6.4927471734423863</v>
      </c>
      <c r="J152" s="8">
        <v>29.61</v>
      </c>
      <c r="M152" s="3">
        <v>-133.863</v>
      </c>
      <c r="N152" s="3">
        <v>-73.445899999999995</v>
      </c>
      <c r="P152" s="4"/>
      <c r="Q152" s="4"/>
      <c r="R152" s="4"/>
      <c r="S152" s="7">
        <v>0.23100000000000001</v>
      </c>
    </row>
    <row r="153" spans="1:23" x14ac:dyDescent="0.2">
      <c r="A153" s="3">
        <v>1904</v>
      </c>
      <c r="B153" s="15" t="s">
        <v>351</v>
      </c>
      <c r="C153" s="15" t="s">
        <v>352</v>
      </c>
      <c r="D153" s="3">
        <v>324.60000000000002</v>
      </c>
      <c r="E153" s="3">
        <v>8.1999999999999993</v>
      </c>
      <c r="F153" s="10">
        <v>0.12</v>
      </c>
      <c r="G153" s="3">
        <v>1.19</v>
      </c>
      <c r="H153" s="3">
        <v>36.5</v>
      </c>
      <c r="I153" s="3">
        <v>3.5510000000000002</v>
      </c>
      <c r="J153" s="3">
        <v>22</v>
      </c>
      <c r="K153" s="3">
        <v>22</v>
      </c>
      <c r="L153" s="3">
        <v>0</v>
      </c>
      <c r="M153" s="3">
        <v>-92.307400000000001</v>
      </c>
      <c r="N153" s="3">
        <v>-95.2864</v>
      </c>
      <c r="O153" s="4">
        <v>30.67</v>
      </c>
      <c r="P153" s="4">
        <v>-7.2009999999999999E-3</v>
      </c>
      <c r="Q153" s="4">
        <v>1.2459999999999999E-5</v>
      </c>
      <c r="R153" s="4">
        <v>-3.8980000000000004E-9</v>
      </c>
      <c r="S153" s="16">
        <v>0.249</v>
      </c>
    </row>
    <row r="154" spans="1:23" x14ac:dyDescent="0.2">
      <c r="A154" s="3">
        <v>1911</v>
      </c>
      <c r="B154" s="15" t="s">
        <v>353</v>
      </c>
      <c r="C154" s="15" t="s">
        <v>354</v>
      </c>
      <c r="D154" s="3">
        <v>406.6</v>
      </c>
      <c r="E154" s="3">
        <v>11.27</v>
      </c>
      <c r="F154" s="10">
        <v>0.252</v>
      </c>
      <c r="G154" s="3">
        <v>0.68</v>
      </c>
      <c r="H154" s="3">
        <v>17</v>
      </c>
      <c r="I154" s="3">
        <v>4.29</v>
      </c>
      <c r="J154" s="3">
        <v>29.2</v>
      </c>
      <c r="K154" s="3">
        <v>2.11</v>
      </c>
      <c r="L154" s="3">
        <v>8.44</v>
      </c>
      <c r="M154" s="3">
        <v>-45.94</v>
      </c>
      <c r="N154" s="3">
        <v>-16.401299999999999</v>
      </c>
      <c r="O154" s="4">
        <v>27.31</v>
      </c>
      <c r="P154" s="4">
        <v>2.383E-2</v>
      </c>
      <c r="Q154" s="4">
        <v>1.7070000000000001E-5</v>
      </c>
      <c r="R154" s="4">
        <v>-1.185E-8</v>
      </c>
      <c r="S154" s="16">
        <v>0.24199999999999999</v>
      </c>
    </row>
    <row r="155" spans="1:23" x14ac:dyDescent="0.2">
      <c r="A155" s="3">
        <v>1921</v>
      </c>
      <c r="B155" s="15" t="s">
        <v>355</v>
      </c>
      <c r="C155" s="15" t="s">
        <v>356</v>
      </c>
      <c r="D155" s="3">
        <v>647.29999999999995</v>
      </c>
      <c r="E155" s="3">
        <v>22.12</v>
      </c>
      <c r="F155" s="10">
        <v>0.34399999999999997</v>
      </c>
      <c r="G155" s="3">
        <v>1</v>
      </c>
      <c r="H155" s="3">
        <v>18</v>
      </c>
      <c r="I155" s="3">
        <v>4.04</v>
      </c>
      <c r="J155" s="3">
        <v>47.9</v>
      </c>
      <c r="K155" s="3">
        <v>50.13</v>
      </c>
      <c r="L155" s="3">
        <v>15.06</v>
      </c>
      <c r="M155" s="3">
        <v>-241.83500000000001</v>
      </c>
      <c r="N155" s="3">
        <v>-228.614</v>
      </c>
      <c r="O155" s="4">
        <v>32.24</v>
      </c>
      <c r="P155" s="4">
        <v>1.9239999999999999E-3</v>
      </c>
      <c r="Q155" s="4">
        <v>1.0550000000000001E-5</v>
      </c>
      <c r="R155" s="4">
        <v>-3.596E-9</v>
      </c>
      <c r="S155" s="16">
        <v>0.23300000000000001</v>
      </c>
      <c r="T155" s="6">
        <v>273.14999999999998</v>
      </c>
      <c r="U155" s="6">
        <v>6.0095000000000001</v>
      </c>
      <c r="V155" s="6">
        <v>373.15</v>
      </c>
      <c r="W155" s="6">
        <v>40.655999999999999</v>
      </c>
    </row>
    <row r="156" spans="1:23" x14ac:dyDescent="0.2">
      <c r="A156" s="3">
        <v>1922</v>
      </c>
      <c r="B156" s="15" t="s">
        <v>357</v>
      </c>
      <c r="C156" s="15" t="s">
        <v>358</v>
      </c>
      <c r="D156" s="3">
        <v>373.5</v>
      </c>
      <c r="E156" s="3">
        <v>8.9369999999999994</v>
      </c>
      <c r="F156" s="10">
        <v>8.1000000000000003E-2</v>
      </c>
      <c r="G156" s="3">
        <v>0.95</v>
      </c>
      <c r="H156" s="3">
        <v>34</v>
      </c>
      <c r="I156" s="3">
        <v>4.1150000000000002</v>
      </c>
      <c r="J156" s="3">
        <v>18</v>
      </c>
      <c r="K156" s="3">
        <v>3.19</v>
      </c>
      <c r="L156" s="3">
        <v>3.19</v>
      </c>
      <c r="M156" s="3">
        <v>-20.63</v>
      </c>
      <c r="N156" s="3">
        <v>-33.283999999999999</v>
      </c>
      <c r="O156" s="4">
        <v>31.94</v>
      </c>
      <c r="P156" s="4">
        <v>1.436E-3</v>
      </c>
      <c r="Q156" s="4">
        <v>2.4320000000000001E-5</v>
      </c>
      <c r="R156" s="4">
        <v>-1.1760000000000001E-8</v>
      </c>
      <c r="S156" s="16">
        <v>0.28299999999999997</v>
      </c>
    </row>
    <row r="157" spans="1:23" x14ac:dyDescent="0.2">
      <c r="A157" s="3">
        <v>1938</v>
      </c>
      <c r="B157" s="15" t="s">
        <v>359</v>
      </c>
      <c r="C157" s="18" t="s">
        <v>360</v>
      </c>
      <c r="D157" s="3">
        <v>552</v>
      </c>
      <c r="E157" s="3">
        <v>7.8</v>
      </c>
      <c r="F157" s="10">
        <v>0.115</v>
      </c>
      <c r="G157" s="3">
        <v>1.26</v>
      </c>
      <c r="H157" s="3">
        <v>76</v>
      </c>
      <c r="I157" s="3">
        <v>4.109</v>
      </c>
      <c r="J157" s="3">
        <v>20.399999999999999</v>
      </c>
      <c r="K157" s="3">
        <v>0.59</v>
      </c>
      <c r="L157" s="3">
        <v>0.33</v>
      </c>
      <c r="M157" s="3">
        <v>116.943</v>
      </c>
      <c r="N157" s="3">
        <v>66.906300000000002</v>
      </c>
      <c r="O157" s="4">
        <v>27.44</v>
      </c>
      <c r="P157" s="4">
        <v>8.1269999999999995E-2</v>
      </c>
      <c r="Q157" s="4">
        <v>-7.6660000000000001E-5</v>
      </c>
      <c r="R157" s="4">
        <v>2.6729999999999998E-8</v>
      </c>
      <c r="S157" s="16">
        <v>0.29299999999999998</v>
      </c>
    </row>
    <row r="158" spans="1:23" x14ac:dyDescent="0.2">
      <c r="A158" s="3">
        <v>1998</v>
      </c>
      <c r="B158" s="15" t="s">
        <v>361</v>
      </c>
      <c r="C158" s="15" t="s">
        <v>361</v>
      </c>
      <c r="D158" s="9">
        <v>819.15</v>
      </c>
      <c r="E158" s="10">
        <v>11.654</v>
      </c>
      <c r="F158" s="10">
        <v>0.1115</v>
      </c>
      <c r="G158" s="12">
        <f>H158/63.84</f>
        <v>3.975563909774436</v>
      </c>
      <c r="H158" s="9">
        <v>253.8</v>
      </c>
      <c r="I158" s="12">
        <f>36.9/8.314</f>
        <v>4.4382968486889585</v>
      </c>
      <c r="J158" s="12">
        <f>12.483*SQRT(4.184)</f>
        <v>25.53376214301371</v>
      </c>
      <c r="K158" s="12"/>
      <c r="L158" s="12"/>
      <c r="M158" s="3">
        <v>62.420999999999999</v>
      </c>
      <c r="N158" s="3">
        <v>19.378</v>
      </c>
      <c r="O158" s="37"/>
      <c r="P158" s="37"/>
      <c r="Q158" s="37"/>
      <c r="R158" s="37"/>
      <c r="S158" s="16">
        <v>0.26500000000000001</v>
      </c>
    </row>
    <row r="159" spans="1:23" x14ac:dyDescent="0.2">
      <c r="A159" s="3">
        <v>2391</v>
      </c>
      <c r="B159" s="15" t="s">
        <v>362</v>
      </c>
      <c r="C159" s="15" t="s">
        <v>362</v>
      </c>
      <c r="D159" s="3">
        <v>548</v>
      </c>
      <c r="E159" s="3">
        <v>4.5</v>
      </c>
      <c r="F159" s="10">
        <v>0.3846</v>
      </c>
      <c r="G159" s="12">
        <f>H159/84.724</f>
        <v>1.0631922477692271</v>
      </c>
      <c r="H159" s="12">
        <v>90.0779</v>
      </c>
      <c r="I159" s="12">
        <f>99.84/8.314</f>
        <v>12.008660091412077</v>
      </c>
      <c r="J159" s="12">
        <v>41.400572440486854</v>
      </c>
      <c r="K159" s="12">
        <v>0</v>
      </c>
      <c r="L159" s="12">
        <v>11.14</v>
      </c>
      <c r="M159" s="3">
        <v>-570.1</v>
      </c>
      <c r="N159" s="3">
        <v>-452.4</v>
      </c>
      <c r="O159" s="26"/>
      <c r="P159" s="4"/>
      <c r="Q159" s="4"/>
      <c r="R159" s="4"/>
      <c r="S159" s="7">
        <v>0.25800000000000001</v>
      </c>
    </row>
    <row r="160" spans="1:23" x14ac:dyDescent="0.2">
      <c r="A160" s="3">
        <v>2650</v>
      </c>
      <c r="B160" s="15" t="s">
        <v>363</v>
      </c>
      <c r="C160" s="15" t="s">
        <v>364</v>
      </c>
      <c r="D160" s="3">
        <v>374.2</v>
      </c>
      <c r="E160" s="3">
        <v>4.0599999999999996</v>
      </c>
      <c r="F160" s="10">
        <v>0.32700000000000001</v>
      </c>
      <c r="G160" s="3">
        <v>1.37</v>
      </c>
      <c r="H160" s="3">
        <v>102</v>
      </c>
      <c r="I160" s="3">
        <v>10.199999999999999</v>
      </c>
      <c r="J160" s="3">
        <v>16.600000000000001</v>
      </c>
      <c r="M160" s="3">
        <v>-895.79</v>
      </c>
      <c r="N160" s="3">
        <v>-826.9</v>
      </c>
      <c r="P160" s="4"/>
      <c r="Q160" s="4"/>
      <c r="R160" s="4"/>
      <c r="S160" s="16">
        <v>0.25900000000000001</v>
      </c>
    </row>
    <row r="161" spans="1:21" x14ac:dyDescent="0.2">
      <c r="A161" s="3">
        <v>2655</v>
      </c>
      <c r="B161" s="15" t="s">
        <v>365</v>
      </c>
      <c r="C161" s="15" t="s">
        <v>365</v>
      </c>
      <c r="D161" s="9">
        <v>487.2</v>
      </c>
      <c r="E161" s="10">
        <v>3.37</v>
      </c>
      <c r="F161" s="10">
        <v>0.252</v>
      </c>
      <c r="G161" s="12">
        <v>1.5643262648188345</v>
      </c>
      <c r="H161" s="9">
        <v>187.38</v>
      </c>
      <c r="I161" s="12">
        <v>15.289</v>
      </c>
      <c r="J161" s="12">
        <v>14.727476362228527</v>
      </c>
      <c r="K161" s="12" t="s">
        <v>305</v>
      </c>
      <c r="L161" s="12" t="s">
        <v>305</v>
      </c>
      <c r="M161" s="3">
        <v>-694.96</v>
      </c>
      <c r="N161" s="3">
        <v>-680.8</v>
      </c>
      <c r="P161" s="4"/>
      <c r="Q161" s="4"/>
      <c r="R161" s="4"/>
      <c r="S161" s="16">
        <v>0.25600000000000001</v>
      </c>
    </row>
    <row r="162" spans="1:21" x14ac:dyDescent="0.2">
      <c r="A162" s="3">
        <v>6872</v>
      </c>
      <c r="B162" s="40" t="s">
        <v>366</v>
      </c>
      <c r="C162" s="39" t="s">
        <v>367</v>
      </c>
      <c r="D162" s="3">
        <v>748</v>
      </c>
      <c r="E162" s="3">
        <v>3.27</v>
      </c>
      <c r="F162" s="10">
        <v>1.0728</v>
      </c>
      <c r="G162" s="12">
        <f>H162/145</f>
        <v>1.146206896551724</v>
      </c>
      <c r="H162" s="12">
        <v>166.2</v>
      </c>
      <c r="I162" s="12">
        <f>186.67/8.314</f>
        <v>22.45248977628097</v>
      </c>
      <c r="J162" s="3">
        <v>24.96</v>
      </c>
      <c r="K162" s="3">
        <v>20</v>
      </c>
      <c r="L162" s="3">
        <v>10</v>
      </c>
      <c r="M162" s="3">
        <v>-404</v>
      </c>
      <c r="N162" s="3">
        <v>-253</v>
      </c>
      <c r="O162" s="26"/>
      <c r="P162" s="4"/>
      <c r="Q162" s="4"/>
      <c r="R162" s="4"/>
      <c r="S162" s="7">
        <v>0.246</v>
      </c>
      <c r="T162" s="6">
        <v>350.65</v>
      </c>
      <c r="U162" s="6">
        <v>18.7</v>
      </c>
    </row>
    <row r="163" spans="1:21" x14ac:dyDescent="0.2">
      <c r="A163" s="16" t="s">
        <v>265</v>
      </c>
      <c r="B163" s="31" t="s">
        <v>368</v>
      </c>
      <c r="C163" s="31" t="s">
        <v>368</v>
      </c>
      <c r="D163" s="24">
        <v>367.85</v>
      </c>
      <c r="E163" s="35">
        <v>3.3809999999999998</v>
      </c>
      <c r="F163" s="35">
        <v>0.152</v>
      </c>
      <c r="G163" s="25">
        <v>1.2</v>
      </c>
      <c r="H163" s="24">
        <f>19*4+3*12+2.0416</f>
        <v>114.0416</v>
      </c>
      <c r="I163" s="25">
        <f>96.985/8.314</f>
        <v>11.665263411113784</v>
      </c>
      <c r="J163" s="25">
        <v>28.517851374485225</v>
      </c>
      <c r="K163" s="25">
        <v>2</v>
      </c>
      <c r="L163" s="25">
        <v>0.2</v>
      </c>
      <c r="M163" s="25" t="s">
        <v>342</v>
      </c>
      <c r="N163" s="7" t="s">
        <v>342</v>
      </c>
      <c r="O163" s="37"/>
      <c r="P163" s="37"/>
      <c r="Q163" s="37"/>
      <c r="R163" s="37"/>
      <c r="S163" s="25" t="s">
        <v>342</v>
      </c>
    </row>
    <row r="164" spans="1:21" x14ac:dyDescent="0.2">
      <c r="A164" s="16" t="s">
        <v>265</v>
      </c>
      <c r="B164" s="31" t="s">
        <v>369</v>
      </c>
      <c r="C164" s="31" t="s">
        <v>369</v>
      </c>
      <c r="D164" s="24">
        <v>347.2</v>
      </c>
      <c r="E164" s="35">
        <v>4.5199999999999996</v>
      </c>
      <c r="F164" s="35">
        <v>0.23799999999999999</v>
      </c>
      <c r="G164" s="25">
        <v>1.1499999999999999</v>
      </c>
      <c r="H164" s="24">
        <v>82.025000000000006</v>
      </c>
      <c r="I164" s="25">
        <v>8.32</v>
      </c>
      <c r="J164" s="25">
        <v>34.06314805579327</v>
      </c>
      <c r="K164" s="25">
        <v>2</v>
      </c>
      <c r="L164" s="25">
        <v>0.2</v>
      </c>
      <c r="M164" s="25" t="s">
        <v>342</v>
      </c>
      <c r="N164" s="41" t="s">
        <v>342</v>
      </c>
      <c r="O164" s="37"/>
      <c r="P164" s="37"/>
      <c r="Q164" s="37"/>
      <c r="R164" s="37"/>
      <c r="S164" s="25" t="s">
        <v>342</v>
      </c>
    </row>
    <row r="165" spans="1:21" x14ac:dyDescent="0.2">
      <c r="A165" s="3" t="s">
        <v>265</v>
      </c>
      <c r="B165" s="31" t="s">
        <v>370</v>
      </c>
      <c r="C165" s="31" t="s">
        <v>370</v>
      </c>
      <c r="D165" s="24">
        <v>757.44972108855643</v>
      </c>
      <c r="E165" s="35">
        <v>3.1674659015277209</v>
      </c>
      <c r="F165" s="35">
        <v>0.873</v>
      </c>
      <c r="G165" s="25">
        <v>0.95905624238203024</v>
      </c>
      <c r="H165" s="24">
        <v>165.23579999999998</v>
      </c>
      <c r="I165" s="33">
        <v>24.670421945826316</v>
      </c>
      <c r="J165" s="25">
        <v>21.486834319648842</v>
      </c>
      <c r="K165" s="25">
        <v>7.7</v>
      </c>
      <c r="L165" s="25">
        <v>12.6</v>
      </c>
      <c r="M165" s="7">
        <v>-131.25200000000001</v>
      </c>
      <c r="N165" s="34">
        <v>86.484999999999999</v>
      </c>
      <c r="O165" s="26"/>
      <c r="P165" s="4"/>
      <c r="Q165" s="4"/>
      <c r="R165" s="4"/>
      <c r="S165" s="7"/>
      <c r="T165" s="6">
        <v>313</v>
      </c>
      <c r="U165" s="6">
        <v>25</v>
      </c>
    </row>
    <row r="166" spans="1:21" x14ac:dyDescent="0.2">
      <c r="A166" s="15">
        <v>1060</v>
      </c>
      <c r="B166" s="6" t="s">
        <v>371</v>
      </c>
      <c r="C166" s="6" t="s">
        <v>371</v>
      </c>
      <c r="D166" s="3">
        <v>563.95000000000005</v>
      </c>
      <c r="E166" s="3">
        <v>3.891</v>
      </c>
      <c r="F166" s="3">
        <v>0.34329999999999999</v>
      </c>
      <c r="G166" s="3">
        <v>0.8</v>
      </c>
      <c r="H166" s="9">
        <v>86.13</v>
      </c>
      <c r="I166" s="3">
        <v>14.51</v>
      </c>
      <c r="J166" s="12">
        <v>18.286616483100421</v>
      </c>
      <c r="K166" s="12">
        <v>0</v>
      </c>
      <c r="L166" s="12">
        <v>8.09</v>
      </c>
      <c r="M166" s="3">
        <v>-259.2</v>
      </c>
      <c r="N166" s="3">
        <v>-138.4</v>
      </c>
      <c r="O166" s="34"/>
      <c r="P166" s="6"/>
      <c r="Q166" s="6"/>
      <c r="R166" s="6"/>
      <c r="S166" s="6"/>
    </row>
    <row r="167" spans="1:21" x14ac:dyDescent="0.2">
      <c r="A167" s="15">
        <v>1316</v>
      </c>
      <c r="B167" s="6" t="s">
        <v>372</v>
      </c>
      <c r="C167" s="6" t="s">
        <v>372</v>
      </c>
      <c r="D167" s="3">
        <v>561.15</v>
      </c>
      <c r="E167" s="3">
        <v>3.14</v>
      </c>
      <c r="F167" s="3">
        <v>0.45500000000000002</v>
      </c>
      <c r="G167" s="3">
        <v>0.87</v>
      </c>
      <c r="H167" s="9">
        <v>116.16</v>
      </c>
      <c r="I167" s="3">
        <v>18.77</v>
      </c>
      <c r="J167" s="12">
        <v>17.038871957967171</v>
      </c>
      <c r="K167" s="12">
        <v>0</v>
      </c>
      <c r="L167" s="12">
        <v>8</v>
      </c>
      <c r="M167" s="3">
        <v>-493</v>
      </c>
      <c r="N167" s="3">
        <v>-322.2</v>
      </c>
      <c r="O167" s="34"/>
      <c r="P167" s="6"/>
      <c r="Q167" s="6"/>
      <c r="R167" s="6"/>
      <c r="S167" s="6"/>
    </row>
    <row r="168" spans="1:21" x14ac:dyDescent="0.2">
      <c r="A168" s="15">
        <v>1357</v>
      </c>
      <c r="B168" s="6" t="s">
        <v>373</v>
      </c>
      <c r="C168" s="6" t="s">
        <v>373</v>
      </c>
      <c r="D168" s="3">
        <v>605.15</v>
      </c>
      <c r="E168" s="3">
        <v>2.8</v>
      </c>
      <c r="F168" s="3">
        <v>0.48959999999999998</v>
      </c>
      <c r="G168" s="3">
        <v>0.87</v>
      </c>
      <c r="H168" s="9">
        <v>130.19</v>
      </c>
      <c r="I168" s="3">
        <v>21.12</v>
      </c>
      <c r="J168" s="12">
        <v>17.611607149831613</v>
      </c>
      <c r="K168" s="12">
        <v>0</v>
      </c>
      <c r="L168" s="12">
        <v>8</v>
      </c>
      <c r="M168" s="3">
        <v>-505.5</v>
      </c>
      <c r="N168" s="3">
        <v>-303.5</v>
      </c>
      <c r="O168" s="34"/>
      <c r="P168" s="6"/>
      <c r="Q168" s="6"/>
      <c r="R168" s="6"/>
      <c r="S168" s="6"/>
    </row>
    <row r="169" spans="1:21" x14ac:dyDescent="0.2">
      <c r="A169" s="15">
        <v>1297</v>
      </c>
      <c r="B169" s="6" t="s">
        <v>374</v>
      </c>
      <c r="C169" s="6" t="s">
        <v>374</v>
      </c>
      <c r="D169" s="3">
        <v>791</v>
      </c>
      <c r="E169" s="3">
        <v>4.72</v>
      </c>
      <c r="F169" s="3">
        <v>0.70250000000000001</v>
      </c>
      <c r="G169" s="3">
        <v>1.22</v>
      </c>
      <c r="H169" s="9">
        <v>148.12</v>
      </c>
      <c r="I169" s="3">
        <v>12.92</v>
      </c>
      <c r="J169" s="12">
        <v>21.763937290848826</v>
      </c>
      <c r="K169" s="12">
        <v>1</v>
      </c>
      <c r="L169" s="12">
        <v>8</v>
      </c>
      <c r="M169" s="3">
        <v>-393</v>
      </c>
      <c r="N169" s="3">
        <v>-307</v>
      </c>
      <c r="O169" s="34"/>
      <c r="P169" s="6"/>
      <c r="Q169" s="6"/>
      <c r="R169" s="6"/>
      <c r="S169" s="6"/>
    </row>
    <row r="170" spans="1:21" x14ac:dyDescent="0.2">
      <c r="A170" s="15">
        <v>1291</v>
      </c>
      <c r="B170" s="6" t="s">
        <v>375</v>
      </c>
      <c r="C170" s="6" t="s">
        <v>375</v>
      </c>
      <c r="D170" s="3">
        <v>569.15</v>
      </c>
      <c r="E170" s="3">
        <v>4.28</v>
      </c>
      <c r="F170" s="3">
        <v>0.90800000000000003</v>
      </c>
      <c r="G170" s="3">
        <v>1.08</v>
      </c>
      <c r="H170" s="9">
        <v>102.09</v>
      </c>
      <c r="I170" s="3">
        <v>11.97</v>
      </c>
      <c r="J170" s="12">
        <v>22.009395230219297</v>
      </c>
      <c r="K170" s="12">
        <v>0</v>
      </c>
      <c r="L170" s="12">
        <v>8</v>
      </c>
      <c r="M170" s="3">
        <v>-573.5</v>
      </c>
      <c r="N170" s="3">
        <v>-476.7</v>
      </c>
      <c r="O170" s="34"/>
      <c r="P170" s="6"/>
      <c r="Q170" s="6"/>
      <c r="R170" s="6"/>
      <c r="S170" s="6"/>
    </row>
    <row r="171" spans="1:21" x14ac:dyDescent="0.2">
      <c r="A171" s="15">
        <v>1298</v>
      </c>
      <c r="B171" s="6" t="s">
        <v>376</v>
      </c>
      <c r="C171" s="6" t="s">
        <v>376</v>
      </c>
      <c r="D171" s="3">
        <v>721</v>
      </c>
      <c r="E171" s="3">
        <v>7.28</v>
      </c>
      <c r="F171" s="3">
        <v>0.54630000000000001</v>
      </c>
      <c r="G171" s="3">
        <v>1.32</v>
      </c>
      <c r="H171" s="9">
        <v>98.06</v>
      </c>
      <c r="I171" s="3">
        <v>13.35</v>
      </c>
      <c r="J171" s="12">
        <v>25.875357775304288</v>
      </c>
      <c r="K171" s="12">
        <v>0</v>
      </c>
      <c r="L171" s="12">
        <v>8</v>
      </c>
      <c r="M171" s="3">
        <v>-416.7</v>
      </c>
      <c r="N171" s="3">
        <v>-355</v>
      </c>
      <c r="O171" s="34"/>
      <c r="P171" s="6"/>
      <c r="Q171" s="6"/>
      <c r="R171" s="6"/>
      <c r="S171" s="6"/>
    </row>
    <row r="172" spans="1:21" x14ac:dyDescent="0.2">
      <c r="A172" s="15">
        <v>544</v>
      </c>
      <c r="B172" s="6" t="s">
        <v>377</v>
      </c>
      <c r="C172" s="6" t="s">
        <v>377</v>
      </c>
      <c r="D172" s="3">
        <v>675</v>
      </c>
      <c r="E172" s="3">
        <v>2.36</v>
      </c>
      <c r="F172" s="3">
        <v>0.39</v>
      </c>
      <c r="G172" s="3">
        <v>0.85</v>
      </c>
      <c r="H172" s="9">
        <v>162.28</v>
      </c>
      <c r="I172" s="3">
        <v>26.31</v>
      </c>
      <c r="J172" s="12">
        <v>16.936597816562806</v>
      </c>
      <c r="K172" s="12">
        <v>0.2</v>
      </c>
      <c r="L172" s="12">
        <v>2</v>
      </c>
      <c r="M172" s="3">
        <v>-77.599999999999994</v>
      </c>
      <c r="N172" s="3">
        <v>147.80000000000001</v>
      </c>
      <c r="O172" s="34"/>
      <c r="P172" s="6"/>
      <c r="Q172" s="6"/>
      <c r="R172" s="6"/>
      <c r="S172" s="6"/>
    </row>
    <row r="173" spans="1:21" x14ac:dyDescent="0.2">
      <c r="A173" s="15">
        <v>2696</v>
      </c>
      <c r="B173" s="6" t="s">
        <v>378</v>
      </c>
      <c r="C173" s="6" t="s">
        <v>378</v>
      </c>
      <c r="D173" s="3">
        <v>327.8</v>
      </c>
      <c r="E173" s="3">
        <v>5.2389999999999999</v>
      </c>
      <c r="F173" s="3">
        <v>0.18890000000000001</v>
      </c>
      <c r="G173" s="3">
        <v>0.87</v>
      </c>
      <c r="H173" s="9">
        <v>46.04</v>
      </c>
      <c r="I173" s="3">
        <v>6.06</v>
      </c>
      <c r="J173" s="12">
        <v>17.713881291235978</v>
      </c>
      <c r="K173" s="12" t="s">
        <v>305</v>
      </c>
      <c r="L173" s="12" t="s">
        <v>305</v>
      </c>
      <c r="M173" s="3">
        <v>-138.80000000000001</v>
      </c>
      <c r="N173" s="3">
        <v>-125.07</v>
      </c>
      <c r="O173" s="34"/>
      <c r="P173" s="6"/>
      <c r="Q173" s="6"/>
      <c r="R173" s="6"/>
      <c r="S173" s="6"/>
    </row>
    <row r="174" spans="1:21" x14ac:dyDescent="0.2">
      <c r="A174" s="15">
        <v>1760</v>
      </c>
      <c r="B174" s="6" t="s">
        <v>379</v>
      </c>
      <c r="C174" s="6" t="s">
        <v>379</v>
      </c>
      <c r="D174" s="3">
        <v>588</v>
      </c>
      <c r="E174" s="3">
        <v>5.867</v>
      </c>
      <c r="F174" s="3">
        <v>0.34770000000000001</v>
      </c>
      <c r="G174" s="3">
        <v>1.1299999999999999</v>
      </c>
      <c r="H174" s="9">
        <v>61.04</v>
      </c>
      <c r="I174" s="3">
        <v>6.88</v>
      </c>
      <c r="J174" s="12">
        <v>25.75262880561905</v>
      </c>
      <c r="K174" s="12">
        <v>4.07</v>
      </c>
      <c r="L174" s="12">
        <v>4.01</v>
      </c>
      <c r="M174" s="3">
        <v>-74.8</v>
      </c>
      <c r="N174" s="3">
        <v>-6.95</v>
      </c>
      <c r="O174" s="34"/>
      <c r="P174" s="6"/>
      <c r="Q174" s="6"/>
      <c r="R174" s="6"/>
      <c r="S174" s="6"/>
    </row>
    <row r="175" spans="1:21" x14ac:dyDescent="0.2">
      <c r="A175" s="15">
        <v>1761</v>
      </c>
      <c r="B175" s="6" t="s">
        <v>380</v>
      </c>
      <c r="C175" s="6" t="s">
        <v>380</v>
      </c>
      <c r="D175" s="3">
        <v>557.15</v>
      </c>
      <c r="E175" s="3">
        <v>5.16</v>
      </c>
      <c r="F175" s="3">
        <v>0.36809999999999998</v>
      </c>
      <c r="G175" s="3">
        <v>1.04</v>
      </c>
      <c r="H175" s="9">
        <v>75.069999999999993</v>
      </c>
      <c r="I175" s="3">
        <v>9.51</v>
      </c>
      <c r="J175" s="12">
        <v>22.9912269877012</v>
      </c>
      <c r="K175" s="12">
        <v>1.19</v>
      </c>
      <c r="L175" s="12">
        <v>4.72</v>
      </c>
      <c r="M175" s="3">
        <v>-102.2</v>
      </c>
      <c r="N175" s="3">
        <v>-4.8899999999999997</v>
      </c>
      <c r="O175" s="34"/>
      <c r="P175" s="6"/>
      <c r="Q175" s="6"/>
      <c r="R175" s="6"/>
      <c r="S175" s="6"/>
    </row>
    <row r="176" spans="1:21" x14ac:dyDescent="0.2">
      <c r="A176" s="15">
        <v>1762</v>
      </c>
      <c r="B176" s="6" t="s">
        <v>381</v>
      </c>
      <c r="C176" s="6" t="s">
        <v>381</v>
      </c>
      <c r="D176" s="3">
        <v>605</v>
      </c>
      <c r="E176" s="3">
        <v>4.3499999999999996</v>
      </c>
      <c r="F176" s="3">
        <v>0.41220000000000001</v>
      </c>
      <c r="G176" s="3">
        <v>1</v>
      </c>
      <c r="H176" s="9">
        <v>89.09</v>
      </c>
      <c r="I176" s="3">
        <v>12.28</v>
      </c>
      <c r="J176" s="12">
        <v>21.293476240388745</v>
      </c>
      <c r="K176" s="12">
        <v>0.28000000000000003</v>
      </c>
      <c r="L176" s="12">
        <v>5.83</v>
      </c>
      <c r="M176" s="3">
        <v>-124</v>
      </c>
      <c r="N176" s="3">
        <v>0.34</v>
      </c>
      <c r="O176" s="34"/>
      <c r="P176" s="6"/>
      <c r="Q176" s="6"/>
      <c r="R176" s="6"/>
      <c r="S176" s="6"/>
    </row>
    <row r="177" spans="1:23" x14ac:dyDescent="0.2">
      <c r="A177" s="15">
        <v>1763</v>
      </c>
      <c r="B177" s="6" t="s">
        <v>382</v>
      </c>
      <c r="C177" s="6" t="s">
        <v>382</v>
      </c>
      <c r="D177" s="3">
        <v>595</v>
      </c>
      <c r="E177" s="3">
        <v>4.45</v>
      </c>
      <c r="F177" s="3">
        <v>0.37609999999999999</v>
      </c>
      <c r="G177" s="3">
        <v>0.98</v>
      </c>
      <c r="H177" s="9">
        <v>89.09</v>
      </c>
      <c r="I177" s="3">
        <v>12.39</v>
      </c>
      <c r="J177" s="12">
        <v>20.475283109153828</v>
      </c>
      <c r="K177" s="12">
        <v>0.55000000000000004</v>
      </c>
      <c r="L177" s="12">
        <v>3.43</v>
      </c>
      <c r="M177" s="3">
        <v>-139</v>
      </c>
      <c r="N177" s="3">
        <v>-12.8</v>
      </c>
      <c r="O177" s="34"/>
      <c r="P177" s="6"/>
      <c r="Q177" s="6"/>
      <c r="R177" s="6"/>
      <c r="S177" s="6"/>
    </row>
    <row r="178" spans="1:23" x14ac:dyDescent="0.2">
      <c r="A178" s="15">
        <v>1211</v>
      </c>
      <c r="B178" s="6" t="s">
        <v>244</v>
      </c>
      <c r="C178" s="6" t="s">
        <v>244</v>
      </c>
      <c r="D178" s="3">
        <v>624.15</v>
      </c>
      <c r="E178" s="3">
        <v>6.09</v>
      </c>
      <c r="F178" s="3">
        <v>1.1065</v>
      </c>
      <c r="G178" s="3">
        <v>1.03</v>
      </c>
      <c r="H178" s="9">
        <v>76.09</v>
      </c>
      <c r="I178" s="3">
        <v>12.28</v>
      </c>
      <c r="J178" s="12">
        <v>29.516317209299672</v>
      </c>
      <c r="K178" s="12" t="s">
        <v>305</v>
      </c>
      <c r="L178" s="12" t="s">
        <v>305</v>
      </c>
      <c r="M178" s="3">
        <v>-421.5</v>
      </c>
      <c r="N178" s="3">
        <v>-304</v>
      </c>
      <c r="O178" s="34"/>
      <c r="P178" s="6"/>
      <c r="Q178" s="6"/>
      <c r="R178" s="6"/>
      <c r="S178" s="6"/>
    </row>
    <row r="179" spans="1:23" x14ac:dyDescent="0.2">
      <c r="A179" s="15">
        <v>1212</v>
      </c>
      <c r="B179" s="6" t="s">
        <v>246</v>
      </c>
      <c r="C179" s="6" t="s">
        <v>246</v>
      </c>
      <c r="D179" s="3">
        <v>658</v>
      </c>
      <c r="E179" s="3">
        <v>5.92</v>
      </c>
      <c r="F179" s="3">
        <v>0.7399</v>
      </c>
      <c r="G179" s="3">
        <v>1.05</v>
      </c>
      <c r="H179" s="9">
        <v>76.09</v>
      </c>
      <c r="I179" s="3">
        <v>12.12</v>
      </c>
      <c r="J179" s="12">
        <v>30.784516562713797</v>
      </c>
      <c r="K179" s="12" t="s">
        <v>305</v>
      </c>
      <c r="L179" s="12" t="s">
        <v>305</v>
      </c>
      <c r="M179" s="3">
        <v>-392.1</v>
      </c>
      <c r="N179" s="3">
        <v>-277</v>
      </c>
      <c r="O179" s="34"/>
      <c r="P179" s="6"/>
      <c r="Q179" s="6"/>
      <c r="R179" s="6"/>
      <c r="S179" s="6"/>
    </row>
    <row r="180" spans="1:23" x14ac:dyDescent="0.2">
      <c r="A180" s="15">
        <v>1790</v>
      </c>
      <c r="B180" s="6" t="s">
        <v>383</v>
      </c>
      <c r="C180" s="6" t="s">
        <v>383</v>
      </c>
      <c r="D180" s="6">
        <v>699.15</v>
      </c>
      <c r="E180" s="6">
        <v>4.2149999999999999</v>
      </c>
      <c r="F180" s="6">
        <v>0.35239999999999999</v>
      </c>
      <c r="G180" s="12">
        <v>1</v>
      </c>
      <c r="H180" s="6">
        <v>103.12</v>
      </c>
      <c r="I180" s="6">
        <v>13.12</v>
      </c>
      <c r="J180" s="12">
        <v>21.804846947410571</v>
      </c>
      <c r="K180" s="42">
        <v>0.15</v>
      </c>
      <c r="L180" s="42">
        <v>7.41</v>
      </c>
      <c r="M180" s="6">
        <v>218.82</v>
      </c>
      <c r="N180" s="6">
        <v>260.87</v>
      </c>
      <c r="O180" s="34"/>
      <c r="P180" s="6"/>
      <c r="Q180" s="6"/>
      <c r="R180" s="6"/>
      <c r="S180" s="6"/>
    </row>
    <row r="181" spans="1:23" s="1" customFormat="1" x14ac:dyDescent="0.2">
      <c r="A181" s="43">
        <v>2930</v>
      </c>
      <c r="B181" s="23" t="s">
        <v>384</v>
      </c>
      <c r="C181" s="23" t="s">
        <v>385</v>
      </c>
      <c r="D181" s="24">
        <v>1735</v>
      </c>
      <c r="E181" s="25">
        <v>161</v>
      </c>
      <c r="F181" s="16">
        <v>-0.16439999999999999</v>
      </c>
      <c r="G181" s="25">
        <f>1/0.074086</f>
        <v>13.497826849877169</v>
      </c>
      <c r="H181" s="16">
        <v>201</v>
      </c>
      <c r="I181" s="33">
        <v>2.5</v>
      </c>
      <c r="J181" s="25">
        <v>65.069999999999993</v>
      </c>
      <c r="K181" s="25">
        <v>0</v>
      </c>
      <c r="L181" s="25">
        <v>0</v>
      </c>
      <c r="M181" s="1">
        <v>0</v>
      </c>
      <c r="N181" s="34">
        <v>0</v>
      </c>
    </row>
    <row r="182" spans="1:23" s="1" customFormat="1" x14ac:dyDescent="0.2">
      <c r="A182" s="43">
        <v>1277</v>
      </c>
      <c r="B182" s="23" t="s">
        <v>386</v>
      </c>
      <c r="C182" s="23" t="s">
        <v>387</v>
      </c>
      <c r="D182" s="24">
        <v>615</v>
      </c>
      <c r="E182" s="25">
        <v>5.66</v>
      </c>
      <c r="F182" s="16">
        <v>0.53832400000000002</v>
      </c>
      <c r="G182" s="25">
        <v>1.0454930578728219</v>
      </c>
      <c r="H182" s="24">
        <v>72.062700000000007</v>
      </c>
      <c r="I182" s="33">
        <v>9.4540910632386108</v>
      </c>
      <c r="J182" s="25">
        <v>18.43</v>
      </c>
      <c r="K182" s="25">
        <v>24</v>
      </c>
      <c r="L182" s="25">
        <v>0.75</v>
      </c>
      <c r="M182" s="1">
        <v>-355.91</v>
      </c>
      <c r="N182" s="34">
        <v>-306</v>
      </c>
      <c r="O182" s="44">
        <v>10.364743959944384</v>
      </c>
      <c r="P182" s="45">
        <v>0.2764574146675523</v>
      </c>
      <c r="Q182" s="1">
        <v>-1.7160571896327378E-4</v>
      </c>
      <c r="R182" s="1">
        <v>4.0198753541332932E-8</v>
      </c>
      <c r="S182" s="44">
        <v>0.23024734457111226</v>
      </c>
      <c r="T182" s="1">
        <v>286.14999999999998</v>
      </c>
      <c r="U182" s="1">
        <v>11.13</v>
      </c>
      <c r="V182" s="1">
        <v>414.15</v>
      </c>
    </row>
    <row r="183" spans="1:23" x14ac:dyDescent="0.2">
      <c r="A183" s="15">
        <v>1003</v>
      </c>
      <c r="B183" s="31" t="s">
        <v>388</v>
      </c>
      <c r="C183" s="31" t="s">
        <v>389</v>
      </c>
      <c r="D183" s="24">
        <v>504.4</v>
      </c>
      <c r="E183" s="35">
        <v>4.92</v>
      </c>
      <c r="F183" s="35">
        <v>0.25600000000000001</v>
      </c>
      <c r="G183" s="25">
        <f>H183/73.04</f>
        <v>0.79518072289156616</v>
      </c>
      <c r="H183" s="24">
        <v>58.08</v>
      </c>
      <c r="I183" s="33">
        <f>80.61/8.314</f>
        <v>9.6956940101034395</v>
      </c>
      <c r="J183" s="3">
        <v>19.32</v>
      </c>
      <c r="K183" s="25">
        <v>0</v>
      </c>
      <c r="L183" s="25">
        <v>5.6607374080374742</v>
      </c>
      <c r="M183" s="8">
        <v>-186.3</v>
      </c>
      <c r="N183" s="8">
        <v>-124.6</v>
      </c>
      <c r="O183" s="26"/>
      <c r="P183" s="4"/>
      <c r="Q183" s="4"/>
      <c r="R183" s="4"/>
      <c r="S183" s="7"/>
    </row>
    <row r="184" spans="1:23" x14ac:dyDescent="0.2">
      <c r="A184" s="15">
        <v>900</v>
      </c>
      <c r="B184" s="31" t="s">
        <v>390</v>
      </c>
      <c r="C184" s="31" t="s">
        <v>391</v>
      </c>
      <c r="D184" s="24">
        <v>431.15</v>
      </c>
      <c r="E184" s="35">
        <v>10.132999999999999</v>
      </c>
      <c r="F184" s="35">
        <v>0.85108799999999996</v>
      </c>
      <c r="G184" s="25">
        <v>1.4475787420156698</v>
      </c>
      <c r="H184" s="24">
        <v>46.005499999999998</v>
      </c>
      <c r="I184" s="33">
        <v>4.4473418330526826</v>
      </c>
      <c r="J184" s="3">
        <v>33.5</v>
      </c>
      <c r="K184" s="25"/>
      <c r="L184" s="25"/>
      <c r="M184" s="41">
        <v>33.18</v>
      </c>
      <c r="N184" s="8">
        <v>51.328000000000003</v>
      </c>
      <c r="O184" s="46">
        <f>I184*8.314</f>
        <v>36.975200000000001</v>
      </c>
      <c r="P184" s="4"/>
      <c r="Q184" s="4"/>
      <c r="R184" s="4"/>
      <c r="S184" s="7">
        <v>0.23300000000000001</v>
      </c>
      <c r="T184" s="6">
        <v>261.89999999999998</v>
      </c>
      <c r="U184" s="6">
        <v>14.7</v>
      </c>
      <c r="V184" s="6">
        <v>294.14999999999998</v>
      </c>
    </row>
    <row r="185" spans="1:23" x14ac:dyDescent="0.2">
      <c r="A185" s="15"/>
      <c r="B185" s="31"/>
      <c r="C185" s="31"/>
      <c r="D185" s="24"/>
      <c r="E185" s="35"/>
      <c r="F185" s="35"/>
      <c r="G185" s="25"/>
      <c r="H185" s="24"/>
      <c r="I185" s="33"/>
      <c r="K185" s="25"/>
      <c r="L185" s="25"/>
      <c r="M185" s="41"/>
      <c r="N185" s="8"/>
      <c r="O185" s="46"/>
      <c r="P185" s="4"/>
      <c r="Q185" s="4"/>
      <c r="R185" s="4"/>
      <c r="S185" s="7"/>
    </row>
    <row r="186" spans="1:23" s="48" customFormat="1" ht="15" x14ac:dyDescent="0.2">
      <c r="A186" s="47" t="s">
        <v>392</v>
      </c>
      <c r="C186" s="49"/>
      <c r="D186" s="50" t="s">
        <v>52</v>
      </c>
      <c r="E186" s="51" t="s">
        <v>53</v>
      </c>
      <c r="F186" s="51" t="s">
        <v>54</v>
      </c>
      <c r="G186" s="52" t="s">
        <v>55</v>
      </c>
      <c r="H186" s="50" t="s">
        <v>56</v>
      </c>
      <c r="I186" s="53" t="s">
        <v>57</v>
      </c>
      <c r="J186" s="54" t="s">
        <v>58</v>
      </c>
      <c r="K186" s="54" t="s">
        <v>59</v>
      </c>
      <c r="L186" s="54" t="s">
        <v>60</v>
      </c>
      <c r="M186" s="55" t="s">
        <v>61</v>
      </c>
      <c r="N186" s="55" t="s">
        <v>62</v>
      </c>
      <c r="O186" s="56" t="s">
        <v>63</v>
      </c>
      <c r="P186" s="56" t="s">
        <v>64</v>
      </c>
      <c r="Q186" s="56" t="s">
        <v>65</v>
      </c>
      <c r="R186" s="56" t="s">
        <v>66</v>
      </c>
      <c r="S186" s="48" t="s">
        <v>67</v>
      </c>
      <c r="T186" s="57" t="s">
        <v>393</v>
      </c>
      <c r="U186" s="57" t="s">
        <v>394</v>
      </c>
      <c r="V186" s="57" t="s">
        <v>395</v>
      </c>
      <c r="W186" s="57" t="s">
        <v>396</v>
      </c>
    </row>
    <row r="187" spans="1:23" s="59" customFormat="1" x14ac:dyDescent="0.2">
      <c r="A187" s="58" t="s">
        <v>397</v>
      </c>
      <c r="C187" s="60"/>
      <c r="D187" s="61"/>
      <c r="E187" s="62"/>
      <c r="F187" s="62"/>
      <c r="G187" s="63"/>
      <c r="H187" s="61"/>
      <c r="I187" s="64"/>
      <c r="J187" s="65"/>
      <c r="K187" s="65"/>
      <c r="L187" s="65"/>
      <c r="M187" s="66"/>
      <c r="N187" s="66"/>
      <c r="O187" s="67"/>
      <c r="P187" s="67"/>
      <c r="Q187" s="67"/>
      <c r="R187" s="67"/>
      <c r="T187" s="68"/>
      <c r="U187" s="68"/>
      <c r="V187" s="68"/>
      <c r="W187" s="68"/>
    </row>
    <row r="188" spans="1:23" s="7" customFormat="1" x14ac:dyDescent="0.2">
      <c r="B188" s="18" t="s">
        <v>218</v>
      </c>
      <c r="C188" s="18" t="s">
        <v>398</v>
      </c>
      <c r="O188" s="37">
        <v>135.6</v>
      </c>
      <c r="P188" s="37">
        <v>-0.17699999999999999</v>
      </c>
      <c r="Q188" s="37">
        <v>2.8370000000000001E-4</v>
      </c>
      <c r="R188" s="37">
        <v>6.8899999999999999E-7</v>
      </c>
    </row>
    <row r="189" spans="1:23" s="7" customFormat="1" x14ac:dyDescent="0.2">
      <c r="B189" s="18" t="s">
        <v>399</v>
      </c>
      <c r="C189" s="18" t="s">
        <v>400</v>
      </c>
      <c r="O189" s="37">
        <v>188.1</v>
      </c>
      <c r="P189" s="37">
        <v>0.8377</v>
      </c>
      <c r="Q189" s="37">
        <v>1.6019999999999999E-3</v>
      </c>
      <c r="R189" s="37"/>
    </row>
    <row r="190" spans="1:23" s="7" customFormat="1" x14ac:dyDescent="0.2">
      <c r="B190" s="18" t="s">
        <v>332</v>
      </c>
      <c r="C190" s="18" t="s">
        <v>401</v>
      </c>
      <c r="O190" s="37">
        <v>131.5</v>
      </c>
      <c r="P190" s="37">
        <v>0.2414</v>
      </c>
      <c r="Q190" s="37">
        <v>-1.314E-4</v>
      </c>
      <c r="R190" s="37"/>
    </row>
    <row r="191" spans="1:23" s="7" customFormat="1" x14ac:dyDescent="0.2">
      <c r="B191" s="18" t="s">
        <v>149</v>
      </c>
      <c r="C191" s="18" t="s">
        <v>402</v>
      </c>
      <c r="O191" s="37">
        <v>-6.2110000000000003</v>
      </c>
      <c r="P191" s="37">
        <v>0.56499999999999995</v>
      </c>
      <c r="Q191" s="37">
        <v>-3.1409999999999999E-4</v>
      </c>
      <c r="R191" s="37"/>
    </row>
    <row r="192" spans="1:23" s="7" customFormat="1" x14ac:dyDescent="0.2">
      <c r="B192" s="18" t="s">
        <v>403</v>
      </c>
      <c r="C192" s="18" t="s">
        <v>404</v>
      </c>
      <c r="O192" s="37">
        <v>188.8</v>
      </c>
      <c r="P192" s="37">
        <v>-0.73129999999999995</v>
      </c>
      <c r="Q192" s="37">
        <v>1.7110000000000001E-3</v>
      </c>
      <c r="R192" s="37"/>
    </row>
    <row r="193" spans="1:23" s="7" customFormat="1" x14ac:dyDescent="0.2">
      <c r="B193" s="18" t="s">
        <v>405</v>
      </c>
      <c r="C193" s="18" t="s">
        <v>406</v>
      </c>
      <c r="O193" s="37">
        <v>175.9</v>
      </c>
      <c r="P193" s="37">
        <v>-0.40139999999999998</v>
      </c>
      <c r="Q193" s="37">
        <v>8.409E-4</v>
      </c>
      <c r="R193" s="37"/>
    </row>
    <row r="194" spans="1:23" s="7" customFormat="1" x14ac:dyDescent="0.2">
      <c r="B194" s="18" t="s">
        <v>303</v>
      </c>
      <c r="C194" s="18" t="s">
        <v>407</v>
      </c>
      <c r="O194" s="37">
        <v>93.77</v>
      </c>
      <c r="P194" s="37">
        <v>0.2732</v>
      </c>
      <c r="Q194" s="37">
        <v>-2.652E-4</v>
      </c>
      <c r="R194" s="37"/>
    </row>
    <row r="195" spans="1:23" s="7" customFormat="1" x14ac:dyDescent="0.2">
      <c r="B195" s="18" t="s">
        <v>295</v>
      </c>
      <c r="C195" s="18" t="s">
        <v>408</v>
      </c>
      <c r="O195" s="37">
        <v>159.80000000000001</v>
      </c>
      <c r="P195" s="37">
        <v>-0.35659999999999997</v>
      </c>
      <c r="Q195" s="37">
        <v>6.9019999999999997E-4</v>
      </c>
      <c r="R195" s="37"/>
    </row>
    <row r="196" spans="1:23" s="7" customFormat="1" x14ac:dyDescent="0.2">
      <c r="B196" s="18" t="s">
        <v>114</v>
      </c>
      <c r="C196" s="18" t="s">
        <v>409</v>
      </c>
      <c r="O196" s="37">
        <v>-75.23</v>
      </c>
      <c r="P196" s="37">
        <v>1.175</v>
      </c>
      <c r="Q196" s="37">
        <v>-1.3439999999999999E-3</v>
      </c>
      <c r="R196" s="37"/>
    </row>
    <row r="197" spans="1:23" s="7" customFormat="1" x14ac:dyDescent="0.2">
      <c r="B197" s="18" t="s">
        <v>224</v>
      </c>
      <c r="C197" s="18" t="s">
        <v>410</v>
      </c>
      <c r="O197" s="37">
        <v>281.60000000000002</v>
      </c>
      <c r="P197" s="37">
        <v>-1.4350000000000001</v>
      </c>
      <c r="Q197" s="37">
        <v>2.9030000000000002E-3</v>
      </c>
      <c r="R197" s="37"/>
    </row>
    <row r="198" spans="1:23" s="7" customFormat="1" x14ac:dyDescent="0.2">
      <c r="B198" s="18" t="s">
        <v>411</v>
      </c>
      <c r="C198" s="18" t="s">
        <v>412</v>
      </c>
      <c r="O198" s="37">
        <v>174.9</v>
      </c>
      <c r="P198" s="37">
        <v>-0.71840000000000004</v>
      </c>
      <c r="Q198" s="37">
        <v>1.4319999999999999E-3</v>
      </c>
      <c r="R198" s="37"/>
    </row>
    <row r="199" spans="1:23" s="7" customFormat="1" x14ac:dyDescent="0.2">
      <c r="B199" s="18" t="s">
        <v>222</v>
      </c>
      <c r="C199" s="18" t="s">
        <v>413</v>
      </c>
      <c r="O199" s="37">
        <v>111.7</v>
      </c>
      <c r="P199" s="37">
        <v>-0.4264</v>
      </c>
      <c r="Q199" s="37">
        <v>1.09E-3</v>
      </c>
      <c r="R199" s="37"/>
    </row>
    <row r="200" spans="1:23" s="7" customFormat="1" x14ac:dyDescent="0.2">
      <c r="B200" s="18" t="s">
        <v>414</v>
      </c>
      <c r="C200" s="18" t="s">
        <v>415</v>
      </c>
      <c r="M200" s="7">
        <v>-682.96</v>
      </c>
      <c r="N200" s="7">
        <v>-521.04</v>
      </c>
      <c r="O200" s="37"/>
      <c r="P200" s="37"/>
      <c r="Q200" s="37"/>
      <c r="R200" s="37"/>
    </row>
    <row r="201" spans="1:23" s="7" customFormat="1" x14ac:dyDescent="0.2">
      <c r="B201" s="18" t="s">
        <v>416</v>
      </c>
      <c r="C201" s="18" t="s">
        <v>417</v>
      </c>
      <c r="O201" s="37">
        <v>346.3</v>
      </c>
      <c r="P201" s="37">
        <v>-1.7490000000000001</v>
      </c>
      <c r="Q201" s="37">
        <v>3.552E-3</v>
      </c>
      <c r="R201" s="37"/>
    </row>
    <row r="202" spans="1:23" s="7" customFormat="1" x14ac:dyDescent="0.2">
      <c r="B202" s="18" t="s">
        <v>418</v>
      </c>
      <c r="C202" s="18" t="s">
        <v>419</v>
      </c>
      <c r="O202" s="37">
        <v>-24.36</v>
      </c>
      <c r="P202" s="37">
        <v>1.1399999999999999</v>
      </c>
      <c r="Q202" s="37">
        <v>-7.0450000000000005E-4</v>
      </c>
      <c r="R202" s="37"/>
    </row>
    <row r="203" spans="1:23" s="7" customFormat="1" x14ac:dyDescent="0.2">
      <c r="B203" s="18" t="s">
        <v>151</v>
      </c>
      <c r="C203" s="18" t="s">
        <v>420</v>
      </c>
      <c r="O203" s="37">
        <v>125.8</v>
      </c>
      <c r="P203" s="37">
        <v>5.645E-2</v>
      </c>
      <c r="Q203" s="37">
        <v>1.359E-4</v>
      </c>
      <c r="R203" s="37"/>
    </row>
    <row r="204" spans="1:23" s="7" customFormat="1" x14ac:dyDescent="0.2">
      <c r="B204" s="18" t="s">
        <v>421</v>
      </c>
      <c r="C204" s="18" t="s">
        <v>422</v>
      </c>
      <c r="M204" s="7">
        <v>-2161</v>
      </c>
      <c r="N204" s="69">
        <v>17010</v>
      </c>
      <c r="O204" s="37"/>
      <c r="P204" s="37"/>
      <c r="Q204" s="37"/>
      <c r="R204" s="37"/>
    </row>
    <row r="205" spans="1:23" s="7" customFormat="1" x14ac:dyDescent="0.2">
      <c r="B205" s="18" t="s">
        <v>423</v>
      </c>
      <c r="C205" s="18" t="s">
        <v>424</v>
      </c>
      <c r="M205" s="7">
        <v>-285.83</v>
      </c>
      <c r="N205" s="7">
        <v>-237.214</v>
      </c>
      <c r="O205" s="37">
        <v>72.430000000000007</v>
      </c>
      <c r="P205" s="37">
        <v>1.039E-2</v>
      </c>
      <c r="Q205" s="37">
        <v>-1.497E-6</v>
      </c>
      <c r="R205" s="37"/>
    </row>
    <row r="206" spans="1:23" s="70" customFormat="1" ht="15" x14ac:dyDescent="0.2">
      <c r="A206" s="47" t="s">
        <v>425</v>
      </c>
      <c r="C206" s="55"/>
      <c r="D206" s="50" t="s">
        <v>52</v>
      </c>
      <c r="E206" s="51" t="s">
        <v>53</v>
      </c>
      <c r="F206" s="51" t="s">
        <v>54</v>
      </c>
      <c r="G206" s="52" t="s">
        <v>55</v>
      </c>
      <c r="H206" s="50" t="s">
        <v>56</v>
      </c>
      <c r="I206" s="53" t="s">
        <v>57</v>
      </c>
      <c r="J206" s="54" t="s">
        <v>58</v>
      </c>
      <c r="K206" s="54" t="s">
        <v>59</v>
      </c>
      <c r="L206" s="54" t="s">
        <v>60</v>
      </c>
      <c r="M206" s="55" t="str">
        <f>M2</f>
        <v>Hf(kJ/mol)</v>
      </c>
      <c r="N206" s="55" t="str">
        <f>N2</f>
        <v>Gf(kJ/mol)</v>
      </c>
      <c r="O206" s="56" t="s">
        <v>63</v>
      </c>
      <c r="P206" s="56" t="s">
        <v>64</v>
      </c>
      <c r="Q206" s="56" t="s">
        <v>65</v>
      </c>
      <c r="R206" s="56" t="s">
        <v>66</v>
      </c>
      <c r="S206" s="48" t="s">
        <v>67</v>
      </c>
      <c r="T206" s="57" t="s">
        <v>393</v>
      </c>
      <c r="U206" s="57" t="s">
        <v>394</v>
      </c>
      <c r="V206" s="57" t="s">
        <v>395</v>
      </c>
      <c r="W206" s="57" t="s">
        <v>396</v>
      </c>
    </row>
    <row r="207" spans="1:23" s="71" customFormat="1" x14ac:dyDescent="0.2">
      <c r="A207" s="58" t="s">
        <v>426</v>
      </c>
      <c r="C207" s="66"/>
      <c r="D207" s="61"/>
      <c r="E207" s="62"/>
      <c r="F207" s="62"/>
      <c r="G207" s="63"/>
      <c r="H207" s="61"/>
      <c r="I207" s="64"/>
      <c r="J207" s="65"/>
      <c r="K207" s="65"/>
      <c r="L207" s="65"/>
      <c r="M207" s="66"/>
      <c r="N207" s="66"/>
      <c r="O207" s="67"/>
      <c r="P207" s="67"/>
      <c r="Q207" s="67"/>
      <c r="R207" s="67"/>
      <c r="S207" s="59"/>
      <c r="T207" s="68"/>
      <c r="U207" s="68"/>
      <c r="V207" s="68"/>
      <c r="W207" s="68"/>
    </row>
    <row r="208" spans="1:23" x14ac:dyDescent="0.2">
      <c r="A208" s="72"/>
      <c r="B208" s="73" t="s">
        <v>427</v>
      </c>
      <c r="C208" s="73" t="s">
        <v>427</v>
      </c>
      <c r="D208" s="9"/>
      <c r="E208" s="10"/>
      <c r="F208" s="10"/>
      <c r="G208" s="11"/>
      <c r="H208" s="9"/>
      <c r="I208" s="12"/>
      <c r="J208" s="13"/>
      <c r="K208" s="13"/>
      <c r="L208" s="13"/>
      <c r="P208" s="4"/>
      <c r="Q208" s="4"/>
      <c r="R208" s="4"/>
      <c r="S208" s="7"/>
      <c r="T208" s="1">
        <v>489.65</v>
      </c>
      <c r="U208" s="1">
        <v>28.86</v>
      </c>
    </row>
    <row r="209" spans="1:19" x14ac:dyDescent="0.2">
      <c r="A209" s="3">
        <v>1912</v>
      </c>
      <c r="B209" s="74" t="s">
        <v>428</v>
      </c>
      <c r="C209" s="73" t="s">
        <v>429</v>
      </c>
      <c r="D209" s="3">
        <v>2820</v>
      </c>
      <c r="E209" s="9">
        <v>25</v>
      </c>
      <c r="F209" s="25" t="s">
        <v>342</v>
      </c>
      <c r="G209" s="12">
        <f>H209/22.441</f>
        <v>1.7823225346464064</v>
      </c>
      <c r="H209" s="21">
        <v>39.997100000000003</v>
      </c>
      <c r="I209" s="12">
        <f>48.6909/8.314</f>
        <v>5.8564950685590569</v>
      </c>
      <c r="J209" s="25" t="s">
        <v>342</v>
      </c>
      <c r="M209" s="3">
        <v>-425.93</v>
      </c>
      <c r="N209" s="3">
        <v>-379.82</v>
      </c>
      <c r="P209" s="4"/>
      <c r="Q209" s="4"/>
      <c r="R209" s="4"/>
      <c r="S209" s="7" t="s">
        <v>430</v>
      </c>
    </row>
    <row r="210" spans="1:19" x14ac:dyDescent="0.2">
      <c r="A210" s="3">
        <v>1991</v>
      </c>
      <c r="B210" s="73" t="s">
        <v>431</v>
      </c>
      <c r="C210" s="73" t="s">
        <v>432</v>
      </c>
      <c r="D210" s="3">
        <v>8686</v>
      </c>
      <c r="E210" s="3">
        <v>8.5999999999999993E-2</v>
      </c>
      <c r="F210" s="10">
        <v>86</v>
      </c>
      <c r="G210" s="4">
        <v>2</v>
      </c>
      <c r="H210" s="4">
        <v>12</v>
      </c>
      <c r="I210" s="12">
        <f>20.8261/8.314</f>
        <v>2.5049434688477268</v>
      </c>
      <c r="J210" s="4">
        <v>76.88</v>
      </c>
      <c r="M210" s="3">
        <v>0</v>
      </c>
      <c r="N210" s="3">
        <v>0</v>
      </c>
      <c r="O210" s="4">
        <v>-3.9580000000000002</v>
      </c>
      <c r="P210" s="75">
        <v>5.586E-2</v>
      </c>
      <c r="Q210" s="75">
        <v>-4.5479999999999998E-5</v>
      </c>
      <c r="R210" s="75">
        <v>1.517E-8</v>
      </c>
      <c r="S210" s="7">
        <v>7.3999999999999996E-2</v>
      </c>
    </row>
    <row r="211" spans="1:19" x14ac:dyDescent="0.2">
      <c r="A211" s="3">
        <v>2970</v>
      </c>
      <c r="B211" s="73" t="s">
        <v>433</v>
      </c>
      <c r="C211" s="73" t="s">
        <v>434</v>
      </c>
      <c r="D211" s="25" t="s">
        <v>342</v>
      </c>
      <c r="E211" s="25" t="s">
        <v>342</v>
      </c>
      <c r="F211" s="25" t="s">
        <v>342</v>
      </c>
      <c r="G211" s="25" t="s">
        <v>342</v>
      </c>
      <c r="H211" s="12">
        <v>100.0869</v>
      </c>
      <c r="I211" s="25" t="s">
        <v>342</v>
      </c>
      <c r="J211" s="25" t="s">
        <v>342</v>
      </c>
      <c r="M211" s="3">
        <v>-1206.92</v>
      </c>
      <c r="N211" s="3">
        <v>-1128.79</v>
      </c>
      <c r="P211" s="4"/>
      <c r="Q211" s="4"/>
      <c r="R211" s="4"/>
      <c r="S211" s="25" t="s">
        <v>342</v>
      </c>
    </row>
    <row r="212" spans="1:19" x14ac:dyDescent="0.2">
      <c r="A212" s="3">
        <v>1995</v>
      </c>
      <c r="B212" s="73" t="s">
        <v>435</v>
      </c>
      <c r="C212" s="73" t="s">
        <v>436</v>
      </c>
      <c r="D212" s="3">
        <v>6020</v>
      </c>
      <c r="E212" s="8" t="s">
        <v>342</v>
      </c>
      <c r="F212" s="41" t="s">
        <v>342</v>
      </c>
      <c r="G212" s="76" t="s">
        <v>342</v>
      </c>
      <c r="H212" s="12">
        <v>56.077399999999997</v>
      </c>
      <c r="I212" s="12">
        <f>32.4726/8.314</f>
        <v>3.9057733942747173</v>
      </c>
      <c r="J212" s="4">
        <v>29.6</v>
      </c>
      <c r="M212" s="3">
        <v>-635.09</v>
      </c>
      <c r="N212" s="3">
        <v>-604.03</v>
      </c>
      <c r="P212" s="4"/>
      <c r="Q212" s="4"/>
      <c r="R212" s="4"/>
      <c r="S212" s="25" t="s">
        <v>342</v>
      </c>
    </row>
    <row r="213" spans="1:19" x14ac:dyDescent="0.2">
      <c r="A213" s="3">
        <v>4881</v>
      </c>
      <c r="B213" s="73" t="s">
        <v>437</v>
      </c>
      <c r="C213" s="73" t="s">
        <v>438</v>
      </c>
      <c r="D213" s="3">
        <v>755</v>
      </c>
      <c r="E213" s="3">
        <v>4.82</v>
      </c>
      <c r="F213" s="10">
        <v>2.3866999999999998</v>
      </c>
      <c r="G213" s="4">
        <f>H213/167</f>
        <v>1.0788023952095809</v>
      </c>
      <c r="H213" s="4">
        <v>180.16</v>
      </c>
      <c r="I213" s="8"/>
      <c r="J213" s="8"/>
      <c r="M213" s="3">
        <v>-1273.3</v>
      </c>
      <c r="N213" s="3">
        <v>-908.4</v>
      </c>
      <c r="P213" s="4"/>
      <c r="Q213" s="4"/>
      <c r="R213" s="4"/>
      <c r="S213" s="7"/>
    </row>
    <row r="214" spans="1:19" x14ac:dyDescent="0.2">
      <c r="A214" s="3">
        <v>5880</v>
      </c>
      <c r="B214" s="73" t="s">
        <v>439</v>
      </c>
      <c r="C214" s="73" t="s">
        <v>440</v>
      </c>
      <c r="D214" s="8"/>
      <c r="E214" s="8"/>
      <c r="F214" s="41"/>
      <c r="G214" s="8"/>
      <c r="H214" s="8"/>
      <c r="I214" s="8"/>
      <c r="J214" s="8"/>
      <c r="M214" s="8">
        <v>-682.96</v>
      </c>
      <c r="N214" s="3">
        <v>-521.04</v>
      </c>
      <c r="P214" s="4"/>
      <c r="Q214" s="4"/>
      <c r="R214" s="4"/>
      <c r="S214" s="7"/>
    </row>
    <row r="215" spans="1:19" x14ac:dyDescent="0.2">
      <c r="A215" s="3" t="s">
        <v>265</v>
      </c>
      <c r="B215" s="73" t="s">
        <v>441</v>
      </c>
      <c r="C215" s="73" t="s">
        <v>442</v>
      </c>
      <c r="D215" s="8"/>
      <c r="F215" s="10"/>
      <c r="H215" s="3">
        <v>34000</v>
      </c>
      <c r="P215" s="4"/>
      <c r="Q215" s="4"/>
      <c r="R215" s="4"/>
      <c r="S215" s="7"/>
    </row>
    <row r="216" spans="1:19" s="1" customFormat="1" x14ac:dyDescent="0.2">
      <c r="A216" s="7" t="s">
        <v>265</v>
      </c>
      <c r="B216" s="77" t="s">
        <v>443</v>
      </c>
      <c r="C216" s="78" t="s">
        <v>444</v>
      </c>
      <c r="D216" s="24"/>
      <c r="E216" s="25"/>
      <c r="F216" s="35"/>
      <c r="G216" s="25">
        <v>1.1499999999999999</v>
      </c>
      <c r="H216" s="16">
        <v>10000</v>
      </c>
      <c r="I216" s="33"/>
      <c r="J216" s="25">
        <v>39.477818582084801</v>
      </c>
      <c r="K216" s="25">
        <v>0.5</v>
      </c>
      <c r="L216" s="25">
        <v>5</v>
      </c>
      <c r="M216" s="25"/>
      <c r="O216" s="37"/>
      <c r="P216" s="37"/>
      <c r="Q216" s="37"/>
      <c r="R216" s="37"/>
      <c r="S216" s="7"/>
    </row>
    <row r="217" spans="1:19" x14ac:dyDescent="0.2">
      <c r="A217" s="3"/>
      <c r="B217" s="3"/>
      <c r="F217" s="10"/>
      <c r="P217" s="4"/>
      <c r="Q217" s="4"/>
      <c r="R217" s="4"/>
      <c r="S217" s="7"/>
    </row>
    <row r="218" spans="1:19" x14ac:dyDescent="0.2">
      <c r="A218" s="15" t="s">
        <v>445</v>
      </c>
      <c r="B218" s="3"/>
      <c r="C218" s="3"/>
      <c r="F218" s="10"/>
      <c r="P218" s="4"/>
      <c r="Q218" s="4"/>
      <c r="R218" s="4"/>
      <c r="S218" s="7"/>
    </row>
    <row r="219" spans="1:19" x14ac:dyDescent="0.2">
      <c r="A219" s="3"/>
      <c r="B219" s="3"/>
      <c r="C219" s="3"/>
      <c r="F219" s="10"/>
      <c r="P219" s="4"/>
      <c r="Q219" s="4"/>
      <c r="R219" s="4"/>
      <c r="S219" s="7"/>
    </row>
    <row r="220" spans="1:19" x14ac:dyDescent="0.2">
      <c r="A220" s="3"/>
      <c r="B220" s="3"/>
      <c r="C220" s="3"/>
      <c r="F220" s="10"/>
      <c r="P220" s="4"/>
      <c r="Q220" s="4"/>
      <c r="R220" s="4"/>
      <c r="S220" s="7"/>
    </row>
    <row r="221" spans="1:19" s="7" customFormat="1" x14ac:dyDescent="0.2">
      <c r="A221" s="18"/>
      <c r="C221" s="18"/>
      <c r="O221" s="37"/>
      <c r="P221" s="37"/>
      <c r="Q221" s="37"/>
      <c r="R221" s="37"/>
    </row>
    <row r="222" spans="1:19" s="7" customFormat="1" x14ac:dyDescent="0.2">
      <c r="B222" s="18"/>
      <c r="C222" s="18"/>
      <c r="O222" s="37"/>
      <c r="P222" s="37"/>
      <c r="Q222" s="37"/>
      <c r="R222" s="37"/>
    </row>
    <row r="223" spans="1:19" s="7" customFormat="1" x14ac:dyDescent="0.2">
      <c r="B223" s="18"/>
      <c r="C223" s="18"/>
      <c r="O223" s="37"/>
      <c r="P223" s="37"/>
      <c r="Q223" s="37"/>
      <c r="R223" s="37"/>
    </row>
    <row r="224" spans="1:19" s="7" customFormat="1" x14ac:dyDescent="0.2">
      <c r="B224" s="18"/>
      <c r="C224" s="18"/>
      <c r="O224" s="37"/>
      <c r="P224" s="37"/>
      <c r="Q224" s="37"/>
      <c r="R224" s="37"/>
    </row>
    <row r="225" spans="1:19" s="7" customFormat="1" x14ac:dyDescent="0.2">
      <c r="B225" s="18"/>
      <c r="C225" s="18"/>
      <c r="O225" s="37"/>
      <c r="P225" s="37"/>
      <c r="Q225" s="37"/>
      <c r="R225" s="37"/>
    </row>
    <row r="226" spans="1:19" s="7" customFormat="1" x14ac:dyDescent="0.2">
      <c r="B226" s="18"/>
      <c r="C226" s="18"/>
      <c r="O226" s="37"/>
      <c r="P226" s="37"/>
      <c r="Q226" s="37"/>
      <c r="R226" s="37"/>
    </row>
    <row r="227" spans="1:19" s="7" customFormat="1" x14ac:dyDescent="0.2">
      <c r="B227" s="18"/>
      <c r="C227" s="18"/>
      <c r="O227" s="37"/>
      <c r="P227" s="37"/>
      <c r="Q227" s="37"/>
      <c r="R227" s="37"/>
    </row>
    <row r="228" spans="1:19" s="7" customFormat="1" x14ac:dyDescent="0.2">
      <c r="B228" s="18"/>
      <c r="C228" s="18"/>
      <c r="O228" s="37"/>
      <c r="P228" s="37"/>
      <c r="Q228" s="37"/>
      <c r="R228" s="37"/>
    </row>
    <row r="229" spans="1:19" s="7" customFormat="1" x14ac:dyDescent="0.2">
      <c r="B229" s="18"/>
      <c r="C229" s="18"/>
      <c r="O229" s="37"/>
      <c r="P229" s="37"/>
      <c r="Q229" s="37"/>
      <c r="R229" s="37"/>
    </row>
    <row r="230" spans="1:19" s="7" customFormat="1" x14ac:dyDescent="0.2">
      <c r="B230" s="18"/>
      <c r="C230" s="18"/>
      <c r="O230" s="37"/>
      <c r="P230" s="37"/>
      <c r="Q230" s="37"/>
      <c r="R230" s="37"/>
    </row>
    <row r="231" spans="1:19" s="7" customFormat="1" x14ac:dyDescent="0.2">
      <c r="B231" s="18"/>
      <c r="C231" s="18"/>
      <c r="O231" s="37"/>
      <c r="P231" s="37"/>
      <c r="Q231" s="37"/>
      <c r="R231" s="37"/>
    </row>
    <row r="232" spans="1:19" s="7" customFormat="1" x14ac:dyDescent="0.2">
      <c r="B232" s="18"/>
      <c r="C232" s="18"/>
      <c r="O232" s="37"/>
      <c r="P232" s="37"/>
      <c r="Q232" s="37"/>
      <c r="R232" s="37"/>
    </row>
    <row r="233" spans="1:19" s="7" customFormat="1" x14ac:dyDescent="0.2">
      <c r="B233" s="18"/>
      <c r="C233" s="18"/>
      <c r="O233" s="37"/>
      <c r="P233" s="37"/>
      <c r="Q233" s="37"/>
      <c r="R233" s="37"/>
    </row>
    <row r="234" spans="1:19" s="7" customFormat="1" x14ac:dyDescent="0.2">
      <c r="B234" s="18"/>
      <c r="C234" s="18"/>
      <c r="O234" s="37"/>
      <c r="P234" s="37"/>
      <c r="Q234" s="37"/>
      <c r="R234" s="37"/>
    </row>
    <row r="235" spans="1:19" s="7" customFormat="1" x14ac:dyDescent="0.2">
      <c r="B235" s="18"/>
      <c r="C235" s="18"/>
      <c r="O235" s="37"/>
      <c r="P235" s="37"/>
      <c r="Q235" s="37"/>
      <c r="R235" s="37"/>
    </row>
    <row r="236" spans="1:19" s="7" customFormat="1" x14ac:dyDescent="0.2">
      <c r="B236" s="18"/>
      <c r="C236" s="18"/>
      <c r="O236" s="37"/>
      <c r="P236" s="37"/>
      <c r="Q236" s="37"/>
      <c r="R236" s="37"/>
    </row>
    <row r="237" spans="1:19" s="7" customFormat="1" x14ac:dyDescent="0.2">
      <c r="B237" s="18"/>
      <c r="C237" s="18"/>
      <c r="O237" s="37"/>
      <c r="P237" s="37"/>
      <c r="Q237" s="37"/>
      <c r="R237" s="37"/>
    </row>
    <row r="238" spans="1:19" s="7" customFormat="1" x14ac:dyDescent="0.2">
      <c r="B238" s="18"/>
      <c r="C238" s="18"/>
      <c r="N238" s="69"/>
      <c r="O238" s="37"/>
      <c r="P238" s="37"/>
      <c r="Q238" s="37"/>
      <c r="R238" s="37"/>
    </row>
    <row r="239" spans="1:19" s="7" customFormat="1" x14ac:dyDescent="0.2">
      <c r="B239" s="18"/>
      <c r="C239" s="18"/>
      <c r="O239" s="37"/>
      <c r="P239" s="37"/>
      <c r="Q239" s="37"/>
      <c r="R239" s="37"/>
    </row>
    <row r="240" spans="1:19" x14ac:dyDescent="0.2">
      <c r="A240" s="3"/>
      <c r="B240" s="3"/>
      <c r="C240" s="3"/>
      <c r="F240" s="10"/>
      <c r="P240" s="4"/>
      <c r="Q240" s="4"/>
      <c r="R240" s="4"/>
      <c r="S240" s="7"/>
    </row>
    <row r="241" spans="1:19" x14ac:dyDescent="0.2">
      <c r="B241" s="3"/>
      <c r="F241" s="10"/>
      <c r="P241" s="4"/>
      <c r="Q241" s="4"/>
      <c r="R241" s="4"/>
      <c r="S241" s="7"/>
    </row>
    <row r="242" spans="1:19" x14ac:dyDescent="0.2">
      <c r="A242" s="3"/>
      <c r="B242" s="3"/>
      <c r="C242" s="3"/>
      <c r="F242" s="10"/>
      <c r="P242" s="4"/>
      <c r="Q242" s="4"/>
      <c r="R242" s="4"/>
      <c r="S242" s="7"/>
    </row>
    <row r="243" spans="1:19" x14ac:dyDescent="0.2">
      <c r="A243" s="3"/>
      <c r="B243" s="3"/>
      <c r="C243" s="3"/>
      <c r="F243" s="10"/>
      <c r="P243" s="4"/>
      <c r="Q243" s="4"/>
      <c r="R243" s="4"/>
      <c r="S243" s="7"/>
    </row>
    <row r="244" spans="1:19" x14ac:dyDescent="0.2">
      <c r="A244" s="3"/>
      <c r="B244" s="3"/>
      <c r="C244" s="3"/>
      <c r="F244" s="10"/>
      <c r="P244" s="4"/>
      <c r="Q244" s="4"/>
      <c r="R244" s="4"/>
      <c r="S244" s="7"/>
    </row>
    <row r="245" spans="1:19" x14ac:dyDescent="0.2">
      <c r="A245" s="3"/>
      <c r="B245" s="3"/>
      <c r="C245" s="3"/>
      <c r="F245" s="10"/>
      <c r="P245" s="4"/>
      <c r="Q245" s="4"/>
      <c r="R245" s="4"/>
      <c r="S245" s="7"/>
    </row>
    <row r="246" spans="1:19" x14ac:dyDescent="0.2">
      <c r="A246" s="3"/>
      <c r="B246" s="3"/>
      <c r="C246" s="3"/>
      <c r="F246" s="10"/>
      <c r="P246" s="4"/>
      <c r="Q246" s="4"/>
      <c r="R246" s="4"/>
      <c r="S246" s="7"/>
    </row>
    <row r="247" spans="1:19" x14ac:dyDescent="0.2">
      <c r="A247" s="3"/>
      <c r="B247" s="3"/>
      <c r="C247" s="3"/>
      <c r="F247" s="10"/>
      <c r="P247" s="4"/>
      <c r="Q247" s="4"/>
      <c r="R247" s="4"/>
      <c r="S247" s="7"/>
    </row>
    <row r="248" spans="1:19" x14ac:dyDescent="0.2">
      <c r="A248" s="3"/>
      <c r="B248" s="3"/>
      <c r="C248" s="3"/>
      <c r="F248" s="10"/>
      <c r="P248" s="4"/>
      <c r="Q248" s="4"/>
      <c r="R248" s="4"/>
      <c r="S248" s="7"/>
    </row>
    <row r="249" spans="1:19" x14ac:dyDescent="0.2">
      <c r="A249" s="3"/>
      <c r="B249" s="3"/>
      <c r="C249" s="3"/>
      <c r="F249" s="10"/>
      <c r="P249" s="4"/>
      <c r="Q249" s="4"/>
      <c r="R249" s="4"/>
      <c r="S249" s="7"/>
    </row>
    <row r="250" spans="1:19" x14ac:dyDescent="0.2">
      <c r="A250" s="3"/>
      <c r="B250" s="3"/>
      <c r="C250" s="3"/>
      <c r="F250" s="10"/>
      <c r="P250" s="4"/>
      <c r="Q250" s="4"/>
      <c r="R250" s="4"/>
      <c r="S250" s="7"/>
    </row>
    <row r="251" spans="1:19" x14ac:dyDescent="0.2">
      <c r="A251" s="3"/>
      <c r="B251" s="3"/>
      <c r="C251" s="3"/>
      <c r="F251" s="10"/>
      <c r="P251" s="4"/>
      <c r="Q251" s="4"/>
      <c r="R251" s="4"/>
      <c r="S251" s="7"/>
    </row>
    <row r="252" spans="1:19" x14ac:dyDescent="0.2">
      <c r="A252" s="3"/>
      <c r="B252" s="3"/>
      <c r="C252" s="3"/>
      <c r="F252" s="10"/>
      <c r="P252" s="4"/>
      <c r="Q252" s="4"/>
      <c r="R252" s="4"/>
      <c r="S252" s="7"/>
    </row>
    <row r="253" spans="1:19" x14ac:dyDescent="0.2">
      <c r="F253" s="10"/>
    </row>
    <row r="254" spans="1:19" x14ac:dyDescent="0.2">
      <c r="F254" s="10"/>
    </row>
    <row r="255" spans="1:19" x14ac:dyDescent="0.2">
      <c r="F255" s="10"/>
    </row>
    <row r="256" spans="1:19" x14ac:dyDescent="0.2">
      <c r="F256" s="10"/>
    </row>
    <row r="257" spans="6:6" x14ac:dyDescent="0.2">
      <c r="F257" s="10"/>
    </row>
    <row r="258" spans="6:6" x14ac:dyDescent="0.2">
      <c r="F258" s="10"/>
    </row>
  </sheetData>
  <sheetProtection selectLockedCells="1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Q39"/>
  <sheetViews>
    <sheetView workbookViewId="0">
      <selection activeCell="J6" sqref="J6"/>
    </sheetView>
  </sheetViews>
  <sheetFormatPr defaultRowHeight="15" x14ac:dyDescent="0.25"/>
  <cols>
    <col min="1" max="1" width="12.85546875" bestFit="1" customWidth="1"/>
    <col min="2" max="3" width="11.85546875" bestFit="1" customWidth="1"/>
    <col min="4" max="6" width="9.28515625" bestFit="1" customWidth="1"/>
    <col min="7" max="7" width="12.85546875" bestFit="1" customWidth="1"/>
    <col min="8" max="9" width="9.28515625" bestFit="1" customWidth="1"/>
    <col min="10" max="10" width="12.85546875" bestFit="1" customWidth="1"/>
    <col min="11" max="11" width="16.85546875" bestFit="1" customWidth="1"/>
    <col min="12" max="12" width="15.5703125" bestFit="1" customWidth="1"/>
    <col min="13" max="13" width="9.28515625" bestFit="1" customWidth="1"/>
    <col min="14" max="14" width="12.85546875" bestFit="1" customWidth="1"/>
    <col min="16" max="16" width="12.7109375" bestFit="1" customWidth="1"/>
  </cols>
  <sheetData>
    <row r="2" spans="1:17" ht="15.75" thickBot="1" x14ac:dyDescent="0.3"/>
    <row r="3" spans="1:17" ht="15.75" thickBot="1" x14ac:dyDescent="0.3">
      <c r="A3" s="81" t="s">
        <v>0</v>
      </c>
      <c r="B3" s="82" t="s">
        <v>1</v>
      </c>
      <c r="C3" s="82" t="s">
        <v>18</v>
      </c>
      <c r="D3" s="82" t="s">
        <v>4</v>
      </c>
      <c r="E3" s="83" t="s">
        <v>12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17" x14ac:dyDescent="0.25">
      <c r="A4" s="80" t="s">
        <v>14</v>
      </c>
      <c r="B4" s="80">
        <v>1</v>
      </c>
      <c r="C4" s="80">
        <v>8</v>
      </c>
      <c r="D4" s="80">
        <f>0.25/(B5+B4)</f>
        <v>0.125</v>
      </c>
      <c r="E4" s="80">
        <v>-1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1:17" x14ac:dyDescent="0.25">
      <c r="A5" s="80" t="s">
        <v>15</v>
      </c>
      <c r="B5" s="80">
        <v>1</v>
      </c>
      <c r="C5" s="80"/>
      <c r="D5" s="80">
        <f>1-D4</f>
        <v>0.875</v>
      </c>
      <c r="E5" s="80">
        <v>-0.5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</row>
    <row r="6" spans="1:17" x14ac:dyDescent="0.25">
      <c r="A6" s="80" t="s">
        <v>16</v>
      </c>
      <c r="B6" s="80">
        <v>0.2</v>
      </c>
      <c r="C6" s="80"/>
      <c r="D6" s="80">
        <v>0</v>
      </c>
      <c r="E6" s="80">
        <v>1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</row>
    <row r="7" spans="1:17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</row>
    <row r="8" spans="1:17" x14ac:dyDescent="0.25">
      <c r="A8" s="87" t="s">
        <v>19</v>
      </c>
      <c r="B8" s="84">
        <f>SUM(B4:B7)</f>
        <v>2.2000000000000002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7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17" ht="15.75" thickBot="1" x14ac:dyDescent="0.3">
      <c r="A10" s="143" t="s">
        <v>21</v>
      </c>
      <c r="B10" s="143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17" ht="15.75" thickBot="1" x14ac:dyDescent="0.3">
      <c r="A11" s="81" t="s">
        <v>9</v>
      </c>
      <c r="B11" s="82" t="s">
        <v>10</v>
      </c>
      <c r="C11" s="82" t="s">
        <v>11</v>
      </c>
      <c r="D11" s="82" t="s">
        <v>22</v>
      </c>
      <c r="E11" s="82" t="s">
        <v>20</v>
      </c>
      <c r="F11" s="82" t="s">
        <v>7</v>
      </c>
      <c r="G11" s="82" t="s">
        <v>5</v>
      </c>
      <c r="H11" s="82" t="s">
        <v>6</v>
      </c>
      <c r="I11" s="82" t="s">
        <v>3</v>
      </c>
      <c r="J11" s="82" t="s">
        <v>473</v>
      </c>
      <c r="K11" s="82" t="s">
        <v>2</v>
      </c>
      <c r="L11" s="82" t="s">
        <v>17</v>
      </c>
      <c r="M11" s="82" t="s">
        <v>8</v>
      </c>
      <c r="N11" s="83" t="s">
        <v>13</v>
      </c>
      <c r="O11" s="80"/>
      <c r="P11" s="80"/>
      <c r="Q11" s="80"/>
    </row>
    <row r="12" spans="1:17" x14ac:dyDescent="0.25">
      <c r="A12" s="80">
        <f t="shared" ref="A12:A21" si="0">$B$4-M12</f>
        <v>0.29681503174165802</v>
      </c>
      <c r="B12" s="80">
        <f t="shared" ref="B12:B21" si="1">$B$5+$E$5*M12</f>
        <v>0.64840751587082901</v>
      </c>
      <c r="C12" s="80">
        <f>M12</f>
        <v>0.70318496825834198</v>
      </c>
      <c r="D12" s="80">
        <f>SUM(A12:C12)</f>
        <v>1.6484075158708289</v>
      </c>
      <c r="E12" s="80">
        <v>1</v>
      </c>
      <c r="F12" s="80">
        <f>($B$4-M12)/($B$8+M12*$E$5)</f>
        <v>0.16057878427410599</v>
      </c>
      <c r="G12" s="80">
        <f>($B$5+$E$5*M12)/($B$8+$E$5*M12)</f>
        <v>0.35079251209674328</v>
      </c>
      <c r="H12" s="80">
        <f>M12/($B$8+$E$5*M12)</f>
        <v>0.38042745564527458</v>
      </c>
      <c r="I12" s="80">
        <f>SUM(F12:H12)</f>
        <v>0.8917987520161238</v>
      </c>
      <c r="J12" s="80">
        <v>4</v>
      </c>
      <c r="K12" s="88">
        <f t="shared" ref="K12:K21" si="2">(H12/(G12^0.5*F12))*E12^(SUM($E$4:$E$6))-$J$12</f>
        <v>-1.3460972639656177E-5</v>
      </c>
      <c r="L12" s="80">
        <f>SUMSQ(K12:K21)</f>
        <v>6.8669069690834352E-9</v>
      </c>
      <c r="M12" s="89">
        <v>0.70318496825834198</v>
      </c>
      <c r="N12" s="80">
        <f t="shared" ref="N12:N21" si="3">($B$4-A12)/$B$4</f>
        <v>0.70318496825834198</v>
      </c>
      <c r="O12" s="80"/>
      <c r="P12" s="80"/>
      <c r="Q12" s="80"/>
    </row>
    <row r="13" spans="1:17" x14ac:dyDescent="0.25">
      <c r="A13" s="80">
        <f t="shared" si="0"/>
        <v>0.23281056515520449</v>
      </c>
      <c r="B13" s="80">
        <f t="shared" si="1"/>
        <v>0.6164052825776023</v>
      </c>
      <c r="C13" s="80">
        <f>M13</f>
        <v>0.76718943484479551</v>
      </c>
      <c r="D13" s="80">
        <f t="shared" ref="D13:D21" si="4">SUM(A13:C13)</f>
        <v>1.6164052825776023</v>
      </c>
      <c r="E13" s="80">
        <v>2</v>
      </c>
      <c r="F13" s="80">
        <f t="shared" ref="F13:F21" si="5">($B$4-M13)/($B$8+M13*$E$5)</f>
        <v>0.12817104607008767</v>
      </c>
      <c r="G13" s="80">
        <f t="shared" ref="G13:G21" si="6">($B$5+$E$5*M13)/($B$8+$E$5*M13)</f>
        <v>0.33935448684826625</v>
      </c>
      <c r="H13" s="80">
        <f t="shared" ref="H13:H21" si="7">M13/($B$8+$E$5*M13)</f>
        <v>0.42236688155635704</v>
      </c>
      <c r="I13" s="80">
        <f t="shared" ref="I13:I21" si="8">SUM(F13:H13)</f>
        <v>0.8898924144747109</v>
      </c>
      <c r="J13" s="80"/>
      <c r="K13" s="84">
        <f t="shared" si="2"/>
        <v>-1.7119020841338539E-5</v>
      </c>
      <c r="L13" s="80"/>
      <c r="M13" s="89">
        <v>0.76718943484479551</v>
      </c>
      <c r="N13" s="80">
        <f t="shared" si="3"/>
        <v>0.76718943484479551</v>
      </c>
      <c r="O13" s="80"/>
      <c r="P13" s="80"/>
      <c r="Q13" s="80"/>
    </row>
    <row r="14" spans="1:17" x14ac:dyDescent="0.25">
      <c r="A14" s="80">
        <f t="shared" si="0"/>
        <v>0.20000075777346626</v>
      </c>
      <c r="B14" s="80">
        <f t="shared" si="1"/>
        <v>0.60000037888673319</v>
      </c>
      <c r="C14" s="80">
        <v>0.34137491412560117</v>
      </c>
      <c r="D14" s="80">
        <f t="shared" si="4"/>
        <v>1.1413760507858006</v>
      </c>
      <c r="E14" s="80">
        <v>3</v>
      </c>
      <c r="F14" s="80">
        <f t="shared" si="5"/>
        <v>0.1111115087082165</v>
      </c>
      <c r="G14" s="80">
        <f t="shared" si="6"/>
        <v>0.33333347366172345</v>
      </c>
      <c r="H14" s="80">
        <f t="shared" si="7"/>
        <v>0.44444392990701387</v>
      </c>
      <c r="I14" s="80">
        <f t="shared" si="8"/>
        <v>0.88888891227695388</v>
      </c>
      <c r="J14" s="80"/>
      <c r="K14" s="84">
        <f t="shared" si="2"/>
        <v>-1.9786230965657126E-5</v>
      </c>
      <c r="L14" s="80"/>
      <c r="M14" s="89">
        <v>0.79999924222653374</v>
      </c>
      <c r="N14" s="80">
        <f t="shared" si="3"/>
        <v>0.79999924222653374</v>
      </c>
      <c r="O14" s="80"/>
      <c r="P14" s="80"/>
      <c r="Q14" s="80"/>
    </row>
    <row r="15" spans="1:17" x14ac:dyDescent="0.25">
      <c r="A15" s="80">
        <f t="shared" si="0"/>
        <v>0.17884626019034111</v>
      </c>
      <c r="B15" s="80">
        <f t="shared" si="1"/>
        <v>0.58942313009517056</v>
      </c>
      <c r="C15" s="80">
        <f t="shared" ref="C15:C21" si="9">M15</f>
        <v>0.82115373980965889</v>
      </c>
      <c r="D15" s="80">
        <f t="shared" si="4"/>
        <v>1.5894231300951707</v>
      </c>
      <c r="E15" s="80">
        <v>4</v>
      </c>
      <c r="F15" s="80">
        <f t="shared" si="5"/>
        <v>9.9946321908127522E-2</v>
      </c>
      <c r="G15" s="80">
        <f t="shared" si="6"/>
        <v>0.32939281949698612</v>
      </c>
      <c r="H15" s="80">
        <f t="shared" si="7"/>
        <v>0.4588929951777172</v>
      </c>
      <c r="I15" s="80">
        <f t="shared" si="8"/>
        <v>0.88823213658283084</v>
      </c>
      <c r="J15" s="80"/>
      <c r="K15" s="84">
        <f t="shared" si="2"/>
        <v>-2.2462407378576188E-5</v>
      </c>
      <c r="L15" s="80"/>
      <c r="M15" s="89">
        <v>0.82115373980965889</v>
      </c>
      <c r="N15" s="80">
        <f t="shared" si="3"/>
        <v>0.82115373980965889</v>
      </c>
      <c r="O15" s="80"/>
      <c r="P15" s="80"/>
      <c r="Q15" s="80"/>
    </row>
    <row r="16" spans="1:17" x14ac:dyDescent="0.25">
      <c r="A16" s="80">
        <f t="shared" si="0"/>
        <v>0.16363970702545683</v>
      </c>
      <c r="B16" s="80">
        <f t="shared" si="1"/>
        <v>0.58181985351272836</v>
      </c>
      <c r="C16" s="80">
        <f t="shared" si="9"/>
        <v>0.83636029297454317</v>
      </c>
      <c r="D16" s="80">
        <f t="shared" si="4"/>
        <v>1.5818198535127284</v>
      </c>
      <c r="E16" s="80">
        <v>5</v>
      </c>
      <c r="F16" s="80">
        <f t="shared" si="5"/>
        <v>9.1838524923186268E-2</v>
      </c>
      <c r="G16" s="80">
        <f t="shared" si="6"/>
        <v>0.3265312440905363</v>
      </c>
      <c r="H16" s="80">
        <f t="shared" si="7"/>
        <v>0.46938543833470009</v>
      </c>
      <c r="I16" s="80">
        <f t="shared" si="8"/>
        <v>0.88775520734842273</v>
      </c>
      <c r="J16" s="80"/>
      <c r="K16" s="84">
        <f t="shared" si="2"/>
        <v>-2.4427578519947701E-5</v>
      </c>
      <c r="L16" s="80"/>
      <c r="M16" s="89">
        <v>0.83636029297454317</v>
      </c>
      <c r="N16" s="80">
        <f t="shared" si="3"/>
        <v>0.83636029297454317</v>
      </c>
      <c r="O16" s="80"/>
      <c r="P16" s="80"/>
      <c r="Q16" s="80"/>
    </row>
    <row r="17" spans="1:17" x14ac:dyDescent="0.25">
      <c r="A17" s="80">
        <f t="shared" si="0"/>
        <v>0.15197992901931034</v>
      </c>
      <c r="B17" s="80">
        <f t="shared" si="1"/>
        <v>0.57598996450965512</v>
      </c>
      <c r="C17" s="80">
        <f t="shared" si="9"/>
        <v>0.84802007098068966</v>
      </c>
      <c r="D17" s="80">
        <f t="shared" si="4"/>
        <v>1.5759899645096551</v>
      </c>
      <c r="E17" s="80">
        <v>6</v>
      </c>
      <c r="F17" s="80">
        <f t="shared" si="5"/>
        <v>8.5574767907695623E-2</v>
      </c>
      <c r="G17" s="80">
        <f t="shared" si="6"/>
        <v>0.32432050632036313</v>
      </c>
      <c r="H17" s="80">
        <f t="shared" si="7"/>
        <v>0.47749147682533505</v>
      </c>
      <c r="I17" s="80">
        <f t="shared" si="8"/>
        <v>0.88738675105339382</v>
      </c>
      <c r="J17" s="80"/>
      <c r="K17" s="84">
        <f t="shared" si="2"/>
        <v>-2.6960958999566742E-5</v>
      </c>
      <c r="L17" s="80"/>
      <c r="M17" s="89">
        <v>0.84802007098068966</v>
      </c>
      <c r="N17" s="80">
        <f t="shared" si="3"/>
        <v>0.84802007098068966</v>
      </c>
      <c r="O17" s="80"/>
      <c r="P17" s="80"/>
      <c r="Q17" s="80"/>
    </row>
    <row r="18" spans="1:17" x14ac:dyDescent="0.25">
      <c r="A18" s="80">
        <f t="shared" si="0"/>
        <v>0.14264674234724473</v>
      </c>
      <c r="B18" s="80">
        <f t="shared" si="1"/>
        <v>0.57132337117362231</v>
      </c>
      <c r="C18" s="80">
        <f t="shared" si="9"/>
        <v>0.85735325765275527</v>
      </c>
      <c r="D18" s="80">
        <f t="shared" si="4"/>
        <v>1.5713233711736223</v>
      </c>
      <c r="E18" s="80">
        <v>7</v>
      </c>
      <c r="F18" s="80">
        <f t="shared" si="5"/>
        <v>8.0531169332865249E-2</v>
      </c>
      <c r="G18" s="80">
        <f t="shared" si="6"/>
        <v>0.32254041270571709</v>
      </c>
      <c r="H18" s="80">
        <f t="shared" si="7"/>
        <v>0.48401848674570375</v>
      </c>
      <c r="I18" s="80">
        <f t="shared" si="8"/>
        <v>0.88709006878428609</v>
      </c>
      <c r="J18" s="80"/>
      <c r="K18" s="84">
        <f t="shared" si="2"/>
        <v>-2.8880410665177436E-5</v>
      </c>
      <c r="L18" s="80"/>
      <c r="M18" s="89">
        <v>0.85735325765275527</v>
      </c>
      <c r="N18" s="80">
        <f t="shared" si="3"/>
        <v>0.85735325765275527</v>
      </c>
      <c r="O18" s="80"/>
      <c r="P18" s="80"/>
      <c r="Q18" s="80"/>
    </row>
    <row r="19" spans="1:17" x14ac:dyDescent="0.25">
      <c r="A19" s="80">
        <f t="shared" si="0"/>
        <v>0.13494220621704656</v>
      </c>
      <c r="B19" s="80">
        <f t="shared" si="1"/>
        <v>0.56747110310852333</v>
      </c>
      <c r="C19" s="80">
        <f t="shared" si="9"/>
        <v>0.86505779378295344</v>
      </c>
      <c r="D19" s="80">
        <f t="shared" si="4"/>
        <v>1.5674711031085233</v>
      </c>
      <c r="E19" s="80">
        <v>8</v>
      </c>
      <c r="F19" s="80">
        <f t="shared" si="5"/>
        <v>7.6347616648282504E-2</v>
      </c>
      <c r="G19" s="80">
        <f t="shared" si="6"/>
        <v>0.3210638646993938</v>
      </c>
      <c r="H19" s="80">
        <f t="shared" si="7"/>
        <v>0.48943249610222256</v>
      </c>
      <c r="I19" s="80">
        <f t="shared" si="8"/>
        <v>0.88684397744989885</v>
      </c>
      <c r="J19" s="80"/>
      <c r="K19" s="84">
        <f t="shared" si="2"/>
        <v>-3.1152770324727186E-5</v>
      </c>
      <c r="L19" s="80"/>
      <c r="M19" s="89">
        <v>0.86505779378295344</v>
      </c>
      <c r="N19" s="80">
        <f t="shared" si="3"/>
        <v>0.86505779378295344</v>
      </c>
      <c r="O19" s="80"/>
      <c r="P19" s="80"/>
      <c r="Q19" s="80"/>
    </row>
    <row r="20" spans="1:17" x14ac:dyDescent="0.25">
      <c r="A20" s="80">
        <f t="shared" si="0"/>
        <v>0.12843289210781439</v>
      </c>
      <c r="B20" s="80">
        <f t="shared" si="1"/>
        <v>0.56421644605390719</v>
      </c>
      <c r="C20" s="80">
        <f t="shared" si="9"/>
        <v>0.87156710789218561</v>
      </c>
      <c r="D20" s="80">
        <f t="shared" si="4"/>
        <v>1.5642164460539072</v>
      </c>
      <c r="E20" s="80">
        <v>9</v>
      </c>
      <c r="F20" s="80">
        <f t="shared" si="5"/>
        <v>7.2798829415225849E-2</v>
      </c>
      <c r="G20" s="80">
        <f t="shared" si="6"/>
        <v>0.31981135155831497</v>
      </c>
      <c r="H20" s="80">
        <f t="shared" si="7"/>
        <v>0.49402504428617827</v>
      </c>
      <c r="I20" s="80">
        <f t="shared" si="8"/>
        <v>0.88663522525971916</v>
      </c>
      <c r="J20" s="80"/>
      <c r="K20" s="84">
        <f t="shared" si="2"/>
        <v>-3.3283293149111159E-5</v>
      </c>
      <c r="L20" s="80"/>
      <c r="M20" s="89">
        <v>0.87156710789218561</v>
      </c>
      <c r="N20" s="80">
        <f t="shared" si="3"/>
        <v>0.87156710789218561</v>
      </c>
      <c r="O20" s="80"/>
      <c r="P20" s="80"/>
      <c r="Q20" s="80"/>
    </row>
    <row r="21" spans="1:17" x14ac:dyDescent="0.25">
      <c r="A21" s="80">
        <f t="shared" si="0"/>
        <v>0.12283288788982827</v>
      </c>
      <c r="B21" s="80">
        <f t="shared" si="1"/>
        <v>0.56141644394491408</v>
      </c>
      <c r="C21" s="80">
        <f t="shared" si="9"/>
        <v>0.87716711211017173</v>
      </c>
      <c r="D21" s="80">
        <f t="shared" si="4"/>
        <v>1.5614164439449141</v>
      </c>
      <c r="E21" s="80">
        <v>10</v>
      </c>
      <c r="F21" s="80">
        <f t="shared" si="5"/>
        <v>6.9735290772424338E-2</v>
      </c>
      <c r="G21" s="80">
        <f t="shared" si="6"/>
        <v>0.31873010262556145</v>
      </c>
      <c r="H21" s="80">
        <f t="shared" si="7"/>
        <v>0.49798962370627436</v>
      </c>
      <c r="I21" s="80">
        <f t="shared" si="8"/>
        <v>0.88645501710426022</v>
      </c>
      <c r="J21" s="80"/>
      <c r="K21" s="84">
        <f t="shared" si="2"/>
        <v>-3.5505533436008818E-5</v>
      </c>
      <c r="L21" s="80"/>
      <c r="M21" s="89">
        <v>0.87716711211017173</v>
      </c>
      <c r="N21" s="80">
        <f t="shared" si="3"/>
        <v>0.87716711211017173</v>
      </c>
      <c r="O21" s="80"/>
      <c r="P21" s="80"/>
      <c r="Q21" s="80"/>
    </row>
    <row r="22" spans="1:17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17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17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1:17" x14ac:dyDescent="0.25">
      <c r="A25" s="80"/>
      <c r="B25" s="80"/>
      <c r="C25" s="80"/>
      <c r="D25" s="80"/>
      <c r="E25" s="9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1:17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1:17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1:17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17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1:17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1:17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1:17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1:17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1:17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1:17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1:17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1:17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1:17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</sheetData>
  <mergeCells count="1"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85"/>
  <sheetViews>
    <sheetView workbookViewId="0">
      <selection activeCell="F17" sqref="F17"/>
    </sheetView>
  </sheetViews>
  <sheetFormatPr defaultRowHeight="15" x14ac:dyDescent="0.25"/>
  <cols>
    <col min="1" max="1" width="14.28515625" bestFit="1" customWidth="1"/>
    <col min="2" max="12" width="9.28515625" bestFit="1" customWidth="1"/>
    <col min="13" max="14" width="14.28515625" bestFit="1" customWidth="1"/>
    <col min="15" max="15" width="16.85546875" bestFit="1" customWidth="1"/>
    <col min="16" max="16" width="14.28515625" bestFit="1" customWidth="1"/>
  </cols>
  <sheetData>
    <row r="1" spans="1:56" ht="17.25" thickBot="1" x14ac:dyDescent="0.35">
      <c r="A1" s="92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</row>
    <row r="2" spans="1:56" ht="16.5" thickTop="1" x14ac:dyDescent="0.25">
      <c r="A2" s="91" t="s">
        <v>0</v>
      </c>
      <c r="B2" s="91" t="s">
        <v>25</v>
      </c>
      <c r="C2" s="91" t="s">
        <v>24</v>
      </c>
      <c r="D2" s="91" t="s">
        <v>41</v>
      </c>
      <c r="E2" s="91" t="s">
        <v>20</v>
      </c>
      <c r="F2" s="91" t="s">
        <v>451</v>
      </c>
      <c r="G2" s="91" t="s">
        <v>39</v>
      </c>
      <c r="H2" s="91" t="s">
        <v>40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</row>
    <row r="3" spans="1:56" x14ac:dyDescent="0.25">
      <c r="A3" s="80" t="s">
        <v>14</v>
      </c>
      <c r="B3" s="80">
        <v>2</v>
      </c>
      <c r="C3" s="80">
        <v>-1</v>
      </c>
      <c r="D3" s="80">
        <v>-1</v>
      </c>
      <c r="E3" s="80">
        <v>10</v>
      </c>
      <c r="G3" s="80">
        <v>2.6669999999999998</v>
      </c>
      <c r="H3" s="80">
        <v>3.2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</row>
    <row r="4" spans="1:56" x14ac:dyDescent="0.25">
      <c r="A4" s="80" t="s">
        <v>15</v>
      </c>
      <c r="B4" s="80">
        <v>1</v>
      </c>
      <c r="C4" s="80">
        <v>-1</v>
      </c>
      <c r="D4" s="80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</row>
    <row r="5" spans="1:56" x14ac:dyDescent="0.25">
      <c r="A5" s="80" t="s">
        <v>16</v>
      </c>
      <c r="B5" s="80">
        <v>0</v>
      </c>
      <c r="C5" s="80">
        <v>1</v>
      </c>
      <c r="D5" s="80">
        <v>-1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</row>
    <row r="6" spans="1:56" x14ac:dyDescent="0.25">
      <c r="A6" s="80" t="s">
        <v>26</v>
      </c>
      <c r="B6" s="80">
        <v>0</v>
      </c>
      <c r="C6" s="80">
        <v>1</v>
      </c>
      <c r="D6" s="80">
        <v>0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</row>
    <row r="7" spans="1:56" x14ac:dyDescent="0.25">
      <c r="A7" s="80" t="s">
        <v>27</v>
      </c>
      <c r="B7" s="80">
        <v>0</v>
      </c>
      <c r="C7" s="80">
        <v>0</v>
      </c>
      <c r="D7" s="80">
        <v>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</row>
    <row r="8" spans="1:56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</row>
    <row r="9" spans="1:56" x14ac:dyDescent="0.25">
      <c r="A9" s="94" t="s">
        <v>19</v>
      </c>
      <c r="B9" s="94">
        <f>SUM(B3:B8)</f>
        <v>3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</row>
    <row r="10" spans="1:56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</row>
    <row r="11" spans="1:56" ht="17.25" thickBot="1" x14ac:dyDescent="0.35">
      <c r="A11" s="92" t="s">
        <v>28</v>
      </c>
      <c r="B11" s="80" t="s">
        <v>19</v>
      </c>
      <c r="C11" s="80">
        <f>SUM(A13:E13)</f>
        <v>3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</row>
    <row r="12" spans="1:56" ht="16.5" thickTop="1" x14ac:dyDescent="0.25">
      <c r="A12" s="91" t="s">
        <v>29</v>
      </c>
      <c r="B12" s="91" t="s">
        <v>30</v>
      </c>
      <c r="C12" s="91" t="s">
        <v>31</v>
      </c>
      <c r="D12" s="91" t="s">
        <v>32</v>
      </c>
      <c r="E12" s="91" t="s">
        <v>33</v>
      </c>
      <c r="F12" s="91" t="s">
        <v>34</v>
      </c>
      <c r="G12" s="91" t="s">
        <v>35</v>
      </c>
      <c r="H12" s="91" t="s">
        <v>36</v>
      </c>
      <c r="I12" s="91" t="s">
        <v>37</v>
      </c>
      <c r="J12" s="91" t="s">
        <v>38</v>
      </c>
      <c r="K12" s="93" t="s">
        <v>42</v>
      </c>
      <c r="L12" s="93" t="s">
        <v>43</v>
      </c>
      <c r="M12" s="91" t="s">
        <v>44</v>
      </c>
      <c r="N12" s="91" t="s">
        <v>45</v>
      </c>
      <c r="O12" s="91" t="s">
        <v>46</v>
      </c>
      <c r="P12" s="93" t="s">
        <v>17</v>
      </c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</row>
    <row r="13" spans="1:56" x14ac:dyDescent="0.25">
      <c r="A13" s="80">
        <f>$B$3+$C$3*K13+$D$3*L13</f>
        <v>0.70601781802948826</v>
      </c>
      <c r="B13" s="80">
        <f>$B$4+$C$4*K13</f>
        <v>0.16583770598291481</v>
      </c>
      <c r="C13" s="80">
        <f>$C$5*K13+$D$5*L13</f>
        <v>0.37434240606365865</v>
      </c>
      <c r="D13" s="80">
        <f>$C$6*K13</f>
        <v>0.83416229401708519</v>
      </c>
      <c r="E13" s="80">
        <f>$D$7*L13</f>
        <v>0.91963977590685309</v>
      </c>
      <c r="F13" s="80">
        <f>A13/$C$11</f>
        <v>0.2353392726764961</v>
      </c>
      <c r="G13" s="80">
        <f t="shared" ref="G13:I13" si="0">B13/$C$11</f>
        <v>5.5279235327638267E-2</v>
      </c>
      <c r="H13" s="80">
        <f t="shared" si="0"/>
        <v>0.12478080202121955</v>
      </c>
      <c r="I13" s="80">
        <f t="shared" si="0"/>
        <v>0.27805409800569508</v>
      </c>
      <c r="J13" s="80">
        <f>E13/$C$11</f>
        <v>0.30654659196895101</v>
      </c>
      <c r="K13" s="80">
        <v>0.83416229401708519</v>
      </c>
      <c r="L13" s="80">
        <v>0.45981988795342654</v>
      </c>
      <c r="M13" s="80">
        <f>H13^$C$5*I13^$C$6*F13^$C$3*G13^$C$4*E3^SUM($C$3:$C$7)</f>
        <v>2.6669854053794189</v>
      </c>
      <c r="N13" s="80">
        <f>J13^$D$7*F13^$D$3*H13^$D$5*E3^SUM($D$3:$D$7)</f>
        <v>3.2000060898839324</v>
      </c>
      <c r="O13" s="80">
        <f>G3-M13</f>
        <v>1.4594620580954398E-5</v>
      </c>
      <c r="P13" s="80">
        <f>SUMSQ(O13:O14)</f>
        <v>2.5008963621026557E-10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</row>
    <row r="14" spans="1:56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>
        <f>H3-N13</f>
        <v>-6.0898839322476306E-6</v>
      </c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</row>
    <row r="15" spans="1:56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</row>
    <row r="16" spans="1:56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</row>
    <row r="17" spans="1:56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</row>
    <row r="18" spans="1:56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</row>
    <row r="19" spans="1:56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</row>
    <row r="20" spans="1:56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</row>
    <row r="21" spans="1:56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</row>
    <row r="22" spans="1:56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</row>
    <row r="23" spans="1:56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</row>
    <row r="24" spans="1:56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</row>
    <row r="25" spans="1:56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</row>
    <row r="26" spans="1:56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</row>
    <row r="27" spans="1:56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</row>
    <row r="28" spans="1:56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</row>
    <row r="29" spans="1:56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</row>
    <row r="30" spans="1:56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</row>
    <row r="31" spans="1:56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</row>
    <row r="32" spans="1:56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</row>
    <row r="33" spans="1:56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</row>
    <row r="34" spans="1:56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</row>
    <row r="35" spans="1:56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</row>
    <row r="36" spans="1:56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</row>
    <row r="37" spans="1:56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</row>
    <row r="38" spans="1:56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</row>
    <row r="39" spans="1:56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</row>
    <row r="40" spans="1:56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</row>
    <row r="41" spans="1:56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</row>
    <row r="42" spans="1:56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</row>
    <row r="43" spans="1:56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</row>
    <row r="44" spans="1:56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</row>
    <row r="45" spans="1:56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</row>
    <row r="46" spans="1:56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</row>
    <row r="47" spans="1:56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</row>
    <row r="48" spans="1:56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</row>
    <row r="49" spans="1:56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</row>
    <row r="50" spans="1:56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</row>
    <row r="51" spans="1:56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</row>
    <row r="52" spans="1:56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</row>
    <row r="53" spans="1:56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</row>
    <row r="54" spans="1:56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</row>
    <row r="55" spans="1:56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</row>
    <row r="56" spans="1:56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</row>
    <row r="57" spans="1:56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</row>
    <row r="58" spans="1:56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</row>
    <row r="59" spans="1:56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</row>
    <row r="60" spans="1:56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</row>
    <row r="61" spans="1:56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</row>
    <row r="62" spans="1:56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</row>
    <row r="63" spans="1:56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</row>
    <row r="64" spans="1:56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</row>
    <row r="65" spans="1:56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</row>
    <row r="66" spans="1:56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</row>
    <row r="67" spans="1:56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</row>
    <row r="68" spans="1:56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</row>
    <row r="69" spans="1:56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</row>
    <row r="70" spans="1:56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</row>
    <row r="71" spans="1:56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</row>
    <row r="72" spans="1:56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</row>
    <row r="73" spans="1:56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</row>
    <row r="74" spans="1:56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</row>
    <row r="75" spans="1:56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</row>
    <row r="76" spans="1:56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</row>
    <row r="77" spans="1:56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</row>
    <row r="78" spans="1:56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</row>
    <row r="79" spans="1:56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</row>
    <row r="80" spans="1:56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</row>
    <row r="81" spans="1:56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</row>
    <row r="82" spans="1:56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</row>
    <row r="83" spans="1:56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</row>
    <row r="84" spans="1:56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</row>
    <row r="85" spans="1:56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A977"/>
  <sheetViews>
    <sheetView tabSelected="1" zoomScaleNormal="100" workbookViewId="0">
      <selection activeCell="D24" sqref="D24"/>
    </sheetView>
  </sheetViews>
  <sheetFormatPr defaultRowHeight="15" x14ac:dyDescent="0.25"/>
  <cols>
    <col min="1" max="1" width="11.42578125" bestFit="1" customWidth="1"/>
    <col min="2" max="2" width="13.140625" bestFit="1" customWidth="1"/>
    <col min="3" max="3" width="11.42578125" bestFit="1" customWidth="1"/>
    <col min="4" max="4" width="12" bestFit="1" customWidth="1"/>
    <col min="5" max="5" width="14.85546875" bestFit="1" customWidth="1"/>
    <col min="6" max="9" width="13.7109375" bestFit="1" customWidth="1"/>
    <col min="10" max="10" width="14.7109375" customWidth="1"/>
    <col min="11" max="11" width="13.28515625" customWidth="1"/>
    <col min="12" max="12" width="14.85546875" bestFit="1" customWidth="1"/>
    <col min="13" max="13" width="13.85546875" bestFit="1" customWidth="1"/>
    <col min="14" max="14" width="12" bestFit="1" customWidth="1"/>
    <col min="15" max="15" width="13.7109375" bestFit="1" customWidth="1"/>
    <col min="16" max="16" width="12.42578125" bestFit="1" customWidth="1"/>
    <col min="17" max="18" width="15.7109375" bestFit="1" customWidth="1"/>
    <col min="21" max="21" width="12.85546875" bestFit="1" customWidth="1"/>
  </cols>
  <sheetData>
    <row r="1" spans="1:105" ht="16.5" thickBot="1" x14ac:dyDescent="0.3">
      <c r="A1" s="100"/>
      <c r="B1" s="100"/>
      <c r="C1" s="100"/>
      <c r="D1" s="101" t="s">
        <v>466</v>
      </c>
      <c r="E1" s="102" t="s">
        <v>465</v>
      </c>
      <c r="F1" s="102" t="s">
        <v>464</v>
      </c>
      <c r="G1" s="102" t="s">
        <v>452</v>
      </c>
      <c r="H1" s="102" t="s">
        <v>460</v>
      </c>
      <c r="I1" s="102" t="s">
        <v>461</v>
      </c>
      <c r="J1" s="102" t="s">
        <v>462</v>
      </c>
      <c r="K1" s="102" t="s">
        <v>463</v>
      </c>
      <c r="L1" s="103" t="s">
        <v>451</v>
      </c>
      <c r="M1" s="100"/>
      <c r="N1" s="102" t="s">
        <v>0</v>
      </c>
      <c r="O1" s="102" t="s">
        <v>456</v>
      </c>
      <c r="P1" s="102" t="s">
        <v>457</v>
      </c>
      <c r="Q1" s="102" t="s">
        <v>458</v>
      </c>
      <c r="R1" s="103" t="s">
        <v>459</v>
      </c>
      <c r="S1" s="100"/>
      <c r="T1" s="100"/>
      <c r="U1" s="100"/>
      <c r="V1" s="100"/>
      <c r="W1" s="100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</row>
    <row r="2" spans="1:105" ht="15.75" x14ac:dyDescent="0.25">
      <c r="A2" s="105" t="s">
        <v>467</v>
      </c>
      <c r="B2" s="106">
        <f>K11-H2*$C$8-I2/2*$C$8^2-J2/3*$C$8^3-K2/4*$C$8^4</f>
        <v>-48268.580023396149</v>
      </c>
      <c r="C2" s="100"/>
      <c r="D2" s="100">
        <v>1</v>
      </c>
      <c r="E2" s="106">
        <f>B2+H2*$L$2+I2/2*$L$2^2+J2/3*$L$2^3+K2/4*$L$2^4</f>
        <v>-59172.8385195304</v>
      </c>
      <c r="F2" s="106">
        <f>B2-H2*$L$2*LN($L$2)-I2/2*$L$2^2-J2/6*$L$2^3-K2/12*$L$2^4+$B$8*B4*$L$2</f>
        <v>170238.84775263668</v>
      </c>
      <c r="G2" s="106">
        <f>EXP(-F2/$B$8/$L$2)</f>
        <v>1.4798716439949585E-6</v>
      </c>
      <c r="H2" s="106">
        <f>SUMPRODUCT($D$11:$D$15,$O$2:$O$6)</f>
        <v>-3.5200000000000031</v>
      </c>
      <c r="I2" s="106">
        <f>SUMPRODUCT($D$11:$D$15,$P$2:$P$6)</f>
        <v>-4.7923999999999994E-2</v>
      </c>
      <c r="J2" s="106">
        <f>SUMPRODUCT($D$11:$D$15,$Q$2:$Q$6)</f>
        <v>1.6950999999999999E-4</v>
      </c>
      <c r="K2" s="106">
        <f>SUMPRODUCT($D$11:$D$15,$R$2:$R$6)</f>
        <v>-1.1106399999999999E-7</v>
      </c>
      <c r="L2" s="106">
        <f>D23</f>
        <v>1525.3907128086717</v>
      </c>
      <c r="M2" s="100"/>
      <c r="N2" s="100" t="str">
        <f>A11</f>
        <v>H2O</v>
      </c>
      <c r="O2" s="4">
        <v>32.24</v>
      </c>
      <c r="P2" s="4">
        <v>1.9239999999999999E-3</v>
      </c>
      <c r="Q2" s="4">
        <v>1.0550000000000001E-5</v>
      </c>
      <c r="R2" s="4">
        <v>-3.596E-9</v>
      </c>
      <c r="S2" s="100"/>
      <c r="T2" s="100"/>
      <c r="U2" s="100"/>
      <c r="V2" s="100"/>
      <c r="W2" s="100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</row>
    <row r="3" spans="1:105" ht="15.75" x14ac:dyDescent="0.25">
      <c r="A3" s="105" t="s">
        <v>470</v>
      </c>
      <c r="B3" s="106">
        <f>K12-H3*$C$8-I3/2*$C$8^2-J3/3*$C$8^3-K3/4*$C$8^4</f>
        <v>-14673.77545553669</v>
      </c>
      <c r="C3" s="100"/>
      <c r="D3" s="100">
        <v>2</v>
      </c>
      <c r="E3" s="106">
        <f>B3+H3*$L$2+I3/2*$L$2^2+J3/3*$L$2^3+K3/4*$L$2^4</f>
        <v>19715.848770524375</v>
      </c>
      <c r="F3" s="106">
        <f>B3-H3*$L$2*LN($L$2)-I3/2*$L$2^2-J3/6*$L$2^3-K3/12*$L$2^4+$B$8*B5*$L$2</f>
        <v>38642.678038188053</v>
      </c>
      <c r="G3" s="106">
        <f>EXP(-F3/$B$8/$L$2)</f>
        <v>4.7499999999968887E-2</v>
      </c>
      <c r="H3" s="106">
        <f>SUMPRODUCT($E$11:$E$15,$O$2:$O$6)</f>
        <v>-25.121999999999996</v>
      </c>
      <c r="I3" s="106">
        <f>SUMPRODUCT($E$11:$E$15,P2:P6)</f>
        <v>0.20992399999999994</v>
      </c>
      <c r="J3" s="106">
        <f>SUMPRODUCT($E$11:$E$15,Q2:Q6)</f>
        <v>-4.1957000000000002E-4</v>
      </c>
      <c r="K3" s="106">
        <f>SUMPRODUCT($E$11:$E$15,R2:R6)</f>
        <v>2.4002400000000001E-7</v>
      </c>
      <c r="L3" s="100"/>
      <c r="M3" s="100"/>
      <c r="N3" s="100" t="str">
        <f t="shared" ref="N3:N5" si="0">A12</f>
        <v>C3H6</v>
      </c>
      <c r="O3" s="4">
        <v>3.71</v>
      </c>
      <c r="P3" s="4">
        <v>0.23449999999999999</v>
      </c>
      <c r="Q3" s="4">
        <v>-1.16E-4</v>
      </c>
      <c r="R3" s="4">
        <v>2.2049999999999999E-8</v>
      </c>
      <c r="S3" s="100"/>
      <c r="T3" s="100"/>
      <c r="U3" s="100"/>
      <c r="V3" s="100"/>
      <c r="W3" s="100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</row>
    <row r="4" spans="1:105" ht="15.75" x14ac:dyDescent="0.25">
      <c r="A4" s="105" t="s">
        <v>469</v>
      </c>
      <c r="B4" s="106">
        <f>(-L11/$B$8/$C$8+B2/$B$8/$C$8-H2/$B$8*LN($C$8)-I2*$C$8/2/$B$8-J2*$C$8^2/6/$B$8-K2*$C$8^3/12/$B$8)*-1</f>
        <v>13.685383724858374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 t="str">
        <f t="shared" si="0"/>
        <v>Iso Alcohol</v>
      </c>
      <c r="O4" s="4">
        <v>32.43</v>
      </c>
      <c r="P4" s="4">
        <v>0.1885</v>
      </c>
      <c r="Q4" s="4">
        <v>6.4060000000000007E-5</v>
      </c>
      <c r="R4" s="4">
        <v>-9.2609999999999993E-8</v>
      </c>
      <c r="S4" s="100"/>
      <c r="T4" s="100"/>
      <c r="U4" s="100"/>
      <c r="V4" s="100"/>
      <c r="W4" s="100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</row>
    <row r="5" spans="1:105" ht="15.75" x14ac:dyDescent="0.25">
      <c r="A5" s="105" t="s">
        <v>468</v>
      </c>
      <c r="B5" s="106">
        <f>(-L12/$B$8/$C$8+B3/$B$8/$C$8-H3/$B$8*LN($C$8)-I3*$C$8/2/$B$8-J3*$C$8^2/6/$B$8-K3*$C$8^3/12/$B$8)*-1</f>
        <v>-9.7186579202310934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 t="str">
        <f t="shared" si="0"/>
        <v>Iso Ether</v>
      </c>
      <c r="O5" s="4">
        <v>7.4980000000000002</v>
      </c>
      <c r="P5" s="4">
        <v>0.58499999999999996</v>
      </c>
      <c r="Q5" s="75">
        <v>-3.0200000000000002E-4</v>
      </c>
      <c r="R5" s="75">
        <v>5.84E-8</v>
      </c>
      <c r="S5" s="100"/>
      <c r="T5" s="100"/>
      <c r="U5" s="100"/>
      <c r="V5" s="100"/>
      <c r="W5" s="100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</row>
    <row r="6" spans="1:105" ht="15.75" x14ac:dyDescent="0.2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4"/>
      <c r="P6" s="4"/>
      <c r="Q6" s="4"/>
      <c r="R6" s="4"/>
      <c r="S6" s="100"/>
      <c r="T6" s="100"/>
      <c r="U6" s="100"/>
      <c r="V6" s="100"/>
      <c r="W6" s="100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</row>
    <row r="7" spans="1:105" ht="15.75" x14ac:dyDescent="0.25">
      <c r="A7" s="100"/>
      <c r="B7" s="107" t="s">
        <v>454</v>
      </c>
      <c r="C7" s="107" t="s">
        <v>455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</row>
    <row r="8" spans="1:105" ht="15.75" x14ac:dyDescent="0.25">
      <c r="A8" s="108" t="s">
        <v>453</v>
      </c>
      <c r="B8" s="106">
        <v>8.3140000000000001</v>
      </c>
      <c r="C8" s="106">
        <v>298.14999999999998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Q8" s="100"/>
      <c r="R8" s="100"/>
      <c r="S8" s="100"/>
      <c r="T8" s="100"/>
      <c r="U8" s="100"/>
      <c r="V8" s="100"/>
      <c r="W8" s="100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</row>
    <row r="9" spans="1:105" ht="16.5" thickBot="1" x14ac:dyDescent="0.3">
      <c r="A9" s="109" t="s">
        <v>23</v>
      </c>
      <c r="B9" s="100"/>
      <c r="C9" s="95"/>
      <c r="D9" s="100"/>
      <c r="E9" s="100"/>
      <c r="F9" s="100"/>
      <c r="G9" s="100"/>
      <c r="H9" s="100"/>
      <c r="I9" s="100"/>
      <c r="J9" s="145" t="s">
        <v>489</v>
      </c>
      <c r="K9" s="145"/>
      <c r="L9" s="100"/>
      <c r="M9" s="100"/>
      <c r="P9" s="146" t="s">
        <v>490</v>
      </c>
      <c r="Q9" s="146"/>
      <c r="R9" s="100"/>
      <c r="S9" s="100"/>
      <c r="T9" s="100"/>
      <c r="U9" s="100"/>
      <c r="V9" s="100"/>
      <c r="W9" s="100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</row>
    <row r="10" spans="1:105" ht="16.5" thickBot="1" x14ac:dyDescent="0.3">
      <c r="A10" s="101" t="s">
        <v>0</v>
      </c>
      <c r="B10" s="102" t="s">
        <v>25</v>
      </c>
      <c r="C10" s="117" t="s">
        <v>474</v>
      </c>
      <c r="D10" s="102" t="s">
        <v>449</v>
      </c>
      <c r="E10" s="102" t="s">
        <v>450</v>
      </c>
      <c r="F10" s="102" t="s">
        <v>20</v>
      </c>
      <c r="G10" s="118" t="s">
        <v>61</v>
      </c>
      <c r="H10" s="119" t="s">
        <v>62</v>
      </c>
      <c r="I10" s="100"/>
      <c r="J10" s="101" t="s">
        <v>466</v>
      </c>
      <c r="K10" s="110" t="s">
        <v>471</v>
      </c>
      <c r="L10" s="110" t="s">
        <v>472</v>
      </c>
      <c r="M10" s="111" t="s">
        <v>475</v>
      </c>
      <c r="P10" s="121" t="s">
        <v>23</v>
      </c>
      <c r="Q10" s="121" t="s">
        <v>451</v>
      </c>
      <c r="R10" s="80">
        <v>400</v>
      </c>
      <c r="S10" s="122"/>
      <c r="T10" s="121" t="s">
        <v>28</v>
      </c>
      <c r="U10" s="121" t="s">
        <v>451</v>
      </c>
      <c r="V10" s="135">
        <f>D23</f>
        <v>1525.3907128086717</v>
      </c>
      <c r="W10" s="100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</row>
    <row r="11" spans="1:105" ht="16.5" thickBot="1" x14ac:dyDescent="0.3">
      <c r="A11" s="100" t="s">
        <v>356</v>
      </c>
      <c r="B11" s="100">
        <v>15</v>
      </c>
      <c r="C11" s="114">
        <f>B11/$B$19</f>
        <v>0.6</v>
      </c>
      <c r="D11" s="100">
        <v>-1</v>
      </c>
      <c r="E11" s="100">
        <v>1</v>
      </c>
      <c r="F11" s="106">
        <f>C23</f>
        <v>6963571.6936295936</v>
      </c>
      <c r="G11" s="3">
        <v>-241.83500000000001</v>
      </c>
      <c r="H11" s="3">
        <v>-228.614</v>
      </c>
      <c r="I11" s="100"/>
      <c r="J11" s="100">
        <v>1</v>
      </c>
      <c r="K11" s="106">
        <f>SUMPRODUCT(D11:D15,$G$11:$G$15)*1000</f>
        <v>-50170.000000000015</v>
      </c>
      <c r="L11" s="106">
        <f>SUMPRODUCT(D11:D15,$H$11:$H$15)*1000</f>
        <v>-6911.0000000000018</v>
      </c>
      <c r="M11" s="106">
        <f>EXP(-L11/$B$8/$C$8)</f>
        <v>16.24883345158981</v>
      </c>
      <c r="O11" s="100"/>
      <c r="P11" s="127" t="s">
        <v>494</v>
      </c>
      <c r="Q11" s="130" t="s">
        <v>25</v>
      </c>
      <c r="R11" s="128" t="s">
        <v>491</v>
      </c>
      <c r="S11" s="130" t="s">
        <v>495</v>
      </c>
      <c r="T11" s="130" t="s">
        <v>477</v>
      </c>
      <c r="U11" s="128" t="s">
        <v>491</v>
      </c>
      <c r="V11" s="131" t="s">
        <v>495</v>
      </c>
      <c r="W11" s="100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</row>
    <row r="12" spans="1:105" ht="15.75" x14ac:dyDescent="0.25">
      <c r="A12" s="100" t="s">
        <v>515</v>
      </c>
      <c r="B12" s="100">
        <v>10</v>
      </c>
      <c r="C12" s="114">
        <f t="shared" ref="C12:C14" si="1">B12/$B$19</f>
        <v>0.4</v>
      </c>
      <c r="D12" s="100">
        <v>-1</v>
      </c>
      <c r="E12" s="100">
        <v>0</v>
      </c>
      <c r="F12" s="100"/>
      <c r="G12" s="3">
        <v>19.71</v>
      </c>
      <c r="H12" s="3">
        <v>62.14</v>
      </c>
      <c r="I12" s="100"/>
      <c r="J12" s="100">
        <v>2</v>
      </c>
      <c r="K12" s="106">
        <f>SUMPRODUCT(E11:E15,$G$11:$G$15)*1000</f>
        <v>-16066.000000000031</v>
      </c>
      <c r="L12" s="106">
        <f>SUMPRODUCT(E11:E15,H11:H15)*1000</f>
        <v>-3724.0000000000182</v>
      </c>
      <c r="M12" s="106">
        <f>EXP(-L12/$B$8/$C$8)</f>
        <v>4.4921357908585318</v>
      </c>
      <c r="N12" s="100"/>
      <c r="O12" s="100"/>
      <c r="P12" s="133" t="str">
        <f>A11</f>
        <v>H2O</v>
      </c>
      <c r="Q12" s="133">
        <f>B11</f>
        <v>15</v>
      </c>
      <c r="R12" s="132">
        <f>O2*($R$10-$C$8)+P2/2*($R$10^2-$C$8^2)+Q2/3*($R$10^3-$C$8^3)+R2/4*($R$10^4-$C$8^4)</f>
        <v>3468.0004937422059</v>
      </c>
      <c r="S12" s="133">
        <f>R12*Q12</f>
        <v>52020.007406133089</v>
      </c>
      <c r="T12" s="133">
        <f>B27</f>
        <v>7.125</v>
      </c>
      <c r="U12" s="132">
        <f>O2*($V$10-$C$8)+P2/2*($V$10^2-$C$8^2)+Q2/3*($V$10^3-$C$8^3)+R2/4*($V$10^4-$C$8^4)</f>
        <v>49247.489583517716</v>
      </c>
      <c r="V12" s="133">
        <f>U12*T12</f>
        <v>350888.36328256375</v>
      </c>
      <c r="W12" s="100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</row>
    <row r="13" spans="1:105" ht="15.75" x14ac:dyDescent="0.25">
      <c r="A13" s="100" t="s">
        <v>516</v>
      </c>
      <c r="B13" s="100">
        <v>0</v>
      </c>
      <c r="C13" s="114">
        <f t="shared" si="1"/>
        <v>0</v>
      </c>
      <c r="D13" s="100">
        <v>1</v>
      </c>
      <c r="E13" s="100">
        <v>-2</v>
      </c>
      <c r="F13" s="100"/>
      <c r="G13" s="3">
        <v>-272.29500000000002</v>
      </c>
      <c r="H13" s="3">
        <v>-173.38499999999999</v>
      </c>
      <c r="I13" s="100"/>
      <c r="J13" s="100"/>
      <c r="K13" s="100"/>
      <c r="L13" s="100"/>
      <c r="M13" s="100"/>
      <c r="N13" s="100"/>
      <c r="O13" s="100"/>
      <c r="P13" s="133" t="str">
        <f t="shared" ref="P13:P14" si="2">A12</f>
        <v>C3H6</v>
      </c>
      <c r="Q13" s="133">
        <f t="shared" ref="Q13:Q15" si="3">B12</f>
        <v>10</v>
      </c>
      <c r="R13" s="132">
        <f>O3*($R$10-$C$8)+P3/2*($R$10^2-$C$8^2)+Q3/3*($R$10^3-$C$8^3)+R3/4*($R$10^4-$C$8^4)</f>
        <v>7362.8079047777537</v>
      </c>
      <c r="S13" s="133">
        <f>R13*Q13</f>
        <v>73628.079047777544</v>
      </c>
      <c r="T13" s="133">
        <f>B28</f>
        <v>1.75</v>
      </c>
      <c r="U13" s="132">
        <f t="shared" ref="U13" si="4">O3*($V$10-$C$8)+P3/2*($V$10^2-$C$8^2)+Q3/3*($V$10^3-$C$8^3)+R3/4*($V$10^4-$C$8^4)</f>
        <v>160536.13925912499</v>
      </c>
      <c r="V13" s="133">
        <f>U13*T13</f>
        <v>280938.2437034687</v>
      </c>
      <c r="W13" s="100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</row>
    <row r="14" spans="1:105" ht="15.75" x14ac:dyDescent="0.25">
      <c r="A14" s="100" t="s">
        <v>517</v>
      </c>
      <c r="B14" s="100">
        <v>0</v>
      </c>
      <c r="C14" s="114">
        <f t="shared" si="1"/>
        <v>0</v>
      </c>
      <c r="D14" s="100">
        <v>0</v>
      </c>
      <c r="E14" s="100">
        <v>1</v>
      </c>
      <c r="F14" s="100"/>
      <c r="G14" s="3">
        <v>-318.82100000000003</v>
      </c>
      <c r="H14" s="3">
        <v>-121.88</v>
      </c>
      <c r="I14" s="100"/>
      <c r="J14" s="100"/>
      <c r="K14" s="100"/>
      <c r="L14" s="100"/>
      <c r="M14" s="100"/>
      <c r="N14" s="100"/>
      <c r="O14" s="100"/>
      <c r="P14" s="133" t="str">
        <f>A13</f>
        <v>Iso Alcohol</v>
      </c>
      <c r="Q14" s="133">
        <f t="shared" si="3"/>
        <v>0</v>
      </c>
      <c r="R14" s="132">
        <f t="shared" ref="R14:R15" si="5">O4*($R$10-$C$8)+P4/2*($R$10^2-$C$8^2)+Q4/3*($R$10^3-$C$8^3)+R4/4*($R$10^4-$C$8^4)</f>
        <v>10395.71210845717</v>
      </c>
      <c r="S14" s="133">
        <f>R14*Q14</f>
        <v>0</v>
      </c>
      <c r="T14" s="133">
        <f>B29</f>
        <v>7.5</v>
      </c>
      <c r="U14" s="132">
        <f>O4*($V$10-$C$8)+P4/2*($V$10^2-$C$8^2)+Q4/3*($V$10^3-$C$8^3)+R4/4*($V$10^4-$C$8^4)</f>
        <v>200780.79032311239</v>
      </c>
      <c r="V14" s="133">
        <f>U14*T14</f>
        <v>1505855.9274233431</v>
      </c>
      <c r="W14" s="100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</row>
    <row r="15" spans="1:105" ht="15.75" x14ac:dyDescent="0.25">
      <c r="A15" s="100"/>
      <c r="B15" s="100"/>
      <c r="C15" s="114"/>
      <c r="D15" s="100"/>
      <c r="E15" s="100"/>
      <c r="F15" s="100"/>
      <c r="G15" s="3"/>
      <c r="H15" s="3"/>
      <c r="I15" s="100"/>
      <c r="J15" s="100"/>
      <c r="K15" s="100"/>
      <c r="L15" s="100"/>
      <c r="M15" s="100"/>
      <c r="N15" s="100"/>
      <c r="O15" s="100"/>
      <c r="P15" s="133" t="str">
        <f>A14</f>
        <v>Iso Ether</v>
      </c>
      <c r="Q15" s="133">
        <f t="shared" si="3"/>
        <v>0</v>
      </c>
      <c r="R15" s="132">
        <f t="shared" si="5"/>
        <v>18046.095200968808</v>
      </c>
      <c r="S15" s="133">
        <f>R15*Q15</f>
        <v>0</v>
      </c>
      <c r="T15" s="133">
        <f>B30</f>
        <v>0.375</v>
      </c>
      <c r="U15" s="132">
        <f>O5*($V$10-$C$8)+P5/2*($V$10^2-$C$8^2)+Q5/3*($V$10^3-$C$8^3)+R5/4*($V$10^4-$C$8^4)</f>
        <v>388095.93983323133</v>
      </c>
      <c r="V15" s="133">
        <f>U15*T15</f>
        <v>145535.97743746176</v>
      </c>
      <c r="W15" s="100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</row>
    <row r="16" spans="1:105" ht="15.75" x14ac:dyDescent="0.25">
      <c r="A16" s="100"/>
      <c r="B16" s="100"/>
      <c r="C16" s="114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33"/>
      <c r="Q16" s="133"/>
      <c r="R16" s="132"/>
      <c r="S16" s="133"/>
      <c r="T16" s="133"/>
      <c r="U16" s="132"/>
      <c r="V16" s="133"/>
      <c r="W16" s="100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</row>
    <row r="17" spans="1:105" ht="15.75" x14ac:dyDescent="0.25">
      <c r="A17" s="100"/>
      <c r="B17" s="100"/>
      <c r="C17" s="114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23"/>
      <c r="Q17" s="123"/>
      <c r="R17" s="123"/>
      <c r="S17" s="123"/>
      <c r="T17" s="123"/>
      <c r="U17" s="123"/>
      <c r="V17" s="123"/>
      <c r="W17" s="100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</row>
    <row r="18" spans="1:105" ht="15.75" x14ac:dyDescent="0.25">
      <c r="A18" s="100"/>
      <c r="B18" s="100"/>
      <c r="C18" s="114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W18" s="100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</row>
    <row r="19" spans="1:105" ht="15.75" x14ac:dyDescent="0.25">
      <c r="A19" s="107" t="s">
        <v>19</v>
      </c>
      <c r="B19" s="105">
        <f>SUM(B11:B18)</f>
        <v>25</v>
      </c>
      <c r="C19" s="105">
        <f>SUM(C11:C15)</f>
        <v>1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29" t="s">
        <v>19</v>
      </c>
      <c r="Q19" s="123"/>
      <c r="R19" s="123"/>
      <c r="S19" s="129">
        <f>SUM(S12:S16)</f>
        <v>125648.08645391063</v>
      </c>
      <c r="T19" s="123"/>
      <c r="U19" s="123"/>
      <c r="V19" s="129">
        <f>SUM(V12:V16)</f>
        <v>2283218.5118468371</v>
      </c>
      <c r="W19" s="100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</row>
    <row r="20" spans="1:105" ht="16.5" thickBot="1" x14ac:dyDescent="0.3">
      <c r="A20" s="100"/>
      <c r="B20" s="100"/>
      <c r="C20" s="95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22"/>
      <c r="Q20" s="122"/>
      <c r="R20" s="122"/>
      <c r="S20" s="122"/>
      <c r="T20" s="122"/>
      <c r="U20" s="122"/>
      <c r="V20" s="122"/>
      <c r="W20" s="100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</row>
    <row r="21" spans="1:105" ht="16.5" thickBot="1" x14ac:dyDescent="0.3">
      <c r="A21" s="144" t="s">
        <v>28</v>
      </c>
      <c r="B21" s="144"/>
      <c r="C21" s="95"/>
      <c r="D21" s="95"/>
      <c r="E21" s="95"/>
      <c r="F21" s="95"/>
      <c r="G21" s="95"/>
      <c r="H21" s="95"/>
      <c r="I21" s="100"/>
      <c r="J21" s="100"/>
      <c r="K21" s="112" t="s">
        <v>514</v>
      </c>
      <c r="L21" s="112"/>
      <c r="M21" s="100"/>
      <c r="N21" s="95"/>
      <c r="O21" s="95"/>
      <c r="P21" s="122"/>
      <c r="Q21" s="124" t="s">
        <v>493</v>
      </c>
      <c r="R21" s="125"/>
      <c r="S21" s="125"/>
      <c r="T21" s="126"/>
      <c r="U21" s="129">
        <f>S19-V19-K11*H27-I27*K12</f>
        <v>-1737643.1753929267</v>
      </c>
      <c r="V21" s="126" t="s">
        <v>492</v>
      </c>
      <c r="W21" s="100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</row>
    <row r="22" spans="1:105" ht="15.75" x14ac:dyDescent="0.25">
      <c r="A22" s="140" t="s">
        <v>497</v>
      </c>
      <c r="B22" s="107" t="s">
        <v>452</v>
      </c>
      <c r="C22" s="112" t="s">
        <v>20</v>
      </c>
      <c r="D22" s="112" t="s">
        <v>451</v>
      </c>
      <c r="E22" s="95"/>
      <c r="F22" s="95"/>
      <c r="G22" s="95"/>
      <c r="H22" s="95"/>
      <c r="I22" s="146" t="s">
        <v>510</v>
      </c>
      <c r="J22" s="146"/>
      <c r="K22" s="146" t="s">
        <v>512</v>
      </c>
      <c r="L22" s="146"/>
      <c r="M22" s="146"/>
      <c r="N22" s="95"/>
      <c r="O22" s="95"/>
      <c r="P22" s="95"/>
      <c r="Q22" s="100"/>
      <c r="R22" s="100"/>
      <c r="S22" s="100"/>
      <c r="T22" s="100"/>
      <c r="U22" s="100"/>
      <c r="V22" s="100"/>
      <c r="W22" s="100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</row>
    <row r="23" spans="1:105" ht="15.75" x14ac:dyDescent="0.25">
      <c r="A23" s="95">
        <v>1</v>
      </c>
      <c r="B23" s="106">
        <f>G2</f>
        <v>1.4798716439949585E-6</v>
      </c>
      <c r="C23" s="100">
        <v>6963571.6936295936</v>
      </c>
      <c r="D23" s="100">
        <v>1525.3907128086717</v>
      </c>
      <c r="E23" s="95"/>
      <c r="F23" s="95"/>
      <c r="G23" s="95"/>
      <c r="H23" s="95"/>
      <c r="I23" s="146" t="s">
        <v>511</v>
      </c>
      <c r="J23" s="146"/>
      <c r="K23" s="146" t="s">
        <v>513</v>
      </c>
      <c r="L23" s="146"/>
      <c r="M23" s="95"/>
      <c r="N23" s="95"/>
      <c r="O23" s="95"/>
      <c r="P23" s="95"/>
      <c r="Q23" s="100"/>
      <c r="R23" s="100"/>
      <c r="S23" s="100"/>
      <c r="T23" s="100"/>
      <c r="U23" s="100"/>
      <c r="V23" s="100"/>
      <c r="W23" s="100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</row>
    <row r="24" spans="1:105" ht="15.75" x14ac:dyDescent="0.25">
      <c r="A24" s="95">
        <v>2</v>
      </c>
      <c r="B24" s="106">
        <f>G3</f>
        <v>4.7499999999968887E-2</v>
      </c>
      <c r="C24" s="95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</row>
    <row r="25" spans="1:105" ht="16.5" thickBot="1" x14ac:dyDescent="0.3">
      <c r="F25" s="147" t="s">
        <v>498</v>
      </c>
      <c r="G25" s="147"/>
      <c r="H25" s="147"/>
      <c r="N25" s="100"/>
      <c r="O25" s="100"/>
      <c r="P25" s="100"/>
      <c r="Q25" s="100"/>
      <c r="R25" s="100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</row>
    <row r="26" spans="1:105" ht="16.5" thickBot="1" x14ac:dyDescent="0.3">
      <c r="A26" s="101" t="s">
        <v>0</v>
      </c>
      <c r="B26" s="102" t="s">
        <v>486</v>
      </c>
      <c r="C26" s="102" t="s">
        <v>4</v>
      </c>
      <c r="D26" s="102" t="s">
        <v>488</v>
      </c>
      <c r="E26" s="102" t="s">
        <v>487</v>
      </c>
      <c r="F26" s="102" t="s">
        <v>485</v>
      </c>
      <c r="G26" s="102" t="s">
        <v>496</v>
      </c>
      <c r="H26" s="113" t="s">
        <v>42</v>
      </c>
      <c r="I26" s="113" t="s">
        <v>43</v>
      </c>
      <c r="J26" s="102" t="s">
        <v>481</v>
      </c>
      <c r="K26" s="102" t="s">
        <v>482</v>
      </c>
      <c r="L26" s="102" t="s">
        <v>46</v>
      </c>
      <c r="M26" s="103" t="s">
        <v>483</v>
      </c>
      <c r="N26" s="95"/>
      <c r="O26" s="95"/>
      <c r="P26" s="100"/>
      <c r="Q26" s="100"/>
      <c r="R26" s="100"/>
      <c r="S26" s="100"/>
      <c r="T26" s="100"/>
      <c r="U26" s="100"/>
      <c r="V26" s="100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</row>
    <row r="27" spans="1:105" ht="15.75" x14ac:dyDescent="0.25">
      <c r="A27" s="100" t="str">
        <f>A11</f>
        <v>H2O</v>
      </c>
      <c r="B27" s="100">
        <f>15-H27+I27</f>
        <v>7.125</v>
      </c>
      <c r="C27" s="106">
        <f>B27/$B$33</f>
        <v>0.4351145038167939</v>
      </c>
      <c r="D27" s="134">
        <f>C27^D11</f>
        <v>2.2982456140350878</v>
      </c>
      <c r="E27" s="134">
        <f>C27^E11</f>
        <v>0.4351145038167939</v>
      </c>
      <c r="F27" s="114">
        <f>C23^SUM(D11:D15)</f>
        <v>1.436044667874704E-7</v>
      </c>
      <c r="G27">
        <f>C23^SUM(E11:E15)</f>
        <v>1</v>
      </c>
      <c r="H27" s="100">
        <v>8.25</v>
      </c>
      <c r="I27" s="100">
        <v>0.375</v>
      </c>
      <c r="J27" s="100">
        <f>PRODUCT(D27:D31,F27)</f>
        <v>1.414450011214934E-6</v>
      </c>
      <c r="K27" s="100">
        <f>PRODUCT(E27:E31,G27)</f>
        <v>4.7500000000000001E-2</v>
      </c>
      <c r="L27" s="100">
        <f>B23-J27</f>
        <v>6.5421632780024545E-8</v>
      </c>
      <c r="M27" s="115">
        <f>(B11-B27)/B11*100</f>
        <v>52.5</v>
      </c>
      <c r="N27" s="100"/>
      <c r="O27" s="100"/>
      <c r="P27" s="100"/>
      <c r="Q27" s="100"/>
      <c r="R27" s="100"/>
      <c r="S27" s="100"/>
      <c r="T27" s="100"/>
      <c r="U27" s="100"/>
      <c r="V27" s="100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</row>
    <row r="28" spans="1:105" ht="15.75" x14ac:dyDescent="0.25">
      <c r="A28" s="100" t="str">
        <f>A12</f>
        <v>C3H6</v>
      </c>
      <c r="B28" s="100">
        <f>10-H27</f>
        <v>1.75</v>
      </c>
      <c r="C28" s="106">
        <f t="shared" ref="C28:C30" si="6">B28/$B$33</f>
        <v>0.10687022900763359</v>
      </c>
      <c r="D28" s="134">
        <f t="shared" ref="D28:D30" si="7">C28^D12</f>
        <v>9.3571428571428577</v>
      </c>
      <c r="E28" s="134">
        <f t="shared" ref="E28:E30" si="8">C28^E12</f>
        <v>1</v>
      </c>
      <c r="F28" s="100"/>
      <c r="H28" s="100"/>
      <c r="I28" s="100"/>
      <c r="J28" s="100"/>
      <c r="K28" s="100"/>
      <c r="L28" s="100">
        <f>K27-B24</f>
        <v>3.1114000265120012E-14</v>
      </c>
      <c r="M28" s="115">
        <f>(B12-B28)/B12*100</f>
        <v>82.5</v>
      </c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</row>
    <row r="29" spans="1:105" ht="15.75" x14ac:dyDescent="0.25">
      <c r="A29" s="100" t="str">
        <f>A13</f>
        <v>Iso Alcohol</v>
      </c>
      <c r="B29" s="100">
        <f>H27-2*I27</f>
        <v>7.5</v>
      </c>
      <c r="C29" s="106">
        <f t="shared" si="6"/>
        <v>0.4580152671755725</v>
      </c>
      <c r="D29" s="134">
        <f t="shared" si="7"/>
        <v>0.4580152671755725</v>
      </c>
      <c r="E29" s="134">
        <f t="shared" si="8"/>
        <v>4.7669444444444444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</row>
    <row r="30" spans="1:105" ht="15.75" x14ac:dyDescent="0.25">
      <c r="A30" s="100" t="str">
        <f>A14</f>
        <v>Iso Ether</v>
      </c>
      <c r="B30" s="100">
        <f>I27</f>
        <v>0.375</v>
      </c>
      <c r="C30" s="106">
        <f t="shared" si="6"/>
        <v>2.2900763358778626E-2</v>
      </c>
      <c r="D30" s="134">
        <f t="shared" si="7"/>
        <v>1</v>
      </c>
      <c r="E30" s="134">
        <f t="shared" si="8"/>
        <v>2.2900763358778626E-2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</row>
    <row r="31" spans="1:105" ht="15.75" x14ac:dyDescent="0.25">
      <c r="A31" s="100"/>
      <c r="B31" s="100"/>
      <c r="C31" s="106"/>
      <c r="D31" s="134"/>
      <c r="E31" s="134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</row>
    <row r="32" spans="1:105" ht="15.75" x14ac:dyDescent="0.25">
      <c r="A32" s="100"/>
      <c r="B32" s="100"/>
      <c r="C32" s="100"/>
      <c r="D32" s="100"/>
      <c r="E32" s="136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</row>
    <row r="33" spans="1:105" ht="15.75" x14ac:dyDescent="0.25">
      <c r="A33" s="129" t="s">
        <v>19</v>
      </c>
      <c r="B33" s="129">
        <f>SUM(B27:B29)</f>
        <v>16.375</v>
      </c>
      <c r="C33" s="129">
        <f>SUM(C27:C29)</f>
        <v>1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</row>
    <row r="34" spans="1:105" ht="15.75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</row>
    <row r="35" spans="1:105" ht="15.75" x14ac:dyDescent="0.2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</row>
    <row r="36" spans="1:105" ht="15.75" x14ac:dyDescent="0.25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</row>
    <row r="37" spans="1:105" ht="15.75" x14ac:dyDescent="0.25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</row>
    <row r="38" spans="1:105" ht="15.75" x14ac:dyDescent="0.25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</row>
    <row r="39" spans="1:105" ht="15.75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</row>
    <row r="40" spans="1:105" ht="15.75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</row>
    <row r="41" spans="1:105" ht="15.75" x14ac:dyDescent="0.25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</row>
    <row r="42" spans="1:105" ht="15.75" x14ac:dyDescent="0.25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</row>
    <row r="43" spans="1:105" ht="15.75" x14ac:dyDescent="0.25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</row>
    <row r="44" spans="1:105" ht="15.75" x14ac:dyDescent="0.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</row>
    <row r="45" spans="1:105" ht="15.75" x14ac:dyDescent="0.2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</row>
    <row r="46" spans="1:105" ht="15.75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</row>
    <row r="47" spans="1:105" ht="15.75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</row>
    <row r="48" spans="1:105" ht="15.75" x14ac:dyDescent="0.25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</row>
    <row r="49" spans="1:105" ht="15.75" x14ac:dyDescent="0.25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</row>
    <row r="50" spans="1:105" ht="15.75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</row>
    <row r="51" spans="1:105" ht="15.75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</row>
    <row r="52" spans="1:105" ht="15.75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</row>
    <row r="53" spans="1:105" ht="15.75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</row>
    <row r="54" spans="1:105" ht="15.75" x14ac:dyDescent="0.25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</row>
    <row r="55" spans="1:105" ht="15.75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</row>
    <row r="56" spans="1:105" ht="15.75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</row>
    <row r="57" spans="1:105" ht="15.75" x14ac:dyDescent="0.25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</row>
    <row r="58" spans="1:105" ht="15.75" x14ac:dyDescent="0.2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</row>
    <row r="59" spans="1:105" ht="15.75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</row>
    <row r="60" spans="1:105" ht="15.75" x14ac:dyDescent="0.2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</row>
    <row r="61" spans="1:105" ht="15.75" x14ac:dyDescent="0.2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</row>
    <row r="62" spans="1:105" ht="15.75" x14ac:dyDescent="0.2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</row>
    <row r="63" spans="1:105" ht="15.75" x14ac:dyDescent="0.2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U63" s="104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</row>
    <row r="64" spans="1:105" ht="15.75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  <c r="BS64" s="104"/>
      <c r="BT64" s="104"/>
      <c r="BU64" s="104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</row>
    <row r="65" spans="1:105" ht="15.75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  <c r="BS65" s="104"/>
      <c r="BT65" s="104"/>
      <c r="BU65" s="104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</row>
    <row r="66" spans="1:105" ht="15.75" x14ac:dyDescent="0.2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</row>
    <row r="67" spans="1:105" ht="15.75" x14ac:dyDescent="0.2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</row>
    <row r="68" spans="1:105" ht="15.75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</row>
    <row r="69" spans="1:105" ht="15.75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</row>
    <row r="70" spans="1:105" ht="15.75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</row>
    <row r="71" spans="1:105" ht="15.75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</row>
    <row r="72" spans="1:105" ht="15.75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</row>
    <row r="73" spans="1:105" ht="15.75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</row>
    <row r="74" spans="1:105" ht="15.75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</row>
    <row r="75" spans="1:105" ht="15.75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</row>
    <row r="76" spans="1:105" ht="15.75" x14ac:dyDescent="0.2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</row>
    <row r="77" spans="1:105" ht="15.75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</row>
    <row r="78" spans="1:105" ht="15.75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</row>
    <row r="79" spans="1:105" ht="15.75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</row>
    <row r="80" spans="1:105" ht="15.75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</row>
    <row r="81" spans="1:105" ht="15.75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</row>
    <row r="82" spans="1:105" ht="15.75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U82" s="104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</row>
    <row r="83" spans="1:105" ht="15.75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/>
      <c r="BS83" s="104"/>
      <c r="BT83" s="104"/>
      <c r="BU83" s="104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</row>
    <row r="84" spans="1:105" ht="15.75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  <c r="BM84" s="104"/>
      <c r="BN84" s="104"/>
      <c r="BO84" s="104"/>
      <c r="BP84" s="104"/>
      <c r="BQ84" s="104"/>
      <c r="BR84" s="104"/>
      <c r="BS84" s="104"/>
      <c r="BT84" s="104"/>
      <c r="BU84" s="104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</row>
    <row r="85" spans="1:105" ht="15.75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</row>
    <row r="86" spans="1:105" ht="15.75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U86" s="104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</row>
    <row r="87" spans="1:105" ht="15.75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</row>
    <row r="88" spans="1:105" ht="15.75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U88" s="104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</row>
    <row r="89" spans="1:105" ht="15.75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U89" s="104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</row>
    <row r="90" spans="1:105" ht="15.75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/>
      <c r="BS90" s="104"/>
      <c r="BT90" s="104"/>
      <c r="BU90" s="104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</row>
    <row r="91" spans="1:105" ht="15.75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  <c r="BM91" s="104"/>
      <c r="BN91" s="104"/>
      <c r="BO91" s="104"/>
      <c r="BP91" s="104"/>
      <c r="BQ91" s="104"/>
      <c r="BR91" s="104"/>
      <c r="BS91" s="104"/>
      <c r="BT91" s="104"/>
      <c r="BU91" s="104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</row>
    <row r="92" spans="1:105" ht="15.75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  <c r="BM92" s="104"/>
      <c r="BN92" s="104"/>
      <c r="BO92" s="104"/>
      <c r="BP92" s="104"/>
      <c r="BQ92" s="104"/>
      <c r="BR92" s="104"/>
      <c r="BS92" s="104"/>
      <c r="BT92" s="104"/>
      <c r="BU92" s="104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</row>
    <row r="93" spans="1:105" ht="15.75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  <c r="BM93" s="104"/>
      <c r="BN93" s="104"/>
      <c r="BO93" s="104"/>
      <c r="BP93" s="104"/>
      <c r="BQ93" s="104"/>
      <c r="BR93" s="104"/>
      <c r="BS93" s="104"/>
      <c r="BT93" s="104"/>
      <c r="BU93" s="104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</row>
    <row r="94" spans="1:105" ht="15.75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/>
      <c r="BS94" s="104"/>
      <c r="BT94" s="104"/>
      <c r="BU94" s="104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</row>
    <row r="95" spans="1:105" ht="15.75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  <c r="BM95" s="104"/>
      <c r="BN95" s="104"/>
      <c r="BO95" s="104"/>
      <c r="BP95" s="104"/>
      <c r="BQ95" s="104"/>
      <c r="BR95" s="104"/>
      <c r="BS95" s="104"/>
      <c r="BT95" s="104"/>
      <c r="BU95" s="104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</row>
    <row r="96" spans="1:105" ht="15.75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U96" s="104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</row>
    <row r="97" spans="1:105" ht="15.75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104"/>
      <c r="BP97" s="104"/>
      <c r="BQ97" s="104"/>
      <c r="BR97" s="104"/>
      <c r="BS97" s="104"/>
      <c r="BT97" s="104"/>
      <c r="BU97" s="104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</row>
    <row r="98" spans="1:105" ht="15.75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  <c r="BM98" s="104"/>
      <c r="BN98" s="104"/>
      <c r="BO98" s="104"/>
      <c r="BP98" s="104"/>
      <c r="BQ98" s="104"/>
      <c r="BR98" s="104"/>
      <c r="BS98" s="104"/>
      <c r="BT98" s="104"/>
      <c r="BU98" s="104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</row>
    <row r="99" spans="1:105" ht="15.75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04"/>
      <c r="BO99" s="104"/>
      <c r="BP99" s="104"/>
      <c r="BQ99" s="104"/>
      <c r="BR99" s="104"/>
      <c r="BS99" s="104"/>
      <c r="BT99" s="104"/>
      <c r="BU99" s="104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</row>
    <row r="100" spans="1:105" ht="15.75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  <c r="BM100" s="104"/>
      <c r="BN100" s="104"/>
      <c r="BO100" s="104"/>
      <c r="BP100" s="104"/>
      <c r="BQ100" s="104"/>
      <c r="BR100" s="104"/>
      <c r="BS100" s="104"/>
      <c r="BT100" s="104"/>
      <c r="BU100" s="104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</row>
    <row r="101" spans="1:105" ht="15.75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04"/>
      <c r="BO101" s="104"/>
      <c r="BP101" s="104"/>
      <c r="BQ101" s="104"/>
      <c r="BR101" s="104"/>
      <c r="BS101" s="104"/>
      <c r="BT101" s="104"/>
      <c r="BU101" s="104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</row>
    <row r="102" spans="1:105" ht="15.75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/>
      <c r="BI102" s="104"/>
      <c r="BJ102" s="104"/>
      <c r="BK102" s="104"/>
      <c r="BL102" s="104"/>
      <c r="BM102" s="104"/>
      <c r="BN102" s="104"/>
      <c r="BO102" s="104"/>
      <c r="BP102" s="104"/>
      <c r="BQ102" s="104"/>
      <c r="BR102" s="104"/>
      <c r="BS102" s="104"/>
      <c r="BT102" s="104"/>
      <c r="BU102" s="104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</row>
    <row r="103" spans="1:105" ht="15.75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  <c r="BJ103" s="104"/>
      <c r="BK103" s="104"/>
      <c r="BL103" s="104"/>
      <c r="BM103" s="104"/>
      <c r="BN103" s="104"/>
      <c r="BO103" s="104"/>
      <c r="BP103" s="104"/>
      <c r="BQ103" s="104"/>
      <c r="BR103" s="104"/>
      <c r="BS103" s="104"/>
      <c r="BT103" s="104"/>
      <c r="BU103" s="104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</row>
    <row r="104" spans="1:105" ht="15.75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4"/>
      <c r="BG104" s="104"/>
      <c r="BH104" s="104"/>
      <c r="BI104" s="104"/>
      <c r="BJ104" s="104"/>
      <c r="BK104" s="104"/>
      <c r="BL104" s="104"/>
      <c r="BM104" s="104"/>
      <c r="BN104" s="104"/>
      <c r="BO104" s="104"/>
      <c r="BP104" s="104"/>
      <c r="BQ104" s="104"/>
      <c r="BR104" s="104"/>
      <c r="BS104" s="104"/>
      <c r="BT104" s="104"/>
      <c r="BU104" s="104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</row>
    <row r="105" spans="1:105" ht="15.75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4"/>
      <c r="BG105" s="104"/>
      <c r="BH105" s="104"/>
      <c r="BI105" s="104"/>
      <c r="BJ105" s="104"/>
      <c r="BK105" s="104"/>
      <c r="BL105" s="104"/>
      <c r="BM105" s="104"/>
      <c r="BN105" s="104"/>
      <c r="BO105" s="104"/>
      <c r="BP105" s="104"/>
      <c r="BQ105" s="104"/>
      <c r="BR105" s="104"/>
      <c r="BS105" s="104"/>
      <c r="BT105" s="104"/>
      <c r="BU105" s="104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</row>
    <row r="106" spans="1:105" ht="15.75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  <c r="BQ106" s="104"/>
      <c r="BR106" s="104"/>
      <c r="BS106" s="104"/>
      <c r="BT106" s="104"/>
      <c r="BU106" s="104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</row>
    <row r="107" spans="1:105" ht="15.75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4"/>
      <c r="BG107" s="104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</row>
    <row r="108" spans="1:105" ht="15.75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4"/>
      <c r="BG108" s="104"/>
      <c r="BH108" s="104"/>
      <c r="BI108" s="104"/>
      <c r="BJ108" s="104"/>
      <c r="BK108" s="104"/>
      <c r="BL108" s="104"/>
      <c r="BM108" s="104"/>
      <c r="BN108" s="104"/>
      <c r="BO108" s="104"/>
      <c r="BP108" s="104"/>
      <c r="BQ108" s="104"/>
      <c r="BR108" s="104"/>
      <c r="BS108" s="104"/>
      <c r="BT108" s="104"/>
      <c r="BU108" s="104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</row>
    <row r="109" spans="1:105" ht="15.75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  <c r="BM109" s="104"/>
      <c r="BN109" s="104"/>
      <c r="BO109" s="104"/>
      <c r="BP109" s="104"/>
      <c r="BQ109" s="104"/>
      <c r="BR109" s="104"/>
      <c r="BS109" s="104"/>
      <c r="BT109" s="104"/>
      <c r="BU109" s="104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</row>
    <row r="110" spans="1:105" ht="15.75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/>
      <c r="BS110" s="104"/>
      <c r="BT110" s="104"/>
      <c r="BU110" s="104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</row>
    <row r="111" spans="1:105" ht="15.75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U111" s="104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</row>
    <row r="112" spans="1:105" ht="15.75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U112" s="104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</row>
    <row r="113" spans="1:105" ht="15.75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  <c r="BM113" s="104"/>
      <c r="BN113" s="104"/>
      <c r="BO113" s="104"/>
      <c r="BP113" s="104"/>
      <c r="BQ113" s="104"/>
      <c r="BR113" s="104"/>
      <c r="BS113" s="104"/>
      <c r="BT113" s="104"/>
      <c r="BU113" s="104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</row>
    <row r="114" spans="1:105" ht="15.75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U114" s="104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</row>
    <row r="115" spans="1:105" ht="15.75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  <c r="BM115" s="104"/>
      <c r="BN115" s="104"/>
      <c r="BO115" s="104"/>
      <c r="BP115" s="104"/>
      <c r="BQ115" s="104"/>
      <c r="BR115" s="104"/>
      <c r="BS115" s="104"/>
      <c r="BT115" s="104"/>
      <c r="BU115" s="104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</row>
    <row r="116" spans="1:105" ht="15.75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  <c r="BQ116" s="104"/>
      <c r="BR116" s="104"/>
      <c r="BS116" s="104"/>
      <c r="BT116" s="104"/>
      <c r="BU116" s="104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/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</row>
    <row r="117" spans="1:105" ht="15.75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  <c r="BM117" s="104"/>
      <c r="BN117" s="104"/>
      <c r="BO117" s="104"/>
      <c r="BP117" s="104"/>
      <c r="BQ117" s="104"/>
      <c r="BR117" s="104"/>
      <c r="BS117" s="104"/>
      <c r="BT117" s="104"/>
      <c r="BU117" s="104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/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</row>
    <row r="118" spans="1:105" ht="15.75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  <c r="BM118" s="104"/>
      <c r="BN118" s="104"/>
      <c r="BO118" s="104"/>
      <c r="BP118" s="104"/>
      <c r="BQ118" s="104"/>
      <c r="BR118" s="104"/>
      <c r="BS118" s="104"/>
      <c r="BT118" s="104"/>
      <c r="BU118" s="104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</row>
    <row r="119" spans="1:105" ht="15.75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  <c r="BM119" s="104"/>
      <c r="BN119" s="104"/>
      <c r="BO119" s="104"/>
      <c r="BP119" s="104"/>
      <c r="BQ119" s="104"/>
      <c r="BR119" s="104"/>
      <c r="BS119" s="104"/>
      <c r="BT119" s="104"/>
      <c r="BU119" s="104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</row>
    <row r="120" spans="1:105" ht="15.75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  <c r="BM120" s="104"/>
      <c r="BN120" s="104"/>
      <c r="BO120" s="104"/>
      <c r="BP120" s="104"/>
      <c r="BQ120" s="104"/>
      <c r="BR120" s="104"/>
      <c r="BS120" s="104"/>
      <c r="BT120" s="104"/>
      <c r="BU120" s="104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</row>
    <row r="121" spans="1:105" ht="15.75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  <c r="BQ121" s="104"/>
      <c r="BR121" s="104"/>
      <c r="BS121" s="104"/>
      <c r="BT121" s="104"/>
      <c r="BU121" s="104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</row>
    <row r="122" spans="1:105" ht="15.75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  <c r="BJ122" s="104"/>
      <c r="BK122" s="104"/>
      <c r="BL122" s="104"/>
      <c r="BM122" s="104"/>
      <c r="BN122" s="104"/>
      <c r="BO122" s="104"/>
      <c r="BP122" s="104"/>
      <c r="BQ122" s="104"/>
      <c r="BR122" s="104"/>
      <c r="BS122" s="104"/>
      <c r="BT122" s="104"/>
      <c r="BU122" s="104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</row>
    <row r="123" spans="1:105" ht="15.75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  <c r="BJ123" s="104"/>
      <c r="BK123" s="104"/>
      <c r="BL123" s="104"/>
      <c r="BM123" s="104"/>
      <c r="BN123" s="104"/>
      <c r="BO123" s="104"/>
      <c r="BP123" s="104"/>
      <c r="BQ123" s="104"/>
      <c r="BR123" s="104"/>
      <c r="BS123" s="104"/>
      <c r="BT123" s="104"/>
      <c r="BU123" s="104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</row>
    <row r="124" spans="1:105" ht="15.75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  <c r="BM124" s="104"/>
      <c r="BN124" s="104"/>
      <c r="BO124" s="104"/>
      <c r="BP124" s="104"/>
      <c r="BQ124" s="104"/>
      <c r="BR124" s="104"/>
      <c r="BS124" s="104"/>
      <c r="BT124" s="104"/>
      <c r="BU124" s="104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</row>
    <row r="125" spans="1:105" ht="15.75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104"/>
      <c r="BL125" s="104"/>
      <c r="BM125" s="104"/>
      <c r="BN125" s="104"/>
      <c r="BO125" s="104"/>
      <c r="BP125" s="104"/>
      <c r="BQ125" s="104"/>
      <c r="BR125" s="104"/>
      <c r="BS125" s="104"/>
      <c r="BT125" s="104"/>
      <c r="BU125" s="104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</row>
    <row r="126" spans="1:105" ht="15.75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  <c r="BQ126" s="104"/>
      <c r="BR126" s="104"/>
      <c r="BS126" s="104"/>
      <c r="BT126" s="104"/>
      <c r="BU126" s="104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</row>
    <row r="127" spans="1:105" ht="15.75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  <c r="BM127" s="104"/>
      <c r="BN127" s="104"/>
      <c r="BO127" s="104"/>
      <c r="BP127" s="104"/>
      <c r="BQ127" s="104"/>
      <c r="BR127" s="104"/>
      <c r="BS127" s="104"/>
      <c r="BT127" s="104"/>
      <c r="BU127" s="104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</row>
    <row r="128" spans="1:105" ht="15.75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  <c r="BM128" s="104"/>
      <c r="BN128" s="104"/>
      <c r="BO128" s="104"/>
      <c r="BP128" s="104"/>
      <c r="BQ128" s="104"/>
      <c r="BR128" s="104"/>
      <c r="BS128" s="104"/>
      <c r="BT128" s="104"/>
      <c r="BU128" s="104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</row>
    <row r="129" spans="1:105" ht="15.75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  <c r="BM129" s="104"/>
      <c r="BN129" s="104"/>
      <c r="BO129" s="104"/>
      <c r="BP129" s="104"/>
      <c r="BQ129" s="104"/>
      <c r="BR129" s="104"/>
      <c r="BS129" s="104"/>
      <c r="BT129" s="104"/>
      <c r="BU129" s="104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</row>
    <row r="130" spans="1:105" ht="15.75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  <c r="BM130" s="104"/>
      <c r="BN130" s="104"/>
      <c r="BO130" s="104"/>
      <c r="BP130" s="104"/>
      <c r="BQ130" s="104"/>
      <c r="BR130" s="104"/>
      <c r="BS130" s="104"/>
      <c r="BT130" s="104"/>
      <c r="BU130" s="104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</row>
    <row r="131" spans="1:105" ht="15.75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  <c r="BQ131" s="104"/>
      <c r="BR131" s="104"/>
      <c r="BS131" s="104"/>
      <c r="BT131" s="104"/>
      <c r="BU131" s="104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</row>
    <row r="132" spans="1:105" ht="15.75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  <c r="BM132" s="104"/>
      <c r="BN132" s="104"/>
      <c r="BO132" s="104"/>
      <c r="BP132" s="104"/>
      <c r="BQ132" s="104"/>
      <c r="BR132" s="104"/>
      <c r="BS132" s="104"/>
      <c r="BT132" s="104"/>
      <c r="BU132" s="104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</row>
    <row r="133" spans="1:105" ht="15.75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  <c r="BM133" s="104"/>
      <c r="BN133" s="104"/>
      <c r="BO133" s="104"/>
      <c r="BP133" s="104"/>
      <c r="BQ133" s="104"/>
      <c r="BR133" s="104"/>
      <c r="BS133" s="104"/>
      <c r="BT133" s="104"/>
      <c r="BU133" s="104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</row>
    <row r="134" spans="1:105" ht="15.75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  <c r="BM134" s="104"/>
      <c r="BN134" s="104"/>
      <c r="BO134" s="104"/>
      <c r="BP134" s="104"/>
      <c r="BQ134" s="104"/>
      <c r="BR134" s="104"/>
      <c r="BS134" s="104"/>
      <c r="BT134" s="104"/>
      <c r="BU134" s="104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</row>
    <row r="135" spans="1:105" ht="15.75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  <c r="BM135" s="104"/>
      <c r="BN135" s="104"/>
      <c r="BO135" s="104"/>
      <c r="BP135" s="104"/>
      <c r="BQ135" s="104"/>
      <c r="BR135" s="104"/>
      <c r="BS135" s="104"/>
      <c r="BT135" s="104"/>
      <c r="BU135" s="104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</row>
    <row r="136" spans="1:105" ht="15.75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  <c r="BM136" s="104"/>
      <c r="BN136" s="104"/>
      <c r="BO136" s="104"/>
      <c r="BP136" s="104"/>
      <c r="BQ136" s="104"/>
      <c r="BR136" s="104"/>
      <c r="BS136" s="104"/>
      <c r="BT136" s="104"/>
      <c r="BU136" s="104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</row>
    <row r="137" spans="1:105" ht="15.75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  <c r="BM137" s="104"/>
      <c r="BN137" s="104"/>
      <c r="BO137" s="104"/>
      <c r="BP137" s="104"/>
      <c r="BQ137" s="104"/>
      <c r="BR137" s="104"/>
      <c r="BS137" s="104"/>
      <c r="BT137" s="104"/>
      <c r="BU137" s="104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</row>
    <row r="138" spans="1:105" ht="15.75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  <c r="BM138" s="104"/>
      <c r="BN138" s="104"/>
      <c r="BO138" s="104"/>
      <c r="BP138" s="104"/>
      <c r="BQ138" s="104"/>
      <c r="BR138" s="104"/>
      <c r="BS138" s="104"/>
      <c r="BT138" s="104"/>
      <c r="BU138" s="104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</row>
    <row r="139" spans="1:105" ht="15.75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  <c r="BM139" s="104"/>
      <c r="BN139" s="104"/>
      <c r="BO139" s="104"/>
      <c r="BP139" s="104"/>
      <c r="BQ139" s="104"/>
      <c r="BR139" s="104"/>
      <c r="BS139" s="104"/>
      <c r="BT139" s="104"/>
      <c r="BU139" s="104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</row>
    <row r="140" spans="1:105" ht="15.75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  <c r="BM140" s="104"/>
      <c r="BN140" s="104"/>
      <c r="BO140" s="104"/>
      <c r="BP140" s="104"/>
      <c r="BQ140" s="104"/>
      <c r="BR140" s="104"/>
      <c r="BS140" s="104"/>
      <c r="BT140" s="104"/>
      <c r="BU140" s="104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</row>
    <row r="141" spans="1:105" ht="15.75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  <c r="BM141" s="104"/>
      <c r="BN141" s="104"/>
      <c r="BO141" s="104"/>
      <c r="BP141" s="104"/>
      <c r="BQ141" s="104"/>
      <c r="BR141" s="104"/>
      <c r="BS141" s="104"/>
      <c r="BT141" s="104"/>
      <c r="BU141" s="104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  <c r="CV141" s="96"/>
      <c r="CW141" s="96"/>
      <c r="CX141" s="96"/>
      <c r="CY141" s="96"/>
      <c r="CZ141" s="96"/>
      <c r="DA141" s="96"/>
    </row>
    <row r="142" spans="1:105" ht="15.75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  <c r="BM142" s="104"/>
      <c r="BN142" s="104"/>
      <c r="BO142" s="104"/>
      <c r="BP142" s="104"/>
      <c r="BQ142" s="104"/>
      <c r="BR142" s="104"/>
      <c r="BS142" s="104"/>
      <c r="BT142" s="104"/>
      <c r="BU142" s="104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  <c r="CV142" s="96"/>
      <c r="CW142" s="96"/>
      <c r="CX142" s="96"/>
      <c r="CY142" s="96"/>
      <c r="CZ142" s="96"/>
      <c r="DA142" s="96"/>
    </row>
    <row r="143" spans="1:105" ht="15.75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  <c r="BM143" s="104"/>
      <c r="BN143" s="104"/>
      <c r="BO143" s="104"/>
      <c r="BP143" s="104"/>
      <c r="BQ143" s="104"/>
      <c r="BR143" s="104"/>
      <c r="BS143" s="104"/>
      <c r="BT143" s="104"/>
      <c r="BU143" s="104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</row>
    <row r="144" spans="1:105" ht="15.75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</row>
    <row r="145" spans="1:105" ht="15.75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  <c r="BM145" s="104"/>
      <c r="BN145" s="104"/>
      <c r="BO145" s="104"/>
      <c r="BP145" s="104"/>
      <c r="BQ145" s="104"/>
      <c r="BR145" s="104"/>
      <c r="BS145" s="104"/>
      <c r="BT145" s="104"/>
      <c r="BU145" s="104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</row>
    <row r="146" spans="1:105" ht="15.75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  <c r="BM146" s="104"/>
      <c r="BN146" s="104"/>
      <c r="BO146" s="104"/>
      <c r="BP146" s="104"/>
      <c r="BQ146" s="104"/>
      <c r="BR146" s="104"/>
      <c r="BS146" s="104"/>
      <c r="BT146" s="104"/>
      <c r="BU146" s="104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</row>
    <row r="147" spans="1:105" ht="15.75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  <c r="BJ147" s="104"/>
      <c r="BK147" s="104"/>
      <c r="BL147" s="104"/>
      <c r="BM147" s="104"/>
      <c r="BN147" s="104"/>
      <c r="BO147" s="104"/>
      <c r="BP147" s="104"/>
      <c r="BQ147" s="104"/>
      <c r="BR147" s="104"/>
      <c r="BS147" s="104"/>
      <c r="BT147" s="104"/>
      <c r="BU147" s="104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  <c r="CV147" s="96"/>
      <c r="CW147" s="96"/>
      <c r="CX147" s="96"/>
      <c r="CY147" s="96"/>
      <c r="CZ147" s="96"/>
      <c r="DA147" s="96"/>
    </row>
    <row r="148" spans="1:105" ht="15.75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  <c r="BM148" s="104"/>
      <c r="BN148" s="104"/>
      <c r="BO148" s="104"/>
      <c r="BP148" s="104"/>
      <c r="BQ148" s="104"/>
      <c r="BR148" s="104"/>
      <c r="BS148" s="104"/>
      <c r="BT148" s="104"/>
      <c r="BU148" s="104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  <c r="CV148" s="96"/>
      <c r="CW148" s="96"/>
      <c r="CX148" s="96"/>
      <c r="CY148" s="96"/>
      <c r="CZ148" s="96"/>
      <c r="DA148" s="96"/>
    </row>
    <row r="149" spans="1:105" ht="15.75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  <c r="BM149" s="104"/>
      <c r="BN149" s="104"/>
      <c r="BO149" s="104"/>
      <c r="BP149" s="104"/>
      <c r="BQ149" s="104"/>
      <c r="BR149" s="104"/>
      <c r="BS149" s="104"/>
      <c r="BT149" s="104"/>
      <c r="BU149" s="104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</row>
    <row r="150" spans="1:105" ht="15.75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U150" s="104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  <c r="CV150" s="96"/>
      <c r="CW150" s="96"/>
      <c r="CX150" s="96"/>
      <c r="CY150" s="96"/>
      <c r="CZ150" s="96"/>
      <c r="DA150" s="96"/>
    </row>
    <row r="151" spans="1:105" ht="15.75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  <c r="BM151" s="104"/>
      <c r="BN151" s="104"/>
      <c r="BO151" s="104"/>
      <c r="BP151" s="104"/>
      <c r="BQ151" s="104"/>
      <c r="BR151" s="104"/>
      <c r="BS151" s="104"/>
      <c r="BT151" s="104"/>
      <c r="BU151" s="104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  <c r="CV151" s="96"/>
      <c r="CW151" s="96"/>
      <c r="CX151" s="96"/>
      <c r="CY151" s="96"/>
      <c r="CZ151" s="96"/>
      <c r="DA151" s="96"/>
    </row>
    <row r="152" spans="1:105" ht="15.75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  <c r="BM152" s="104"/>
      <c r="BN152" s="104"/>
      <c r="BO152" s="104"/>
      <c r="BP152" s="104"/>
      <c r="BQ152" s="104"/>
      <c r="BR152" s="104"/>
      <c r="BS152" s="104"/>
      <c r="BT152" s="104"/>
      <c r="BU152" s="104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</row>
    <row r="153" spans="1:105" ht="15.75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  <c r="CV153" s="96"/>
      <c r="CW153" s="96"/>
      <c r="CX153" s="96"/>
      <c r="CY153" s="96"/>
      <c r="CZ153" s="96"/>
      <c r="DA153" s="96"/>
    </row>
    <row r="154" spans="1:105" ht="15.75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U154" s="104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</row>
    <row r="155" spans="1:105" ht="15.75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  <c r="BJ155" s="104"/>
      <c r="BK155" s="104"/>
      <c r="BL155" s="104"/>
      <c r="BM155" s="104"/>
      <c r="BN155" s="104"/>
      <c r="BO155" s="104"/>
      <c r="BP155" s="104"/>
      <c r="BQ155" s="104"/>
      <c r="BR155" s="104"/>
      <c r="BS155" s="104"/>
      <c r="BT155" s="104"/>
      <c r="BU155" s="104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</row>
    <row r="156" spans="1:105" ht="15.75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U156" s="104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  <c r="CV156" s="96"/>
      <c r="CW156" s="96"/>
      <c r="CX156" s="96"/>
      <c r="CY156" s="96"/>
      <c r="CZ156" s="96"/>
      <c r="DA156" s="96"/>
    </row>
    <row r="157" spans="1:105" ht="15.75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  <c r="BJ157" s="104"/>
      <c r="BK157" s="104"/>
      <c r="BL157" s="104"/>
      <c r="BM157" s="104"/>
      <c r="BN157" s="104"/>
      <c r="BO157" s="104"/>
      <c r="BP157" s="104"/>
      <c r="BQ157" s="104"/>
      <c r="BR157" s="104"/>
      <c r="BS157" s="104"/>
      <c r="BT157" s="104"/>
      <c r="BU157" s="104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/>
      <c r="CO157" s="96"/>
      <c r="CP157" s="96"/>
      <c r="CQ157" s="96"/>
      <c r="CR157" s="96"/>
      <c r="CS157" s="96"/>
      <c r="CT157" s="96"/>
      <c r="CU157" s="96"/>
      <c r="CV157" s="96"/>
      <c r="CW157" s="96"/>
      <c r="CX157" s="96"/>
      <c r="CY157" s="96"/>
      <c r="CZ157" s="96"/>
      <c r="DA157" s="96"/>
    </row>
    <row r="158" spans="1:105" ht="15.75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  <c r="BJ158" s="104"/>
      <c r="BK158" s="104"/>
      <c r="BL158" s="104"/>
      <c r="BM158" s="104"/>
      <c r="BN158" s="104"/>
      <c r="BO158" s="104"/>
      <c r="BP158" s="104"/>
      <c r="BQ158" s="104"/>
      <c r="BR158" s="104"/>
      <c r="BS158" s="104"/>
      <c r="BT158" s="104"/>
      <c r="BU158" s="104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/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</row>
    <row r="159" spans="1:105" ht="15.75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  <c r="BM159" s="104"/>
      <c r="BN159" s="104"/>
      <c r="BO159" s="104"/>
      <c r="BP159" s="104"/>
      <c r="BQ159" s="104"/>
      <c r="BR159" s="104"/>
      <c r="BS159" s="104"/>
      <c r="BT159" s="104"/>
      <c r="BU159" s="104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/>
      <c r="CO159" s="96"/>
      <c r="CP159" s="96"/>
      <c r="CQ159" s="96"/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</row>
    <row r="160" spans="1:105" ht="15.75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  <c r="BM160" s="104"/>
      <c r="BN160" s="104"/>
      <c r="BO160" s="104"/>
      <c r="BP160" s="104"/>
      <c r="BQ160" s="104"/>
      <c r="BR160" s="104"/>
      <c r="BS160" s="104"/>
      <c r="BT160" s="104"/>
      <c r="BU160" s="104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/>
      <c r="CO160" s="96"/>
      <c r="CP160" s="96"/>
      <c r="CQ160" s="96"/>
      <c r="CR160" s="96"/>
      <c r="CS160" s="96"/>
      <c r="CT160" s="96"/>
      <c r="CU160" s="96"/>
      <c r="CV160" s="96"/>
      <c r="CW160" s="96"/>
      <c r="CX160" s="96"/>
      <c r="CY160" s="96"/>
      <c r="CZ160" s="96"/>
      <c r="DA160" s="96"/>
    </row>
    <row r="161" spans="1:105" ht="15.75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  <c r="BQ161" s="104"/>
      <c r="BR161" s="104"/>
      <c r="BS161" s="104"/>
      <c r="BT161" s="104"/>
      <c r="BU161" s="104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</row>
    <row r="162" spans="1:105" ht="15.75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  <c r="BJ162" s="104"/>
      <c r="BK162" s="104"/>
      <c r="BL162" s="104"/>
      <c r="BM162" s="104"/>
      <c r="BN162" s="104"/>
      <c r="BO162" s="104"/>
      <c r="BP162" s="104"/>
      <c r="BQ162" s="104"/>
      <c r="BR162" s="104"/>
      <c r="BS162" s="104"/>
      <c r="BT162" s="104"/>
      <c r="BU162" s="104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  <c r="CV162" s="96"/>
      <c r="CW162" s="96"/>
      <c r="CX162" s="96"/>
      <c r="CY162" s="96"/>
      <c r="CZ162" s="96"/>
      <c r="DA162" s="96"/>
    </row>
    <row r="163" spans="1:105" ht="15.75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  <c r="BM163" s="104"/>
      <c r="BN163" s="104"/>
      <c r="BO163" s="104"/>
      <c r="BP163" s="104"/>
      <c r="BQ163" s="104"/>
      <c r="BR163" s="104"/>
      <c r="BS163" s="104"/>
      <c r="BT163" s="104"/>
      <c r="BU163" s="104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</row>
    <row r="164" spans="1:105" ht="15.75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  <c r="BM164" s="104"/>
      <c r="BN164" s="104"/>
      <c r="BO164" s="104"/>
      <c r="BP164" s="104"/>
      <c r="BQ164" s="104"/>
      <c r="BR164" s="104"/>
      <c r="BS164" s="104"/>
      <c r="BT164" s="104"/>
      <c r="BU164" s="104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</row>
    <row r="165" spans="1:105" ht="15.75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  <c r="BM165" s="104"/>
      <c r="BN165" s="104"/>
      <c r="BO165" s="104"/>
      <c r="BP165" s="104"/>
      <c r="BQ165" s="104"/>
      <c r="BR165" s="104"/>
      <c r="BS165" s="104"/>
      <c r="BT165" s="104"/>
      <c r="BU165" s="104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  <c r="CV165" s="96"/>
      <c r="CW165" s="96"/>
      <c r="CX165" s="96"/>
      <c r="CY165" s="96"/>
      <c r="CZ165" s="96"/>
      <c r="DA165" s="96"/>
    </row>
    <row r="166" spans="1:105" ht="15.75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  <c r="BQ166" s="104"/>
      <c r="BR166" s="104"/>
      <c r="BS166" s="104"/>
      <c r="BT166" s="104"/>
      <c r="BU166" s="104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  <c r="CV166" s="96"/>
      <c r="CW166" s="96"/>
      <c r="CX166" s="96"/>
      <c r="CY166" s="96"/>
      <c r="CZ166" s="96"/>
      <c r="DA166" s="96"/>
    </row>
    <row r="167" spans="1:105" ht="15.75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  <c r="BJ167" s="104"/>
      <c r="BK167" s="104"/>
      <c r="BL167" s="104"/>
      <c r="BM167" s="104"/>
      <c r="BN167" s="104"/>
      <c r="BO167" s="104"/>
      <c r="BP167" s="104"/>
      <c r="BQ167" s="104"/>
      <c r="BR167" s="104"/>
      <c r="BS167" s="104"/>
      <c r="BT167" s="104"/>
      <c r="BU167" s="104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</row>
    <row r="168" spans="1:105" ht="15.75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  <c r="BM168" s="104"/>
      <c r="BN168" s="104"/>
      <c r="BO168" s="104"/>
      <c r="BP168" s="104"/>
      <c r="BQ168" s="104"/>
      <c r="BR168" s="104"/>
      <c r="BS168" s="104"/>
      <c r="BT168" s="104"/>
      <c r="BU168" s="104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</row>
    <row r="169" spans="1:105" ht="15.75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  <c r="BM169" s="104"/>
      <c r="BN169" s="104"/>
      <c r="BO169" s="104"/>
      <c r="BP169" s="104"/>
      <c r="BQ169" s="104"/>
      <c r="BR169" s="104"/>
      <c r="BS169" s="104"/>
      <c r="BT169" s="104"/>
      <c r="BU169" s="104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</row>
    <row r="170" spans="1:105" ht="15.75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  <c r="BM170" s="104"/>
      <c r="BN170" s="104"/>
      <c r="BO170" s="104"/>
      <c r="BP170" s="104"/>
      <c r="BQ170" s="104"/>
      <c r="BR170" s="104"/>
      <c r="BS170" s="104"/>
      <c r="BT170" s="104"/>
      <c r="BU170" s="104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</row>
    <row r="171" spans="1:105" ht="15.75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  <c r="BM171" s="104"/>
      <c r="BN171" s="104"/>
      <c r="BO171" s="104"/>
      <c r="BP171" s="104"/>
      <c r="BQ171" s="104"/>
      <c r="BR171" s="104"/>
      <c r="BS171" s="104"/>
      <c r="BT171" s="104"/>
      <c r="BU171" s="104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  <c r="CV171" s="96"/>
      <c r="CW171" s="96"/>
      <c r="CX171" s="96"/>
      <c r="CY171" s="96"/>
      <c r="CZ171" s="96"/>
      <c r="DA171" s="96"/>
    </row>
    <row r="172" spans="1:105" ht="15.75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  <c r="BM172" s="104"/>
      <c r="BN172" s="104"/>
      <c r="BO172" s="104"/>
      <c r="BP172" s="104"/>
      <c r="BQ172" s="104"/>
      <c r="BR172" s="104"/>
      <c r="BS172" s="104"/>
      <c r="BT172" s="104"/>
      <c r="BU172" s="104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</row>
    <row r="173" spans="1:105" ht="15.75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  <c r="BM173" s="104"/>
      <c r="BN173" s="104"/>
      <c r="BO173" s="104"/>
      <c r="BP173" s="104"/>
      <c r="BQ173" s="104"/>
      <c r="BR173" s="104"/>
      <c r="BS173" s="104"/>
      <c r="BT173" s="104"/>
      <c r="BU173" s="104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</row>
    <row r="174" spans="1:105" ht="15.75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  <c r="BM174" s="104"/>
      <c r="BN174" s="104"/>
      <c r="BO174" s="104"/>
      <c r="BP174" s="104"/>
      <c r="BQ174" s="104"/>
      <c r="BR174" s="104"/>
      <c r="BS174" s="104"/>
      <c r="BT174" s="104"/>
      <c r="BU174" s="104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  <c r="CV174" s="96"/>
      <c r="CW174" s="96"/>
      <c r="CX174" s="96"/>
      <c r="CY174" s="96"/>
      <c r="CZ174" s="96"/>
      <c r="DA174" s="96"/>
    </row>
    <row r="175" spans="1:105" ht="15.75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4"/>
      <c r="BG175" s="104"/>
      <c r="BH175" s="104"/>
      <c r="BI175" s="104"/>
      <c r="BJ175" s="104"/>
      <c r="BK175" s="104"/>
      <c r="BL175" s="104"/>
      <c r="BM175" s="104"/>
      <c r="BN175" s="104"/>
      <c r="BO175" s="104"/>
      <c r="BP175" s="104"/>
      <c r="BQ175" s="104"/>
      <c r="BR175" s="104"/>
      <c r="BS175" s="104"/>
      <c r="BT175" s="104"/>
      <c r="BU175" s="104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  <c r="CV175" s="96"/>
      <c r="CW175" s="96"/>
      <c r="CX175" s="96"/>
      <c r="CY175" s="96"/>
      <c r="CZ175" s="96"/>
      <c r="DA175" s="96"/>
    </row>
    <row r="176" spans="1:105" ht="15.75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  <c r="BM176" s="104"/>
      <c r="BN176" s="104"/>
      <c r="BO176" s="104"/>
      <c r="BP176" s="104"/>
      <c r="BQ176" s="104"/>
      <c r="BR176" s="104"/>
      <c r="BS176" s="104"/>
      <c r="BT176" s="104"/>
      <c r="BU176" s="104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</row>
    <row r="177" spans="1:105" ht="15.75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  <c r="BM177" s="104"/>
      <c r="BN177" s="104"/>
      <c r="BO177" s="104"/>
      <c r="BP177" s="104"/>
      <c r="BQ177" s="104"/>
      <c r="BR177" s="104"/>
      <c r="BS177" s="104"/>
      <c r="BT177" s="104"/>
      <c r="BU177" s="104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  <c r="CV177" s="96"/>
      <c r="CW177" s="96"/>
      <c r="CX177" s="96"/>
      <c r="CY177" s="96"/>
      <c r="CZ177" s="96"/>
      <c r="DA177" s="96"/>
    </row>
    <row r="178" spans="1:105" ht="15.75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  <c r="BM178" s="104"/>
      <c r="BN178" s="104"/>
      <c r="BO178" s="104"/>
      <c r="BP178" s="104"/>
      <c r="BQ178" s="104"/>
      <c r="BR178" s="104"/>
      <c r="BS178" s="104"/>
      <c r="BT178" s="104"/>
      <c r="BU178" s="104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  <c r="CV178" s="96"/>
      <c r="CW178" s="96"/>
      <c r="CX178" s="96"/>
      <c r="CY178" s="96"/>
      <c r="CZ178" s="96"/>
      <c r="DA178" s="96"/>
    </row>
    <row r="179" spans="1:105" ht="15.75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  <c r="BM179" s="104"/>
      <c r="BN179" s="104"/>
      <c r="BO179" s="104"/>
      <c r="BP179" s="104"/>
      <c r="BQ179" s="104"/>
      <c r="BR179" s="104"/>
      <c r="BS179" s="104"/>
      <c r="BT179" s="104"/>
      <c r="BU179" s="104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</row>
    <row r="180" spans="1:105" ht="15.75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  <c r="BJ180" s="104"/>
      <c r="BK180" s="104"/>
      <c r="BL180" s="104"/>
      <c r="BM180" s="104"/>
      <c r="BN180" s="104"/>
      <c r="BO180" s="104"/>
      <c r="BP180" s="104"/>
      <c r="BQ180" s="104"/>
      <c r="BR180" s="104"/>
      <c r="BS180" s="104"/>
      <c r="BT180" s="104"/>
      <c r="BU180" s="104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  <c r="CV180" s="96"/>
      <c r="CW180" s="96"/>
      <c r="CX180" s="96"/>
      <c r="CY180" s="96"/>
      <c r="CZ180" s="96"/>
      <c r="DA180" s="96"/>
    </row>
    <row r="181" spans="1:105" ht="15.75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  <c r="BQ181" s="104"/>
      <c r="BR181" s="104"/>
      <c r="BS181" s="104"/>
      <c r="BT181" s="104"/>
      <c r="BU181" s="104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</row>
    <row r="182" spans="1:105" ht="15.75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  <c r="BM182" s="104"/>
      <c r="BN182" s="104"/>
      <c r="BO182" s="104"/>
      <c r="BP182" s="104"/>
      <c r="BQ182" s="104"/>
      <c r="BR182" s="104"/>
      <c r="BS182" s="104"/>
      <c r="BT182" s="104"/>
      <c r="BU182" s="104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</row>
    <row r="183" spans="1:105" ht="15.75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  <c r="BM183" s="104"/>
      <c r="BN183" s="104"/>
      <c r="BO183" s="104"/>
      <c r="BP183" s="104"/>
      <c r="BQ183" s="104"/>
      <c r="BR183" s="104"/>
      <c r="BS183" s="104"/>
      <c r="BT183" s="104"/>
      <c r="BU183" s="104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  <c r="CV183" s="96"/>
      <c r="CW183" s="96"/>
      <c r="CX183" s="96"/>
      <c r="CY183" s="96"/>
      <c r="CZ183" s="96"/>
      <c r="DA183" s="96"/>
    </row>
    <row r="184" spans="1:105" ht="15.75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  <c r="BM184" s="104"/>
      <c r="BN184" s="104"/>
      <c r="BO184" s="104"/>
      <c r="BP184" s="104"/>
      <c r="BQ184" s="104"/>
      <c r="BR184" s="104"/>
      <c r="BS184" s="104"/>
      <c r="BT184" s="104"/>
      <c r="BU184" s="104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  <c r="CV184" s="96"/>
      <c r="CW184" s="96"/>
      <c r="CX184" s="96"/>
      <c r="CY184" s="96"/>
      <c r="CZ184" s="96"/>
      <c r="DA184" s="96"/>
    </row>
    <row r="185" spans="1:105" ht="15.75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  <c r="BJ185" s="104"/>
      <c r="BK185" s="104"/>
      <c r="BL185" s="104"/>
      <c r="BM185" s="104"/>
      <c r="BN185" s="104"/>
      <c r="BO185" s="104"/>
      <c r="BP185" s="104"/>
      <c r="BQ185" s="104"/>
      <c r="BR185" s="104"/>
      <c r="BS185" s="104"/>
      <c r="BT185" s="104"/>
      <c r="BU185" s="104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</row>
    <row r="186" spans="1:105" ht="15.75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  <c r="BM186" s="104"/>
      <c r="BN186" s="104"/>
      <c r="BO186" s="104"/>
      <c r="BP186" s="104"/>
      <c r="BQ186" s="104"/>
      <c r="BR186" s="104"/>
      <c r="BS186" s="104"/>
      <c r="BT186" s="104"/>
      <c r="BU186" s="104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  <c r="CV186" s="96"/>
      <c r="CW186" s="96"/>
      <c r="CX186" s="96"/>
      <c r="CY186" s="96"/>
      <c r="CZ186" s="96"/>
      <c r="DA186" s="96"/>
    </row>
    <row r="187" spans="1:105" ht="15.75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  <c r="BM187" s="104"/>
      <c r="BN187" s="104"/>
      <c r="BO187" s="104"/>
      <c r="BP187" s="104"/>
      <c r="BQ187" s="104"/>
      <c r="BR187" s="104"/>
      <c r="BS187" s="104"/>
      <c r="BT187" s="104"/>
      <c r="BU187" s="104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  <c r="CV187" s="96"/>
      <c r="CW187" s="96"/>
      <c r="CX187" s="96"/>
      <c r="CY187" s="96"/>
      <c r="CZ187" s="96"/>
      <c r="DA187" s="96"/>
    </row>
    <row r="188" spans="1:105" ht="15.75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  <c r="BM188" s="104"/>
      <c r="BN188" s="104"/>
      <c r="BO188" s="104"/>
      <c r="BP188" s="104"/>
      <c r="BQ188" s="104"/>
      <c r="BR188" s="104"/>
      <c r="BS188" s="104"/>
      <c r="BT188" s="104"/>
      <c r="BU188" s="104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</row>
    <row r="189" spans="1:105" ht="15.75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  <c r="BM189" s="104"/>
      <c r="BN189" s="104"/>
      <c r="BO189" s="104"/>
      <c r="BP189" s="104"/>
      <c r="BQ189" s="104"/>
      <c r="BR189" s="104"/>
      <c r="BS189" s="104"/>
      <c r="BT189" s="104"/>
      <c r="BU189" s="104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  <c r="CV189" s="96"/>
      <c r="CW189" s="96"/>
      <c r="CX189" s="96"/>
      <c r="CY189" s="96"/>
      <c r="CZ189" s="96"/>
      <c r="DA189" s="96"/>
    </row>
    <row r="190" spans="1:105" ht="15.75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  <c r="BJ190" s="104"/>
      <c r="BK190" s="104"/>
      <c r="BL190" s="104"/>
      <c r="BM190" s="104"/>
      <c r="BN190" s="104"/>
      <c r="BO190" s="104"/>
      <c r="BP190" s="104"/>
      <c r="BQ190" s="104"/>
      <c r="BR190" s="104"/>
      <c r="BS190" s="104"/>
      <c r="BT190" s="104"/>
      <c r="BU190" s="104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</row>
    <row r="191" spans="1:105" ht="15.75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  <c r="BM191" s="104"/>
      <c r="BN191" s="104"/>
      <c r="BO191" s="104"/>
      <c r="BP191" s="104"/>
      <c r="BQ191" s="104"/>
      <c r="BR191" s="104"/>
      <c r="BS191" s="104"/>
      <c r="BT191" s="104"/>
      <c r="BU191" s="104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</row>
    <row r="192" spans="1:105" ht="15.75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104"/>
      <c r="BA192" s="104"/>
      <c r="BB192" s="104"/>
      <c r="BC192" s="104"/>
      <c r="BD192" s="104"/>
      <c r="BE192" s="104"/>
      <c r="BF192" s="104"/>
      <c r="BG192" s="104"/>
      <c r="BH192" s="104"/>
      <c r="BI192" s="104"/>
      <c r="BJ192" s="104"/>
      <c r="BK192" s="104"/>
      <c r="BL192" s="104"/>
      <c r="BM192" s="104"/>
      <c r="BN192" s="104"/>
      <c r="BO192" s="104"/>
      <c r="BP192" s="104"/>
      <c r="BQ192" s="104"/>
      <c r="BR192" s="104"/>
      <c r="BS192" s="104"/>
      <c r="BT192" s="104"/>
      <c r="BU192" s="104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</row>
    <row r="193" spans="1:105" ht="15.75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104"/>
      <c r="BA193" s="104"/>
      <c r="BB193" s="104"/>
      <c r="BC193" s="104"/>
      <c r="BD193" s="104"/>
      <c r="BE193" s="104"/>
      <c r="BF193" s="104"/>
      <c r="BG193" s="104"/>
      <c r="BH193" s="104"/>
      <c r="BI193" s="104"/>
      <c r="BJ193" s="104"/>
      <c r="BK193" s="104"/>
      <c r="BL193" s="104"/>
      <c r="BM193" s="104"/>
      <c r="BN193" s="104"/>
      <c r="BO193" s="104"/>
      <c r="BP193" s="104"/>
      <c r="BQ193" s="104"/>
      <c r="BR193" s="104"/>
      <c r="BS193" s="104"/>
      <c r="BT193" s="104"/>
      <c r="BU193" s="104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</row>
    <row r="194" spans="1:105" ht="15.75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104"/>
      <c r="BA194" s="104"/>
      <c r="BB194" s="104"/>
      <c r="BC194" s="104"/>
      <c r="BD194" s="104"/>
      <c r="BE194" s="104"/>
      <c r="BF194" s="104"/>
      <c r="BG194" s="104"/>
      <c r="BH194" s="104"/>
      <c r="BI194" s="104"/>
      <c r="BJ194" s="104"/>
      <c r="BK194" s="104"/>
      <c r="BL194" s="104"/>
      <c r="BM194" s="104"/>
      <c r="BN194" s="104"/>
      <c r="BO194" s="104"/>
      <c r="BP194" s="104"/>
      <c r="BQ194" s="104"/>
      <c r="BR194" s="104"/>
      <c r="BS194" s="104"/>
      <c r="BT194" s="104"/>
      <c r="BU194" s="104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</row>
    <row r="195" spans="1:105" ht="15.75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  <c r="BJ195" s="104"/>
      <c r="BK195" s="104"/>
      <c r="BL195" s="104"/>
      <c r="BM195" s="104"/>
      <c r="BN195" s="104"/>
      <c r="BO195" s="104"/>
      <c r="BP195" s="104"/>
      <c r="BQ195" s="104"/>
      <c r="BR195" s="104"/>
      <c r="BS195" s="104"/>
      <c r="BT195" s="104"/>
      <c r="BU195" s="104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96"/>
      <c r="CM195" s="96"/>
      <c r="CN195" s="96"/>
      <c r="CO195" s="96"/>
      <c r="CP195" s="96"/>
      <c r="CQ195" s="96"/>
      <c r="CR195" s="96"/>
      <c r="CS195" s="96"/>
      <c r="CT195" s="96"/>
      <c r="CU195" s="96"/>
      <c r="CV195" s="96"/>
      <c r="CW195" s="96"/>
      <c r="CX195" s="96"/>
      <c r="CY195" s="96"/>
      <c r="CZ195" s="96"/>
      <c r="DA195" s="96"/>
    </row>
    <row r="196" spans="1:105" ht="15.75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  <c r="BM196" s="104"/>
      <c r="BN196" s="104"/>
      <c r="BO196" s="104"/>
      <c r="BP196" s="104"/>
      <c r="BQ196" s="104"/>
      <c r="BR196" s="104"/>
      <c r="BS196" s="104"/>
      <c r="BT196" s="104"/>
      <c r="BU196" s="104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6"/>
      <c r="CL196" s="96"/>
      <c r="CM196" s="96"/>
      <c r="CN196" s="96"/>
      <c r="CO196" s="96"/>
      <c r="CP196" s="96"/>
      <c r="CQ196" s="96"/>
      <c r="CR196" s="96"/>
      <c r="CS196" s="96"/>
      <c r="CT196" s="96"/>
      <c r="CU196" s="96"/>
      <c r="CV196" s="96"/>
      <c r="CW196" s="96"/>
      <c r="CX196" s="96"/>
      <c r="CY196" s="96"/>
      <c r="CZ196" s="96"/>
      <c r="DA196" s="96"/>
    </row>
    <row r="197" spans="1:105" ht="15.75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Y197" s="104"/>
      <c r="AZ197" s="104"/>
      <c r="BA197" s="104"/>
      <c r="BB197" s="104"/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  <c r="BM197" s="104"/>
      <c r="BN197" s="104"/>
      <c r="BO197" s="104"/>
      <c r="BP197" s="104"/>
      <c r="BQ197" s="104"/>
      <c r="BR197" s="104"/>
      <c r="BS197" s="104"/>
      <c r="BT197" s="104"/>
      <c r="BU197" s="104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</row>
    <row r="198" spans="1:105" ht="15.75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  <c r="BM198" s="104"/>
      <c r="BN198" s="104"/>
      <c r="BO198" s="104"/>
      <c r="BP198" s="104"/>
      <c r="BQ198" s="104"/>
      <c r="BR198" s="104"/>
      <c r="BS198" s="104"/>
      <c r="BT198" s="104"/>
      <c r="BU198" s="104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</row>
    <row r="199" spans="1:105" ht="15.75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  <c r="BM199" s="104"/>
      <c r="BN199" s="104"/>
      <c r="BO199" s="104"/>
      <c r="BP199" s="104"/>
      <c r="BQ199" s="104"/>
      <c r="BR199" s="104"/>
      <c r="BS199" s="104"/>
      <c r="BT199" s="104"/>
      <c r="BU199" s="104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</row>
    <row r="200" spans="1:105" ht="15.75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  <c r="BM200" s="104"/>
      <c r="BN200" s="104"/>
      <c r="BO200" s="104"/>
      <c r="BP200" s="104"/>
      <c r="BQ200" s="104"/>
      <c r="BR200" s="104"/>
      <c r="BS200" s="104"/>
      <c r="BT200" s="104"/>
      <c r="BU200" s="104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</row>
    <row r="201" spans="1:105" ht="15.75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  <c r="BM201" s="104"/>
      <c r="BN201" s="104"/>
      <c r="BO201" s="104"/>
      <c r="BP201" s="104"/>
      <c r="BQ201" s="104"/>
      <c r="BR201" s="104"/>
      <c r="BS201" s="104"/>
      <c r="BT201" s="104"/>
      <c r="BU201" s="104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6"/>
      <c r="CL201" s="96"/>
      <c r="CM201" s="96"/>
      <c r="CN201" s="96"/>
      <c r="CO201" s="96"/>
      <c r="CP201" s="96"/>
      <c r="CQ201" s="96"/>
      <c r="CR201" s="96"/>
      <c r="CS201" s="96"/>
      <c r="CT201" s="96"/>
      <c r="CU201" s="96"/>
      <c r="CV201" s="96"/>
      <c r="CW201" s="96"/>
      <c r="CX201" s="96"/>
      <c r="CY201" s="96"/>
      <c r="CZ201" s="96"/>
      <c r="DA201" s="96"/>
    </row>
    <row r="202" spans="1:105" ht="15.75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  <c r="BM202" s="104"/>
      <c r="BN202" s="104"/>
      <c r="BO202" s="104"/>
      <c r="BP202" s="104"/>
      <c r="BQ202" s="104"/>
      <c r="BR202" s="104"/>
      <c r="BS202" s="104"/>
      <c r="BT202" s="104"/>
      <c r="BU202" s="104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96"/>
      <c r="CM202" s="96"/>
      <c r="CN202" s="96"/>
      <c r="CO202" s="96"/>
      <c r="CP202" s="96"/>
      <c r="CQ202" s="96"/>
      <c r="CR202" s="96"/>
      <c r="CS202" s="96"/>
      <c r="CT202" s="96"/>
      <c r="CU202" s="96"/>
      <c r="CV202" s="96"/>
      <c r="CW202" s="96"/>
      <c r="CX202" s="96"/>
      <c r="CY202" s="96"/>
      <c r="CZ202" s="96"/>
      <c r="DA202" s="96"/>
    </row>
    <row r="203" spans="1:105" ht="15.75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  <c r="BM203" s="104"/>
      <c r="BN203" s="104"/>
      <c r="BO203" s="104"/>
      <c r="BP203" s="104"/>
      <c r="BQ203" s="104"/>
      <c r="BR203" s="104"/>
      <c r="BS203" s="104"/>
      <c r="BT203" s="104"/>
      <c r="BU203" s="104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</row>
    <row r="204" spans="1:105" ht="15.75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  <c r="BM204" s="104"/>
      <c r="BN204" s="104"/>
      <c r="BO204" s="104"/>
      <c r="BP204" s="104"/>
      <c r="BQ204" s="104"/>
      <c r="BR204" s="104"/>
      <c r="BS204" s="104"/>
      <c r="BT204" s="104"/>
      <c r="BU204" s="104"/>
      <c r="BV204" s="96"/>
      <c r="BW204" s="96"/>
      <c r="BX204" s="96"/>
      <c r="BY204" s="96"/>
      <c r="BZ204" s="96"/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6"/>
      <c r="CL204" s="96"/>
      <c r="CM204" s="96"/>
      <c r="CN204" s="96"/>
      <c r="CO204" s="96"/>
      <c r="CP204" s="96"/>
      <c r="CQ204" s="96"/>
      <c r="CR204" s="96"/>
      <c r="CS204" s="96"/>
      <c r="CT204" s="96"/>
      <c r="CU204" s="96"/>
      <c r="CV204" s="96"/>
      <c r="CW204" s="96"/>
      <c r="CX204" s="96"/>
      <c r="CY204" s="96"/>
      <c r="CZ204" s="96"/>
      <c r="DA204" s="96"/>
    </row>
    <row r="205" spans="1:105" ht="15.75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  <c r="BM205" s="104"/>
      <c r="BN205" s="104"/>
      <c r="BO205" s="104"/>
      <c r="BP205" s="104"/>
      <c r="BQ205" s="104"/>
      <c r="BR205" s="104"/>
      <c r="BS205" s="104"/>
      <c r="BT205" s="104"/>
      <c r="BU205" s="104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</row>
    <row r="206" spans="1:105" ht="15.75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  <c r="BM206" s="104"/>
      <c r="BN206" s="104"/>
      <c r="BO206" s="104"/>
      <c r="BP206" s="104"/>
      <c r="BQ206" s="104"/>
      <c r="BR206" s="104"/>
      <c r="BS206" s="104"/>
      <c r="BT206" s="104"/>
      <c r="BU206" s="104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</row>
    <row r="207" spans="1:105" ht="15.75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  <c r="BM207" s="104"/>
      <c r="BN207" s="104"/>
      <c r="BO207" s="104"/>
      <c r="BP207" s="104"/>
      <c r="BQ207" s="104"/>
      <c r="BR207" s="104"/>
      <c r="BS207" s="104"/>
      <c r="BT207" s="104"/>
      <c r="BU207" s="104"/>
      <c r="BV207" s="96"/>
      <c r="BW207" s="96"/>
      <c r="BX207" s="96"/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  <c r="CV207" s="96"/>
      <c r="CW207" s="96"/>
      <c r="CX207" s="96"/>
      <c r="CY207" s="96"/>
      <c r="CZ207" s="96"/>
      <c r="DA207" s="96"/>
    </row>
    <row r="208" spans="1:105" ht="15.75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  <c r="BM208" s="104"/>
      <c r="BN208" s="104"/>
      <c r="BO208" s="104"/>
      <c r="BP208" s="104"/>
      <c r="BQ208" s="104"/>
      <c r="BR208" s="104"/>
      <c r="BS208" s="104"/>
      <c r="BT208" s="104"/>
      <c r="BU208" s="104"/>
      <c r="BV208" s="96"/>
      <c r="BW208" s="96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</row>
    <row r="209" spans="1:105" ht="15.75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  <c r="BM209" s="104"/>
      <c r="BN209" s="104"/>
      <c r="BO209" s="104"/>
      <c r="BP209" s="104"/>
      <c r="BQ209" s="104"/>
      <c r="BR209" s="104"/>
      <c r="BS209" s="104"/>
      <c r="BT209" s="104"/>
      <c r="BU209" s="104"/>
      <c r="BV209" s="96"/>
      <c r="BW209" s="96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</row>
    <row r="210" spans="1:105" ht="15.75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  <c r="BM210" s="104"/>
      <c r="BN210" s="104"/>
      <c r="BO210" s="104"/>
      <c r="BP210" s="104"/>
      <c r="BQ210" s="104"/>
      <c r="BR210" s="104"/>
      <c r="BS210" s="104"/>
      <c r="BT210" s="104"/>
      <c r="BU210" s="104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  <c r="CV210" s="96"/>
      <c r="CW210" s="96"/>
      <c r="CX210" s="96"/>
      <c r="CY210" s="96"/>
      <c r="CZ210" s="96"/>
      <c r="DA210" s="96"/>
    </row>
    <row r="211" spans="1:105" ht="15.75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  <c r="BM211" s="104"/>
      <c r="BN211" s="104"/>
      <c r="BO211" s="104"/>
      <c r="BP211" s="104"/>
      <c r="BQ211" s="104"/>
      <c r="BR211" s="104"/>
      <c r="BS211" s="104"/>
      <c r="BT211" s="104"/>
      <c r="BU211" s="104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  <c r="CV211" s="96"/>
      <c r="CW211" s="96"/>
      <c r="CX211" s="96"/>
      <c r="CY211" s="96"/>
      <c r="CZ211" s="96"/>
      <c r="DA211" s="96"/>
    </row>
    <row r="212" spans="1:105" ht="15.75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  <c r="BJ212" s="104"/>
      <c r="BK212" s="104"/>
      <c r="BL212" s="104"/>
      <c r="BM212" s="104"/>
      <c r="BN212" s="104"/>
      <c r="BO212" s="104"/>
      <c r="BP212" s="104"/>
      <c r="BQ212" s="104"/>
      <c r="BR212" s="104"/>
      <c r="BS212" s="104"/>
      <c r="BT212" s="104"/>
      <c r="BU212" s="104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</row>
    <row r="213" spans="1:105" ht="15.75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  <c r="BF213" s="104"/>
      <c r="BG213" s="104"/>
      <c r="BH213" s="104"/>
      <c r="BI213" s="104"/>
      <c r="BJ213" s="104"/>
      <c r="BK213" s="104"/>
      <c r="BL213" s="104"/>
      <c r="BM213" s="104"/>
      <c r="BN213" s="104"/>
      <c r="BO213" s="104"/>
      <c r="BP213" s="104"/>
      <c r="BQ213" s="104"/>
      <c r="BR213" s="104"/>
      <c r="BS213" s="104"/>
      <c r="BT213" s="104"/>
      <c r="BU213" s="104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  <c r="CV213" s="96"/>
      <c r="CW213" s="96"/>
      <c r="CX213" s="96"/>
      <c r="CY213" s="96"/>
      <c r="CZ213" s="96"/>
      <c r="DA213" s="96"/>
    </row>
    <row r="214" spans="1:105" ht="15.75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04"/>
      <c r="AW214" s="104"/>
      <c r="AX214" s="104"/>
      <c r="AY214" s="104"/>
      <c r="AZ214" s="104"/>
      <c r="BA214" s="104"/>
      <c r="BB214" s="104"/>
      <c r="BC214" s="104"/>
      <c r="BD214" s="104"/>
      <c r="BE214" s="104"/>
      <c r="BF214" s="104"/>
      <c r="BG214" s="104"/>
      <c r="BH214" s="104"/>
      <c r="BI214" s="104"/>
      <c r="BJ214" s="104"/>
      <c r="BK214" s="104"/>
      <c r="BL214" s="104"/>
      <c r="BM214" s="104"/>
      <c r="BN214" s="104"/>
      <c r="BO214" s="104"/>
      <c r="BP214" s="104"/>
      <c r="BQ214" s="104"/>
      <c r="BR214" s="104"/>
      <c r="BS214" s="104"/>
      <c r="BT214" s="104"/>
      <c r="BU214" s="104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/>
      <c r="CS214" s="96"/>
      <c r="CT214" s="96"/>
      <c r="CU214" s="96"/>
      <c r="CV214" s="96"/>
      <c r="CW214" s="96"/>
      <c r="CX214" s="96"/>
      <c r="CY214" s="96"/>
      <c r="CZ214" s="96"/>
      <c r="DA214" s="96"/>
    </row>
    <row r="215" spans="1:105" ht="15.75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104"/>
      <c r="AY215" s="104"/>
      <c r="AZ215" s="104"/>
      <c r="BA215" s="104"/>
      <c r="BB215" s="104"/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  <c r="BM215" s="104"/>
      <c r="BN215" s="104"/>
      <c r="BO215" s="104"/>
      <c r="BP215" s="104"/>
      <c r="BQ215" s="104"/>
      <c r="BR215" s="104"/>
      <c r="BS215" s="104"/>
      <c r="BT215" s="104"/>
      <c r="BU215" s="104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</row>
    <row r="216" spans="1:105" ht="15.75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Y216" s="104"/>
      <c r="AZ216" s="104"/>
      <c r="BA216" s="104"/>
      <c r="BB216" s="104"/>
      <c r="BC216" s="104"/>
      <c r="BD216" s="104"/>
      <c r="BE216" s="104"/>
      <c r="BF216" s="104"/>
      <c r="BG216" s="104"/>
      <c r="BH216" s="104"/>
      <c r="BI216" s="104"/>
      <c r="BJ216" s="104"/>
      <c r="BK216" s="104"/>
      <c r="BL216" s="104"/>
      <c r="BM216" s="104"/>
      <c r="BN216" s="104"/>
      <c r="BO216" s="104"/>
      <c r="BP216" s="104"/>
      <c r="BQ216" s="104"/>
      <c r="BR216" s="104"/>
      <c r="BS216" s="104"/>
      <c r="BT216" s="104"/>
      <c r="BU216" s="104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  <c r="CV216" s="96"/>
      <c r="CW216" s="96"/>
      <c r="CX216" s="96"/>
      <c r="CY216" s="96"/>
      <c r="CZ216" s="96"/>
      <c r="DA216" s="96"/>
    </row>
    <row r="217" spans="1:105" ht="15.75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104"/>
      <c r="AY217" s="104"/>
      <c r="AZ217" s="104"/>
      <c r="BA217" s="104"/>
      <c r="BB217" s="104"/>
      <c r="BC217" s="104"/>
      <c r="BD217" s="104"/>
      <c r="BE217" s="104"/>
      <c r="BF217" s="104"/>
      <c r="BG217" s="104"/>
      <c r="BH217" s="104"/>
      <c r="BI217" s="104"/>
      <c r="BJ217" s="104"/>
      <c r="BK217" s="104"/>
      <c r="BL217" s="104"/>
      <c r="BM217" s="104"/>
      <c r="BN217" s="104"/>
      <c r="BO217" s="104"/>
      <c r="BP217" s="104"/>
      <c r="BQ217" s="104"/>
      <c r="BR217" s="104"/>
      <c r="BS217" s="104"/>
      <c r="BT217" s="104"/>
      <c r="BU217" s="104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</row>
    <row r="218" spans="1:105" ht="15.75" x14ac:dyDescent="0.25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  <c r="BC218" s="104"/>
      <c r="BD218" s="104"/>
      <c r="BE218" s="104"/>
      <c r="BF218" s="104"/>
      <c r="BG218" s="104"/>
      <c r="BH218" s="104"/>
      <c r="BI218" s="104"/>
      <c r="BJ218" s="104"/>
      <c r="BK218" s="104"/>
      <c r="BL218" s="104"/>
      <c r="BM218" s="104"/>
      <c r="BN218" s="104"/>
      <c r="BO218" s="104"/>
      <c r="BP218" s="104"/>
      <c r="BQ218" s="104"/>
      <c r="BR218" s="104"/>
      <c r="BS218" s="104"/>
      <c r="BT218" s="104"/>
      <c r="BU218" s="104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/>
      <c r="CO218" s="96"/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</row>
    <row r="219" spans="1:105" ht="15.75" x14ac:dyDescent="0.25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104"/>
      <c r="AY219" s="104"/>
      <c r="AZ219" s="104"/>
      <c r="BA219" s="104"/>
      <c r="BB219" s="104"/>
      <c r="BC219" s="104"/>
      <c r="BD219" s="104"/>
      <c r="BE219" s="104"/>
      <c r="BF219" s="104"/>
      <c r="BG219" s="104"/>
      <c r="BH219" s="104"/>
      <c r="BI219" s="104"/>
      <c r="BJ219" s="104"/>
      <c r="BK219" s="104"/>
      <c r="BL219" s="104"/>
      <c r="BM219" s="104"/>
      <c r="BN219" s="104"/>
      <c r="BO219" s="104"/>
      <c r="BP219" s="104"/>
      <c r="BQ219" s="104"/>
      <c r="BR219" s="104"/>
      <c r="BS219" s="104"/>
      <c r="BT219" s="104"/>
      <c r="BU219" s="104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  <c r="CV219" s="96"/>
      <c r="CW219" s="96"/>
      <c r="CX219" s="96"/>
      <c r="CY219" s="96"/>
      <c r="CZ219" s="96"/>
      <c r="DA219" s="96"/>
    </row>
    <row r="220" spans="1:105" ht="15.75" x14ac:dyDescent="0.25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/>
      <c r="BC220" s="104"/>
      <c r="BD220" s="104"/>
      <c r="BE220" s="104"/>
      <c r="BF220" s="104"/>
      <c r="BG220" s="104"/>
      <c r="BH220" s="104"/>
      <c r="BI220" s="104"/>
      <c r="BJ220" s="104"/>
      <c r="BK220" s="104"/>
      <c r="BL220" s="104"/>
      <c r="BM220" s="104"/>
      <c r="BN220" s="104"/>
      <c r="BO220" s="104"/>
      <c r="BP220" s="104"/>
      <c r="BQ220" s="104"/>
      <c r="BR220" s="104"/>
      <c r="BS220" s="104"/>
      <c r="BT220" s="104"/>
      <c r="BU220" s="104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  <c r="CV220" s="96"/>
      <c r="CW220" s="96"/>
      <c r="CX220" s="96"/>
      <c r="CY220" s="96"/>
      <c r="CZ220" s="96"/>
      <c r="DA220" s="96"/>
    </row>
    <row r="221" spans="1:105" ht="15.75" x14ac:dyDescent="0.25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  <c r="AL221" s="104"/>
      <c r="AM221" s="104"/>
      <c r="AN221" s="104"/>
      <c r="AO221" s="104"/>
      <c r="AP221" s="104"/>
      <c r="AQ221" s="104"/>
      <c r="AR221" s="104"/>
      <c r="AS221" s="104"/>
      <c r="AT221" s="104"/>
      <c r="AU221" s="104"/>
      <c r="AV221" s="104"/>
      <c r="AW221" s="104"/>
      <c r="AX221" s="104"/>
      <c r="AY221" s="104"/>
      <c r="AZ221" s="104"/>
      <c r="BA221" s="104"/>
      <c r="BB221" s="104"/>
      <c r="BC221" s="104"/>
      <c r="BD221" s="104"/>
      <c r="BE221" s="104"/>
      <c r="BF221" s="104"/>
      <c r="BG221" s="104"/>
      <c r="BH221" s="104"/>
      <c r="BI221" s="104"/>
      <c r="BJ221" s="104"/>
      <c r="BK221" s="104"/>
      <c r="BL221" s="104"/>
      <c r="BM221" s="104"/>
      <c r="BN221" s="104"/>
      <c r="BO221" s="104"/>
      <c r="BP221" s="104"/>
      <c r="BQ221" s="104"/>
      <c r="BR221" s="104"/>
      <c r="BS221" s="104"/>
      <c r="BT221" s="104"/>
      <c r="BU221" s="104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</row>
    <row r="222" spans="1:105" ht="15.75" x14ac:dyDescent="0.25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  <c r="AL222" s="104"/>
      <c r="AM222" s="104"/>
      <c r="AN222" s="104"/>
      <c r="AO222" s="104"/>
      <c r="AP222" s="104"/>
      <c r="AQ222" s="104"/>
      <c r="AR222" s="104"/>
      <c r="AS222" s="104"/>
      <c r="AT222" s="104"/>
      <c r="AU222" s="104"/>
      <c r="AV222" s="104"/>
      <c r="AW222" s="104"/>
      <c r="AX222" s="104"/>
      <c r="AY222" s="104"/>
      <c r="AZ222" s="104"/>
      <c r="BA222" s="104"/>
      <c r="BB222" s="104"/>
      <c r="BC222" s="104"/>
      <c r="BD222" s="104"/>
      <c r="BE222" s="104"/>
      <c r="BF222" s="104"/>
      <c r="BG222" s="104"/>
      <c r="BH222" s="104"/>
      <c r="BI222" s="104"/>
      <c r="BJ222" s="104"/>
      <c r="BK222" s="104"/>
      <c r="BL222" s="104"/>
      <c r="BM222" s="104"/>
      <c r="BN222" s="104"/>
      <c r="BO222" s="104"/>
      <c r="BP222" s="104"/>
      <c r="BQ222" s="104"/>
      <c r="BR222" s="104"/>
      <c r="BS222" s="104"/>
      <c r="BT222" s="104"/>
      <c r="BU222" s="104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  <c r="CV222" s="96"/>
      <c r="CW222" s="96"/>
      <c r="CX222" s="96"/>
      <c r="CY222" s="96"/>
      <c r="CZ222" s="96"/>
      <c r="DA222" s="96"/>
    </row>
    <row r="223" spans="1:105" ht="15.75" x14ac:dyDescent="0.25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  <c r="AQ223" s="104"/>
      <c r="AR223" s="104"/>
      <c r="AS223" s="104"/>
      <c r="AT223" s="104"/>
      <c r="AU223" s="104"/>
      <c r="AV223" s="104"/>
      <c r="AW223" s="104"/>
      <c r="AX223" s="104"/>
      <c r="AY223" s="104"/>
      <c r="AZ223" s="104"/>
      <c r="BA223" s="104"/>
      <c r="BB223" s="104"/>
      <c r="BC223" s="104"/>
      <c r="BD223" s="104"/>
      <c r="BE223" s="104"/>
      <c r="BF223" s="104"/>
      <c r="BG223" s="104"/>
      <c r="BH223" s="104"/>
      <c r="BI223" s="104"/>
      <c r="BJ223" s="104"/>
      <c r="BK223" s="104"/>
      <c r="BL223" s="104"/>
      <c r="BM223" s="104"/>
      <c r="BN223" s="104"/>
      <c r="BO223" s="104"/>
      <c r="BP223" s="104"/>
      <c r="BQ223" s="104"/>
      <c r="BR223" s="104"/>
      <c r="BS223" s="104"/>
      <c r="BT223" s="104"/>
      <c r="BU223" s="104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  <c r="CV223" s="96"/>
      <c r="CW223" s="96"/>
      <c r="CX223" s="96"/>
      <c r="CY223" s="96"/>
      <c r="CZ223" s="96"/>
      <c r="DA223" s="96"/>
    </row>
    <row r="224" spans="1:105" ht="15.75" x14ac:dyDescent="0.25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  <c r="AL224" s="104"/>
      <c r="AM224" s="104"/>
      <c r="AN224" s="104"/>
      <c r="AO224" s="104"/>
      <c r="AP224" s="104"/>
      <c r="AQ224" s="104"/>
      <c r="AR224" s="104"/>
      <c r="AS224" s="104"/>
      <c r="AT224" s="104"/>
      <c r="AU224" s="104"/>
      <c r="AV224" s="104"/>
      <c r="AW224" s="104"/>
      <c r="AX224" s="104"/>
      <c r="AY224" s="104"/>
      <c r="AZ224" s="104"/>
      <c r="BA224" s="104"/>
      <c r="BB224" s="104"/>
      <c r="BC224" s="104"/>
      <c r="BD224" s="104"/>
      <c r="BE224" s="104"/>
      <c r="BF224" s="104"/>
      <c r="BG224" s="104"/>
      <c r="BH224" s="104"/>
      <c r="BI224" s="104"/>
      <c r="BJ224" s="104"/>
      <c r="BK224" s="104"/>
      <c r="BL224" s="104"/>
      <c r="BM224" s="104"/>
      <c r="BN224" s="104"/>
      <c r="BO224" s="104"/>
      <c r="BP224" s="104"/>
      <c r="BQ224" s="104"/>
      <c r="BR224" s="104"/>
      <c r="BS224" s="104"/>
      <c r="BT224" s="104"/>
      <c r="BU224" s="104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</row>
    <row r="225" spans="1:105" ht="15.75" x14ac:dyDescent="0.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  <c r="AL225" s="104"/>
      <c r="AM225" s="104"/>
      <c r="AN225" s="104"/>
      <c r="AO225" s="104"/>
      <c r="AP225" s="104"/>
      <c r="AQ225" s="104"/>
      <c r="AR225" s="104"/>
      <c r="AS225" s="104"/>
      <c r="AT225" s="104"/>
      <c r="AU225" s="104"/>
      <c r="AV225" s="104"/>
      <c r="AW225" s="104"/>
      <c r="AX225" s="104"/>
      <c r="AY225" s="104"/>
      <c r="AZ225" s="104"/>
      <c r="BA225" s="104"/>
      <c r="BB225" s="104"/>
      <c r="BC225" s="104"/>
      <c r="BD225" s="104"/>
      <c r="BE225" s="104"/>
      <c r="BF225" s="104"/>
      <c r="BG225" s="104"/>
      <c r="BH225" s="104"/>
      <c r="BI225" s="104"/>
      <c r="BJ225" s="104"/>
      <c r="BK225" s="104"/>
      <c r="BL225" s="104"/>
      <c r="BM225" s="104"/>
      <c r="BN225" s="104"/>
      <c r="BO225" s="104"/>
      <c r="BP225" s="104"/>
      <c r="BQ225" s="104"/>
      <c r="BR225" s="104"/>
      <c r="BS225" s="104"/>
      <c r="BT225" s="104"/>
      <c r="BU225" s="104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  <c r="CV225" s="96"/>
      <c r="CW225" s="96"/>
      <c r="CX225" s="96"/>
      <c r="CY225" s="96"/>
      <c r="CZ225" s="96"/>
      <c r="DA225" s="96"/>
    </row>
    <row r="226" spans="1:105" ht="15.75" x14ac:dyDescent="0.25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/>
      <c r="AI226" s="104"/>
      <c r="AJ226" s="104"/>
      <c r="AK226" s="104"/>
      <c r="AL226" s="104"/>
      <c r="AM226" s="104"/>
      <c r="AN226" s="104"/>
      <c r="AO226" s="104"/>
      <c r="AP226" s="104"/>
      <c r="AQ226" s="104"/>
      <c r="AR226" s="104"/>
      <c r="AS226" s="104"/>
      <c r="AT226" s="104"/>
      <c r="AU226" s="104"/>
      <c r="AV226" s="104"/>
      <c r="AW226" s="104"/>
      <c r="AX226" s="104"/>
      <c r="AY226" s="104"/>
      <c r="AZ226" s="104"/>
      <c r="BA226" s="104"/>
      <c r="BB226" s="104"/>
      <c r="BC226" s="104"/>
      <c r="BD226" s="104"/>
      <c r="BE226" s="104"/>
      <c r="BF226" s="104"/>
      <c r="BG226" s="104"/>
      <c r="BH226" s="104"/>
      <c r="BI226" s="104"/>
      <c r="BJ226" s="104"/>
      <c r="BK226" s="104"/>
      <c r="BL226" s="104"/>
      <c r="BM226" s="104"/>
      <c r="BN226" s="104"/>
      <c r="BO226" s="104"/>
      <c r="BP226" s="104"/>
      <c r="BQ226" s="104"/>
      <c r="BR226" s="104"/>
      <c r="BS226" s="104"/>
      <c r="BT226" s="104"/>
      <c r="BU226" s="104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</row>
    <row r="227" spans="1:105" ht="15.75" x14ac:dyDescent="0.25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  <c r="BJ227" s="104"/>
      <c r="BK227" s="104"/>
      <c r="BL227" s="104"/>
      <c r="BM227" s="104"/>
      <c r="BN227" s="104"/>
      <c r="BO227" s="104"/>
      <c r="BP227" s="104"/>
      <c r="BQ227" s="104"/>
      <c r="BR227" s="104"/>
      <c r="BS227" s="104"/>
      <c r="BT227" s="104"/>
      <c r="BU227" s="104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79"/>
      <c r="CI227" s="79"/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79"/>
      <c r="CW227" s="79"/>
      <c r="CX227" s="79"/>
      <c r="CY227" s="79"/>
      <c r="CZ227" s="79"/>
      <c r="DA227" s="79"/>
    </row>
    <row r="228" spans="1:105" ht="15.75" x14ac:dyDescent="0.25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/>
      <c r="AI228" s="104"/>
      <c r="AJ228" s="104"/>
      <c r="AK228" s="104"/>
      <c r="AL228" s="104"/>
      <c r="AM228" s="104"/>
      <c r="AN228" s="104"/>
      <c r="AO228" s="104"/>
      <c r="AP228" s="104"/>
      <c r="AQ228" s="104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  <c r="BJ228" s="104"/>
      <c r="BK228" s="104"/>
      <c r="BL228" s="104"/>
      <c r="BM228" s="104"/>
      <c r="BN228" s="104"/>
      <c r="BO228" s="104"/>
      <c r="BP228" s="104"/>
      <c r="BQ228" s="104"/>
      <c r="BR228" s="104"/>
      <c r="BS228" s="104"/>
      <c r="BT228" s="104"/>
      <c r="BU228" s="104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79"/>
      <c r="CI228" s="79"/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79"/>
      <c r="CW228" s="79"/>
      <c r="CX228" s="79"/>
      <c r="CY228" s="79"/>
      <c r="CZ228" s="79"/>
      <c r="DA228" s="79"/>
    </row>
    <row r="229" spans="1:105" ht="15.75" x14ac:dyDescent="0.25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  <c r="AP229" s="104"/>
      <c r="AQ229" s="104"/>
      <c r="AR229" s="104"/>
      <c r="AS229" s="104"/>
      <c r="AT229" s="104"/>
      <c r="AU229" s="104"/>
      <c r="AV229" s="104"/>
      <c r="AW229" s="104"/>
      <c r="AX229" s="104"/>
      <c r="AY229" s="104"/>
      <c r="AZ229" s="104"/>
      <c r="BA229" s="104"/>
      <c r="BB229" s="104"/>
      <c r="BC229" s="104"/>
      <c r="BD229" s="104"/>
      <c r="BE229" s="104"/>
      <c r="BF229" s="104"/>
      <c r="BG229" s="104"/>
      <c r="BH229" s="104"/>
      <c r="BI229" s="104"/>
      <c r="BJ229" s="104"/>
      <c r="BK229" s="104"/>
      <c r="BL229" s="104"/>
      <c r="BM229" s="104"/>
      <c r="BN229" s="104"/>
      <c r="BO229" s="104"/>
      <c r="BP229" s="104"/>
      <c r="BQ229" s="104"/>
      <c r="BR229" s="104"/>
      <c r="BS229" s="104"/>
      <c r="BT229" s="104"/>
      <c r="BU229" s="104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79"/>
      <c r="CI229" s="79"/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79"/>
      <c r="CW229" s="79"/>
      <c r="CX229" s="79"/>
      <c r="CY229" s="79"/>
      <c r="CZ229" s="79"/>
      <c r="DA229" s="79"/>
    </row>
    <row r="230" spans="1:105" ht="15.75" x14ac:dyDescent="0.25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4"/>
      <c r="AT230" s="104"/>
      <c r="AU230" s="104"/>
      <c r="AV230" s="104"/>
      <c r="AW230" s="104"/>
      <c r="AX230" s="104"/>
      <c r="AY230" s="104"/>
      <c r="AZ230" s="104"/>
      <c r="BA230" s="104"/>
      <c r="BB230" s="104"/>
      <c r="BC230" s="104"/>
      <c r="BD230" s="104"/>
      <c r="BE230" s="104"/>
      <c r="BF230" s="104"/>
      <c r="BG230" s="104"/>
      <c r="BH230" s="104"/>
      <c r="BI230" s="104"/>
      <c r="BJ230" s="104"/>
      <c r="BK230" s="104"/>
      <c r="BL230" s="104"/>
      <c r="BM230" s="104"/>
      <c r="BN230" s="104"/>
      <c r="BO230" s="104"/>
      <c r="BP230" s="104"/>
      <c r="BQ230" s="104"/>
      <c r="BR230" s="104"/>
      <c r="BS230" s="104"/>
      <c r="BT230" s="104"/>
      <c r="BU230" s="104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79"/>
      <c r="CI230" s="79"/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79"/>
      <c r="CW230" s="79"/>
      <c r="CX230" s="79"/>
      <c r="CY230" s="79"/>
      <c r="CZ230" s="79"/>
      <c r="DA230" s="79"/>
    </row>
    <row r="231" spans="1:105" ht="15.75" x14ac:dyDescent="0.25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  <c r="BJ231" s="104"/>
      <c r="BK231" s="104"/>
      <c r="BL231" s="104"/>
      <c r="BM231" s="104"/>
      <c r="BN231" s="104"/>
      <c r="BO231" s="104"/>
      <c r="BP231" s="104"/>
      <c r="BQ231" s="104"/>
      <c r="BR231" s="104"/>
      <c r="BS231" s="104"/>
      <c r="BT231" s="104"/>
      <c r="BU231" s="104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79"/>
      <c r="CI231" s="79"/>
      <c r="CJ231" s="79"/>
      <c r="CK231" s="79"/>
      <c r="CL231" s="79"/>
      <c r="CM231" s="79"/>
      <c r="CN231" s="79"/>
      <c r="CO231" s="79"/>
      <c r="CP231" s="79"/>
      <c r="CQ231" s="79"/>
      <c r="CR231" s="79"/>
      <c r="CS231" s="79"/>
      <c r="CT231" s="79"/>
      <c r="CU231" s="79"/>
      <c r="CV231" s="79"/>
      <c r="CW231" s="79"/>
      <c r="CX231" s="79"/>
      <c r="CY231" s="79"/>
      <c r="CZ231" s="79"/>
      <c r="DA231" s="79"/>
    </row>
    <row r="232" spans="1:105" ht="15.75" x14ac:dyDescent="0.25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  <c r="BJ232" s="104"/>
      <c r="BK232" s="104"/>
      <c r="BL232" s="104"/>
      <c r="BM232" s="104"/>
      <c r="BN232" s="104"/>
      <c r="BO232" s="104"/>
      <c r="BP232" s="104"/>
      <c r="BQ232" s="104"/>
      <c r="BR232" s="104"/>
      <c r="BS232" s="104"/>
      <c r="BT232" s="104"/>
      <c r="BU232" s="104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79"/>
      <c r="CI232" s="79"/>
      <c r="CJ232" s="79"/>
      <c r="CK232" s="79"/>
      <c r="CL232" s="79"/>
      <c r="CM232" s="79"/>
      <c r="CN232" s="79"/>
      <c r="CO232" s="79"/>
      <c r="CP232" s="79"/>
      <c r="CQ232" s="79"/>
      <c r="CR232" s="79"/>
      <c r="CS232" s="79"/>
      <c r="CT232" s="79"/>
      <c r="CU232" s="79"/>
      <c r="CV232" s="79"/>
      <c r="CW232" s="79"/>
      <c r="CX232" s="79"/>
      <c r="CY232" s="79"/>
      <c r="CZ232" s="79"/>
      <c r="DA232" s="79"/>
    </row>
    <row r="233" spans="1:105" ht="15.75" x14ac:dyDescent="0.25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  <c r="AY233" s="104"/>
      <c r="AZ233" s="104"/>
      <c r="BA233" s="104"/>
      <c r="BB233" s="104"/>
      <c r="BC233" s="104"/>
      <c r="BD233" s="104"/>
      <c r="BE233" s="104"/>
      <c r="BF233" s="104"/>
      <c r="BG233" s="104"/>
      <c r="BH233" s="104"/>
      <c r="BI233" s="104"/>
      <c r="BJ233" s="104"/>
      <c r="BK233" s="104"/>
      <c r="BL233" s="104"/>
      <c r="BM233" s="104"/>
      <c r="BN233" s="104"/>
      <c r="BO233" s="104"/>
      <c r="BP233" s="104"/>
      <c r="BQ233" s="104"/>
      <c r="BR233" s="104"/>
      <c r="BS233" s="104"/>
      <c r="BT233" s="104"/>
      <c r="BU233" s="104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79"/>
      <c r="CI233" s="79"/>
      <c r="CJ233" s="79"/>
      <c r="CK233" s="79"/>
      <c r="CL233" s="79"/>
      <c r="CM233" s="79"/>
      <c r="CN233" s="79"/>
      <c r="CO233" s="79"/>
      <c r="CP233" s="79"/>
      <c r="CQ233" s="79"/>
      <c r="CR233" s="79"/>
      <c r="CS233" s="79"/>
      <c r="CT233" s="79"/>
      <c r="CU233" s="79"/>
      <c r="CV233" s="79"/>
      <c r="CW233" s="79"/>
      <c r="CX233" s="79"/>
      <c r="CY233" s="79"/>
      <c r="CZ233" s="79"/>
      <c r="DA233" s="79"/>
    </row>
    <row r="234" spans="1:105" ht="15.75" x14ac:dyDescent="0.25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  <c r="AY234" s="104"/>
      <c r="AZ234" s="104"/>
      <c r="BA234" s="104"/>
      <c r="BB234" s="104"/>
      <c r="BC234" s="104"/>
      <c r="BD234" s="104"/>
      <c r="BE234" s="104"/>
      <c r="BF234" s="104"/>
      <c r="BG234" s="104"/>
      <c r="BH234" s="104"/>
      <c r="BI234" s="104"/>
      <c r="BJ234" s="104"/>
      <c r="BK234" s="104"/>
      <c r="BL234" s="104"/>
      <c r="BM234" s="104"/>
      <c r="BN234" s="104"/>
      <c r="BO234" s="104"/>
      <c r="BP234" s="104"/>
      <c r="BQ234" s="104"/>
      <c r="BR234" s="104"/>
      <c r="BS234" s="104"/>
      <c r="BT234" s="104"/>
      <c r="BU234" s="104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79"/>
      <c r="CM234" s="79"/>
      <c r="CN234" s="79"/>
      <c r="CO234" s="79"/>
      <c r="CP234" s="79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</row>
    <row r="235" spans="1:105" ht="15.75" x14ac:dyDescent="0.2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4"/>
      <c r="AI235" s="104"/>
      <c r="AJ235" s="104"/>
      <c r="AK235" s="104"/>
      <c r="AL235" s="104"/>
      <c r="AM235" s="104"/>
      <c r="AN235" s="104"/>
      <c r="AO235" s="104"/>
      <c r="AP235" s="104"/>
      <c r="AQ235" s="104"/>
      <c r="AR235" s="104"/>
      <c r="AS235" s="104"/>
      <c r="AT235" s="104"/>
      <c r="AU235" s="104"/>
      <c r="AV235" s="104"/>
      <c r="AW235" s="104"/>
      <c r="AX235" s="104"/>
      <c r="AY235" s="104"/>
      <c r="AZ235" s="104"/>
      <c r="BA235" s="104"/>
      <c r="BB235" s="104"/>
      <c r="BC235" s="104"/>
      <c r="BD235" s="104"/>
      <c r="BE235" s="104"/>
      <c r="BF235" s="104"/>
      <c r="BG235" s="104"/>
      <c r="BH235" s="104"/>
      <c r="BI235" s="104"/>
      <c r="BJ235" s="104"/>
      <c r="BK235" s="104"/>
      <c r="BL235" s="104"/>
      <c r="BM235" s="104"/>
      <c r="BN235" s="104"/>
      <c r="BO235" s="104"/>
      <c r="BP235" s="104"/>
      <c r="BQ235" s="104"/>
      <c r="BR235" s="104"/>
      <c r="BS235" s="104"/>
      <c r="BT235" s="104"/>
      <c r="BU235" s="104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79"/>
      <c r="CV235" s="79"/>
      <c r="CW235" s="79"/>
      <c r="CX235" s="79"/>
      <c r="CY235" s="79"/>
      <c r="CZ235" s="79"/>
      <c r="DA235" s="79"/>
    </row>
    <row r="236" spans="1:105" ht="15.75" x14ac:dyDescent="0.25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4"/>
      <c r="AI236" s="104"/>
      <c r="AJ236" s="104"/>
      <c r="AK236" s="104"/>
      <c r="AL236" s="104"/>
      <c r="AM236" s="104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  <c r="AY236" s="104"/>
      <c r="AZ236" s="104"/>
      <c r="BA236" s="104"/>
      <c r="BB236" s="104"/>
      <c r="BC236" s="104"/>
      <c r="BD236" s="104"/>
      <c r="BE236" s="104"/>
      <c r="BF236" s="104"/>
      <c r="BG236" s="104"/>
      <c r="BH236" s="104"/>
      <c r="BI236" s="104"/>
      <c r="BJ236" s="104"/>
      <c r="BK236" s="104"/>
      <c r="BL236" s="104"/>
      <c r="BM236" s="104"/>
      <c r="BN236" s="104"/>
      <c r="BO236" s="104"/>
      <c r="BP236" s="104"/>
      <c r="BQ236" s="104"/>
      <c r="BR236" s="104"/>
      <c r="BS236" s="104"/>
      <c r="BT236" s="104"/>
      <c r="BU236" s="104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79"/>
      <c r="CV236" s="79"/>
      <c r="CW236" s="79"/>
      <c r="CX236" s="79"/>
      <c r="CY236" s="79"/>
      <c r="CZ236" s="79"/>
      <c r="DA236" s="79"/>
    </row>
    <row r="237" spans="1:105" ht="15.75" x14ac:dyDescent="0.25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4"/>
      <c r="AI237" s="104"/>
      <c r="AJ237" s="104"/>
      <c r="AK237" s="104"/>
      <c r="AL237" s="104"/>
      <c r="AM237" s="104"/>
      <c r="AN237" s="104"/>
      <c r="AO237" s="104"/>
      <c r="AP237" s="104"/>
      <c r="AQ237" s="104"/>
      <c r="AR237" s="104"/>
      <c r="AS237" s="104"/>
      <c r="AT237" s="104"/>
      <c r="AU237" s="104"/>
      <c r="AV237" s="104"/>
      <c r="AW237" s="104"/>
      <c r="AX237" s="104"/>
      <c r="AY237" s="104"/>
      <c r="AZ237" s="104"/>
      <c r="BA237" s="104"/>
      <c r="BB237" s="104"/>
      <c r="BC237" s="104"/>
      <c r="BD237" s="104"/>
      <c r="BE237" s="104"/>
      <c r="BF237" s="104"/>
      <c r="BG237" s="104"/>
      <c r="BH237" s="104"/>
      <c r="BI237" s="104"/>
      <c r="BJ237" s="104"/>
      <c r="BK237" s="104"/>
      <c r="BL237" s="104"/>
      <c r="BM237" s="104"/>
      <c r="BN237" s="104"/>
      <c r="BO237" s="104"/>
      <c r="BP237" s="104"/>
      <c r="BQ237" s="104"/>
      <c r="BR237" s="104"/>
      <c r="BS237" s="104"/>
      <c r="BT237" s="104"/>
      <c r="BU237" s="104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79"/>
      <c r="CI237" s="79"/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79"/>
      <c r="CW237" s="79"/>
      <c r="CX237" s="79"/>
      <c r="CY237" s="79"/>
      <c r="CZ237" s="79"/>
      <c r="DA237" s="79"/>
    </row>
    <row r="238" spans="1:105" ht="15.75" x14ac:dyDescent="0.25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/>
      <c r="AI238" s="104"/>
      <c r="AJ238" s="104"/>
      <c r="AK238" s="104"/>
      <c r="AL238" s="104"/>
      <c r="AM238" s="104"/>
      <c r="AN238" s="104"/>
      <c r="AO238" s="104"/>
      <c r="AP238" s="104"/>
      <c r="AQ238" s="104"/>
      <c r="AR238" s="104"/>
      <c r="AS238" s="104"/>
      <c r="AT238" s="104"/>
      <c r="AU238" s="104"/>
      <c r="AV238" s="104"/>
      <c r="AW238" s="104"/>
      <c r="AX238" s="104"/>
      <c r="AY238" s="104"/>
      <c r="AZ238" s="104"/>
      <c r="BA238" s="104"/>
      <c r="BB238" s="104"/>
      <c r="BC238" s="104"/>
      <c r="BD238" s="104"/>
      <c r="BE238" s="104"/>
      <c r="BF238" s="104"/>
      <c r="BG238" s="104"/>
      <c r="BH238" s="104"/>
      <c r="BI238" s="104"/>
      <c r="BJ238" s="104"/>
      <c r="BK238" s="104"/>
      <c r="BL238" s="104"/>
      <c r="BM238" s="104"/>
      <c r="BN238" s="104"/>
      <c r="BO238" s="104"/>
      <c r="BP238" s="104"/>
      <c r="BQ238" s="104"/>
      <c r="BR238" s="104"/>
      <c r="BS238" s="104"/>
      <c r="BT238" s="104"/>
      <c r="BU238" s="104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</row>
    <row r="239" spans="1:105" ht="15.75" x14ac:dyDescent="0.25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/>
      <c r="AI239" s="104"/>
      <c r="AJ239" s="104"/>
      <c r="AK239" s="104"/>
      <c r="AL239" s="104"/>
      <c r="AM239" s="104"/>
      <c r="AN239" s="104"/>
      <c r="AO239" s="104"/>
      <c r="AP239" s="104"/>
      <c r="AQ239" s="104"/>
      <c r="AR239" s="104"/>
      <c r="AS239" s="104"/>
      <c r="AT239" s="104"/>
      <c r="AU239" s="104"/>
      <c r="AV239" s="104"/>
      <c r="AW239" s="104"/>
      <c r="AX239" s="104"/>
      <c r="AY239" s="104"/>
      <c r="AZ239" s="104"/>
      <c r="BA239" s="104"/>
      <c r="BB239" s="104"/>
      <c r="BC239" s="104"/>
      <c r="BD239" s="104"/>
      <c r="BE239" s="104"/>
      <c r="BF239" s="104"/>
      <c r="BG239" s="104"/>
      <c r="BH239" s="104"/>
      <c r="BI239" s="104"/>
      <c r="BJ239" s="104"/>
      <c r="BK239" s="104"/>
      <c r="BL239" s="104"/>
      <c r="BM239" s="104"/>
      <c r="BN239" s="104"/>
      <c r="BO239" s="104"/>
      <c r="BP239" s="104"/>
      <c r="BQ239" s="104"/>
      <c r="BR239" s="104"/>
      <c r="BS239" s="104"/>
      <c r="BT239" s="104"/>
      <c r="BU239" s="104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</row>
    <row r="240" spans="1:105" ht="15.75" x14ac:dyDescent="0.25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4"/>
      <c r="AI240" s="104"/>
      <c r="AJ240" s="104"/>
      <c r="AK240" s="104"/>
      <c r="AL240" s="104"/>
      <c r="AM240" s="104"/>
      <c r="AN240" s="104"/>
      <c r="AO240" s="104"/>
      <c r="AP240" s="104"/>
      <c r="AQ240" s="104"/>
      <c r="AR240" s="104"/>
      <c r="AS240" s="104"/>
      <c r="AT240" s="104"/>
      <c r="AU240" s="104"/>
      <c r="AV240" s="104"/>
      <c r="AW240" s="104"/>
      <c r="AX240" s="104"/>
      <c r="AY240" s="104"/>
      <c r="AZ240" s="104"/>
      <c r="BA240" s="104"/>
      <c r="BB240" s="104"/>
      <c r="BC240" s="104"/>
      <c r="BD240" s="104"/>
      <c r="BE240" s="104"/>
      <c r="BF240" s="104"/>
      <c r="BG240" s="104"/>
      <c r="BH240" s="104"/>
      <c r="BI240" s="104"/>
      <c r="BJ240" s="104"/>
      <c r="BK240" s="104"/>
      <c r="BL240" s="104"/>
      <c r="BM240" s="104"/>
      <c r="BN240" s="104"/>
      <c r="BO240" s="104"/>
      <c r="BP240" s="104"/>
      <c r="BQ240" s="104"/>
      <c r="BR240" s="104"/>
      <c r="BS240" s="104"/>
      <c r="BT240" s="104"/>
      <c r="BU240" s="104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</row>
    <row r="241" spans="1:105" ht="15.75" x14ac:dyDescent="0.25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4"/>
      <c r="AI241" s="104"/>
      <c r="AJ241" s="104"/>
      <c r="AK241" s="104"/>
      <c r="AL241" s="104"/>
      <c r="AM241" s="104"/>
      <c r="AN241" s="104"/>
      <c r="AO241" s="104"/>
      <c r="AP241" s="104"/>
      <c r="AQ241" s="104"/>
      <c r="AR241" s="104"/>
      <c r="AS241" s="104"/>
      <c r="AT241" s="104"/>
      <c r="AU241" s="104"/>
      <c r="AV241" s="104"/>
      <c r="AW241" s="104"/>
      <c r="AX241" s="104"/>
      <c r="AY241" s="104"/>
      <c r="AZ241" s="104"/>
      <c r="BA241" s="104"/>
      <c r="BB241" s="104"/>
      <c r="BC241" s="104"/>
      <c r="BD241" s="104"/>
      <c r="BE241" s="104"/>
      <c r="BF241" s="104"/>
      <c r="BG241" s="104"/>
      <c r="BH241" s="104"/>
      <c r="BI241" s="104"/>
      <c r="BJ241" s="104"/>
      <c r="BK241" s="104"/>
      <c r="BL241" s="104"/>
      <c r="BM241" s="104"/>
      <c r="BN241" s="104"/>
      <c r="BO241" s="104"/>
      <c r="BP241" s="104"/>
      <c r="BQ241" s="104"/>
      <c r="BR241" s="104"/>
      <c r="BS241" s="104"/>
      <c r="BT241" s="104"/>
      <c r="BU241" s="104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</row>
    <row r="242" spans="1:105" ht="15.75" x14ac:dyDescent="0.25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/>
      <c r="AI242" s="104"/>
      <c r="AJ242" s="104"/>
      <c r="AK242" s="104"/>
      <c r="AL242" s="104"/>
      <c r="AM242" s="104"/>
      <c r="AN242" s="104"/>
      <c r="AO242" s="104"/>
      <c r="AP242" s="104"/>
      <c r="AQ242" s="104"/>
      <c r="AR242" s="104"/>
      <c r="AS242" s="104"/>
      <c r="AT242" s="104"/>
      <c r="AU242" s="104"/>
      <c r="AV242" s="104"/>
      <c r="AW242" s="104"/>
      <c r="AX242" s="104"/>
      <c r="AY242" s="104"/>
      <c r="AZ242" s="104"/>
      <c r="BA242" s="104"/>
      <c r="BB242" s="104"/>
      <c r="BC242" s="104"/>
      <c r="BD242" s="104"/>
      <c r="BE242" s="104"/>
      <c r="BF242" s="104"/>
      <c r="BG242" s="104"/>
      <c r="BH242" s="104"/>
      <c r="BI242" s="104"/>
      <c r="BJ242" s="104"/>
      <c r="BK242" s="104"/>
      <c r="BL242" s="104"/>
      <c r="BM242" s="104"/>
      <c r="BN242" s="104"/>
      <c r="BO242" s="104"/>
      <c r="BP242" s="104"/>
      <c r="BQ242" s="104"/>
      <c r="BR242" s="104"/>
      <c r="BS242" s="104"/>
      <c r="BT242" s="104"/>
      <c r="BU242" s="104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</row>
    <row r="243" spans="1:105" ht="15.75" x14ac:dyDescent="0.25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/>
      <c r="AI243" s="104"/>
      <c r="AJ243" s="104"/>
      <c r="AK243" s="104"/>
      <c r="AL243" s="104"/>
      <c r="AM243" s="104"/>
      <c r="AN243" s="104"/>
      <c r="AO243" s="104"/>
      <c r="AP243" s="104"/>
      <c r="AQ243" s="104"/>
      <c r="AR243" s="104"/>
      <c r="AS243" s="104"/>
      <c r="AT243" s="104"/>
      <c r="AU243" s="104"/>
      <c r="AV243" s="104"/>
      <c r="AW243" s="104"/>
      <c r="AX243" s="104"/>
      <c r="AY243" s="104"/>
      <c r="AZ243" s="104"/>
      <c r="BA243" s="104"/>
      <c r="BB243" s="104"/>
      <c r="BC243" s="104"/>
      <c r="BD243" s="104"/>
      <c r="BE243" s="104"/>
      <c r="BF243" s="104"/>
      <c r="BG243" s="104"/>
      <c r="BH243" s="104"/>
      <c r="BI243" s="104"/>
      <c r="BJ243" s="104"/>
      <c r="BK243" s="104"/>
      <c r="BL243" s="104"/>
      <c r="BM243" s="104"/>
      <c r="BN243" s="104"/>
      <c r="BO243" s="104"/>
      <c r="BP243" s="104"/>
      <c r="BQ243" s="104"/>
      <c r="BR243" s="104"/>
      <c r="BS243" s="104"/>
      <c r="BT243" s="104"/>
      <c r="BU243" s="104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</row>
    <row r="244" spans="1:105" ht="15.75" x14ac:dyDescent="0.25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4"/>
      <c r="AT244" s="104"/>
      <c r="AU244" s="104"/>
      <c r="AV244" s="104"/>
      <c r="AW244" s="104"/>
      <c r="AX244" s="104"/>
      <c r="AY244" s="104"/>
      <c r="AZ244" s="104"/>
      <c r="BA244" s="104"/>
      <c r="BB244" s="104"/>
      <c r="BC244" s="104"/>
      <c r="BD244" s="104"/>
      <c r="BE244" s="104"/>
      <c r="BF244" s="104"/>
      <c r="BG244" s="104"/>
      <c r="BH244" s="104"/>
      <c r="BI244" s="104"/>
      <c r="BJ244" s="104"/>
      <c r="BK244" s="104"/>
      <c r="BL244" s="104"/>
      <c r="BM244" s="104"/>
      <c r="BN244" s="104"/>
      <c r="BO244" s="104"/>
      <c r="BP244" s="104"/>
      <c r="BQ244" s="104"/>
      <c r="BR244" s="104"/>
      <c r="BS244" s="104"/>
      <c r="BT244" s="104"/>
      <c r="BU244" s="104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</row>
    <row r="245" spans="1:105" ht="15.75" x14ac:dyDescent="0.2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4"/>
      <c r="AT245" s="104"/>
      <c r="AU245" s="104"/>
      <c r="AV245" s="104"/>
      <c r="AW245" s="104"/>
      <c r="AX245" s="104"/>
      <c r="AY245" s="104"/>
      <c r="AZ245" s="104"/>
      <c r="BA245" s="104"/>
      <c r="BB245" s="104"/>
      <c r="BC245" s="104"/>
      <c r="BD245" s="104"/>
      <c r="BE245" s="104"/>
      <c r="BF245" s="104"/>
      <c r="BG245" s="104"/>
      <c r="BH245" s="104"/>
      <c r="BI245" s="104"/>
      <c r="BJ245" s="104"/>
      <c r="BK245" s="104"/>
      <c r="BL245" s="104"/>
      <c r="BM245" s="104"/>
      <c r="BN245" s="104"/>
      <c r="BO245" s="104"/>
      <c r="BP245" s="104"/>
      <c r="BQ245" s="104"/>
      <c r="BR245" s="104"/>
      <c r="BS245" s="104"/>
      <c r="BT245" s="104"/>
      <c r="BU245" s="104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79"/>
      <c r="CI245" s="79"/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79"/>
      <c r="CW245" s="79"/>
      <c r="CX245" s="79"/>
      <c r="CY245" s="79"/>
      <c r="CZ245" s="79"/>
      <c r="DA245" s="79"/>
    </row>
    <row r="246" spans="1:105" ht="15.75" x14ac:dyDescent="0.25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4"/>
      <c r="AT246" s="104"/>
      <c r="AU246" s="104"/>
      <c r="AV246" s="104"/>
      <c r="AW246" s="104"/>
      <c r="AX246" s="104"/>
      <c r="AY246" s="104"/>
      <c r="AZ246" s="104"/>
      <c r="BA246" s="104"/>
      <c r="BB246" s="104"/>
      <c r="BC246" s="104"/>
      <c r="BD246" s="104"/>
      <c r="BE246" s="104"/>
      <c r="BF246" s="104"/>
      <c r="BG246" s="104"/>
      <c r="BH246" s="104"/>
      <c r="BI246" s="104"/>
      <c r="BJ246" s="104"/>
      <c r="BK246" s="104"/>
      <c r="BL246" s="104"/>
      <c r="BM246" s="104"/>
      <c r="BN246" s="104"/>
      <c r="BO246" s="104"/>
      <c r="BP246" s="104"/>
      <c r="BQ246" s="104"/>
      <c r="BR246" s="104"/>
      <c r="BS246" s="104"/>
      <c r="BT246" s="104"/>
      <c r="BU246" s="104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</row>
    <row r="247" spans="1:105" ht="15.75" x14ac:dyDescent="0.25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4"/>
      <c r="AT247" s="104"/>
      <c r="AU247" s="104"/>
      <c r="AV247" s="104"/>
      <c r="AW247" s="104"/>
      <c r="AX247" s="104"/>
      <c r="AY247" s="104"/>
      <c r="AZ247" s="104"/>
      <c r="BA247" s="104"/>
      <c r="BB247" s="104"/>
      <c r="BC247" s="104"/>
      <c r="BD247" s="104"/>
      <c r="BE247" s="104"/>
      <c r="BF247" s="104"/>
      <c r="BG247" s="104"/>
      <c r="BH247" s="104"/>
      <c r="BI247" s="104"/>
      <c r="BJ247" s="104"/>
      <c r="BK247" s="104"/>
      <c r="BL247" s="104"/>
      <c r="BM247" s="104"/>
      <c r="BN247" s="104"/>
      <c r="BO247" s="104"/>
      <c r="BP247" s="104"/>
      <c r="BQ247" s="104"/>
      <c r="BR247" s="104"/>
      <c r="BS247" s="104"/>
      <c r="BT247" s="104"/>
      <c r="BU247" s="104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</row>
    <row r="248" spans="1:105" ht="15.75" x14ac:dyDescent="0.25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4"/>
      <c r="AT248" s="104"/>
      <c r="AU248" s="104"/>
      <c r="AV248" s="104"/>
      <c r="AW248" s="104"/>
      <c r="AX248" s="104"/>
      <c r="AY248" s="104"/>
      <c r="AZ248" s="104"/>
      <c r="BA248" s="104"/>
      <c r="BB248" s="104"/>
      <c r="BC248" s="104"/>
      <c r="BD248" s="104"/>
      <c r="BE248" s="104"/>
      <c r="BF248" s="104"/>
      <c r="BG248" s="104"/>
      <c r="BH248" s="104"/>
      <c r="BI248" s="104"/>
      <c r="BJ248" s="104"/>
      <c r="BK248" s="104"/>
      <c r="BL248" s="104"/>
      <c r="BM248" s="104"/>
      <c r="BN248" s="104"/>
      <c r="BO248" s="104"/>
      <c r="BP248" s="104"/>
      <c r="BQ248" s="104"/>
      <c r="BR248" s="104"/>
      <c r="BS248" s="104"/>
      <c r="BT248" s="104"/>
      <c r="BU248" s="104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</row>
    <row r="249" spans="1:105" ht="15.75" x14ac:dyDescent="0.25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  <c r="AY249" s="104"/>
      <c r="AZ249" s="104"/>
      <c r="BA249" s="104"/>
      <c r="BB249" s="104"/>
      <c r="BC249" s="104"/>
      <c r="BD249" s="104"/>
      <c r="BE249" s="104"/>
      <c r="BF249" s="104"/>
      <c r="BG249" s="104"/>
      <c r="BH249" s="104"/>
      <c r="BI249" s="104"/>
      <c r="BJ249" s="104"/>
      <c r="BK249" s="104"/>
      <c r="BL249" s="104"/>
      <c r="BM249" s="104"/>
      <c r="BN249" s="104"/>
      <c r="BO249" s="104"/>
      <c r="BP249" s="104"/>
      <c r="BQ249" s="104"/>
      <c r="BR249" s="104"/>
      <c r="BS249" s="104"/>
      <c r="BT249" s="104"/>
      <c r="BU249" s="104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</row>
    <row r="250" spans="1:105" ht="15.75" x14ac:dyDescent="0.25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/>
      <c r="AI250" s="104"/>
      <c r="AJ250" s="104"/>
      <c r="AK250" s="104"/>
      <c r="AL250" s="104"/>
      <c r="AM250" s="104"/>
      <c r="AN250" s="104"/>
      <c r="AO250" s="104"/>
      <c r="AP250" s="104"/>
      <c r="AQ250" s="104"/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4"/>
      <c r="BB250" s="104"/>
      <c r="BC250" s="104"/>
      <c r="BD250" s="104"/>
      <c r="BE250" s="104"/>
      <c r="BF250" s="104"/>
      <c r="BG250" s="104"/>
      <c r="BH250" s="104"/>
      <c r="BI250" s="104"/>
      <c r="BJ250" s="104"/>
      <c r="BK250" s="104"/>
      <c r="BL250" s="104"/>
      <c r="BM250" s="104"/>
      <c r="BN250" s="104"/>
      <c r="BO250" s="104"/>
      <c r="BP250" s="104"/>
      <c r="BQ250" s="104"/>
      <c r="BR250" s="104"/>
      <c r="BS250" s="104"/>
      <c r="BT250" s="104"/>
      <c r="BU250" s="104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</row>
    <row r="251" spans="1:105" ht="15.75" x14ac:dyDescent="0.25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/>
      <c r="AI251" s="104"/>
      <c r="AJ251" s="104"/>
      <c r="AK251" s="104"/>
      <c r="AL251" s="104"/>
      <c r="AM251" s="104"/>
      <c r="AN251" s="104"/>
      <c r="AO251" s="104"/>
      <c r="AP251" s="104"/>
      <c r="AQ251" s="104"/>
      <c r="AR251" s="104"/>
      <c r="AS251" s="104"/>
      <c r="AT251" s="104"/>
      <c r="AU251" s="104"/>
      <c r="AV251" s="104"/>
      <c r="AW251" s="104"/>
      <c r="AX251" s="104"/>
      <c r="AY251" s="104"/>
      <c r="AZ251" s="104"/>
      <c r="BA251" s="104"/>
      <c r="BB251" s="104"/>
      <c r="BC251" s="104"/>
      <c r="BD251" s="104"/>
      <c r="BE251" s="104"/>
      <c r="BF251" s="104"/>
      <c r="BG251" s="104"/>
      <c r="BH251" s="104"/>
      <c r="BI251" s="104"/>
      <c r="BJ251" s="104"/>
      <c r="BK251" s="104"/>
      <c r="BL251" s="104"/>
      <c r="BM251" s="104"/>
      <c r="BN251" s="104"/>
      <c r="BO251" s="104"/>
      <c r="BP251" s="104"/>
      <c r="BQ251" s="104"/>
      <c r="BR251" s="104"/>
      <c r="BS251" s="104"/>
      <c r="BT251" s="104"/>
      <c r="BU251" s="104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79"/>
      <c r="CI251" s="79"/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79"/>
      <c r="CW251" s="79"/>
      <c r="CX251" s="79"/>
      <c r="CY251" s="79"/>
      <c r="CZ251" s="79"/>
      <c r="DA251" s="79"/>
    </row>
    <row r="252" spans="1:105" ht="15.75" x14ac:dyDescent="0.25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/>
      <c r="AI252" s="104"/>
      <c r="AJ252" s="104"/>
      <c r="AK252" s="104"/>
      <c r="AL252" s="104"/>
      <c r="AM252" s="104"/>
      <c r="AN252" s="104"/>
      <c r="AO252" s="104"/>
      <c r="AP252" s="104"/>
      <c r="AQ252" s="104"/>
      <c r="AR252" s="104"/>
      <c r="AS252" s="104"/>
      <c r="AT252" s="104"/>
      <c r="AU252" s="104"/>
      <c r="AV252" s="104"/>
      <c r="AW252" s="104"/>
      <c r="AX252" s="104"/>
      <c r="AY252" s="104"/>
      <c r="AZ252" s="104"/>
      <c r="BA252" s="104"/>
      <c r="BB252" s="104"/>
      <c r="BC252" s="104"/>
      <c r="BD252" s="104"/>
      <c r="BE252" s="104"/>
      <c r="BF252" s="104"/>
      <c r="BG252" s="104"/>
      <c r="BH252" s="104"/>
      <c r="BI252" s="104"/>
      <c r="BJ252" s="104"/>
      <c r="BK252" s="104"/>
      <c r="BL252" s="104"/>
      <c r="BM252" s="104"/>
      <c r="BN252" s="104"/>
      <c r="BO252" s="104"/>
      <c r="BP252" s="104"/>
      <c r="BQ252" s="104"/>
      <c r="BR252" s="104"/>
      <c r="BS252" s="104"/>
      <c r="BT252" s="104"/>
      <c r="BU252" s="104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79"/>
      <c r="CI252" s="79"/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79"/>
      <c r="CW252" s="79"/>
      <c r="CX252" s="79"/>
      <c r="CY252" s="79"/>
      <c r="CZ252" s="79"/>
      <c r="DA252" s="79"/>
    </row>
    <row r="253" spans="1:105" ht="15.75" x14ac:dyDescent="0.25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04"/>
      <c r="AW253" s="104"/>
      <c r="AX253" s="104"/>
      <c r="AY253" s="104"/>
      <c r="AZ253" s="104"/>
      <c r="BA253" s="104"/>
      <c r="BB253" s="104"/>
      <c r="BC253" s="104"/>
      <c r="BD253" s="104"/>
      <c r="BE253" s="104"/>
      <c r="BF253" s="104"/>
      <c r="BG253" s="104"/>
      <c r="BH253" s="104"/>
      <c r="BI253" s="104"/>
      <c r="BJ253" s="104"/>
      <c r="BK253" s="104"/>
      <c r="BL253" s="104"/>
      <c r="BM253" s="104"/>
      <c r="BN253" s="104"/>
      <c r="BO253" s="104"/>
      <c r="BP253" s="104"/>
      <c r="BQ253" s="104"/>
      <c r="BR253" s="104"/>
      <c r="BS253" s="104"/>
      <c r="BT253" s="104"/>
      <c r="BU253" s="104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79"/>
      <c r="CI253" s="79"/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79"/>
      <c r="CW253" s="79"/>
      <c r="CX253" s="79"/>
      <c r="CY253" s="79"/>
      <c r="CZ253" s="79"/>
      <c r="DA253" s="79"/>
    </row>
    <row r="254" spans="1:105" ht="15.75" x14ac:dyDescent="0.25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/>
      <c r="AI254" s="104"/>
      <c r="AJ254" s="104"/>
      <c r="AK254" s="104"/>
      <c r="AL254" s="104"/>
      <c r="AM254" s="104"/>
      <c r="AN254" s="104"/>
      <c r="AO254" s="104"/>
      <c r="AP254" s="104"/>
      <c r="AQ254" s="104"/>
      <c r="AR254" s="104"/>
      <c r="AS254" s="104"/>
      <c r="AT254" s="104"/>
      <c r="AU254" s="104"/>
      <c r="AV254" s="104"/>
      <c r="AW254" s="104"/>
      <c r="AX254" s="104"/>
      <c r="AY254" s="104"/>
      <c r="AZ254" s="104"/>
      <c r="BA254" s="104"/>
      <c r="BB254" s="104"/>
      <c r="BC254" s="104"/>
      <c r="BD254" s="104"/>
      <c r="BE254" s="104"/>
      <c r="BF254" s="104"/>
      <c r="BG254" s="104"/>
      <c r="BH254" s="104"/>
      <c r="BI254" s="104"/>
      <c r="BJ254" s="104"/>
      <c r="BK254" s="104"/>
      <c r="BL254" s="104"/>
      <c r="BM254" s="104"/>
      <c r="BN254" s="104"/>
      <c r="BO254" s="104"/>
      <c r="BP254" s="104"/>
      <c r="BQ254" s="104"/>
      <c r="BR254" s="104"/>
      <c r="BS254" s="104"/>
      <c r="BT254" s="104"/>
      <c r="BU254" s="104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79"/>
      <c r="CI254" s="79"/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79"/>
      <c r="CW254" s="79"/>
      <c r="CX254" s="79"/>
      <c r="CY254" s="79"/>
      <c r="CZ254" s="79"/>
      <c r="DA254" s="79"/>
    </row>
    <row r="255" spans="1:105" ht="15.75" x14ac:dyDescent="0.2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/>
      <c r="AI255" s="104"/>
      <c r="AJ255" s="104"/>
      <c r="AK255" s="104"/>
      <c r="AL255" s="104"/>
      <c r="AM255" s="104"/>
      <c r="AN255" s="104"/>
      <c r="AO255" s="104"/>
      <c r="AP255" s="104"/>
      <c r="AQ255" s="104"/>
      <c r="AR255" s="104"/>
      <c r="AS255" s="104"/>
      <c r="AT255" s="104"/>
      <c r="AU255" s="104"/>
      <c r="AV255" s="104"/>
      <c r="AW255" s="104"/>
      <c r="AX255" s="104"/>
      <c r="AY255" s="104"/>
      <c r="AZ255" s="104"/>
      <c r="BA255" s="104"/>
      <c r="BB255" s="104"/>
      <c r="BC255" s="104"/>
      <c r="BD255" s="104"/>
      <c r="BE255" s="104"/>
      <c r="BF255" s="104"/>
      <c r="BG255" s="104"/>
      <c r="BH255" s="104"/>
      <c r="BI255" s="104"/>
      <c r="BJ255" s="104"/>
      <c r="BK255" s="104"/>
      <c r="BL255" s="104"/>
      <c r="BM255" s="104"/>
      <c r="BN255" s="104"/>
      <c r="BO255" s="104"/>
      <c r="BP255" s="104"/>
      <c r="BQ255" s="104"/>
      <c r="BR255" s="104"/>
      <c r="BS255" s="104"/>
      <c r="BT255" s="104"/>
      <c r="BU255" s="104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79"/>
      <c r="CI255" s="79"/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79"/>
      <c r="CW255" s="79"/>
      <c r="CX255" s="79"/>
      <c r="CY255" s="79"/>
      <c r="CZ255" s="79"/>
      <c r="DA255" s="79"/>
    </row>
    <row r="256" spans="1:105" ht="15.75" x14ac:dyDescent="0.25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/>
      <c r="AI256" s="104"/>
      <c r="AJ256" s="104"/>
      <c r="AK256" s="104"/>
      <c r="AL256" s="104"/>
      <c r="AM256" s="104"/>
      <c r="AN256" s="104"/>
      <c r="AO256" s="104"/>
      <c r="AP256" s="104"/>
      <c r="AQ256" s="104"/>
      <c r="AR256" s="104"/>
      <c r="AS256" s="104"/>
      <c r="AT256" s="104"/>
      <c r="AU256" s="104"/>
      <c r="AV256" s="104"/>
      <c r="AW256" s="104"/>
      <c r="AX256" s="104"/>
      <c r="AY256" s="104"/>
      <c r="AZ256" s="104"/>
      <c r="BA256" s="104"/>
      <c r="BB256" s="104"/>
      <c r="BC256" s="104"/>
      <c r="BD256" s="104"/>
      <c r="BE256" s="104"/>
      <c r="BF256" s="104"/>
      <c r="BG256" s="104"/>
      <c r="BH256" s="104"/>
      <c r="BI256" s="104"/>
      <c r="BJ256" s="104"/>
      <c r="BK256" s="104"/>
      <c r="BL256" s="104"/>
      <c r="BM256" s="104"/>
      <c r="BN256" s="104"/>
      <c r="BO256" s="104"/>
      <c r="BP256" s="104"/>
      <c r="BQ256" s="104"/>
      <c r="BR256" s="104"/>
      <c r="BS256" s="104"/>
      <c r="BT256" s="104"/>
      <c r="BU256" s="104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79"/>
      <c r="CI256" s="79"/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79"/>
      <c r="CW256" s="79"/>
      <c r="CX256" s="79"/>
      <c r="CY256" s="79"/>
      <c r="CZ256" s="79"/>
      <c r="DA256" s="79"/>
    </row>
    <row r="257" spans="1:105" ht="15.75" x14ac:dyDescent="0.25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/>
      <c r="AI257" s="104"/>
      <c r="AJ257" s="104"/>
      <c r="AK257" s="104"/>
      <c r="AL257" s="104"/>
      <c r="AM257" s="104"/>
      <c r="AN257" s="104"/>
      <c r="AO257" s="104"/>
      <c r="AP257" s="104"/>
      <c r="AQ257" s="104"/>
      <c r="AR257" s="104"/>
      <c r="AS257" s="104"/>
      <c r="AT257" s="104"/>
      <c r="AU257" s="104"/>
      <c r="AV257" s="104"/>
      <c r="AW257" s="104"/>
      <c r="AX257" s="104"/>
      <c r="AY257" s="104"/>
      <c r="AZ257" s="104"/>
      <c r="BA257" s="104"/>
      <c r="BB257" s="104"/>
      <c r="BC257" s="104"/>
      <c r="BD257" s="104"/>
      <c r="BE257" s="104"/>
      <c r="BF257" s="104"/>
      <c r="BG257" s="104"/>
      <c r="BH257" s="104"/>
      <c r="BI257" s="104"/>
      <c r="BJ257" s="104"/>
      <c r="BK257" s="104"/>
      <c r="BL257" s="104"/>
      <c r="BM257" s="104"/>
      <c r="BN257" s="104"/>
      <c r="BO257" s="104"/>
      <c r="BP257" s="104"/>
      <c r="BQ257" s="104"/>
      <c r="BR257" s="104"/>
      <c r="BS257" s="104"/>
      <c r="BT257" s="104"/>
      <c r="BU257" s="104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79"/>
      <c r="CI257" s="79"/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79"/>
      <c r="CW257" s="79"/>
      <c r="CX257" s="79"/>
      <c r="CY257" s="79"/>
      <c r="CZ257" s="79"/>
      <c r="DA257" s="79"/>
    </row>
    <row r="258" spans="1:105" ht="15.75" x14ac:dyDescent="0.25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4"/>
      <c r="AT258" s="104"/>
      <c r="AU258" s="104"/>
      <c r="AV258" s="104"/>
      <c r="AW258" s="104"/>
      <c r="AX258" s="104"/>
      <c r="AY258" s="104"/>
      <c r="AZ258" s="104"/>
      <c r="BA258" s="104"/>
      <c r="BB258" s="104"/>
      <c r="BC258" s="104"/>
      <c r="BD258" s="104"/>
      <c r="BE258" s="104"/>
      <c r="BF258" s="104"/>
      <c r="BG258" s="104"/>
      <c r="BH258" s="104"/>
      <c r="BI258" s="104"/>
      <c r="BJ258" s="104"/>
      <c r="BK258" s="104"/>
      <c r="BL258" s="104"/>
      <c r="BM258" s="104"/>
      <c r="BN258" s="104"/>
      <c r="BO258" s="104"/>
      <c r="BP258" s="104"/>
      <c r="BQ258" s="104"/>
      <c r="BR258" s="104"/>
      <c r="BS258" s="104"/>
      <c r="BT258" s="104"/>
      <c r="BU258" s="104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79"/>
      <c r="CI258" s="79"/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79"/>
      <c r="CW258" s="79"/>
      <c r="CX258" s="79"/>
      <c r="CY258" s="79"/>
      <c r="CZ258" s="79"/>
      <c r="DA258" s="79"/>
    </row>
    <row r="259" spans="1:105" ht="15.75" x14ac:dyDescent="0.25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4"/>
      <c r="AT259" s="104"/>
      <c r="AU259" s="104"/>
      <c r="AV259" s="104"/>
      <c r="AW259" s="104"/>
      <c r="AX259" s="104"/>
      <c r="AY259" s="104"/>
      <c r="AZ259" s="104"/>
      <c r="BA259" s="104"/>
      <c r="BB259" s="104"/>
      <c r="BC259" s="104"/>
      <c r="BD259" s="104"/>
      <c r="BE259" s="104"/>
      <c r="BF259" s="104"/>
      <c r="BG259" s="104"/>
      <c r="BH259" s="104"/>
      <c r="BI259" s="104"/>
      <c r="BJ259" s="104"/>
      <c r="BK259" s="104"/>
      <c r="BL259" s="104"/>
      <c r="BM259" s="104"/>
      <c r="BN259" s="104"/>
      <c r="BO259" s="104"/>
      <c r="BP259" s="104"/>
      <c r="BQ259" s="104"/>
      <c r="BR259" s="104"/>
      <c r="BS259" s="104"/>
      <c r="BT259" s="104"/>
      <c r="BU259" s="104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79"/>
      <c r="CI259" s="79"/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79"/>
      <c r="CW259" s="79"/>
      <c r="CX259" s="79"/>
      <c r="CY259" s="79"/>
      <c r="CZ259" s="79"/>
      <c r="DA259" s="79"/>
    </row>
    <row r="260" spans="1:105" ht="15.75" x14ac:dyDescent="0.25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4"/>
      <c r="AT260" s="104"/>
      <c r="AU260" s="104"/>
      <c r="AV260" s="104"/>
      <c r="AW260" s="104"/>
      <c r="AX260" s="104"/>
      <c r="AY260" s="104"/>
      <c r="AZ260" s="104"/>
      <c r="BA260" s="104"/>
      <c r="BB260" s="104"/>
      <c r="BC260" s="104"/>
      <c r="BD260" s="104"/>
      <c r="BE260" s="104"/>
      <c r="BF260" s="104"/>
      <c r="BG260" s="104"/>
      <c r="BH260" s="104"/>
      <c r="BI260" s="104"/>
      <c r="BJ260" s="104"/>
      <c r="BK260" s="104"/>
      <c r="BL260" s="104"/>
      <c r="BM260" s="104"/>
      <c r="BN260" s="104"/>
      <c r="BO260" s="104"/>
      <c r="BP260" s="104"/>
      <c r="BQ260" s="104"/>
      <c r="BR260" s="104"/>
      <c r="BS260" s="104"/>
      <c r="BT260" s="104"/>
      <c r="BU260" s="104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79"/>
      <c r="CW260" s="79"/>
      <c r="CX260" s="79"/>
      <c r="CY260" s="79"/>
      <c r="CZ260" s="79"/>
      <c r="DA260" s="79"/>
    </row>
    <row r="261" spans="1:105" ht="15.75" x14ac:dyDescent="0.25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4"/>
      <c r="AT261" s="104"/>
      <c r="AU261" s="104"/>
      <c r="AV261" s="104"/>
      <c r="AW261" s="104"/>
      <c r="AX261" s="104"/>
      <c r="AY261" s="104"/>
      <c r="AZ261" s="104"/>
      <c r="BA261" s="104"/>
      <c r="BB261" s="104"/>
      <c r="BC261" s="104"/>
      <c r="BD261" s="104"/>
      <c r="BE261" s="104"/>
      <c r="BF261" s="104"/>
      <c r="BG261" s="104"/>
      <c r="BH261" s="104"/>
      <c r="BI261" s="104"/>
      <c r="BJ261" s="104"/>
      <c r="BK261" s="104"/>
      <c r="BL261" s="104"/>
      <c r="BM261" s="104"/>
      <c r="BN261" s="104"/>
      <c r="BO261" s="104"/>
      <c r="BP261" s="104"/>
      <c r="BQ261" s="104"/>
      <c r="BR261" s="104"/>
      <c r="BS261" s="104"/>
      <c r="BT261" s="104"/>
      <c r="BU261" s="104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79"/>
      <c r="CI261" s="79"/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79"/>
      <c r="CW261" s="79"/>
      <c r="CX261" s="79"/>
      <c r="CY261" s="79"/>
      <c r="CZ261" s="79"/>
      <c r="DA261" s="79"/>
    </row>
    <row r="262" spans="1:105" ht="15.75" x14ac:dyDescent="0.25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4"/>
      <c r="AR262" s="104"/>
      <c r="AS262" s="104"/>
      <c r="AT262" s="104"/>
      <c r="AU262" s="104"/>
      <c r="AV262" s="104"/>
      <c r="AW262" s="104"/>
      <c r="AX262" s="104"/>
      <c r="AY262" s="104"/>
      <c r="AZ262" s="104"/>
      <c r="BA262" s="104"/>
      <c r="BB262" s="104"/>
      <c r="BC262" s="104"/>
      <c r="BD262" s="104"/>
      <c r="BE262" s="104"/>
      <c r="BF262" s="104"/>
      <c r="BG262" s="104"/>
      <c r="BH262" s="104"/>
      <c r="BI262" s="104"/>
      <c r="BJ262" s="104"/>
      <c r="BK262" s="104"/>
      <c r="BL262" s="104"/>
      <c r="BM262" s="104"/>
      <c r="BN262" s="104"/>
      <c r="BO262" s="104"/>
      <c r="BP262" s="104"/>
      <c r="BQ262" s="104"/>
      <c r="BR262" s="104"/>
      <c r="BS262" s="104"/>
      <c r="BT262" s="104"/>
      <c r="BU262" s="104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79"/>
      <c r="CI262" s="79"/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79"/>
      <c r="CW262" s="79"/>
      <c r="CX262" s="79"/>
      <c r="CY262" s="79"/>
      <c r="CZ262" s="79"/>
      <c r="DA262" s="79"/>
    </row>
    <row r="263" spans="1:105" ht="15.75" x14ac:dyDescent="0.25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4"/>
      <c r="Y263" s="104"/>
      <c r="Z263" s="104"/>
      <c r="AA263" s="104"/>
      <c r="AB263" s="104"/>
      <c r="AC263" s="104"/>
      <c r="AD263" s="104"/>
      <c r="AE263" s="104"/>
      <c r="AF263" s="104"/>
      <c r="AG263" s="104"/>
      <c r="AH263" s="104"/>
      <c r="AI263" s="104"/>
      <c r="AJ263" s="104"/>
      <c r="AK263" s="104"/>
      <c r="AL263" s="104"/>
      <c r="AM263" s="104"/>
      <c r="AN263" s="104"/>
      <c r="AO263" s="104"/>
      <c r="AP263" s="104"/>
      <c r="AQ263" s="104"/>
      <c r="AR263" s="104"/>
      <c r="AS263" s="104"/>
      <c r="AT263" s="104"/>
      <c r="AU263" s="104"/>
      <c r="AV263" s="104"/>
      <c r="AW263" s="104"/>
      <c r="AX263" s="104"/>
      <c r="AY263" s="104"/>
      <c r="AZ263" s="104"/>
      <c r="BA263" s="104"/>
      <c r="BB263" s="104"/>
      <c r="BC263" s="104"/>
      <c r="BD263" s="104"/>
      <c r="BE263" s="104"/>
      <c r="BF263" s="104"/>
      <c r="BG263" s="104"/>
      <c r="BH263" s="104"/>
      <c r="BI263" s="104"/>
      <c r="BJ263" s="104"/>
      <c r="BK263" s="104"/>
      <c r="BL263" s="104"/>
      <c r="BM263" s="104"/>
      <c r="BN263" s="104"/>
      <c r="BO263" s="104"/>
      <c r="BP263" s="104"/>
      <c r="BQ263" s="104"/>
      <c r="BR263" s="104"/>
      <c r="BS263" s="104"/>
      <c r="BT263" s="104"/>
      <c r="BU263" s="104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79"/>
      <c r="CI263" s="79"/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79"/>
      <c r="CW263" s="79"/>
      <c r="CX263" s="79"/>
      <c r="CY263" s="79"/>
      <c r="CZ263" s="79"/>
      <c r="DA263" s="79"/>
    </row>
    <row r="264" spans="1:105" ht="15.75" x14ac:dyDescent="0.25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4"/>
      <c r="Y264" s="104"/>
      <c r="Z264" s="104"/>
      <c r="AA264" s="104"/>
      <c r="AB264" s="104"/>
      <c r="AC264" s="104"/>
      <c r="AD264" s="104"/>
      <c r="AE264" s="104"/>
      <c r="AF264" s="104"/>
      <c r="AG264" s="104"/>
      <c r="AH264" s="104"/>
      <c r="AI264" s="104"/>
      <c r="AJ264" s="104"/>
      <c r="AK264" s="104"/>
      <c r="AL264" s="104"/>
      <c r="AM264" s="104"/>
      <c r="AN264" s="104"/>
      <c r="AO264" s="104"/>
      <c r="AP264" s="104"/>
      <c r="AQ264" s="104"/>
      <c r="AR264" s="104"/>
      <c r="AS264" s="104"/>
      <c r="AT264" s="104"/>
      <c r="AU264" s="104"/>
      <c r="AV264" s="104"/>
      <c r="AW264" s="104"/>
      <c r="AX264" s="104"/>
      <c r="AY264" s="104"/>
      <c r="AZ264" s="104"/>
      <c r="BA264" s="104"/>
      <c r="BB264" s="104"/>
      <c r="BC264" s="104"/>
      <c r="BD264" s="104"/>
      <c r="BE264" s="104"/>
      <c r="BF264" s="104"/>
      <c r="BG264" s="104"/>
      <c r="BH264" s="104"/>
      <c r="BI264" s="104"/>
      <c r="BJ264" s="104"/>
      <c r="BK264" s="104"/>
      <c r="BL264" s="104"/>
      <c r="BM264" s="104"/>
      <c r="BN264" s="104"/>
      <c r="BO264" s="104"/>
      <c r="BP264" s="104"/>
      <c r="BQ264" s="104"/>
      <c r="BR264" s="104"/>
      <c r="BS264" s="104"/>
      <c r="BT264" s="104"/>
      <c r="BU264" s="104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79"/>
      <c r="CI264" s="79"/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79"/>
      <c r="CW264" s="79"/>
      <c r="CX264" s="79"/>
      <c r="CY264" s="79"/>
      <c r="CZ264" s="79"/>
      <c r="DA264" s="79"/>
    </row>
    <row r="265" spans="1:105" ht="15.75" x14ac:dyDescent="0.2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4"/>
      <c r="Y265" s="104"/>
      <c r="Z265" s="104"/>
      <c r="AA265" s="104"/>
      <c r="AB265" s="104"/>
      <c r="AC265" s="104"/>
      <c r="AD265" s="104"/>
      <c r="AE265" s="104"/>
      <c r="AF265" s="104"/>
      <c r="AG265" s="104"/>
      <c r="AH265" s="104"/>
      <c r="AI265" s="104"/>
      <c r="AJ265" s="104"/>
      <c r="AK265" s="104"/>
      <c r="AL265" s="104"/>
      <c r="AM265" s="104"/>
      <c r="AN265" s="104"/>
      <c r="AO265" s="104"/>
      <c r="AP265" s="104"/>
      <c r="AQ265" s="104"/>
      <c r="AR265" s="104"/>
      <c r="AS265" s="104"/>
      <c r="AT265" s="104"/>
      <c r="AU265" s="104"/>
      <c r="AV265" s="104"/>
      <c r="AW265" s="104"/>
      <c r="AX265" s="104"/>
      <c r="AY265" s="104"/>
      <c r="AZ265" s="104"/>
      <c r="BA265" s="104"/>
      <c r="BB265" s="104"/>
      <c r="BC265" s="104"/>
      <c r="BD265" s="104"/>
      <c r="BE265" s="104"/>
      <c r="BF265" s="104"/>
      <c r="BG265" s="104"/>
      <c r="BH265" s="104"/>
      <c r="BI265" s="104"/>
      <c r="BJ265" s="104"/>
      <c r="BK265" s="104"/>
      <c r="BL265" s="104"/>
      <c r="BM265" s="104"/>
      <c r="BN265" s="104"/>
      <c r="BO265" s="104"/>
      <c r="BP265" s="104"/>
      <c r="BQ265" s="104"/>
      <c r="BR265" s="104"/>
      <c r="BS265" s="104"/>
      <c r="BT265" s="104"/>
      <c r="BU265" s="104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79"/>
      <c r="CI265" s="79"/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79"/>
      <c r="CW265" s="79"/>
      <c r="CX265" s="79"/>
      <c r="CY265" s="79"/>
      <c r="CZ265" s="79"/>
      <c r="DA265" s="79"/>
    </row>
    <row r="266" spans="1:105" ht="15.75" x14ac:dyDescent="0.25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4"/>
      <c r="AI266" s="104"/>
      <c r="AJ266" s="104"/>
      <c r="AK266" s="104"/>
      <c r="AL266" s="104"/>
      <c r="AM266" s="104"/>
      <c r="AN266" s="104"/>
      <c r="AO266" s="104"/>
      <c r="AP266" s="104"/>
      <c r="AQ266" s="104"/>
      <c r="AR266" s="104"/>
      <c r="AS266" s="104"/>
      <c r="AT266" s="104"/>
      <c r="AU266" s="104"/>
      <c r="AV266" s="104"/>
      <c r="AW266" s="104"/>
      <c r="AX266" s="104"/>
      <c r="AY266" s="104"/>
      <c r="AZ266" s="104"/>
      <c r="BA266" s="104"/>
      <c r="BB266" s="104"/>
      <c r="BC266" s="104"/>
      <c r="BD266" s="104"/>
      <c r="BE266" s="104"/>
      <c r="BF266" s="104"/>
      <c r="BG266" s="104"/>
      <c r="BH266" s="104"/>
      <c r="BI266" s="104"/>
      <c r="BJ266" s="104"/>
      <c r="BK266" s="104"/>
      <c r="BL266" s="104"/>
      <c r="BM266" s="104"/>
      <c r="BN266" s="104"/>
      <c r="BO266" s="104"/>
      <c r="BP266" s="104"/>
      <c r="BQ266" s="104"/>
      <c r="BR266" s="104"/>
      <c r="BS266" s="104"/>
      <c r="BT266" s="104"/>
      <c r="BU266" s="104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</row>
    <row r="267" spans="1:105" ht="15.75" x14ac:dyDescent="0.25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4"/>
      <c r="AJ267" s="104"/>
      <c r="AK267" s="104"/>
      <c r="AL267" s="104"/>
      <c r="AM267" s="104"/>
      <c r="AN267" s="104"/>
      <c r="AO267" s="104"/>
      <c r="AP267" s="104"/>
      <c r="AQ267" s="104"/>
      <c r="AR267" s="104"/>
      <c r="AS267" s="104"/>
      <c r="AT267" s="104"/>
      <c r="AU267" s="104"/>
      <c r="AV267" s="104"/>
      <c r="AW267" s="104"/>
      <c r="AX267" s="104"/>
      <c r="AY267" s="104"/>
      <c r="AZ267" s="104"/>
      <c r="BA267" s="104"/>
      <c r="BB267" s="104"/>
      <c r="BC267" s="104"/>
      <c r="BD267" s="104"/>
      <c r="BE267" s="104"/>
      <c r="BF267" s="104"/>
      <c r="BG267" s="104"/>
      <c r="BH267" s="104"/>
      <c r="BI267" s="104"/>
      <c r="BJ267" s="104"/>
      <c r="BK267" s="104"/>
      <c r="BL267" s="104"/>
      <c r="BM267" s="104"/>
      <c r="BN267" s="104"/>
      <c r="BO267" s="104"/>
      <c r="BP267" s="104"/>
      <c r="BQ267" s="104"/>
      <c r="BR267" s="104"/>
      <c r="BS267" s="104"/>
      <c r="BT267" s="104"/>
      <c r="BU267" s="104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79"/>
      <c r="CW267" s="79"/>
      <c r="CX267" s="79"/>
      <c r="CY267" s="79"/>
      <c r="CZ267" s="79"/>
      <c r="DA267" s="79"/>
    </row>
    <row r="268" spans="1:105" ht="15.75" x14ac:dyDescent="0.25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  <c r="AM268" s="104"/>
      <c r="AN268" s="104"/>
      <c r="AO268" s="104"/>
      <c r="AP268" s="104"/>
      <c r="AQ268" s="104"/>
      <c r="AR268" s="104"/>
      <c r="AS268" s="104"/>
      <c r="AT268" s="104"/>
      <c r="AU268" s="104"/>
      <c r="AV268" s="104"/>
      <c r="AW268" s="104"/>
      <c r="AX268" s="104"/>
      <c r="AY268" s="104"/>
      <c r="AZ268" s="104"/>
      <c r="BA268" s="104"/>
      <c r="BB268" s="104"/>
      <c r="BC268" s="104"/>
      <c r="BD268" s="104"/>
      <c r="BE268" s="104"/>
      <c r="BF268" s="104"/>
      <c r="BG268" s="104"/>
      <c r="BH268" s="104"/>
      <c r="BI268" s="104"/>
      <c r="BJ268" s="104"/>
      <c r="BK268" s="104"/>
      <c r="BL268" s="104"/>
      <c r="BM268" s="104"/>
      <c r="BN268" s="104"/>
      <c r="BO268" s="104"/>
      <c r="BP268" s="104"/>
      <c r="BQ268" s="104"/>
      <c r="BR268" s="104"/>
      <c r="BS268" s="104"/>
      <c r="BT268" s="104"/>
      <c r="BU268" s="104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79"/>
      <c r="CI268" s="79"/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79"/>
      <c r="CW268" s="79"/>
      <c r="CX268" s="79"/>
      <c r="CY268" s="79"/>
      <c r="CZ268" s="79"/>
      <c r="DA268" s="79"/>
    </row>
    <row r="269" spans="1:105" ht="15.75" x14ac:dyDescent="0.25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4"/>
      <c r="AI269" s="104"/>
      <c r="AJ269" s="104"/>
      <c r="AK269" s="104"/>
      <c r="AL269" s="104"/>
      <c r="AM269" s="104"/>
      <c r="AN269" s="104"/>
      <c r="AO269" s="104"/>
      <c r="AP269" s="104"/>
      <c r="AQ269" s="104"/>
      <c r="AR269" s="104"/>
      <c r="AS269" s="104"/>
      <c r="AT269" s="104"/>
      <c r="AU269" s="104"/>
      <c r="AV269" s="104"/>
      <c r="AW269" s="104"/>
      <c r="AX269" s="104"/>
      <c r="AY269" s="104"/>
      <c r="AZ269" s="104"/>
      <c r="BA269" s="104"/>
      <c r="BB269" s="104"/>
      <c r="BC269" s="104"/>
      <c r="BD269" s="104"/>
      <c r="BE269" s="104"/>
      <c r="BF269" s="104"/>
      <c r="BG269" s="104"/>
      <c r="BH269" s="104"/>
      <c r="BI269" s="104"/>
      <c r="BJ269" s="104"/>
      <c r="BK269" s="104"/>
      <c r="BL269" s="104"/>
      <c r="BM269" s="104"/>
      <c r="BN269" s="104"/>
      <c r="BO269" s="104"/>
      <c r="BP269" s="104"/>
      <c r="BQ269" s="104"/>
      <c r="BR269" s="104"/>
      <c r="BS269" s="104"/>
      <c r="BT269" s="104"/>
      <c r="BU269" s="104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79"/>
      <c r="CI269" s="79"/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79"/>
      <c r="CW269" s="79"/>
      <c r="CX269" s="79"/>
      <c r="CY269" s="79"/>
      <c r="CZ269" s="79"/>
      <c r="DA269" s="79"/>
    </row>
    <row r="270" spans="1:105" ht="15.75" x14ac:dyDescent="0.25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4"/>
      <c r="AI270" s="104"/>
      <c r="AJ270" s="104"/>
      <c r="AK270" s="104"/>
      <c r="AL270" s="104"/>
      <c r="AM270" s="104"/>
      <c r="AN270" s="104"/>
      <c r="AO270" s="104"/>
      <c r="AP270" s="104"/>
      <c r="AQ270" s="104"/>
      <c r="AR270" s="104"/>
      <c r="AS270" s="104"/>
      <c r="AT270" s="104"/>
      <c r="AU270" s="104"/>
      <c r="AV270" s="104"/>
      <c r="AW270" s="104"/>
      <c r="AX270" s="104"/>
      <c r="AY270" s="104"/>
      <c r="AZ270" s="104"/>
      <c r="BA270" s="104"/>
      <c r="BB270" s="104"/>
      <c r="BC270" s="104"/>
      <c r="BD270" s="104"/>
      <c r="BE270" s="104"/>
      <c r="BF270" s="104"/>
      <c r="BG270" s="104"/>
      <c r="BH270" s="104"/>
      <c r="BI270" s="104"/>
      <c r="BJ270" s="104"/>
      <c r="BK270" s="104"/>
      <c r="BL270" s="104"/>
      <c r="BM270" s="104"/>
      <c r="BN270" s="104"/>
      <c r="BO270" s="104"/>
      <c r="BP270" s="104"/>
      <c r="BQ270" s="104"/>
      <c r="BR270" s="104"/>
      <c r="BS270" s="104"/>
      <c r="BT270" s="104"/>
      <c r="BU270" s="104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</row>
    <row r="271" spans="1:105" ht="15.75" x14ac:dyDescent="0.25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4"/>
      <c r="AI271" s="104"/>
      <c r="AJ271" s="104"/>
      <c r="AK271" s="104"/>
      <c r="AL271" s="104"/>
      <c r="AM271" s="104"/>
      <c r="AN271" s="104"/>
      <c r="AO271" s="104"/>
      <c r="AP271" s="104"/>
      <c r="AQ271" s="104"/>
      <c r="AR271" s="104"/>
      <c r="AS271" s="104"/>
      <c r="AT271" s="104"/>
      <c r="AU271" s="104"/>
      <c r="AV271" s="104"/>
      <c r="AW271" s="104"/>
      <c r="AX271" s="104"/>
      <c r="AY271" s="104"/>
      <c r="AZ271" s="104"/>
      <c r="BA271" s="104"/>
      <c r="BB271" s="104"/>
      <c r="BC271" s="104"/>
      <c r="BD271" s="104"/>
      <c r="BE271" s="104"/>
      <c r="BF271" s="104"/>
      <c r="BG271" s="104"/>
      <c r="BH271" s="104"/>
      <c r="BI271" s="104"/>
      <c r="BJ271" s="104"/>
      <c r="BK271" s="104"/>
      <c r="BL271" s="104"/>
      <c r="BM271" s="104"/>
      <c r="BN271" s="104"/>
      <c r="BO271" s="104"/>
      <c r="BP271" s="104"/>
      <c r="BQ271" s="104"/>
      <c r="BR271" s="104"/>
      <c r="BS271" s="104"/>
      <c r="BT271" s="104"/>
      <c r="BU271" s="104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79"/>
      <c r="CW271" s="79"/>
      <c r="CX271" s="79"/>
      <c r="CY271" s="79"/>
      <c r="CZ271" s="79"/>
      <c r="DA271" s="79"/>
    </row>
    <row r="272" spans="1:105" ht="15.75" x14ac:dyDescent="0.25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4"/>
      <c r="AI272" s="104"/>
      <c r="AJ272" s="104"/>
      <c r="AK272" s="104"/>
      <c r="AL272" s="104"/>
      <c r="AM272" s="104"/>
      <c r="AN272" s="104"/>
      <c r="AO272" s="104"/>
      <c r="AP272" s="104"/>
      <c r="AQ272" s="104"/>
      <c r="AR272" s="104"/>
      <c r="AS272" s="104"/>
      <c r="AT272" s="104"/>
      <c r="AU272" s="104"/>
      <c r="AV272" s="104"/>
      <c r="AW272" s="104"/>
      <c r="AX272" s="104"/>
      <c r="AY272" s="104"/>
      <c r="AZ272" s="104"/>
      <c r="BA272" s="104"/>
      <c r="BB272" s="104"/>
      <c r="BC272" s="104"/>
      <c r="BD272" s="104"/>
      <c r="BE272" s="104"/>
      <c r="BF272" s="104"/>
      <c r="BG272" s="104"/>
      <c r="BH272" s="104"/>
      <c r="BI272" s="104"/>
      <c r="BJ272" s="104"/>
      <c r="BK272" s="104"/>
      <c r="BL272" s="104"/>
      <c r="BM272" s="104"/>
      <c r="BN272" s="104"/>
      <c r="BO272" s="104"/>
      <c r="BP272" s="104"/>
      <c r="BQ272" s="104"/>
      <c r="BR272" s="104"/>
      <c r="BS272" s="104"/>
      <c r="BT272" s="104"/>
      <c r="BU272" s="104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79"/>
      <c r="CW272" s="79"/>
      <c r="CX272" s="79"/>
      <c r="CY272" s="79"/>
      <c r="CZ272" s="79"/>
      <c r="DA272" s="79"/>
    </row>
    <row r="273" spans="1:105" ht="15.75" x14ac:dyDescent="0.25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4"/>
      <c r="Y273" s="104"/>
      <c r="Z273" s="104"/>
      <c r="AA273" s="104"/>
      <c r="AB273" s="104"/>
      <c r="AC273" s="104"/>
      <c r="AD273" s="104"/>
      <c r="AE273" s="104"/>
      <c r="AF273" s="104"/>
      <c r="AG273" s="104"/>
      <c r="AH273" s="104"/>
      <c r="AI273" s="104"/>
      <c r="AJ273" s="104"/>
      <c r="AK273" s="104"/>
      <c r="AL273" s="104"/>
      <c r="AM273" s="104"/>
      <c r="AN273" s="104"/>
      <c r="AO273" s="104"/>
      <c r="AP273" s="104"/>
      <c r="AQ273" s="104"/>
      <c r="AR273" s="104"/>
      <c r="AS273" s="104"/>
      <c r="AT273" s="104"/>
      <c r="AU273" s="104"/>
      <c r="AV273" s="104"/>
      <c r="AW273" s="104"/>
      <c r="AX273" s="104"/>
      <c r="AY273" s="104"/>
      <c r="AZ273" s="104"/>
      <c r="BA273" s="104"/>
      <c r="BB273" s="104"/>
      <c r="BC273" s="104"/>
      <c r="BD273" s="104"/>
      <c r="BE273" s="104"/>
      <c r="BF273" s="104"/>
      <c r="BG273" s="104"/>
      <c r="BH273" s="104"/>
      <c r="BI273" s="104"/>
      <c r="BJ273" s="104"/>
      <c r="BK273" s="104"/>
      <c r="BL273" s="104"/>
      <c r="BM273" s="104"/>
      <c r="BN273" s="104"/>
      <c r="BO273" s="104"/>
      <c r="BP273" s="104"/>
      <c r="BQ273" s="104"/>
      <c r="BR273" s="104"/>
      <c r="BS273" s="104"/>
      <c r="BT273" s="104"/>
      <c r="BU273" s="104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79"/>
      <c r="CW273" s="79"/>
      <c r="CX273" s="79"/>
      <c r="CY273" s="79"/>
      <c r="CZ273" s="79"/>
      <c r="DA273" s="79"/>
    </row>
    <row r="274" spans="1:105" ht="15.75" x14ac:dyDescent="0.25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4"/>
      <c r="Y274" s="104"/>
      <c r="Z274" s="104"/>
      <c r="AA274" s="104"/>
      <c r="AB274" s="104"/>
      <c r="AC274" s="104"/>
      <c r="AD274" s="104"/>
      <c r="AE274" s="104"/>
      <c r="AF274" s="104"/>
      <c r="AG274" s="104"/>
      <c r="AH274" s="104"/>
      <c r="AI274" s="104"/>
      <c r="AJ274" s="104"/>
      <c r="AK274" s="104"/>
      <c r="AL274" s="104"/>
      <c r="AM274" s="104"/>
      <c r="AN274" s="104"/>
      <c r="AO274" s="104"/>
      <c r="AP274" s="104"/>
      <c r="AQ274" s="104"/>
      <c r="AR274" s="104"/>
      <c r="AS274" s="104"/>
      <c r="AT274" s="104"/>
      <c r="AU274" s="104"/>
      <c r="AV274" s="104"/>
      <c r="AW274" s="104"/>
      <c r="AX274" s="104"/>
      <c r="AY274" s="104"/>
      <c r="AZ274" s="104"/>
      <c r="BA274" s="104"/>
      <c r="BB274" s="104"/>
      <c r="BC274" s="104"/>
      <c r="BD274" s="104"/>
      <c r="BE274" s="104"/>
      <c r="BF274" s="104"/>
      <c r="BG274" s="104"/>
      <c r="BH274" s="104"/>
      <c r="BI274" s="104"/>
      <c r="BJ274" s="104"/>
      <c r="BK274" s="104"/>
      <c r="BL274" s="104"/>
      <c r="BM274" s="104"/>
      <c r="BN274" s="104"/>
      <c r="BO274" s="104"/>
      <c r="BP274" s="104"/>
      <c r="BQ274" s="104"/>
      <c r="BR274" s="104"/>
      <c r="BS274" s="104"/>
      <c r="BT274" s="104"/>
      <c r="BU274" s="104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79"/>
      <c r="CI274" s="79"/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79"/>
      <c r="CW274" s="79"/>
      <c r="CX274" s="79"/>
      <c r="CY274" s="79"/>
      <c r="CZ274" s="79"/>
      <c r="DA274" s="79"/>
    </row>
    <row r="275" spans="1:105" ht="15.75" x14ac:dyDescent="0.2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4"/>
      <c r="Y275" s="104"/>
      <c r="Z275" s="104"/>
      <c r="AA275" s="104"/>
      <c r="AB275" s="104"/>
      <c r="AC275" s="104"/>
      <c r="AD275" s="104"/>
      <c r="AE275" s="104"/>
      <c r="AF275" s="104"/>
      <c r="AG275" s="104"/>
      <c r="AH275" s="104"/>
      <c r="AI275" s="104"/>
      <c r="AJ275" s="104"/>
      <c r="AK275" s="104"/>
      <c r="AL275" s="104"/>
      <c r="AM275" s="104"/>
      <c r="AN275" s="104"/>
      <c r="AO275" s="104"/>
      <c r="AP275" s="104"/>
      <c r="AQ275" s="104"/>
      <c r="AR275" s="104"/>
      <c r="AS275" s="104"/>
      <c r="AT275" s="104"/>
      <c r="AU275" s="104"/>
      <c r="AV275" s="104"/>
      <c r="AW275" s="104"/>
      <c r="AX275" s="104"/>
      <c r="AY275" s="104"/>
      <c r="AZ275" s="104"/>
      <c r="BA275" s="104"/>
      <c r="BB275" s="104"/>
      <c r="BC275" s="104"/>
      <c r="BD275" s="104"/>
      <c r="BE275" s="104"/>
      <c r="BF275" s="104"/>
      <c r="BG275" s="104"/>
      <c r="BH275" s="104"/>
      <c r="BI275" s="104"/>
      <c r="BJ275" s="104"/>
      <c r="BK275" s="104"/>
      <c r="BL275" s="104"/>
      <c r="BM275" s="104"/>
      <c r="BN275" s="104"/>
      <c r="BO275" s="104"/>
      <c r="BP275" s="104"/>
      <c r="BQ275" s="104"/>
      <c r="BR275" s="104"/>
      <c r="BS275" s="104"/>
      <c r="BT275" s="104"/>
      <c r="BU275" s="104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79"/>
      <c r="CI275" s="79"/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79"/>
      <c r="CW275" s="79"/>
      <c r="CX275" s="79"/>
      <c r="CY275" s="79"/>
      <c r="CZ275" s="79"/>
      <c r="DA275" s="79"/>
    </row>
    <row r="276" spans="1:105" ht="15.75" x14ac:dyDescent="0.25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4"/>
      <c r="Y276" s="104"/>
      <c r="Z276" s="104"/>
      <c r="AA276" s="104"/>
      <c r="AB276" s="104"/>
      <c r="AC276" s="104"/>
      <c r="AD276" s="104"/>
      <c r="AE276" s="104"/>
      <c r="AF276" s="104"/>
      <c r="AG276" s="104"/>
      <c r="AH276" s="104"/>
      <c r="AI276" s="104"/>
      <c r="AJ276" s="104"/>
      <c r="AK276" s="104"/>
      <c r="AL276" s="104"/>
      <c r="AM276" s="104"/>
      <c r="AN276" s="104"/>
      <c r="AO276" s="104"/>
      <c r="AP276" s="104"/>
      <c r="AQ276" s="104"/>
      <c r="AR276" s="104"/>
      <c r="AS276" s="104"/>
      <c r="AT276" s="104"/>
      <c r="AU276" s="104"/>
      <c r="AV276" s="104"/>
      <c r="AW276" s="104"/>
      <c r="AX276" s="104"/>
      <c r="AY276" s="104"/>
      <c r="AZ276" s="104"/>
      <c r="BA276" s="104"/>
      <c r="BB276" s="104"/>
      <c r="BC276" s="104"/>
      <c r="BD276" s="104"/>
      <c r="BE276" s="104"/>
      <c r="BF276" s="104"/>
      <c r="BG276" s="104"/>
      <c r="BH276" s="104"/>
      <c r="BI276" s="104"/>
      <c r="BJ276" s="104"/>
      <c r="BK276" s="104"/>
      <c r="BL276" s="104"/>
      <c r="BM276" s="104"/>
      <c r="BN276" s="104"/>
      <c r="BO276" s="104"/>
      <c r="BP276" s="104"/>
      <c r="BQ276" s="104"/>
      <c r="BR276" s="104"/>
      <c r="BS276" s="104"/>
      <c r="BT276" s="104"/>
      <c r="BU276" s="104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79"/>
      <c r="CI276" s="79"/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79"/>
      <c r="CW276" s="79"/>
      <c r="CX276" s="79"/>
      <c r="CY276" s="79"/>
      <c r="CZ276" s="79"/>
      <c r="DA276" s="79"/>
    </row>
    <row r="277" spans="1:105" ht="15.75" x14ac:dyDescent="0.25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4"/>
      <c r="Y277" s="104"/>
      <c r="Z277" s="104"/>
      <c r="AA277" s="104"/>
      <c r="AB277" s="104"/>
      <c r="AC277" s="104"/>
      <c r="AD277" s="104"/>
      <c r="AE277" s="104"/>
      <c r="AF277" s="104"/>
      <c r="AG277" s="104"/>
      <c r="AH277" s="104"/>
      <c r="AI277" s="104"/>
      <c r="AJ277" s="104"/>
      <c r="AK277" s="104"/>
      <c r="AL277" s="104"/>
      <c r="AM277" s="104"/>
      <c r="AN277" s="104"/>
      <c r="AO277" s="104"/>
      <c r="AP277" s="104"/>
      <c r="AQ277" s="104"/>
      <c r="AR277" s="104"/>
      <c r="AS277" s="104"/>
      <c r="AT277" s="104"/>
      <c r="AU277" s="104"/>
      <c r="AV277" s="104"/>
      <c r="AW277" s="104"/>
      <c r="AX277" s="104"/>
      <c r="AY277" s="104"/>
      <c r="AZ277" s="104"/>
      <c r="BA277" s="104"/>
      <c r="BB277" s="104"/>
      <c r="BC277" s="104"/>
      <c r="BD277" s="104"/>
      <c r="BE277" s="104"/>
      <c r="BF277" s="104"/>
      <c r="BG277" s="104"/>
      <c r="BH277" s="104"/>
      <c r="BI277" s="104"/>
      <c r="BJ277" s="104"/>
      <c r="BK277" s="104"/>
      <c r="BL277" s="104"/>
      <c r="BM277" s="104"/>
      <c r="BN277" s="104"/>
      <c r="BO277" s="104"/>
      <c r="BP277" s="104"/>
      <c r="BQ277" s="104"/>
      <c r="BR277" s="104"/>
      <c r="BS277" s="104"/>
      <c r="BT277" s="104"/>
      <c r="BU277" s="104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79"/>
      <c r="CI277" s="79"/>
      <c r="CJ277" s="79"/>
      <c r="CK277" s="79"/>
      <c r="CL277" s="79"/>
      <c r="CM277" s="79"/>
      <c r="CN277" s="79"/>
      <c r="CO277" s="79"/>
      <c r="CP277" s="79"/>
      <c r="CQ277" s="79"/>
      <c r="CR277" s="79"/>
      <c r="CS277" s="79"/>
      <c r="CT277" s="79"/>
      <c r="CU277" s="79"/>
      <c r="CV277" s="79"/>
      <c r="CW277" s="79"/>
      <c r="CX277" s="79"/>
      <c r="CY277" s="79"/>
      <c r="CZ277" s="79"/>
      <c r="DA277" s="79"/>
    </row>
    <row r="278" spans="1:105" ht="15.75" x14ac:dyDescent="0.25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4"/>
      <c r="Y278" s="104"/>
      <c r="Z278" s="104"/>
      <c r="AA278" s="104"/>
      <c r="AB278" s="104"/>
      <c r="AC278" s="104"/>
      <c r="AD278" s="104"/>
      <c r="AE278" s="104"/>
      <c r="AF278" s="104"/>
      <c r="AG278" s="104"/>
      <c r="AH278" s="104"/>
      <c r="AI278" s="104"/>
      <c r="AJ278" s="104"/>
      <c r="AK278" s="104"/>
      <c r="AL278" s="104"/>
      <c r="AM278" s="104"/>
      <c r="AN278" s="104"/>
      <c r="AO278" s="104"/>
      <c r="AP278" s="104"/>
      <c r="AQ278" s="104"/>
      <c r="AR278" s="104"/>
      <c r="AS278" s="104"/>
      <c r="AT278" s="104"/>
      <c r="AU278" s="104"/>
      <c r="AV278" s="104"/>
      <c r="AW278" s="104"/>
      <c r="AX278" s="104"/>
      <c r="AY278" s="104"/>
      <c r="AZ278" s="104"/>
      <c r="BA278" s="104"/>
      <c r="BB278" s="104"/>
      <c r="BC278" s="104"/>
      <c r="BD278" s="104"/>
      <c r="BE278" s="104"/>
      <c r="BF278" s="104"/>
      <c r="BG278" s="104"/>
      <c r="BH278" s="104"/>
      <c r="BI278" s="104"/>
      <c r="BJ278" s="104"/>
      <c r="BK278" s="104"/>
      <c r="BL278" s="104"/>
      <c r="BM278" s="104"/>
      <c r="BN278" s="104"/>
      <c r="BO278" s="104"/>
      <c r="BP278" s="104"/>
      <c r="BQ278" s="104"/>
      <c r="BR278" s="104"/>
      <c r="BS278" s="104"/>
      <c r="BT278" s="104"/>
      <c r="BU278" s="104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79"/>
      <c r="CW278" s="79"/>
      <c r="CX278" s="79"/>
      <c r="CY278" s="79"/>
      <c r="CZ278" s="79"/>
      <c r="DA278" s="79"/>
    </row>
    <row r="279" spans="1:105" ht="15.75" x14ac:dyDescent="0.25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4"/>
      <c r="Y279" s="104"/>
      <c r="Z279" s="104"/>
      <c r="AA279" s="104"/>
      <c r="AB279" s="104"/>
      <c r="AC279" s="104"/>
      <c r="AD279" s="104"/>
      <c r="AE279" s="104"/>
      <c r="AF279" s="104"/>
      <c r="AG279" s="104"/>
      <c r="AH279" s="104"/>
      <c r="AI279" s="104"/>
      <c r="AJ279" s="104"/>
      <c r="AK279" s="104"/>
      <c r="AL279" s="104"/>
      <c r="AM279" s="104"/>
      <c r="AN279" s="104"/>
      <c r="AO279" s="104"/>
      <c r="AP279" s="104"/>
      <c r="AQ279" s="104"/>
      <c r="AR279" s="104"/>
      <c r="AS279" s="104"/>
      <c r="AT279" s="104"/>
      <c r="AU279" s="104"/>
      <c r="AV279" s="104"/>
      <c r="AW279" s="104"/>
      <c r="AX279" s="104"/>
      <c r="AY279" s="104"/>
      <c r="AZ279" s="104"/>
      <c r="BA279" s="104"/>
      <c r="BB279" s="104"/>
      <c r="BC279" s="104"/>
      <c r="BD279" s="104"/>
      <c r="BE279" s="104"/>
      <c r="BF279" s="104"/>
      <c r="BG279" s="104"/>
      <c r="BH279" s="104"/>
      <c r="BI279" s="104"/>
      <c r="BJ279" s="104"/>
      <c r="BK279" s="104"/>
      <c r="BL279" s="104"/>
      <c r="BM279" s="104"/>
      <c r="BN279" s="104"/>
      <c r="BO279" s="104"/>
      <c r="BP279" s="104"/>
      <c r="BQ279" s="104"/>
      <c r="BR279" s="104"/>
      <c r="BS279" s="104"/>
      <c r="BT279" s="104"/>
      <c r="BU279" s="104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79"/>
      <c r="CI279" s="79"/>
      <c r="CJ279" s="79"/>
      <c r="CK279" s="79"/>
      <c r="CL279" s="79"/>
      <c r="CM279" s="79"/>
      <c r="CN279" s="79"/>
      <c r="CO279" s="79"/>
      <c r="CP279" s="79"/>
      <c r="CQ279" s="79"/>
      <c r="CR279" s="79"/>
      <c r="CS279" s="79"/>
      <c r="CT279" s="79"/>
      <c r="CU279" s="79"/>
      <c r="CV279" s="79"/>
      <c r="CW279" s="79"/>
      <c r="CX279" s="79"/>
      <c r="CY279" s="79"/>
      <c r="CZ279" s="79"/>
      <c r="DA279" s="79"/>
    </row>
    <row r="280" spans="1:105" ht="15.75" x14ac:dyDescent="0.25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4"/>
      <c r="Y280" s="104"/>
      <c r="Z280" s="104"/>
      <c r="AA280" s="104"/>
      <c r="AB280" s="104"/>
      <c r="AC280" s="104"/>
      <c r="AD280" s="104"/>
      <c r="AE280" s="104"/>
      <c r="AF280" s="104"/>
      <c r="AG280" s="104"/>
      <c r="AH280" s="104"/>
      <c r="AI280" s="104"/>
      <c r="AJ280" s="104"/>
      <c r="AK280" s="104"/>
      <c r="AL280" s="104"/>
      <c r="AM280" s="104"/>
      <c r="AN280" s="104"/>
      <c r="AO280" s="104"/>
      <c r="AP280" s="104"/>
      <c r="AQ280" s="104"/>
      <c r="AR280" s="104"/>
      <c r="AS280" s="104"/>
      <c r="AT280" s="104"/>
      <c r="AU280" s="104"/>
      <c r="AV280" s="104"/>
      <c r="AW280" s="104"/>
      <c r="AX280" s="104"/>
      <c r="AY280" s="104"/>
      <c r="AZ280" s="104"/>
      <c r="BA280" s="104"/>
      <c r="BB280" s="104"/>
      <c r="BC280" s="104"/>
      <c r="BD280" s="104"/>
      <c r="BE280" s="104"/>
      <c r="BF280" s="104"/>
      <c r="BG280" s="104"/>
      <c r="BH280" s="104"/>
      <c r="BI280" s="104"/>
      <c r="BJ280" s="104"/>
      <c r="BK280" s="104"/>
      <c r="BL280" s="104"/>
      <c r="BM280" s="104"/>
      <c r="BN280" s="104"/>
      <c r="BO280" s="104"/>
      <c r="BP280" s="104"/>
      <c r="BQ280" s="104"/>
      <c r="BR280" s="104"/>
      <c r="BS280" s="104"/>
      <c r="BT280" s="104"/>
      <c r="BU280" s="104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79"/>
      <c r="CI280" s="79"/>
      <c r="CJ280" s="79"/>
      <c r="CK280" s="79"/>
      <c r="CL280" s="79"/>
      <c r="CM280" s="79"/>
      <c r="CN280" s="79"/>
      <c r="CO280" s="79"/>
      <c r="CP280" s="79"/>
      <c r="CQ280" s="79"/>
      <c r="CR280" s="79"/>
      <c r="CS280" s="79"/>
      <c r="CT280" s="79"/>
      <c r="CU280" s="79"/>
      <c r="CV280" s="79"/>
      <c r="CW280" s="79"/>
      <c r="CX280" s="79"/>
      <c r="CY280" s="79"/>
      <c r="CZ280" s="79"/>
      <c r="DA280" s="79"/>
    </row>
    <row r="281" spans="1:105" ht="15.75" x14ac:dyDescent="0.25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4"/>
      <c r="Y281" s="104"/>
      <c r="Z281" s="104"/>
      <c r="AA281" s="104"/>
      <c r="AB281" s="104"/>
      <c r="AC281" s="104"/>
      <c r="AD281" s="104"/>
      <c r="AE281" s="104"/>
      <c r="AF281" s="104"/>
      <c r="AG281" s="104"/>
      <c r="AH281" s="104"/>
      <c r="AI281" s="104"/>
      <c r="AJ281" s="104"/>
      <c r="AK281" s="104"/>
      <c r="AL281" s="104"/>
      <c r="AM281" s="104"/>
      <c r="AN281" s="104"/>
      <c r="AO281" s="104"/>
      <c r="AP281" s="104"/>
      <c r="AQ281" s="104"/>
      <c r="AR281" s="104"/>
      <c r="AS281" s="104"/>
      <c r="AT281" s="104"/>
      <c r="AU281" s="104"/>
      <c r="AV281" s="104"/>
      <c r="AW281" s="104"/>
      <c r="AX281" s="104"/>
      <c r="AY281" s="104"/>
      <c r="AZ281" s="104"/>
      <c r="BA281" s="104"/>
      <c r="BB281" s="104"/>
      <c r="BC281" s="104"/>
      <c r="BD281" s="104"/>
      <c r="BE281" s="104"/>
      <c r="BF281" s="104"/>
      <c r="BG281" s="104"/>
      <c r="BH281" s="104"/>
      <c r="BI281" s="104"/>
      <c r="BJ281" s="104"/>
      <c r="BK281" s="104"/>
      <c r="BL281" s="104"/>
      <c r="BM281" s="104"/>
      <c r="BN281" s="104"/>
      <c r="BO281" s="104"/>
      <c r="BP281" s="104"/>
      <c r="BQ281" s="104"/>
      <c r="BR281" s="104"/>
      <c r="BS281" s="104"/>
      <c r="BT281" s="104"/>
      <c r="BU281" s="104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79"/>
      <c r="CW281" s="79"/>
      <c r="CX281" s="79"/>
      <c r="CY281" s="79"/>
      <c r="CZ281" s="79"/>
      <c r="DA281" s="79"/>
    </row>
    <row r="282" spans="1:105" ht="15.75" x14ac:dyDescent="0.25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4"/>
      <c r="Y282" s="104"/>
      <c r="Z282" s="104"/>
      <c r="AA282" s="104"/>
      <c r="AB282" s="104"/>
      <c r="AC282" s="104"/>
      <c r="AD282" s="104"/>
      <c r="AE282" s="104"/>
      <c r="AF282" s="104"/>
      <c r="AG282" s="104"/>
      <c r="AH282" s="104"/>
      <c r="AI282" s="104"/>
      <c r="AJ282" s="104"/>
      <c r="AK282" s="104"/>
      <c r="AL282" s="104"/>
      <c r="AM282" s="104"/>
      <c r="AN282" s="104"/>
      <c r="AO282" s="104"/>
      <c r="AP282" s="104"/>
      <c r="AQ282" s="104"/>
      <c r="AR282" s="104"/>
      <c r="AS282" s="104"/>
      <c r="AT282" s="104"/>
      <c r="AU282" s="104"/>
      <c r="AV282" s="104"/>
      <c r="AW282" s="104"/>
      <c r="AX282" s="104"/>
      <c r="AY282" s="104"/>
      <c r="AZ282" s="104"/>
      <c r="BA282" s="104"/>
      <c r="BB282" s="104"/>
      <c r="BC282" s="104"/>
      <c r="BD282" s="104"/>
      <c r="BE282" s="104"/>
      <c r="BF282" s="104"/>
      <c r="BG282" s="104"/>
      <c r="BH282" s="104"/>
      <c r="BI282" s="104"/>
      <c r="BJ282" s="104"/>
      <c r="BK282" s="104"/>
      <c r="BL282" s="104"/>
      <c r="BM282" s="104"/>
      <c r="BN282" s="104"/>
      <c r="BO282" s="104"/>
      <c r="BP282" s="104"/>
      <c r="BQ282" s="104"/>
      <c r="BR282" s="104"/>
      <c r="BS282" s="104"/>
      <c r="BT282" s="104"/>
      <c r="BU282" s="104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79"/>
      <c r="CW282" s="79"/>
      <c r="CX282" s="79"/>
      <c r="CY282" s="79"/>
      <c r="CZ282" s="79"/>
      <c r="DA282" s="79"/>
    </row>
    <row r="283" spans="1:105" ht="15.75" x14ac:dyDescent="0.25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4"/>
      <c r="Y283" s="104"/>
      <c r="Z283" s="104"/>
      <c r="AA283" s="104"/>
      <c r="AB283" s="104"/>
      <c r="AC283" s="104"/>
      <c r="AD283" s="104"/>
      <c r="AE283" s="104"/>
      <c r="AF283" s="104"/>
      <c r="AG283" s="104"/>
      <c r="AH283" s="104"/>
      <c r="AI283" s="104"/>
      <c r="AJ283" s="104"/>
      <c r="AK283" s="104"/>
      <c r="AL283" s="104"/>
      <c r="AM283" s="104"/>
      <c r="AN283" s="104"/>
      <c r="AO283" s="104"/>
      <c r="AP283" s="104"/>
      <c r="AQ283" s="104"/>
      <c r="AR283" s="104"/>
      <c r="AS283" s="104"/>
      <c r="AT283" s="104"/>
      <c r="AU283" s="104"/>
      <c r="AV283" s="104"/>
      <c r="AW283" s="104"/>
      <c r="AX283" s="104"/>
      <c r="AY283" s="104"/>
      <c r="AZ283" s="104"/>
      <c r="BA283" s="104"/>
      <c r="BB283" s="104"/>
      <c r="BC283" s="104"/>
      <c r="BD283" s="104"/>
      <c r="BE283" s="104"/>
      <c r="BF283" s="104"/>
      <c r="BG283" s="104"/>
      <c r="BH283" s="104"/>
      <c r="BI283" s="104"/>
      <c r="BJ283" s="104"/>
      <c r="BK283" s="104"/>
      <c r="BL283" s="104"/>
      <c r="BM283" s="104"/>
      <c r="BN283" s="104"/>
      <c r="BO283" s="104"/>
      <c r="BP283" s="104"/>
      <c r="BQ283" s="104"/>
      <c r="BR283" s="104"/>
      <c r="BS283" s="104"/>
      <c r="BT283" s="104"/>
      <c r="BU283" s="104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</row>
    <row r="284" spans="1:105" ht="15.75" x14ac:dyDescent="0.25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4"/>
      <c r="Y284" s="104"/>
      <c r="Z284" s="104"/>
      <c r="AA284" s="104"/>
      <c r="AB284" s="104"/>
      <c r="AC284" s="104"/>
      <c r="AD284" s="104"/>
      <c r="AE284" s="104"/>
      <c r="AF284" s="104"/>
      <c r="AG284" s="104"/>
      <c r="AH284" s="104"/>
      <c r="AI284" s="104"/>
      <c r="AJ284" s="104"/>
      <c r="AK284" s="104"/>
      <c r="AL284" s="104"/>
      <c r="AM284" s="104"/>
      <c r="AN284" s="104"/>
      <c r="AO284" s="104"/>
      <c r="AP284" s="104"/>
      <c r="AQ284" s="104"/>
      <c r="AR284" s="104"/>
      <c r="AS284" s="104"/>
      <c r="AT284" s="104"/>
      <c r="AU284" s="104"/>
      <c r="AV284" s="104"/>
      <c r="AW284" s="104"/>
      <c r="AX284" s="104"/>
      <c r="AY284" s="104"/>
      <c r="AZ284" s="104"/>
      <c r="BA284" s="104"/>
      <c r="BB284" s="104"/>
      <c r="BC284" s="104"/>
      <c r="BD284" s="104"/>
      <c r="BE284" s="104"/>
      <c r="BF284" s="104"/>
      <c r="BG284" s="104"/>
      <c r="BH284" s="104"/>
      <c r="BI284" s="104"/>
      <c r="BJ284" s="104"/>
      <c r="BK284" s="104"/>
      <c r="BL284" s="104"/>
      <c r="BM284" s="104"/>
      <c r="BN284" s="104"/>
      <c r="BO284" s="104"/>
      <c r="BP284" s="104"/>
      <c r="BQ284" s="104"/>
      <c r="BR284" s="104"/>
      <c r="BS284" s="104"/>
      <c r="BT284" s="104"/>
      <c r="BU284" s="104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79"/>
      <c r="CI284" s="79"/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79"/>
      <c r="CW284" s="79"/>
      <c r="CX284" s="79"/>
      <c r="CY284" s="79"/>
      <c r="CZ284" s="79"/>
      <c r="DA284" s="79"/>
    </row>
    <row r="285" spans="1:105" ht="15.75" x14ac:dyDescent="0.2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4"/>
      <c r="Y285" s="104"/>
      <c r="Z285" s="104"/>
      <c r="AA285" s="104"/>
      <c r="AB285" s="104"/>
      <c r="AC285" s="104"/>
      <c r="AD285" s="104"/>
      <c r="AE285" s="104"/>
      <c r="AF285" s="104"/>
      <c r="AG285" s="104"/>
      <c r="AH285" s="104"/>
      <c r="AI285" s="104"/>
      <c r="AJ285" s="104"/>
      <c r="AK285" s="104"/>
      <c r="AL285" s="104"/>
      <c r="AM285" s="104"/>
      <c r="AN285" s="104"/>
      <c r="AO285" s="104"/>
      <c r="AP285" s="104"/>
      <c r="AQ285" s="104"/>
      <c r="AR285" s="104"/>
      <c r="AS285" s="104"/>
      <c r="AT285" s="104"/>
      <c r="AU285" s="104"/>
      <c r="AV285" s="104"/>
      <c r="AW285" s="104"/>
      <c r="AX285" s="104"/>
      <c r="AY285" s="104"/>
      <c r="AZ285" s="104"/>
      <c r="BA285" s="104"/>
      <c r="BB285" s="104"/>
      <c r="BC285" s="104"/>
      <c r="BD285" s="104"/>
      <c r="BE285" s="104"/>
      <c r="BF285" s="104"/>
      <c r="BG285" s="104"/>
      <c r="BH285" s="104"/>
      <c r="BI285" s="104"/>
      <c r="BJ285" s="104"/>
      <c r="BK285" s="104"/>
      <c r="BL285" s="104"/>
      <c r="BM285" s="104"/>
      <c r="BN285" s="104"/>
      <c r="BO285" s="104"/>
      <c r="BP285" s="104"/>
      <c r="BQ285" s="104"/>
      <c r="BR285" s="104"/>
      <c r="BS285" s="104"/>
      <c r="BT285" s="104"/>
      <c r="BU285" s="104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79"/>
      <c r="CW285" s="79"/>
      <c r="CX285" s="79"/>
      <c r="CY285" s="79"/>
      <c r="CZ285" s="79"/>
      <c r="DA285" s="79"/>
    </row>
    <row r="286" spans="1:105" ht="15.75" x14ac:dyDescent="0.25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/>
      <c r="AV286" s="104"/>
      <c r="AW286" s="104"/>
      <c r="AX286" s="104"/>
      <c r="AY286" s="104"/>
      <c r="AZ286" s="104"/>
      <c r="BA286" s="104"/>
      <c r="BB286" s="104"/>
      <c r="BC286" s="104"/>
      <c r="BD286" s="104"/>
      <c r="BE286" s="104"/>
      <c r="BF286" s="104"/>
      <c r="BG286" s="104"/>
      <c r="BH286" s="104"/>
      <c r="BI286" s="104"/>
      <c r="BJ286" s="104"/>
      <c r="BK286" s="104"/>
      <c r="BL286" s="104"/>
      <c r="BM286" s="104"/>
      <c r="BN286" s="104"/>
      <c r="BO286" s="104"/>
      <c r="BP286" s="104"/>
      <c r="BQ286" s="104"/>
      <c r="BR286" s="104"/>
      <c r="BS286" s="104"/>
      <c r="BT286" s="104"/>
      <c r="BU286" s="104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79"/>
      <c r="CW286" s="79"/>
      <c r="CX286" s="79"/>
      <c r="CY286" s="79"/>
      <c r="CZ286" s="79"/>
      <c r="DA286" s="79"/>
    </row>
    <row r="287" spans="1:105" ht="15.75" x14ac:dyDescent="0.25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4"/>
      <c r="AT287" s="104"/>
      <c r="AU287" s="104"/>
      <c r="AV287" s="104"/>
      <c r="AW287" s="104"/>
      <c r="AX287" s="104"/>
      <c r="AY287" s="104"/>
      <c r="AZ287" s="104"/>
      <c r="BA287" s="104"/>
      <c r="BB287" s="104"/>
      <c r="BC287" s="104"/>
      <c r="BD287" s="104"/>
      <c r="BE287" s="104"/>
      <c r="BF287" s="104"/>
      <c r="BG287" s="104"/>
      <c r="BH287" s="104"/>
      <c r="BI287" s="104"/>
      <c r="BJ287" s="104"/>
      <c r="BK287" s="104"/>
      <c r="BL287" s="104"/>
      <c r="BM287" s="104"/>
      <c r="BN287" s="104"/>
      <c r="BO287" s="104"/>
      <c r="BP287" s="104"/>
      <c r="BQ287" s="104"/>
      <c r="BR287" s="104"/>
      <c r="BS287" s="104"/>
      <c r="BT287" s="104"/>
      <c r="BU287" s="104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79"/>
      <c r="CI287" s="79"/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79"/>
      <c r="CW287" s="79"/>
      <c r="CX287" s="79"/>
      <c r="CY287" s="79"/>
      <c r="CZ287" s="79"/>
      <c r="DA287" s="79"/>
    </row>
    <row r="288" spans="1:105" ht="15.75" x14ac:dyDescent="0.25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04"/>
      <c r="AW288" s="104"/>
      <c r="AX288" s="104"/>
      <c r="AY288" s="104"/>
      <c r="AZ288" s="104"/>
      <c r="BA288" s="104"/>
      <c r="BB288" s="104"/>
      <c r="BC288" s="104"/>
      <c r="BD288" s="104"/>
      <c r="BE288" s="104"/>
      <c r="BF288" s="104"/>
      <c r="BG288" s="104"/>
      <c r="BH288" s="104"/>
      <c r="BI288" s="104"/>
      <c r="BJ288" s="104"/>
      <c r="BK288" s="104"/>
      <c r="BL288" s="104"/>
      <c r="BM288" s="104"/>
      <c r="BN288" s="104"/>
      <c r="BO288" s="104"/>
      <c r="BP288" s="104"/>
      <c r="BQ288" s="104"/>
      <c r="BR288" s="104"/>
      <c r="BS288" s="104"/>
      <c r="BT288" s="104"/>
      <c r="BU288" s="104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79"/>
      <c r="CI288" s="79"/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79"/>
      <c r="CW288" s="79"/>
      <c r="CX288" s="79"/>
      <c r="CY288" s="79"/>
      <c r="CZ288" s="79"/>
      <c r="DA288" s="79"/>
    </row>
    <row r="289" spans="1:105" ht="15.75" x14ac:dyDescent="0.25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4"/>
      <c r="AT289" s="104"/>
      <c r="AU289" s="104"/>
      <c r="AV289" s="104"/>
      <c r="AW289" s="104"/>
      <c r="AX289" s="104"/>
      <c r="AY289" s="104"/>
      <c r="AZ289" s="104"/>
      <c r="BA289" s="104"/>
      <c r="BB289" s="104"/>
      <c r="BC289" s="104"/>
      <c r="BD289" s="104"/>
      <c r="BE289" s="104"/>
      <c r="BF289" s="104"/>
      <c r="BG289" s="104"/>
      <c r="BH289" s="104"/>
      <c r="BI289" s="104"/>
      <c r="BJ289" s="104"/>
      <c r="BK289" s="104"/>
      <c r="BL289" s="104"/>
      <c r="BM289" s="104"/>
      <c r="BN289" s="104"/>
      <c r="BO289" s="104"/>
      <c r="BP289" s="104"/>
      <c r="BQ289" s="104"/>
      <c r="BR289" s="104"/>
      <c r="BS289" s="104"/>
      <c r="BT289" s="104"/>
      <c r="BU289" s="104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79"/>
      <c r="CI289" s="79"/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79"/>
      <c r="CW289" s="79"/>
      <c r="CX289" s="79"/>
      <c r="CY289" s="79"/>
      <c r="CZ289" s="79"/>
      <c r="DA289" s="79"/>
    </row>
    <row r="290" spans="1:105" ht="15.75" x14ac:dyDescent="0.25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4"/>
      <c r="AT290" s="104"/>
      <c r="AU290" s="104"/>
      <c r="AV290" s="104"/>
      <c r="AW290" s="104"/>
      <c r="AX290" s="104"/>
      <c r="AY290" s="104"/>
      <c r="AZ290" s="104"/>
      <c r="BA290" s="104"/>
      <c r="BB290" s="104"/>
      <c r="BC290" s="104"/>
      <c r="BD290" s="104"/>
      <c r="BE290" s="104"/>
      <c r="BF290" s="104"/>
      <c r="BG290" s="104"/>
      <c r="BH290" s="104"/>
      <c r="BI290" s="104"/>
      <c r="BJ290" s="104"/>
      <c r="BK290" s="104"/>
      <c r="BL290" s="104"/>
      <c r="BM290" s="104"/>
      <c r="BN290" s="104"/>
      <c r="BO290" s="104"/>
      <c r="BP290" s="104"/>
      <c r="BQ290" s="104"/>
      <c r="BR290" s="104"/>
      <c r="BS290" s="104"/>
      <c r="BT290" s="104"/>
      <c r="BU290" s="104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79"/>
      <c r="CI290" s="79"/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79"/>
      <c r="CW290" s="79"/>
      <c r="CX290" s="79"/>
      <c r="CY290" s="79"/>
      <c r="CZ290" s="79"/>
      <c r="DA290" s="79"/>
    </row>
    <row r="291" spans="1:105" ht="15.75" x14ac:dyDescent="0.25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4"/>
      <c r="Y291" s="104"/>
      <c r="Z291" s="104"/>
      <c r="AA291" s="104"/>
      <c r="AB291" s="104"/>
      <c r="AC291" s="104"/>
      <c r="AD291" s="104"/>
      <c r="AE291" s="104"/>
      <c r="AF291" s="104"/>
      <c r="AG291" s="104"/>
      <c r="AH291" s="104"/>
      <c r="AI291" s="104"/>
      <c r="AJ291" s="104"/>
      <c r="AK291" s="104"/>
      <c r="AL291" s="104"/>
      <c r="AM291" s="104"/>
      <c r="AN291" s="104"/>
      <c r="AO291" s="104"/>
      <c r="AP291" s="104"/>
      <c r="AQ291" s="104"/>
      <c r="AR291" s="104"/>
      <c r="AS291" s="104"/>
      <c r="AT291" s="104"/>
      <c r="AU291" s="104"/>
      <c r="AV291" s="104"/>
      <c r="AW291" s="104"/>
      <c r="AX291" s="104"/>
      <c r="AY291" s="104"/>
      <c r="AZ291" s="104"/>
      <c r="BA291" s="104"/>
      <c r="BB291" s="104"/>
      <c r="BC291" s="104"/>
      <c r="BD291" s="104"/>
      <c r="BE291" s="104"/>
      <c r="BF291" s="104"/>
      <c r="BG291" s="104"/>
      <c r="BH291" s="104"/>
      <c r="BI291" s="104"/>
      <c r="BJ291" s="104"/>
      <c r="BK291" s="104"/>
      <c r="BL291" s="104"/>
      <c r="BM291" s="104"/>
      <c r="BN291" s="104"/>
      <c r="BO291" s="104"/>
      <c r="BP291" s="104"/>
      <c r="BQ291" s="104"/>
      <c r="BR291" s="104"/>
      <c r="BS291" s="104"/>
      <c r="BT291" s="104"/>
      <c r="BU291" s="104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79"/>
      <c r="CI291" s="79"/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79"/>
      <c r="CW291" s="79"/>
      <c r="CX291" s="79"/>
      <c r="CY291" s="79"/>
      <c r="CZ291" s="79"/>
      <c r="DA291" s="79"/>
    </row>
    <row r="292" spans="1:105" ht="15.75" x14ac:dyDescent="0.25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4"/>
      <c r="Y292" s="104"/>
      <c r="Z292" s="104"/>
      <c r="AA292" s="104"/>
      <c r="AB292" s="104"/>
      <c r="AC292" s="104"/>
      <c r="AD292" s="104"/>
      <c r="AE292" s="104"/>
      <c r="AF292" s="104"/>
      <c r="AG292" s="104"/>
      <c r="AH292" s="104"/>
      <c r="AI292" s="104"/>
      <c r="AJ292" s="104"/>
      <c r="AK292" s="104"/>
      <c r="AL292" s="104"/>
      <c r="AM292" s="104"/>
      <c r="AN292" s="104"/>
      <c r="AO292" s="104"/>
      <c r="AP292" s="104"/>
      <c r="AQ292" s="104"/>
      <c r="AR292" s="104"/>
      <c r="AS292" s="104"/>
      <c r="AT292" s="104"/>
      <c r="AU292" s="104"/>
      <c r="AV292" s="104"/>
      <c r="AW292" s="104"/>
      <c r="AX292" s="104"/>
      <c r="AY292" s="104"/>
      <c r="AZ292" s="104"/>
      <c r="BA292" s="104"/>
      <c r="BB292" s="104"/>
      <c r="BC292" s="104"/>
      <c r="BD292" s="104"/>
      <c r="BE292" s="104"/>
      <c r="BF292" s="104"/>
      <c r="BG292" s="104"/>
      <c r="BH292" s="104"/>
      <c r="BI292" s="104"/>
      <c r="BJ292" s="104"/>
      <c r="BK292" s="104"/>
      <c r="BL292" s="104"/>
      <c r="BM292" s="104"/>
      <c r="BN292" s="104"/>
      <c r="BO292" s="104"/>
      <c r="BP292" s="104"/>
      <c r="BQ292" s="104"/>
      <c r="BR292" s="104"/>
      <c r="BS292" s="104"/>
      <c r="BT292" s="104"/>
      <c r="BU292" s="104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</row>
    <row r="293" spans="1:105" ht="15.75" x14ac:dyDescent="0.25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4"/>
      <c r="Y293" s="104"/>
      <c r="Z293" s="104"/>
      <c r="AA293" s="104"/>
      <c r="AB293" s="104"/>
      <c r="AC293" s="104"/>
      <c r="AD293" s="104"/>
      <c r="AE293" s="104"/>
      <c r="AF293" s="104"/>
      <c r="AG293" s="104"/>
      <c r="AH293" s="104"/>
      <c r="AI293" s="104"/>
      <c r="AJ293" s="104"/>
      <c r="AK293" s="104"/>
      <c r="AL293" s="104"/>
      <c r="AM293" s="104"/>
      <c r="AN293" s="104"/>
      <c r="AO293" s="104"/>
      <c r="AP293" s="104"/>
      <c r="AQ293" s="104"/>
      <c r="AR293" s="104"/>
      <c r="AS293" s="104"/>
      <c r="AT293" s="104"/>
      <c r="AU293" s="104"/>
      <c r="AV293" s="104"/>
      <c r="AW293" s="104"/>
      <c r="AX293" s="104"/>
      <c r="AY293" s="104"/>
      <c r="AZ293" s="104"/>
      <c r="BA293" s="104"/>
      <c r="BB293" s="104"/>
      <c r="BC293" s="104"/>
      <c r="BD293" s="104"/>
      <c r="BE293" s="104"/>
      <c r="BF293" s="104"/>
      <c r="BG293" s="104"/>
      <c r="BH293" s="104"/>
      <c r="BI293" s="104"/>
      <c r="BJ293" s="104"/>
      <c r="BK293" s="104"/>
      <c r="BL293" s="104"/>
      <c r="BM293" s="104"/>
      <c r="BN293" s="104"/>
      <c r="BO293" s="104"/>
      <c r="BP293" s="104"/>
      <c r="BQ293" s="104"/>
      <c r="BR293" s="104"/>
      <c r="BS293" s="104"/>
      <c r="BT293" s="104"/>
      <c r="BU293" s="104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79"/>
      <c r="CI293" s="79"/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79"/>
      <c r="CW293" s="79"/>
      <c r="CX293" s="79"/>
      <c r="CY293" s="79"/>
      <c r="CZ293" s="79"/>
      <c r="DA293" s="79"/>
    </row>
    <row r="294" spans="1:105" ht="15.75" x14ac:dyDescent="0.25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4"/>
      <c r="Y294" s="104"/>
      <c r="Z294" s="104"/>
      <c r="AA294" s="104"/>
      <c r="AB294" s="104"/>
      <c r="AC294" s="104"/>
      <c r="AD294" s="104"/>
      <c r="AE294" s="104"/>
      <c r="AF294" s="104"/>
      <c r="AG294" s="104"/>
      <c r="AH294" s="104"/>
      <c r="AI294" s="104"/>
      <c r="AJ294" s="104"/>
      <c r="AK294" s="104"/>
      <c r="AL294" s="104"/>
      <c r="AM294" s="104"/>
      <c r="AN294" s="104"/>
      <c r="AO294" s="104"/>
      <c r="AP294" s="104"/>
      <c r="AQ294" s="104"/>
      <c r="AR294" s="104"/>
      <c r="AS294" s="104"/>
      <c r="AT294" s="104"/>
      <c r="AU294" s="104"/>
      <c r="AV294" s="104"/>
      <c r="AW294" s="104"/>
      <c r="AX294" s="104"/>
      <c r="AY294" s="104"/>
      <c r="AZ294" s="104"/>
      <c r="BA294" s="104"/>
      <c r="BB294" s="104"/>
      <c r="BC294" s="104"/>
      <c r="BD294" s="104"/>
      <c r="BE294" s="104"/>
      <c r="BF294" s="104"/>
      <c r="BG294" s="104"/>
      <c r="BH294" s="104"/>
      <c r="BI294" s="104"/>
      <c r="BJ294" s="104"/>
      <c r="BK294" s="104"/>
      <c r="BL294" s="104"/>
      <c r="BM294" s="104"/>
      <c r="BN294" s="104"/>
      <c r="BO294" s="104"/>
      <c r="BP294" s="104"/>
      <c r="BQ294" s="104"/>
      <c r="BR294" s="104"/>
      <c r="BS294" s="104"/>
      <c r="BT294" s="104"/>
      <c r="BU294" s="104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</row>
    <row r="295" spans="1:105" ht="15.75" x14ac:dyDescent="0.2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4"/>
      <c r="Y295" s="104"/>
      <c r="Z295" s="104"/>
      <c r="AA295" s="104"/>
      <c r="AB295" s="104"/>
      <c r="AC295" s="104"/>
      <c r="AD295" s="104"/>
      <c r="AE295" s="104"/>
      <c r="AF295" s="104"/>
      <c r="AG295" s="104"/>
      <c r="AH295" s="104"/>
      <c r="AI295" s="104"/>
      <c r="AJ295" s="104"/>
      <c r="AK295" s="104"/>
      <c r="AL295" s="104"/>
      <c r="AM295" s="104"/>
      <c r="AN295" s="104"/>
      <c r="AO295" s="104"/>
      <c r="AP295" s="104"/>
      <c r="AQ295" s="104"/>
      <c r="AR295" s="104"/>
      <c r="AS295" s="104"/>
      <c r="AT295" s="104"/>
      <c r="AU295" s="104"/>
      <c r="AV295" s="104"/>
      <c r="AW295" s="104"/>
      <c r="AX295" s="104"/>
      <c r="AY295" s="104"/>
      <c r="AZ295" s="104"/>
      <c r="BA295" s="104"/>
      <c r="BB295" s="104"/>
      <c r="BC295" s="104"/>
      <c r="BD295" s="104"/>
      <c r="BE295" s="104"/>
      <c r="BF295" s="104"/>
      <c r="BG295" s="104"/>
      <c r="BH295" s="104"/>
      <c r="BI295" s="104"/>
      <c r="BJ295" s="104"/>
      <c r="BK295" s="104"/>
      <c r="BL295" s="104"/>
      <c r="BM295" s="104"/>
      <c r="BN295" s="104"/>
      <c r="BO295" s="104"/>
      <c r="BP295" s="104"/>
      <c r="BQ295" s="104"/>
      <c r="BR295" s="104"/>
      <c r="BS295" s="104"/>
      <c r="BT295" s="104"/>
      <c r="BU295" s="104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79"/>
      <c r="CI295" s="79"/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79"/>
      <c r="CW295" s="79"/>
      <c r="CX295" s="79"/>
      <c r="CY295" s="79"/>
      <c r="CZ295" s="79"/>
      <c r="DA295" s="79"/>
    </row>
    <row r="296" spans="1:105" ht="15.75" x14ac:dyDescent="0.25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4"/>
      <c r="Y296" s="104"/>
      <c r="Z296" s="104"/>
      <c r="AA296" s="104"/>
      <c r="AB296" s="104"/>
      <c r="AC296" s="104"/>
      <c r="AD296" s="104"/>
      <c r="AE296" s="104"/>
      <c r="AF296" s="104"/>
      <c r="AG296" s="104"/>
      <c r="AH296" s="104"/>
      <c r="AI296" s="104"/>
      <c r="AJ296" s="104"/>
      <c r="AK296" s="104"/>
      <c r="AL296" s="104"/>
      <c r="AM296" s="104"/>
      <c r="AN296" s="104"/>
      <c r="AO296" s="104"/>
      <c r="AP296" s="104"/>
      <c r="AQ296" s="104"/>
      <c r="AR296" s="104"/>
      <c r="AS296" s="104"/>
      <c r="AT296" s="104"/>
      <c r="AU296" s="104"/>
      <c r="AV296" s="104"/>
      <c r="AW296" s="104"/>
      <c r="AX296" s="104"/>
      <c r="AY296" s="104"/>
      <c r="AZ296" s="104"/>
      <c r="BA296" s="104"/>
      <c r="BB296" s="104"/>
      <c r="BC296" s="104"/>
      <c r="BD296" s="104"/>
      <c r="BE296" s="104"/>
      <c r="BF296" s="104"/>
      <c r="BG296" s="104"/>
      <c r="BH296" s="104"/>
      <c r="BI296" s="104"/>
      <c r="BJ296" s="104"/>
      <c r="BK296" s="104"/>
      <c r="BL296" s="104"/>
      <c r="BM296" s="104"/>
      <c r="BN296" s="104"/>
      <c r="BO296" s="104"/>
      <c r="BP296" s="104"/>
      <c r="BQ296" s="104"/>
      <c r="BR296" s="104"/>
      <c r="BS296" s="104"/>
      <c r="BT296" s="104"/>
      <c r="BU296" s="104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79"/>
      <c r="CI296" s="79"/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79"/>
      <c r="CW296" s="79"/>
      <c r="CX296" s="79"/>
      <c r="CY296" s="79"/>
      <c r="CZ296" s="79"/>
      <c r="DA296" s="79"/>
    </row>
    <row r="297" spans="1:105" ht="15.75" x14ac:dyDescent="0.25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/>
      <c r="AH297" s="104"/>
      <c r="AI297" s="104"/>
      <c r="AJ297" s="104"/>
      <c r="AK297" s="104"/>
      <c r="AL297" s="104"/>
      <c r="AM297" s="104"/>
      <c r="AN297" s="104"/>
      <c r="AO297" s="104"/>
      <c r="AP297" s="104"/>
      <c r="AQ297" s="104"/>
      <c r="AR297" s="104"/>
      <c r="AS297" s="104"/>
      <c r="AT297" s="104"/>
      <c r="AU297" s="104"/>
      <c r="AV297" s="104"/>
      <c r="AW297" s="104"/>
      <c r="AX297" s="104"/>
      <c r="AY297" s="104"/>
      <c r="AZ297" s="104"/>
      <c r="BA297" s="104"/>
      <c r="BB297" s="104"/>
      <c r="BC297" s="104"/>
      <c r="BD297" s="104"/>
      <c r="BE297" s="104"/>
      <c r="BF297" s="104"/>
      <c r="BG297" s="104"/>
      <c r="BH297" s="104"/>
      <c r="BI297" s="104"/>
      <c r="BJ297" s="104"/>
      <c r="BK297" s="104"/>
      <c r="BL297" s="104"/>
      <c r="BM297" s="104"/>
      <c r="BN297" s="104"/>
      <c r="BO297" s="104"/>
      <c r="BP297" s="104"/>
      <c r="BQ297" s="104"/>
      <c r="BR297" s="104"/>
      <c r="BS297" s="104"/>
      <c r="BT297" s="104"/>
      <c r="BU297" s="104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79"/>
      <c r="CI297" s="79"/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</row>
    <row r="298" spans="1:105" ht="15.75" x14ac:dyDescent="0.25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/>
      <c r="AH298" s="104"/>
      <c r="AI298" s="104"/>
      <c r="AJ298" s="104"/>
      <c r="AK298" s="104"/>
      <c r="AL298" s="104"/>
      <c r="AM298" s="104"/>
      <c r="AN298" s="104"/>
      <c r="AO298" s="104"/>
      <c r="AP298" s="104"/>
      <c r="AQ298" s="104"/>
      <c r="AR298" s="104"/>
      <c r="AS298" s="104"/>
      <c r="AT298" s="104"/>
      <c r="AU298" s="104"/>
      <c r="AV298" s="104"/>
      <c r="AW298" s="104"/>
      <c r="AX298" s="104"/>
      <c r="AY298" s="104"/>
      <c r="AZ298" s="104"/>
      <c r="BA298" s="104"/>
      <c r="BB298" s="104"/>
      <c r="BC298" s="104"/>
      <c r="BD298" s="104"/>
      <c r="BE298" s="104"/>
      <c r="BF298" s="104"/>
      <c r="BG298" s="104"/>
      <c r="BH298" s="104"/>
      <c r="BI298" s="104"/>
      <c r="BJ298" s="104"/>
      <c r="BK298" s="104"/>
      <c r="BL298" s="104"/>
      <c r="BM298" s="104"/>
      <c r="BN298" s="104"/>
      <c r="BO298" s="104"/>
      <c r="BP298" s="104"/>
      <c r="BQ298" s="104"/>
      <c r="BR298" s="104"/>
      <c r="BS298" s="104"/>
      <c r="BT298" s="104"/>
      <c r="BU298" s="104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79"/>
      <c r="CI298" s="79"/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79"/>
      <c r="CW298" s="79"/>
      <c r="CX298" s="79"/>
      <c r="CY298" s="79"/>
      <c r="CZ298" s="79"/>
      <c r="DA298" s="79"/>
    </row>
    <row r="299" spans="1:105" ht="15.75" x14ac:dyDescent="0.25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/>
      <c r="AK299" s="104"/>
      <c r="AL299" s="104"/>
      <c r="AM299" s="104"/>
      <c r="AN299" s="104"/>
      <c r="AO299" s="104"/>
      <c r="AP299" s="104"/>
      <c r="AQ299" s="104"/>
      <c r="AR299" s="104"/>
      <c r="AS299" s="104"/>
      <c r="AT299" s="104"/>
      <c r="AU299" s="104"/>
      <c r="AV299" s="104"/>
      <c r="AW299" s="104"/>
      <c r="AX299" s="104"/>
      <c r="AY299" s="104"/>
      <c r="AZ299" s="104"/>
      <c r="BA299" s="104"/>
      <c r="BB299" s="104"/>
      <c r="BC299" s="104"/>
      <c r="BD299" s="104"/>
      <c r="BE299" s="104"/>
      <c r="BF299" s="104"/>
      <c r="BG299" s="104"/>
      <c r="BH299" s="104"/>
      <c r="BI299" s="104"/>
      <c r="BJ299" s="104"/>
      <c r="BK299" s="104"/>
      <c r="BL299" s="104"/>
      <c r="BM299" s="104"/>
      <c r="BN299" s="104"/>
      <c r="BO299" s="104"/>
      <c r="BP299" s="104"/>
      <c r="BQ299" s="104"/>
      <c r="BR299" s="104"/>
      <c r="BS299" s="104"/>
      <c r="BT299" s="104"/>
      <c r="BU299" s="104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79"/>
      <c r="CI299" s="79"/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79"/>
      <c r="CW299" s="79"/>
      <c r="CX299" s="79"/>
      <c r="CY299" s="79"/>
      <c r="CZ299" s="79"/>
      <c r="DA299" s="79"/>
    </row>
    <row r="300" spans="1:105" ht="15.75" x14ac:dyDescent="0.25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/>
      <c r="AK300" s="104"/>
      <c r="AL300" s="104"/>
      <c r="AM300" s="104"/>
      <c r="AN300" s="104"/>
      <c r="AO300" s="104"/>
      <c r="AP300" s="104"/>
      <c r="AQ300" s="104"/>
      <c r="AR300" s="104"/>
      <c r="AS300" s="104"/>
      <c r="AT300" s="104"/>
      <c r="AU300" s="104"/>
      <c r="AV300" s="104"/>
      <c r="AW300" s="104"/>
      <c r="AX300" s="104"/>
      <c r="AY300" s="104"/>
      <c r="AZ300" s="104"/>
      <c r="BA300" s="104"/>
      <c r="BB300" s="104"/>
      <c r="BC300" s="104"/>
      <c r="BD300" s="104"/>
      <c r="BE300" s="104"/>
      <c r="BF300" s="104"/>
      <c r="BG300" s="104"/>
      <c r="BH300" s="104"/>
      <c r="BI300" s="104"/>
      <c r="BJ300" s="104"/>
      <c r="BK300" s="104"/>
      <c r="BL300" s="104"/>
      <c r="BM300" s="104"/>
      <c r="BN300" s="104"/>
      <c r="BO300" s="104"/>
      <c r="BP300" s="104"/>
      <c r="BQ300" s="104"/>
      <c r="BR300" s="104"/>
      <c r="BS300" s="104"/>
      <c r="BT300" s="104"/>
      <c r="BU300" s="104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79"/>
      <c r="CI300" s="79"/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79"/>
      <c r="CW300" s="79"/>
      <c r="CX300" s="79"/>
      <c r="CY300" s="79"/>
      <c r="CZ300" s="79"/>
      <c r="DA300" s="79"/>
    </row>
    <row r="301" spans="1:105" ht="15.75" x14ac:dyDescent="0.25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/>
      <c r="AK301" s="104"/>
      <c r="AL301" s="104"/>
      <c r="AM301" s="104"/>
      <c r="AN301" s="104"/>
      <c r="AO301" s="104"/>
      <c r="AP301" s="104"/>
      <c r="AQ301" s="104"/>
      <c r="AR301" s="104"/>
      <c r="AS301" s="104"/>
      <c r="AT301" s="104"/>
      <c r="AU301" s="104"/>
      <c r="AV301" s="104"/>
      <c r="AW301" s="104"/>
      <c r="AX301" s="104"/>
      <c r="AY301" s="104"/>
      <c r="AZ301" s="104"/>
      <c r="BA301" s="104"/>
      <c r="BB301" s="104"/>
      <c r="BC301" s="104"/>
      <c r="BD301" s="104"/>
      <c r="BE301" s="104"/>
      <c r="BF301" s="104"/>
      <c r="BG301" s="104"/>
      <c r="BH301" s="104"/>
      <c r="BI301" s="104"/>
      <c r="BJ301" s="104"/>
      <c r="BK301" s="104"/>
      <c r="BL301" s="104"/>
      <c r="BM301" s="104"/>
      <c r="BN301" s="104"/>
      <c r="BO301" s="104"/>
      <c r="BP301" s="104"/>
      <c r="BQ301" s="104"/>
      <c r="BR301" s="104"/>
      <c r="BS301" s="104"/>
      <c r="BT301" s="104"/>
      <c r="BU301" s="104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</row>
    <row r="302" spans="1:105" ht="15.75" x14ac:dyDescent="0.25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/>
      <c r="AK302" s="104"/>
      <c r="AL302" s="104"/>
      <c r="AM302" s="104"/>
      <c r="AN302" s="104"/>
      <c r="AO302" s="104"/>
      <c r="AP302" s="104"/>
      <c r="AQ302" s="104"/>
      <c r="AR302" s="104"/>
      <c r="AS302" s="104"/>
      <c r="AT302" s="104"/>
      <c r="AU302" s="104"/>
      <c r="AV302" s="104"/>
      <c r="AW302" s="104"/>
      <c r="AX302" s="104"/>
      <c r="AY302" s="104"/>
      <c r="AZ302" s="104"/>
      <c r="BA302" s="104"/>
      <c r="BB302" s="104"/>
      <c r="BC302" s="104"/>
      <c r="BD302" s="104"/>
      <c r="BE302" s="104"/>
      <c r="BF302" s="104"/>
      <c r="BG302" s="104"/>
      <c r="BH302" s="104"/>
      <c r="BI302" s="104"/>
      <c r="BJ302" s="104"/>
      <c r="BK302" s="104"/>
      <c r="BL302" s="104"/>
      <c r="BM302" s="104"/>
      <c r="BN302" s="104"/>
      <c r="BO302" s="104"/>
      <c r="BP302" s="104"/>
      <c r="BQ302" s="104"/>
      <c r="BR302" s="104"/>
      <c r="BS302" s="104"/>
      <c r="BT302" s="104"/>
      <c r="BU302" s="104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79"/>
      <c r="CI302" s="79"/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79"/>
      <c r="CW302" s="79"/>
      <c r="CX302" s="79"/>
      <c r="CY302" s="79"/>
      <c r="CZ302" s="79"/>
      <c r="DA302" s="79"/>
    </row>
    <row r="303" spans="1:105" ht="15.75" x14ac:dyDescent="0.25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/>
      <c r="AL303" s="104"/>
      <c r="AM303" s="104"/>
      <c r="AN303" s="104"/>
      <c r="AO303" s="104"/>
      <c r="AP303" s="104"/>
      <c r="AQ303" s="104"/>
      <c r="AR303" s="104"/>
      <c r="AS303" s="104"/>
      <c r="AT303" s="104"/>
      <c r="AU303" s="104"/>
      <c r="AV303" s="104"/>
      <c r="AW303" s="104"/>
      <c r="AX303" s="104"/>
      <c r="AY303" s="104"/>
      <c r="AZ303" s="104"/>
      <c r="BA303" s="104"/>
      <c r="BB303" s="104"/>
      <c r="BC303" s="104"/>
      <c r="BD303" s="104"/>
      <c r="BE303" s="104"/>
      <c r="BF303" s="104"/>
      <c r="BG303" s="104"/>
      <c r="BH303" s="104"/>
      <c r="BI303" s="104"/>
      <c r="BJ303" s="104"/>
      <c r="BK303" s="104"/>
      <c r="BL303" s="104"/>
      <c r="BM303" s="104"/>
      <c r="BN303" s="104"/>
      <c r="BO303" s="104"/>
      <c r="BP303" s="104"/>
      <c r="BQ303" s="104"/>
      <c r="BR303" s="104"/>
      <c r="BS303" s="104"/>
      <c r="BT303" s="104"/>
      <c r="BU303" s="104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79"/>
      <c r="CI303" s="79"/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79"/>
      <c r="CW303" s="79"/>
      <c r="CX303" s="79"/>
      <c r="CY303" s="79"/>
      <c r="CZ303" s="79"/>
      <c r="DA303" s="79"/>
    </row>
    <row r="304" spans="1:105" ht="15.75" x14ac:dyDescent="0.25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/>
      <c r="AK304" s="104"/>
      <c r="AL304" s="104"/>
      <c r="AM304" s="104"/>
      <c r="AN304" s="104"/>
      <c r="AO304" s="104"/>
      <c r="AP304" s="104"/>
      <c r="AQ304" s="104"/>
      <c r="AR304" s="104"/>
      <c r="AS304" s="104"/>
      <c r="AT304" s="104"/>
      <c r="AU304" s="104"/>
      <c r="AV304" s="104"/>
      <c r="AW304" s="104"/>
      <c r="AX304" s="104"/>
      <c r="AY304" s="104"/>
      <c r="AZ304" s="104"/>
      <c r="BA304" s="104"/>
      <c r="BB304" s="104"/>
      <c r="BC304" s="104"/>
      <c r="BD304" s="104"/>
      <c r="BE304" s="104"/>
      <c r="BF304" s="104"/>
      <c r="BG304" s="104"/>
      <c r="BH304" s="104"/>
      <c r="BI304" s="104"/>
      <c r="BJ304" s="104"/>
      <c r="BK304" s="104"/>
      <c r="BL304" s="104"/>
      <c r="BM304" s="104"/>
      <c r="BN304" s="104"/>
      <c r="BO304" s="104"/>
      <c r="BP304" s="104"/>
      <c r="BQ304" s="104"/>
      <c r="BR304" s="104"/>
      <c r="BS304" s="104"/>
      <c r="BT304" s="104"/>
      <c r="BU304" s="104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79"/>
      <c r="CI304" s="79"/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79"/>
      <c r="CW304" s="79"/>
      <c r="CX304" s="79"/>
      <c r="CY304" s="79"/>
      <c r="CZ304" s="79"/>
      <c r="DA304" s="79"/>
    </row>
    <row r="305" spans="1:105" ht="15.75" x14ac:dyDescent="0.2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/>
      <c r="AK305" s="104"/>
      <c r="AL305" s="104"/>
      <c r="AM305" s="104"/>
      <c r="AN305" s="104"/>
      <c r="AO305" s="104"/>
      <c r="AP305" s="104"/>
      <c r="AQ305" s="104"/>
      <c r="AR305" s="104"/>
      <c r="AS305" s="104"/>
      <c r="AT305" s="104"/>
      <c r="AU305" s="104"/>
      <c r="AV305" s="104"/>
      <c r="AW305" s="104"/>
      <c r="AX305" s="104"/>
      <c r="AY305" s="104"/>
      <c r="AZ305" s="104"/>
      <c r="BA305" s="104"/>
      <c r="BB305" s="104"/>
      <c r="BC305" s="104"/>
      <c r="BD305" s="104"/>
      <c r="BE305" s="104"/>
      <c r="BF305" s="104"/>
      <c r="BG305" s="104"/>
      <c r="BH305" s="104"/>
      <c r="BI305" s="104"/>
      <c r="BJ305" s="104"/>
      <c r="BK305" s="104"/>
      <c r="BL305" s="104"/>
      <c r="BM305" s="104"/>
      <c r="BN305" s="104"/>
      <c r="BO305" s="104"/>
      <c r="BP305" s="104"/>
      <c r="BQ305" s="104"/>
      <c r="BR305" s="104"/>
      <c r="BS305" s="104"/>
      <c r="BT305" s="104"/>
      <c r="BU305" s="104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79"/>
      <c r="CI305" s="79"/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79"/>
      <c r="CW305" s="79"/>
      <c r="CX305" s="79"/>
      <c r="CY305" s="79"/>
      <c r="CZ305" s="79"/>
      <c r="DA305" s="79"/>
    </row>
    <row r="306" spans="1:105" ht="15.75" x14ac:dyDescent="0.25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/>
      <c r="AK306" s="104"/>
      <c r="AL306" s="104"/>
      <c r="AM306" s="104"/>
      <c r="AN306" s="104"/>
      <c r="AO306" s="104"/>
      <c r="AP306" s="104"/>
      <c r="AQ306" s="104"/>
      <c r="AR306" s="104"/>
      <c r="AS306" s="104"/>
      <c r="AT306" s="104"/>
      <c r="AU306" s="104"/>
      <c r="AV306" s="104"/>
      <c r="AW306" s="104"/>
      <c r="AX306" s="104"/>
      <c r="AY306" s="104"/>
      <c r="AZ306" s="104"/>
      <c r="BA306" s="104"/>
      <c r="BB306" s="104"/>
      <c r="BC306" s="104"/>
      <c r="BD306" s="104"/>
      <c r="BE306" s="104"/>
      <c r="BF306" s="104"/>
      <c r="BG306" s="104"/>
      <c r="BH306" s="104"/>
      <c r="BI306" s="104"/>
      <c r="BJ306" s="104"/>
      <c r="BK306" s="104"/>
      <c r="BL306" s="104"/>
      <c r="BM306" s="104"/>
      <c r="BN306" s="104"/>
      <c r="BO306" s="104"/>
      <c r="BP306" s="104"/>
      <c r="BQ306" s="104"/>
      <c r="BR306" s="104"/>
      <c r="BS306" s="104"/>
      <c r="BT306" s="104"/>
      <c r="BU306" s="104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</row>
    <row r="307" spans="1:105" ht="15.75" x14ac:dyDescent="0.25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/>
      <c r="AK307" s="104"/>
      <c r="AL307" s="104"/>
      <c r="AM307" s="104"/>
      <c r="AN307" s="104"/>
      <c r="AO307" s="104"/>
      <c r="AP307" s="104"/>
      <c r="AQ307" s="104"/>
      <c r="AR307" s="104"/>
      <c r="AS307" s="104"/>
      <c r="AT307" s="104"/>
      <c r="AU307" s="104"/>
      <c r="AV307" s="104"/>
      <c r="AW307" s="104"/>
      <c r="AX307" s="104"/>
      <c r="AY307" s="104"/>
      <c r="AZ307" s="104"/>
      <c r="BA307" s="104"/>
      <c r="BB307" s="104"/>
      <c r="BC307" s="104"/>
      <c r="BD307" s="104"/>
      <c r="BE307" s="104"/>
      <c r="BF307" s="104"/>
      <c r="BG307" s="104"/>
      <c r="BH307" s="104"/>
      <c r="BI307" s="104"/>
      <c r="BJ307" s="104"/>
      <c r="BK307" s="104"/>
      <c r="BL307" s="104"/>
      <c r="BM307" s="104"/>
      <c r="BN307" s="104"/>
      <c r="BO307" s="104"/>
      <c r="BP307" s="104"/>
      <c r="BQ307" s="104"/>
      <c r="BR307" s="104"/>
      <c r="BS307" s="104"/>
      <c r="BT307" s="104"/>
      <c r="BU307" s="104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79"/>
      <c r="CW307" s="79"/>
      <c r="CX307" s="79"/>
      <c r="CY307" s="79"/>
      <c r="CZ307" s="79"/>
      <c r="DA307" s="79"/>
    </row>
    <row r="308" spans="1:105" ht="15.75" x14ac:dyDescent="0.25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/>
      <c r="AK308" s="104"/>
      <c r="AL308" s="104"/>
      <c r="AM308" s="104"/>
      <c r="AN308" s="104"/>
      <c r="AO308" s="104"/>
      <c r="AP308" s="104"/>
      <c r="AQ308" s="104"/>
      <c r="AR308" s="104"/>
      <c r="AS308" s="104"/>
      <c r="AT308" s="104"/>
      <c r="AU308" s="104"/>
      <c r="AV308" s="104"/>
      <c r="AW308" s="104"/>
      <c r="AX308" s="104"/>
      <c r="AY308" s="104"/>
      <c r="AZ308" s="104"/>
      <c r="BA308" s="104"/>
      <c r="BB308" s="104"/>
      <c r="BC308" s="104"/>
      <c r="BD308" s="104"/>
      <c r="BE308" s="104"/>
      <c r="BF308" s="104"/>
      <c r="BG308" s="104"/>
      <c r="BH308" s="104"/>
      <c r="BI308" s="104"/>
      <c r="BJ308" s="104"/>
      <c r="BK308" s="104"/>
      <c r="BL308" s="104"/>
      <c r="BM308" s="104"/>
      <c r="BN308" s="104"/>
      <c r="BO308" s="104"/>
      <c r="BP308" s="104"/>
      <c r="BQ308" s="104"/>
      <c r="BR308" s="104"/>
      <c r="BS308" s="104"/>
      <c r="BT308" s="104"/>
      <c r="BU308" s="104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</row>
    <row r="309" spans="1:105" ht="15.75" x14ac:dyDescent="0.25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/>
      <c r="AK309" s="104"/>
      <c r="AL309" s="104"/>
      <c r="AM309" s="104"/>
      <c r="AN309" s="104"/>
      <c r="AO309" s="104"/>
      <c r="AP309" s="104"/>
      <c r="AQ309" s="104"/>
      <c r="AR309" s="104"/>
      <c r="AS309" s="104"/>
      <c r="AT309" s="104"/>
      <c r="AU309" s="104"/>
      <c r="AV309" s="104"/>
      <c r="AW309" s="104"/>
      <c r="AX309" s="104"/>
      <c r="AY309" s="104"/>
      <c r="AZ309" s="104"/>
      <c r="BA309" s="104"/>
      <c r="BB309" s="104"/>
      <c r="BC309" s="104"/>
      <c r="BD309" s="104"/>
      <c r="BE309" s="104"/>
      <c r="BF309" s="104"/>
      <c r="BG309" s="104"/>
      <c r="BH309" s="104"/>
      <c r="BI309" s="104"/>
      <c r="BJ309" s="104"/>
      <c r="BK309" s="104"/>
      <c r="BL309" s="104"/>
      <c r="BM309" s="104"/>
      <c r="BN309" s="104"/>
      <c r="BO309" s="104"/>
      <c r="BP309" s="104"/>
      <c r="BQ309" s="104"/>
      <c r="BR309" s="104"/>
      <c r="BS309" s="104"/>
      <c r="BT309" s="104"/>
      <c r="BU309" s="104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79"/>
      <c r="CW309" s="79"/>
      <c r="CX309" s="79"/>
      <c r="CY309" s="79"/>
      <c r="CZ309" s="79"/>
      <c r="DA309" s="79"/>
    </row>
    <row r="310" spans="1:105" ht="15.75" x14ac:dyDescent="0.25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/>
      <c r="AK310" s="104"/>
      <c r="AL310" s="104"/>
      <c r="AM310" s="104"/>
      <c r="AN310" s="104"/>
      <c r="AO310" s="104"/>
      <c r="AP310" s="104"/>
      <c r="AQ310" s="104"/>
      <c r="AR310" s="104"/>
      <c r="AS310" s="104"/>
      <c r="AT310" s="104"/>
      <c r="AU310" s="104"/>
      <c r="AV310" s="104"/>
      <c r="AW310" s="104"/>
      <c r="AX310" s="104"/>
      <c r="AY310" s="104"/>
      <c r="AZ310" s="104"/>
      <c r="BA310" s="104"/>
      <c r="BB310" s="104"/>
      <c r="BC310" s="104"/>
      <c r="BD310" s="104"/>
      <c r="BE310" s="104"/>
      <c r="BF310" s="104"/>
      <c r="BG310" s="104"/>
      <c r="BH310" s="104"/>
      <c r="BI310" s="104"/>
      <c r="BJ310" s="104"/>
      <c r="BK310" s="104"/>
      <c r="BL310" s="104"/>
      <c r="BM310" s="104"/>
      <c r="BN310" s="104"/>
      <c r="BO310" s="104"/>
      <c r="BP310" s="104"/>
      <c r="BQ310" s="104"/>
      <c r="BR310" s="104"/>
      <c r="BS310" s="104"/>
      <c r="BT310" s="104"/>
      <c r="BU310" s="104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79"/>
      <c r="CW310" s="79"/>
      <c r="CX310" s="79"/>
      <c r="CY310" s="79"/>
      <c r="CZ310" s="79"/>
      <c r="DA310" s="79"/>
    </row>
    <row r="311" spans="1:105" ht="15.75" x14ac:dyDescent="0.25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/>
      <c r="AK311" s="104"/>
      <c r="AL311" s="104"/>
      <c r="AM311" s="104"/>
      <c r="AN311" s="104"/>
      <c r="AO311" s="104"/>
      <c r="AP311" s="104"/>
      <c r="AQ311" s="104"/>
      <c r="AR311" s="104"/>
      <c r="AS311" s="104"/>
      <c r="AT311" s="104"/>
      <c r="AU311" s="104"/>
      <c r="AV311" s="104"/>
      <c r="AW311" s="104"/>
      <c r="AX311" s="104"/>
      <c r="AY311" s="104"/>
      <c r="AZ311" s="104"/>
      <c r="BA311" s="104"/>
      <c r="BB311" s="104"/>
      <c r="BC311" s="104"/>
      <c r="BD311" s="104"/>
      <c r="BE311" s="104"/>
      <c r="BF311" s="104"/>
      <c r="BG311" s="104"/>
      <c r="BH311" s="104"/>
      <c r="BI311" s="104"/>
      <c r="BJ311" s="104"/>
      <c r="BK311" s="104"/>
      <c r="BL311" s="104"/>
      <c r="BM311" s="104"/>
      <c r="BN311" s="104"/>
      <c r="BO311" s="104"/>
      <c r="BP311" s="104"/>
      <c r="BQ311" s="104"/>
      <c r="BR311" s="104"/>
      <c r="BS311" s="104"/>
      <c r="BT311" s="104"/>
      <c r="BU311" s="104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79"/>
      <c r="CW311" s="79"/>
      <c r="CX311" s="79"/>
      <c r="CY311" s="79"/>
      <c r="CZ311" s="79"/>
      <c r="DA311" s="79"/>
    </row>
    <row r="312" spans="1:105" ht="15.75" x14ac:dyDescent="0.25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/>
      <c r="AK312" s="104"/>
      <c r="AL312" s="104"/>
      <c r="AM312" s="104"/>
      <c r="AN312" s="104"/>
      <c r="AO312" s="104"/>
      <c r="AP312" s="104"/>
      <c r="AQ312" s="104"/>
      <c r="AR312" s="104"/>
      <c r="AS312" s="104"/>
      <c r="AT312" s="104"/>
      <c r="AU312" s="104"/>
      <c r="AV312" s="104"/>
      <c r="AW312" s="104"/>
      <c r="AX312" s="104"/>
      <c r="AY312" s="104"/>
      <c r="AZ312" s="104"/>
      <c r="BA312" s="104"/>
      <c r="BB312" s="104"/>
      <c r="BC312" s="104"/>
      <c r="BD312" s="104"/>
      <c r="BE312" s="104"/>
      <c r="BF312" s="104"/>
      <c r="BG312" s="104"/>
      <c r="BH312" s="104"/>
      <c r="BI312" s="104"/>
      <c r="BJ312" s="104"/>
      <c r="BK312" s="104"/>
      <c r="BL312" s="104"/>
      <c r="BM312" s="104"/>
      <c r="BN312" s="104"/>
      <c r="BO312" s="104"/>
      <c r="BP312" s="104"/>
      <c r="BQ312" s="104"/>
      <c r="BR312" s="104"/>
      <c r="BS312" s="104"/>
      <c r="BT312" s="104"/>
      <c r="BU312" s="104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79"/>
      <c r="CW312" s="79"/>
      <c r="CX312" s="79"/>
      <c r="CY312" s="79"/>
      <c r="CZ312" s="79"/>
      <c r="DA312" s="79"/>
    </row>
    <row r="313" spans="1:105" ht="15.75" x14ac:dyDescent="0.25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/>
      <c r="AH313" s="104"/>
      <c r="AI313" s="104"/>
      <c r="AJ313" s="104"/>
      <c r="AK313" s="104"/>
      <c r="AL313" s="104"/>
      <c r="AM313" s="104"/>
      <c r="AN313" s="104"/>
      <c r="AO313" s="104"/>
      <c r="AP313" s="104"/>
      <c r="AQ313" s="104"/>
      <c r="AR313" s="104"/>
      <c r="AS313" s="104"/>
      <c r="AT313" s="104"/>
      <c r="AU313" s="104"/>
      <c r="AV313" s="104"/>
      <c r="AW313" s="104"/>
      <c r="AX313" s="104"/>
      <c r="AY313" s="104"/>
      <c r="AZ313" s="104"/>
      <c r="BA313" s="104"/>
      <c r="BB313" s="104"/>
      <c r="BC313" s="104"/>
      <c r="BD313" s="104"/>
      <c r="BE313" s="104"/>
      <c r="BF313" s="104"/>
      <c r="BG313" s="104"/>
      <c r="BH313" s="104"/>
      <c r="BI313" s="104"/>
      <c r="BJ313" s="104"/>
      <c r="BK313" s="104"/>
      <c r="BL313" s="104"/>
      <c r="BM313" s="104"/>
      <c r="BN313" s="104"/>
      <c r="BO313" s="104"/>
      <c r="BP313" s="104"/>
      <c r="BQ313" s="104"/>
      <c r="BR313" s="104"/>
      <c r="BS313" s="104"/>
      <c r="BT313" s="104"/>
      <c r="BU313" s="104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79"/>
      <c r="CW313" s="79"/>
      <c r="CX313" s="79"/>
      <c r="CY313" s="79"/>
      <c r="CZ313" s="79"/>
      <c r="DA313" s="79"/>
    </row>
    <row r="314" spans="1:105" ht="15.75" x14ac:dyDescent="0.25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4"/>
      <c r="BD314" s="104"/>
      <c r="BE314" s="104"/>
      <c r="BF314" s="104"/>
      <c r="BG314" s="104"/>
      <c r="BH314" s="104"/>
      <c r="BI314" s="104"/>
      <c r="BJ314" s="104"/>
      <c r="BK314" s="104"/>
      <c r="BL314" s="104"/>
      <c r="BM314" s="104"/>
      <c r="BN314" s="104"/>
      <c r="BO314" s="104"/>
      <c r="BP314" s="104"/>
      <c r="BQ314" s="104"/>
      <c r="BR314" s="104"/>
      <c r="BS314" s="104"/>
      <c r="BT314" s="104"/>
      <c r="BU314" s="104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79"/>
      <c r="CW314" s="79"/>
      <c r="CX314" s="79"/>
      <c r="CY314" s="79"/>
      <c r="CZ314" s="79"/>
      <c r="DA314" s="79"/>
    </row>
    <row r="315" spans="1:105" ht="15.75" x14ac:dyDescent="0.2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4"/>
      <c r="BD315" s="104"/>
      <c r="BE315" s="104"/>
      <c r="BF315" s="104"/>
      <c r="BG315" s="104"/>
      <c r="BH315" s="104"/>
      <c r="BI315" s="104"/>
      <c r="BJ315" s="104"/>
      <c r="BK315" s="104"/>
      <c r="BL315" s="104"/>
      <c r="BM315" s="104"/>
      <c r="BN315" s="104"/>
      <c r="BO315" s="104"/>
      <c r="BP315" s="104"/>
      <c r="BQ315" s="104"/>
      <c r="BR315" s="104"/>
      <c r="BS315" s="104"/>
      <c r="BT315" s="104"/>
      <c r="BU315" s="104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</row>
    <row r="316" spans="1:105" ht="15.75" x14ac:dyDescent="0.25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4"/>
      <c r="BD316" s="104"/>
      <c r="BE316" s="104"/>
      <c r="BF316" s="104"/>
      <c r="BG316" s="104"/>
      <c r="BH316" s="104"/>
      <c r="BI316" s="104"/>
      <c r="BJ316" s="104"/>
      <c r="BK316" s="104"/>
      <c r="BL316" s="104"/>
      <c r="BM316" s="104"/>
      <c r="BN316" s="104"/>
      <c r="BO316" s="104"/>
      <c r="BP316" s="104"/>
      <c r="BQ316" s="104"/>
      <c r="BR316" s="104"/>
      <c r="BS316" s="104"/>
      <c r="BT316" s="104"/>
      <c r="BU316" s="104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79"/>
      <c r="CW316" s="79"/>
      <c r="CX316" s="79"/>
      <c r="CY316" s="79"/>
      <c r="CZ316" s="79"/>
      <c r="DA316" s="79"/>
    </row>
    <row r="317" spans="1:105" ht="15.75" x14ac:dyDescent="0.25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4"/>
      <c r="BD317" s="104"/>
      <c r="BE317" s="104"/>
      <c r="BF317" s="104"/>
      <c r="BG317" s="104"/>
      <c r="BH317" s="104"/>
      <c r="BI317" s="104"/>
      <c r="BJ317" s="104"/>
      <c r="BK317" s="104"/>
      <c r="BL317" s="104"/>
      <c r="BM317" s="104"/>
      <c r="BN317" s="104"/>
      <c r="BO317" s="104"/>
      <c r="BP317" s="104"/>
      <c r="BQ317" s="104"/>
      <c r="BR317" s="104"/>
      <c r="BS317" s="104"/>
      <c r="BT317" s="104"/>
      <c r="BU317" s="104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79"/>
      <c r="CW317" s="79"/>
      <c r="CX317" s="79"/>
      <c r="CY317" s="79"/>
      <c r="CZ317" s="79"/>
      <c r="DA317" s="79"/>
    </row>
    <row r="318" spans="1:105" ht="15.75" x14ac:dyDescent="0.25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4"/>
      <c r="BD318" s="104"/>
      <c r="BE318" s="104"/>
      <c r="BF318" s="104"/>
      <c r="BG318" s="104"/>
      <c r="BH318" s="104"/>
      <c r="BI318" s="104"/>
      <c r="BJ318" s="104"/>
      <c r="BK318" s="104"/>
      <c r="BL318" s="104"/>
      <c r="BM318" s="104"/>
      <c r="BN318" s="104"/>
      <c r="BO318" s="104"/>
      <c r="BP318" s="104"/>
      <c r="BQ318" s="104"/>
      <c r="BR318" s="104"/>
      <c r="BS318" s="104"/>
      <c r="BT318" s="104"/>
      <c r="BU318" s="104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</row>
    <row r="319" spans="1:105" ht="15.75" x14ac:dyDescent="0.25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/>
      <c r="AJ319" s="104"/>
      <c r="AK319" s="104"/>
      <c r="AL319" s="104"/>
      <c r="AM319" s="104"/>
      <c r="AN319" s="104"/>
      <c r="AO319" s="104"/>
      <c r="AP319" s="104"/>
      <c r="AQ319" s="104"/>
      <c r="AR319" s="104"/>
      <c r="AS319" s="104"/>
      <c r="AT319" s="104"/>
      <c r="AU319" s="104"/>
      <c r="AV319" s="104"/>
      <c r="AW319" s="104"/>
      <c r="AX319" s="104"/>
      <c r="AY319" s="104"/>
      <c r="AZ319" s="104"/>
      <c r="BA319" s="104"/>
      <c r="BB319" s="104"/>
      <c r="BC319" s="104"/>
      <c r="BD319" s="104"/>
      <c r="BE319" s="104"/>
      <c r="BF319" s="104"/>
      <c r="BG319" s="104"/>
      <c r="BH319" s="104"/>
      <c r="BI319" s="104"/>
      <c r="BJ319" s="104"/>
      <c r="BK319" s="104"/>
      <c r="BL319" s="104"/>
      <c r="BM319" s="104"/>
      <c r="BN319" s="104"/>
      <c r="BO319" s="104"/>
      <c r="BP319" s="104"/>
      <c r="BQ319" s="104"/>
      <c r="BR319" s="104"/>
      <c r="BS319" s="104"/>
      <c r="BT319" s="104"/>
      <c r="BU319" s="104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79"/>
      <c r="CI319" s="79"/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79"/>
      <c r="CW319" s="79"/>
      <c r="CX319" s="79"/>
      <c r="CY319" s="79"/>
      <c r="CZ319" s="79"/>
      <c r="DA319" s="79"/>
    </row>
    <row r="320" spans="1:105" ht="15.75" x14ac:dyDescent="0.25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/>
      <c r="AK320" s="104"/>
      <c r="AL320" s="104"/>
      <c r="AM320" s="104"/>
      <c r="AN320" s="104"/>
      <c r="AO320" s="104"/>
      <c r="AP320" s="104"/>
      <c r="AQ320" s="104"/>
      <c r="AR320" s="104"/>
      <c r="AS320" s="104"/>
      <c r="AT320" s="104"/>
      <c r="AU320" s="104"/>
      <c r="AV320" s="104"/>
      <c r="AW320" s="104"/>
      <c r="AX320" s="104"/>
      <c r="AY320" s="104"/>
      <c r="AZ320" s="104"/>
      <c r="BA320" s="104"/>
      <c r="BB320" s="104"/>
      <c r="BC320" s="104"/>
      <c r="BD320" s="104"/>
      <c r="BE320" s="104"/>
      <c r="BF320" s="104"/>
      <c r="BG320" s="104"/>
      <c r="BH320" s="104"/>
      <c r="BI320" s="104"/>
      <c r="BJ320" s="104"/>
      <c r="BK320" s="104"/>
      <c r="BL320" s="104"/>
      <c r="BM320" s="104"/>
      <c r="BN320" s="104"/>
      <c r="BO320" s="104"/>
      <c r="BP320" s="104"/>
      <c r="BQ320" s="104"/>
      <c r="BR320" s="104"/>
      <c r="BS320" s="104"/>
      <c r="BT320" s="104"/>
      <c r="BU320" s="104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</row>
    <row r="321" spans="1:105" ht="15.75" x14ac:dyDescent="0.25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  <c r="AJ321" s="104"/>
      <c r="AK321" s="104"/>
      <c r="AL321" s="104"/>
      <c r="AM321" s="104"/>
      <c r="AN321" s="104"/>
      <c r="AO321" s="104"/>
      <c r="AP321" s="104"/>
      <c r="AQ321" s="104"/>
      <c r="AR321" s="104"/>
      <c r="AS321" s="104"/>
      <c r="AT321" s="104"/>
      <c r="AU321" s="104"/>
      <c r="AV321" s="104"/>
      <c r="AW321" s="104"/>
      <c r="AX321" s="104"/>
      <c r="AY321" s="104"/>
      <c r="AZ321" s="104"/>
      <c r="BA321" s="104"/>
      <c r="BB321" s="104"/>
      <c r="BC321" s="104"/>
      <c r="BD321" s="104"/>
      <c r="BE321" s="104"/>
      <c r="BF321" s="104"/>
      <c r="BG321" s="104"/>
      <c r="BH321" s="104"/>
      <c r="BI321" s="104"/>
      <c r="BJ321" s="104"/>
      <c r="BK321" s="104"/>
      <c r="BL321" s="104"/>
      <c r="BM321" s="104"/>
      <c r="BN321" s="104"/>
      <c r="BO321" s="104"/>
      <c r="BP321" s="104"/>
      <c r="BQ321" s="104"/>
      <c r="BR321" s="104"/>
      <c r="BS321" s="104"/>
      <c r="BT321" s="104"/>
      <c r="BU321" s="104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79"/>
      <c r="CW321" s="79"/>
      <c r="CX321" s="79"/>
      <c r="CY321" s="79"/>
      <c r="CZ321" s="79"/>
      <c r="DA321" s="79"/>
    </row>
    <row r="322" spans="1:105" ht="15.75" x14ac:dyDescent="0.25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/>
      <c r="AK322" s="104"/>
      <c r="AL322" s="104"/>
      <c r="AM322" s="104"/>
      <c r="AN322" s="104"/>
      <c r="AO322" s="104"/>
      <c r="AP322" s="104"/>
      <c r="AQ322" s="104"/>
      <c r="AR322" s="104"/>
      <c r="AS322" s="104"/>
      <c r="AT322" s="104"/>
      <c r="AU322" s="104"/>
      <c r="AV322" s="104"/>
      <c r="AW322" s="104"/>
      <c r="AX322" s="104"/>
      <c r="AY322" s="104"/>
      <c r="AZ322" s="104"/>
      <c r="BA322" s="104"/>
      <c r="BB322" s="104"/>
      <c r="BC322" s="104"/>
      <c r="BD322" s="104"/>
      <c r="BE322" s="104"/>
      <c r="BF322" s="104"/>
      <c r="BG322" s="104"/>
      <c r="BH322" s="104"/>
      <c r="BI322" s="104"/>
      <c r="BJ322" s="104"/>
      <c r="BK322" s="104"/>
      <c r="BL322" s="104"/>
      <c r="BM322" s="104"/>
      <c r="BN322" s="104"/>
      <c r="BO322" s="104"/>
      <c r="BP322" s="104"/>
      <c r="BQ322" s="104"/>
      <c r="BR322" s="104"/>
      <c r="BS322" s="104"/>
      <c r="BT322" s="104"/>
      <c r="BU322" s="104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79"/>
      <c r="CW322" s="79"/>
      <c r="CX322" s="79"/>
      <c r="CY322" s="79"/>
      <c r="CZ322" s="79"/>
      <c r="DA322" s="79"/>
    </row>
    <row r="323" spans="1:105" ht="15.75" x14ac:dyDescent="0.25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/>
      <c r="AJ323" s="104"/>
      <c r="AK323" s="104"/>
      <c r="AL323" s="104"/>
      <c r="AM323" s="104"/>
      <c r="AN323" s="104"/>
      <c r="AO323" s="104"/>
      <c r="AP323" s="104"/>
      <c r="AQ323" s="104"/>
      <c r="AR323" s="104"/>
      <c r="AS323" s="104"/>
      <c r="AT323" s="104"/>
      <c r="AU323" s="104"/>
      <c r="AV323" s="104"/>
      <c r="AW323" s="104"/>
      <c r="AX323" s="104"/>
      <c r="AY323" s="104"/>
      <c r="AZ323" s="104"/>
      <c r="BA323" s="104"/>
      <c r="BB323" s="104"/>
      <c r="BC323" s="104"/>
      <c r="BD323" s="104"/>
      <c r="BE323" s="104"/>
      <c r="BF323" s="104"/>
      <c r="BG323" s="104"/>
      <c r="BH323" s="104"/>
      <c r="BI323" s="104"/>
      <c r="BJ323" s="104"/>
      <c r="BK323" s="104"/>
      <c r="BL323" s="104"/>
      <c r="BM323" s="104"/>
      <c r="BN323" s="104"/>
      <c r="BO323" s="104"/>
      <c r="BP323" s="104"/>
      <c r="BQ323" s="104"/>
      <c r="BR323" s="104"/>
      <c r="BS323" s="104"/>
      <c r="BT323" s="104"/>
      <c r="BU323" s="104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79"/>
      <c r="CV323" s="79"/>
      <c r="CW323" s="79"/>
      <c r="CX323" s="79"/>
      <c r="CY323" s="79"/>
      <c r="CZ323" s="79"/>
      <c r="DA323" s="79"/>
    </row>
    <row r="324" spans="1:105" ht="15.75" x14ac:dyDescent="0.25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/>
      <c r="AK324" s="104"/>
      <c r="AL324" s="104"/>
      <c r="AM324" s="104"/>
      <c r="AN324" s="104"/>
      <c r="AO324" s="104"/>
      <c r="AP324" s="104"/>
      <c r="AQ324" s="104"/>
      <c r="AR324" s="104"/>
      <c r="AS324" s="104"/>
      <c r="AT324" s="104"/>
      <c r="AU324" s="104"/>
      <c r="AV324" s="104"/>
      <c r="AW324" s="104"/>
      <c r="AX324" s="104"/>
      <c r="AY324" s="104"/>
      <c r="AZ324" s="104"/>
      <c r="BA324" s="104"/>
      <c r="BB324" s="104"/>
      <c r="BC324" s="104"/>
      <c r="BD324" s="104"/>
      <c r="BE324" s="104"/>
      <c r="BF324" s="104"/>
      <c r="BG324" s="104"/>
      <c r="BH324" s="104"/>
      <c r="BI324" s="104"/>
      <c r="BJ324" s="104"/>
      <c r="BK324" s="104"/>
      <c r="BL324" s="104"/>
      <c r="BM324" s="104"/>
      <c r="BN324" s="104"/>
      <c r="BO324" s="104"/>
      <c r="BP324" s="104"/>
      <c r="BQ324" s="104"/>
      <c r="BR324" s="104"/>
      <c r="BS324" s="104"/>
      <c r="BT324" s="104"/>
      <c r="BU324" s="104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79"/>
      <c r="CV324" s="79"/>
      <c r="CW324" s="79"/>
      <c r="CX324" s="79"/>
      <c r="CY324" s="79"/>
      <c r="CZ324" s="79"/>
      <c r="DA324" s="79"/>
    </row>
    <row r="325" spans="1:105" ht="15.75" x14ac:dyDescent="0.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/>
      <c r="AJ325" s="104"/>
      <c r="AK325" s="104"/>
      <c r="AL325" s="104"/>
      <c r="AM325" s="104"/>
      <c r="AN325" s="104"/>
      <c r="AO325" s="104"/>
      <c r="AP325" s="104"/>
      <c r="AQ325" s="104"/>
      <c r="AR325" s="104"/>
      <c r="AS325" s="104"/>
      <c r="AT325" s="104"/>
      <c r="AU325" s="104"/>
      <c r="AV325" s="104"/>
      <c r="AW325" s="104"/>
      <c r="AX325" s="104"/>
      <c r="AY325" s="104"/>
      <c r="AZ325" s="104"/>
      <c r="BA325" s="104"/>
      <c r="BB325" s="104"/>
      <c r="BC325" s="104"/>
      <c r="BD325" s="104"/>
      <c r="BE325" s="104"/>
      <c r="BF325" s="104"/>
      <c r="BG325" s="104"/>
      <c r="BH325" s="104"/>
      <c r="BI325" s="104"/>
      <c r="BJ325" s="104"/>
      <c r="BK325" s="104"/>
      <c r="BL325" s="104"/>
      <c r="BM325" s="104"/>
      <c r="BN325" s="104"/>
      <c r="BO325" s="104"/>
      <c r="BP325" s="104"/>
      <c r="BQ325" s="104"/>
      <c r="BR325" s="104"/>
      <c r="BS325" s="104"/>
      <c r="BT325" s="104"/>
      <c r="BU325" s="104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79"/>
      <c r="CV325" s="79"/>
      <c r="CW325" s="79"/>
      <c r="CX325" s="79"/>
      <c r="CY325" s="79"/>
      <c r="CZ325" s="79"/>
      <c r="DA325" s="79"/>
    </row>
    <row r="326" spans="1:105" ht="15.75" x14ac:dyDescent="0.25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/>
      <c r="AK326" s="104"/>
      <c r="AL326" s="104"/>
      <c r="AM326" s="104"/>
      <c r="AN326" s="104"/>
      <c r="AO326" s="104"/>
      <c r="AP326" s="104"/>
      <c r="AQ326" s="104"/>
      <c r="AR326" s="104"/>
      <c r="AS326" s="104"/>
      <c r="AT326" s="104"/>
      <c r="AU326" s="104"/>
      <c r="AV326" s="104"/>
      <c r="AW326" s="104"/>
      <c r="AX326" s="104"/>
      <c r="AY326" s="104"/>
      <c r="AZ326" s="104"/>
      <c r="BA326" s="104"/>
      <c r="BB326" s="104"/>
      <c r="BC326" s="104"/>
      <c r="BD326" s="104"/>
      <c r="BE326" s="104"/>
      <c r="BF326" s="104"/>
      <c r="BG326" s="104"/>
      <c r="BH326" s="104"/>
      <c r="BI326" s="104"/>
      <c r="BJ326" s="104"/>
      <c r="BK326" s="104"/>
      <c r="BL326" s="104"/>
      <c r="BM326" s="104"/>
      <c r="BN326" s="104"/>
      <c r="BO326" s="104"/>
      <c r="BP326" s="104"/>
      <c r="BQ326" s="104"/>
      <c r="BR326" s="104"/>
      <c r="BS326" s="104"/>
      <c r="BT326" s="104"/>
      <c r="BU326" s="104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79"/>
      <c r="CW326" s="79"/>
      <c r="CX326" s="79"/>
      <c r="CY326" s="79"/>
      <c r="CZ326" s="79"/>
      <c r="DA326" s="79"/>
    </row>
    <row r="327" spans="1:105" ht="15.75" x14ac:dyDescent="0.25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/>
      <c r="AJ327" s="104"/>
      <c r="AK327" s="104"/>
      <c r="AL327" s="104"/>
      <c r="AM327" s="104"/>
      <c r="AN327" s="104"/>
      <c r="AO327" s="104"/>
      <c r="AP327" s="104"/>
      <c r="AQ327" s="104"/>
      <c r="AR327" s="104"/>
      <c r="AS327" s="104"/>
      <c r="AT327" s="104"/>
      <c r="AU327" s="104"/>
      <c r="AV327" s="104"/>
      <c r="AW327" s="104"/>
      <c r="AX327" s="104"/>
      <c r="AY327" s="104"/>
      <c r="AZ327" s="104"/>
      <c r="BA327" s="104"/>
      <c r="BB327" s="104"/>
      <c r="BC327" s="104"/>
      <c r="BD327" s="104"/>
      <c r="BE327" s="104"/>
      <c r="BF327" s="104"/>
      <c r="BG327" s="104"/>
      <c r="BH327" s="104"/>
      <c r="BI327" s="104"/>
      <c r="BJ327" s="104"/>
      <c r="BK327" s="104"/>
      <c r="BL327" s="104"/>
      <c r="BM327" s="104"/>
      <c r="BN327" s="104"/>
      <c r="BO327" s="104"/>
      <c r="BP327" s="104"/>
      <c r="BQ327" s="104"/>
      <c r="BR327" s="104"/>
      <c r="BS327" s="104"/>
      <c r="BT327" s="104"/>
      <c r="BU327" s="104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79"/>
      <c r="CW327" s="79"/>
      <c r="CX327" s="79"/>
      <c r="CY327" s="79"/>
      <c r="CZ327" s="79"/>
      <c r="DA327" s="79"/>
    </row>
    <row r="328" spans="1:105" ht="15.75" x14ac:dyDescent="0.25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/>
      <c r="AK328" s="104"/>
      <c r="AL328" s="104"/>
      <c r="AM328" s="104"/>
      <c r="AN328" s="104"/>
      <c r="AO328" s="104"/>
      <c r="AP328" s="104"/>
      <c r="AQ328" s="104"/>
      <c r="AR328" s="104"/>
      <c r="AS328" s="104"/>
      <c r="AT328" s="104"/>
      <c r="AU328" s="104"/>
      <c r="AV328" s="104"/>
      <c r="AW328" s="104"/>
      <c r="AX328" s="104"/>
      <c r="AY328" s="104"/>
      <c r="AZ328" s="104"/>
      <c r="BA328" s="104"/>
      <c r="BB328" s="104"/>
      <c r="BC328" s="104"/>
      <c r="BD328" s="104"/>
      <c r="BE328" s="104"/>
      <c r="BF328" s="104"/>
      <c r="BG328" s="104"/>
      <c r="BH328" s="104"/>
      <c r="BI328" s="104"/>
      <c r="BJ328" s="104"/>
      <c r="BK328" s="104"/>
      <c r="BL328" s="104"/>
      <c r="BM328" s="104"/>
      <c r="BN328" s="104"/>
      <c r="BO328" s="104"/>
      <c r="BP328" s="104"/>
      <c r="BQ328" s="104"/>
      <c r="BR328" s="104"/>
      <c r="BS328" s="104"/>
      <c r="BT328" s="104"/>
      <c r="BU328" s="104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79"/>
      <c r="CW328" s="79"/>
      <c r="CX328" s="79"/>
      <c r="CY328" s="79"/>
      <c r="CZ328" s="79"/>
      <c r="DA328" s="79"/>
    </row>
    <row r="329" spans="1:105" ht="15.75" x14ac:dyDescent="0.25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/>
      <c r="AJ329" s="104"/>
      <c r="AK329" s="104"/>
      <c r="AL329" s="104"/>
      <c r="AM329" s="104"/>
      <c r="AN329" s="104"/>
      <c r="AO329" s="104"/>
      <c r="AP329" s="104"/>
      <c r="AQ329" s="104"/>
      <c r="AR329" s="104"/>
      <c r="AS329" s="104"/>
      <c r="AT329" s="104"/>
      <c r="AU329" s="104"/>
      <c r="AV329" s="104"/>
      <c r="AW329" s="104"/>
      <c r="AX329" s="104"/>
      <c r="AY329" s="104"/>
      <c r="AZ329" s="104"/>
      <c r="BA329" s="104"/>
      <c r="BB329" s="104"/>
      <c r="BC329" s="104"/>
      <c r="BD329" s="104"/>
      <c r="BE329" s="104"/>
      <c r="BF329" s="104"/>
      <c r="BG329" s="104"/>
      <c r="BH329" s="104"/>
      <c r="BI329" s="104"/>
      <c r="BJ329" s="104"/>
      <c r="BK329" s="104"/>
      <c r="BL329" s="104"/>
      <c r="BM329" s="104"/>
      <c r="BN329" s="104"/>
      <c r="BO329" s="104"/>
      <c r="BP329" s="104"/>
      <c r="BQ329" s="104"/>
      <c r="BR329" s="104"/>
      <c r="BS329" s="104"/>
      <c r="BT329" s="104"/>
      <c r="BU329" s="104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</row>
    <row r="330" spans="1:105" ht="15.75" x14ac:dyDescent="0.25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/>
      <c r="AK330" s="104"/>
      <c r="AL330" s="104"/>
      <c r="AM330" s="104"/>
      <c r="AN330" s="104"/>
      <c r="AO330" s="104"/>
      <c r="AP330" s="104"/>
      <c r="AQ330" s="104"/>
      <c r="AR330" s="104"/>
      <c r="AS330" s="104"/>
      <c r="AT330" s="104"/>
      <c r="AU330" s="104"/>
      <c r="AV330" s="104"/>
      <c r="AW330" s="104"/>
      <c r="AX330" s="104"/>
      <c r="AY330" s="104"/>
      <c r="AZ330" s="104"/>
      <c r="BA330" s="104"/>
      <c r="BB330" s="104"/>
      <c r="BC330" s="104"/>
      <c r="BD330" s="104"/>
      <c r="BE330" s="104"/>
      <c r="BF330" s="104"/>
      <c r="BG330" s="104"/>
      <c r="BH330" s="104"/>
      <c r="BI330" s="104"/>
      <c r="BJ330" s="104"/>
      <c r="BK330" s="104"/>
      <c r="BL330" s="104"/>
      <c r="BM330" s="104"/>
      <c r="BN330" s="104"/>
      <c r="BO330" s="104"/>
      <c r="BP330" s="104"/>
      <c r="BQ330" s="104"/>
      <c r="BR330" s="104"/>
      <c r="BS330" s="104"/>
      <c r="BT330" s="104"/>
      <c r="BU330" s="104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</row>
    <row r="331" spans="1:105" ht="15.75" x14ac:dyDescent="0.25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/>
      <c r="AJ331" s="104"/>
      <c r="AK331" s="104"/>
      <c r="AL331" s="104"/>
      <c r="AM331" s="104"/>
      <c r="AN331" s="104"/>
      <c r="AO331" s="104"/>
      <c r="AP331" s="104"/>
      <c r="AQ331" s="104"/>
      <c r="AR331" s="104"/>
      <c r="AS331" s="104"/>
      <c r="AT331" s="104"/>
      <c r="AU331" s="104"/>
      <c r="AV331" s="104"/>
      <c r="AW331" s="104"/>
      <c r="AX331" s="104"/>
      <c r="AY331" s="104"/>
      <c r="AZ331" s="104"/>
      <c r="BA331" s="104"/>
      <c r="BB331" s="104"/>
      <c r="BC331" s="104"/>
      <c r="BD331" s="104"/>
      <c r="BE331" s="104"/>
      <c r="BF331" s="104"/>
      <c r="BG331" s="104"/>
      <c r="BH331" s="104"/>
      <c r="BI331" s="104"/>
      <c r="BJ331" s="104"/>
      <c r="BK331" s="104"/>
      <c r="BL331" s="104"/>
      <c r="BM331" s="104"/>
      <c r="BN331" s="104"/>
      <c r="BO331" s="104"/>
      <c r="BP331" s="104"/>
      <c r="BQ331" s="104"/>
      <c r="BR331" s="104"/>
      <c r="BS331" s="104"/>
      <c r="BT331" s="104"/>
      <c r="BU331" s="104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</row>
    <row r="332" spans="1:105" ht="15.75" x14ac:dyDescent="0.25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/>
      <c r="AK332" s="104"/>
      <c r="AL332" s="104"/>
      <c r="AM332" s="104"/>
      <c r="AN332" s="104"/>
      <c r="AO332" s="104"/>
      <c r="AP332" s="104"/>
      <c r="AQ332" s="104"/>
      <c r="AR332" s="104"/>
      <c r="AS332" s="104"/>
      <c r="AT332" s="104"/>
      <c r="AU332" s="104"/>
      <c r="AV332" s="104"/>
      <c r="AW332" s="104"/>
      <c r="AX332" s="104"/>
      <c r="AY332" s="104"/>
      <c r="AZ332" s="104"/>
      <c r="BA332" s="104"/>
      <c r="BB332" s="104"/>
      <c r="BC332" s="104"/>
      <c r="BD332" s="104"/>
      <c r="BE332" s="104"/>
      <c r="BF332" s="104"/>
      <c r="BG332" s="104"/>
      <c r="BH332" s="104"/>
      <c r="BI332" s="104"/>
      <c r="BJ332" s="104"/>
      <c r="BK332" s="104"/>
      <c r="BL332" s="104"/>
      <c r="BM332" s="104"/>
      <c r="BN332" s="104"/>
      <c r="BO332" s="104"/>
      <c r="BP332" s="104"/>
      <c r="BQ332" s="104"/>
      <c r="BR332" s="104"/>
      <c r="BS332" s="104"/>
      <c r="BT332" s="104"/>
      <c r="BU332" s="104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79"/>
      <c r="CI332" s="79"/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79"/>
      <c r="CW332" s="79"/>
      <c r="CX332" s="79"/>
      <c r="CY332" s="79"/>
      <c r="CZ332" s="79"/>
      <c r="DA332" s="79"/>
    </row>
    <row r="333" spans="1:105" ht="15.75" x14ac:dyDescent="0.25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/>
      <c r="AJ333" s="104"/>
      <c r="AK333" s="104"/>
      <c r="AL333" s="104"/>
      <c r="AM333" s="104"/>
      <c r="AN333" s="104"/>
      <c r="AO333" s="104"/>
      <c r="AP333" s="104"/>
      <c r="AQ333" s="104"/>
      <c r="AR333" s="104"/>
      <c r="AS333" s="104"/>
      <c r="AT333" s="104"/>
      <c r="AU333" s="104"/>
      <c r="AV333" s="104"/>
      <c r="AW333" s="104"/>
      <c r="AX333" s="104"/>
      <c r="AY333" s="104"/>
      <c r="AZ333" s="104"/>
      <c r="BA333" s="104"/>
      <c r="BB333" s="104"/>
      <c r="BC333" s="104"/>
      <c r="BD333" s="104"/>
      <c r="BE333" s="104"/>
      <c r="BF333" s="104"/>
      <c r="BG333" s="104"/>
      <c r="BH333" s="104"/>
      <c r="BI333" s="104"/>
      <c r="BJ333" s="104"/>
      <c r="BK333" s="104"/>
      <c r="BL333" s="104"/>
      <c r="BM333" s="104"/>
      <c r="BN333" s="104"/>
      <c r="BO333" s="104"/>
      <c r="BP333" s="104"/>
      <c r="BQ333" s="104"/>
      <c r="BR333" s="104"/>
      <c r="BS333" s="104"/>
      <c r="BT333" s="104"/>
      <c r="BU333" s="104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79"/>
      <c r="CI333" s="79"/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79"/>
      <c r="CW333" s="79"/>
      <c r="CX333" s="79"/>
      <c r="CY333" s="79"/>
      <c r="CZ333" s="79"/>
      <c r="DA333" s="79"/>
    </row>
    <row r="334" spans="1:105" ht="15.75" x14ac:dyDescent="0.25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/>
      <c r="AK334" s="104"/>
      <c r="AL334" s="104"/>
      <c r="AM334" s="104"/>
      <c r="AN334" s="104"/>
      <c r="AO334" s="104"/>
      <c r="AP334" s="104"/>
      <c r="AQ334" s="104"/>
      <c r="AR334" s="104"/>
      <c r="AS334" s="104"/>
      <c r="AT334" s="104"/>
      <c r="AU334" s="104"/>
      <c r="AV334" s="104"/>
      <c r="AW334" s="104"/>
      <c r="AX334" s="104"/>
      <c r="AY334" s="104"/>
      <c r="AZ334" s="104"/>
      <c r="BA334" s="104"/>
      <c r="BB334" s="104"/>
      <c r="BC334" s="104"/>
      <c r="BD334" s="104"/>
      <c r="BE334" s="104"/>
      <c r="BF334" s="104"/>
      <c r="BG334" s="104"/>
      <c r="BH334" s="104"/>
      <c r="BI334" s="104"/>
      <c r="BJ334" s="104"/>
      <c r="BK334" s="104"/>
      <c r="BL334" s="104"/>
      <c r="BM334" s="104"/>
      <c r="BN334" s="104"/>
      <c r="BO334" s="104"/>
      <c r="BP334" s="104"/>
      <c r="BQ334" s="104"/>
      <c r="BR334" s="104"/>
      <c r="BS334" s="104"/>
      <c r="BT334" s="104"/>
      <c r="BU334" s="104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</row>
    <row r="335" spans="1:105" ht="15.75" x14ac:dyDescent="0.2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/>
      <c r="AH335" s="104"/>
      <c r="AI335" s="104"/>
      <c r="AJ335" s="104"/>
      <c r="AK335" s="104"/>
      <c r="AL335" s="104"/>
      <c r="AM335" s="104"/>
      <c r="AN335" s="104"/>
      <c r="AO335" s="104"/>
      <c r="AP335" s="104"/>
      <c r="AQ335" s="104"/>
      <c r="AR335" s="104"/>
      <c r="AS335" s="104"/>
      <c r="AT335" s="104"/>
      <c r="AU335" s="104"/>
      <c r="AV335" s="104"/>
      <c r="AW335" s="104"/>
      <c r="AX335" s="104"/>
      <c r="AY335" s="104"/>
      <c r="AZ335" s="104"/>
      <c r="BA335" s="104"/>
      <c r="BB335" s="104"/>
      <c r="BC335" s="104"/>
      <c r="BD335" s="104"/>
      <c r="BE335" s="104"/>
      <c r="BF335" s="104"/>
      <c r="BG335" s="104"/>
      <c r="BH335" s="104"/>
      <c r="BI335" s="104"/>
      <c r="BJ335" s="104"/>
      <c r="BK335" s="104"/>
      <c r="BL335" s="104"/>
      <c r="BM335" s="104"/>
      <c r="BN335" s="104"/>
      <c r="BO335" s="104"/>
      <c r="BP335" s="104"/>
      <c r="BQ335" s="104"/>
      <c r="BR335" s="104"/>
      <c r="BS335" s="104"/>
      <c r="BT335" s="104"/>
      <c r="BU335" s="104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  <c r="CI335" s="79"/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</row>
    <row r="336" spans="1:105" ht="15.75" x14ac:dyDescent="0.25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4"/>
      <c r="AI336" s="104"/>
      <c r="AJ336" s="104"/>
      <c r="AK336" s="104"/>
      <c r="AL336" s="104"/>
      <c r="AM336" s="104"/>
      <c r="AN336" s="104"/>
      <c r="AO336" s="104"/>
      <c r="AP336" s="104"/>
      <c r="AQ336" s="104"/>
      <c r="AR336" s="104"/>
      <c r="AS336" s="104"/>
      <c r="AT336" s="104"/>
      <c r="AU336" s="104"/>
      <c r="AV336" s="104"/>
      <c r="AW336" s="104"/>
      <c r="AX336" s="104"/>
      <c r="AY336" s="104"/>
      <c r="AZ336" s="104"/>
      <c r="BA336" s="104"/>
      <c r="BB336" s="104"/>
      <c r="BC336" s="104"/>
      <c r="BD336" s="104"/>
      <c r="BE336" s="104"/>
      <c r="BF336" s="104"/>
      <c r="BG336" s="104"/>
      <c r="BH336" s="104"/>
      <c r="BI336" s="104"/>
      <c r="BJ336" s="104"/>
      <c r="BK336" s="104"/>
      <c r="BL336" s="104"/>
      <c r="BM336" s="104"/>
      <c r="BN336" s="104"/>
      <c r="BO336" s="104"/>
      <c r="BP336" s="104"/>
      <c r="BQ336" s="104"/>
      <c r="BR336" s="104"/>
      <c r="BS336" s="104"/>
      <c r="BT336" s="104"/>
      <c r="BU336" s="104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  <c r="CI336" s="79"/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79"/>
      <c r="CW336" s="79"/>
      <c r="CX336" s="79"/>
      <c r="CY336" s="79"/>
      <c r="CZ336" s="79"/>
      <c r="DA336" s="79"/>
    </row>
    <row r="337" spans="1:105" ht="15.75" x14ac:dyDescent="0.25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/>
      <c r="AJ337" s="104"/>
      <c r="AK337" s="104"/>
      <c r="AL337" s="104"/>
      <c r="AM337" s="104"/>
      <c r="AN337" s="104"/>
      <c r="AO337" s="104"/>
      <c r="AP337" s="104"/>
      <c r="AQ337" s="104"/>
      <c r="AR337" s="104"/>
      <c r="AS337" s="104"/>
      <c r="AT337" s="104"/>
      <c r="AU337" s="104"/>
      <c r="AV337" s="104"/>
      <c r="AW337" s="104"/>
      <c r="AX337" s="104"/>
      <c r="AY337" s="104"/>
      <c r="AZ337" s="104"/>
      <c r="BA337" s="104"/>
      <c r="BB337" s="104"/>
      <c r="BC337" s="104"/>
      <c r="BD337" s="104"/>
      <c r="BE337" s="104"/>
      <c r="BF337" s="104"/>
      <c r="BG337" s="104"/>
      <c r="BH337" s="104"/>
      <c r="BI337" s="104"/>
      <c r="BJ337" s="104"/>
      <c r="BK337" s="104"/>
      <c r="BL337" s="104"/>
      <c r="BM337" s="104"/>
      <c r="BN337" s="104"/>
      <c r="BO337" s="104"/>
      <c r="BP337" s="104"/>
      <c r="BQ337" s="104"/>
      <c r="BR337" s="104"/>
      <c r="BS337" s="104"/>
      <c r="BT337" s="104"/>
      <c r="BU337" s="104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79"/>
      <c r="CW337" s="79"/>
      <c r="CX337" s="79"/>
      <c r="CY337" s="79"/>
      <c r="CZ337" s="79"/>
      <c r="DA337" s="79"/>
    </row>
    <row r="338" spans="1:105" ht="15.75" x14ac:dyDescent="0.25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/>
      <c r="AK338" s="104"/>
      <c r="AL338" s="104"/>
      <c r="AM338" s="104"/>
      <c r="AN338" s="104"/>
      <c r="AO338" s="104"/>
      <c r="AP338" s="104"/>
      <c r="AQ338" s="104"/>
      <c r="AR338" s="104"/>
      <c r="AS338" s="104"/>
      <c r="AT338" s="104"/>
      <c r="AU338" s="104"/>
      <c r="AV338" s="104"/>
      <c r="AW338" s="104"/>
      <c r="AX338" s="104"/>
      <c r="AY338" s="104"/>
      <c r="AZ338" s="104"/>
      <c r="BA338" s="104"/>
      <c r="BB338" s="104"/>
      <c r="BC338" s="104"/>
      <c r="BD338" s="104"/>
      <c r="BE338" s="104"/>
      <c r="BF338" s="104"/>
      <c r="BG338" s="104"/>
      <c r="BH338" s="104"/>
      <c r="BI338" s="104"/>
      <c r="BJ338" s="104"/>
      <c r="BK338" s="104"/>
      <c r="BL338" s="104"/>
      <c r="BM338" s="104"/>
      <c r="BN338" s="104"/>
      <c r="BO338" s="104"/>
      <c r="BP338" s="104"/>
      <c r="BQ338" s="104"/>
      <c r="BR338" s="104"/>
      <c r="BS338" s="104"/>
      <c r="BT338" s="104"/>
      <c r="BU338" s="104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79"/>
      <c r="CW338" s="79"/>
      <c r="CX338" s="79"/>
      <c r="CY338" s="79"/>
      <c r="CZ338" s="79"/>
      <c r="DA338" s="79"/>
    </row>
    <row r="339" spans="1:105" ht="15.75" x14ac:dyDescent="0.25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  <c r="AJ339" s="104"/>
      <c r="AK339" s="104"/>
      <c r="AL339" s="104"/>
      <c r="AM339" s="104"/>
      <c r="AN339" s="104"/>
      <c r="AO339" s="104"/>
      <c r="AP339" s="104"/>
      <c r="AQ339" s="104"/>
      <c r="AR339" s="104"/>
      <c r="AS339" s="104"/>
      <c r="AT339" s="104"/>
      <c r="AU339" s="104"/>
      <c r="AV339" s="104"/>
      <c r="AW339" s="104"/>
      <c r="AX339" s="104"/>
      <c r="AY339" s="104"/>
      <c r="AZ339" s="104"/>
      <c r="BA339" s="104"/>
      <c r="BB339" s="104"/>
      <c r="BC339" s="104"/>
      <c r="BD339" s="104"/>
      <c r="BE339" s="104"/>
      <c r="BF339" s="104"/>
      <c r="BG339" s="104"/>
      <c r="BH339" s="104"/>
      <c r="BI339" s="104"/>
      <c r="BJ339" s="104"/>
      <c r="BK339" s="104"/>
      <c r="BL339" s="104"/>
      <c r="BM339" s="104"/>
      <c r="BN339" s="104"/>
      <c r="BO339" s="104"/>
      <c r="BP339" s="104"/>
      <c r="BQ339" s="104"/>
      <c r="BR339" s="104"/>
      <c r="BS339" s="104"/>
      <c r="BT339" s="104"/>
      <c r="BU339" s="104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79"/>
      <c r="CW339" s="79"/>
      <c r="CX339" s="79"/>
      <c r="CY339" s="79"/>
      <c r="CZ339" s="79"/>
      <c r="DA339" s="79"/>
    </row>
    <row r="340" spans="1:105" ht="15.75" x14ac:dyDescent="0.25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/>
      <c r="AK340" s="104"/>
      <c r="AL340" s="104"/>
      <c r="AM340" s="104"/>
      <c r="AN340" s="104"/>
      <c r="AO340" s="104"/>
      <c r="AP340" s="104"/>
      <c r="AQ340" s="104"/>
      <c r="AR340" s="104"/>
      <c r="AS340" s="104"/>
      <c r="AT340" s="104"/>
      <c r="AU340" s="104"/>
      <c r="AV340" s="104"/>
      <c r="AW340" s="104"/>
      <c r="AX340" s="104"/>
      <c r="AY340" s="104"/>
      <c r="AZ340" s="104"/>
      <c r="BA340" s="104"/>
      <c r="BB340" s="104"/>
      <c r="BC340" s="104"/>
      <c r="BD340" s="104"/>
      <c r="BE340" s="104"/>
      <c r="BF340" s="104"/>
      <c r="BG340" s="104"/>
      <c r="BH340" s="104"/>
      <c r="BI340" s="104"/>
      <c r="BJ340" s="104"/>
      <c r="BK340" s="104"/>
      <c r="BL340" s="104"/>
      <c r="BM340" s="104"/>
      <c r="BN340" s="104"/>
      <c r="BO340" s="104"/>
      <c r="BP340" s="104"/>
      <c r="BQ340" s="104"/>
      <c r="BR340" s="104"/>
      <c r="BS340" s="104"/>
      <c r="BT340" s="104"/>
      <c r="BU340" s="104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79"/>
      <c r="CW340" s="79"/>
      <c r="CX340" s="79"/>
      <c r="CY340" s="79"/>
      <c r="CZ340" s="79"/>
      <c r="DA340" s="79"/>
    </row>
    <row r="341" spans="1:105" ht="15.75" x14ac:dyDescent="0.25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  <c r="AJ341" s="104"/>
      <c r="AK341" s="104"/>
      <c r="AL341" s="104"/>
      <c r="AM341" s="104"/>
      <c r="AN341" s="104"/>
      <c r="AO341" s="104"/>
      <c r="AP341" s="104"/>
      <c r="AQ341" s="104"/>
      <c r="AR341" s="104"/>
      <c r="AS341" s="104"/>
      <c r="AT341" s="104"/>
      <c r="AU341" s="104"/>
      <c r="AV341" s="104"/>
      <c r="AW341" s="104"/>
      <c r="AX341" s="104"/>
      <c r="AY341" s="104"/>
      <c r="AZ341" s="104"/>
      <c r="BA341" s="104"/>
      <c r="BB341" s="104"/>
      <c r="BC341" s="104"/>
      <c r="BD341" s="104"/>
      <c r="BE341" s="104"/>
      <c r="BF341" s="104"/>
      <c r="BG341" s="104"/>
      <c r="BH341" s="104"/>
      <c r="BI341" s="104"/>
      <c r="BJ341" s="104"/>
      <c r="BK341" s="104"/>
      <c r="BL341" s="104"/>
      <c r="BM341" s="104"/>
      <c r="BN341" s="104"/>
      <c r="BO341" s="104"/>
      <c r="BP341" s="104"/>
      <c r="BQ341" s="104"/>
      <c r="BR341" s="104"/>
      <c r="BS341" s="104"/>
      <c r="BT341" s="104"/>
      <c r="BU341" s="104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79"/>
      <c r="CW341" s="79"/>
      <c r="CX341" s="79"/>
      <c r="CY341" s="79"/>
      <c r="CZ341" s="79"/>
      <c r="DA341" s="79"/>
    </row>
    <row r="342" spans="1:105" ht="15.75" x14ac:dyDescent="0.25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  <c r="AO342" s="104"/>
      <c r="AP342" s="104"/>
      <c r="AQ342" s="104"/>
      <c r="AR342" s="104"/>
      <c r="AS342" s="104"/>
      <c r="AT342" s="104"/>
      <c r="AU342" s="104"/>
      <c r="AV342" s="104"/>
      <c r="AW342" s="104"/>
      <c r="AX342" s="104"/>
      <c r="AY342" s="104"/>
      <c r="AZ342" s="104"/>
      <c r="BA342" s="104"/>
      <c r="BB342" s="104"/>
      <c r="BC342" s="104"/>
      <c r="BD342" s="104"/>
      <c r="BE342" s="104"/>
      <c r="BF342" s="104"/>
      <c r="BG342" s="104"/>
      <c r="BH342" s="104"/>
      <c r="BI342" s="104"/>
      <c r="BJ342" s="104"/>
      <c r="BK342" s="104"/>
      <c r="BL342" s="104"/>
      <c r="BM342" s="104"/>
      <c r="BN342" s="104"/>
      <c r="BO342" s="104"/>
      <c r="BP342" s="104"/>
      <c r="BQ342" s="104"/>
      <c r="BR342" s="104"/>
      <c r="BS342" s="104"/>
      <c r="BT342" s="104"/>
      <c r="BU342" s="104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</row>
    <row r="343" spans="1:105" ht="15.75" x14ac:dyDescent="0.25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  <c r="AJ343" s="104"/>
      <c r="AK343" s="104"/>
      <c r="AL343" s="104"/>
      <c r="AM343" s="104"/>
      <c r="AN343" s="104"/>
      <c r="AO343" s="104"/>
      <c r="AP343" s="104"/>
      <c r="AQ343" s="104"/>
      <c r="AR343" s="104"/>
      <c r="AS343" s="104"/>
      <c r="AT343" s="104"/>
      <c r="AU343" s="104"/>
      <c r="AV343" s="104"/>
      <c r="AW343" s="104"/>
      <c r="AX343" s="104"/>
      <c r="AY343" s="104"/>
      <c r="AZ343" s="104"/>
      <c r="BA343" s="104"/>
      <c r="BB343" s="104"/>
      <c r="BC343" s="104"/>
      <c r="BD343" s="104"/>
      <c r="BE343" s="104"/>
      <c r="BF343" s="104"/>
      <c r="BG343" s="104"/>
      <c r="BH343" s="104"/>
      <c r="BI343" s="104"/>
      <c r="BJ343" s="104"/>
      <c r="BK343" s="104"/>
      <c r="BL343" s="104"/>
      <c r="BM343" s="104"/>
      <c r="BN343" s="104"/>
      <c r="BO343" s="104"/>
      <c r="BP343" s="104"/>
      <c r="BQ343" s="104"/>
      <c r="BR343" s="104"/>
      <c r="BS343" s="104"/>
      <c r="BT343" s="104"/>
      <c r="BU343" s="104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79"/>
      <c r="CW343" s="79"/>
      <c r="CX343" s="79"/>
      <c r="CY343" s="79"/>
      <c r="CZ343" s="79"/>
      <c r="DA343" s="79"/>
    </row>
    <row r="344" spans="1:105" ht="15.75" x14ac:dyDescent="0.25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  <c r="AJ344" s="104"/>
      <c r="AK344" s="104"/>
      <c r="AL344" s="104"/>
      <c r="AM344" s="104"/>
      <c r="AN344" s="104"/>
      <c r="AO344" s="104"/>
      <c r="AP344" s="104"/>
      <c r="AQ344" s="104"/>
      <c r="AR344" s="104"/>
      <c r="AS344" s="104"/>
      <c r="AT344" s="104"/>
      <c r="AU344" s="104"/>
      <c r="AV344" s="104"/>
      <c r="AW344" s="104"/>
      <c r="AX344" s="104"/>
      <c r="AY344" s="104"/>
      <c r="AZ344" s="104"/>
      <c r="BA344" s="104"/>
      <c r="BB344" s="104"/>
      <c r="BC344" s="104"/>
      <c r="BD344" s="104"/>
      <c r="BE344" s="104"/>
      <c r="BF344" s="104"/>
      <c r="BG344" s="104"/>
      <c r="BH344" s="104"/>
      <c r="BI344" s="104"/>
      <c r="BJ344" s="104"/>
      <c r="BK344" s="104"/>
      <c r="BL344" s="104"/>
      <c r="BM344" s="104"/>
      <c r="BN344" s="104"/>
      <c r="BO344" s="104"/>
      <c r="BP344" s="104"/>
      <c r="BQ344" s="104"/>
      <c r="BR344" s="104"/>
      <c r="BS344" s="104"/>
      <c r="BT344" s="104"/>
      <c r="BU344" s="104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79"/>
      <c r="CW344" s="79"/>
      <c r="CX344" s="79"/>
      <c r="CY344" s="79"/>
      <c r="CZ344" s="79"/>
      <c r="DA344" s="79"/>
    </row>
    <row r="345" spans="1:105" ht="15.75" x14ac:dyDescent="0.2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/>
      <c r="AK345" s="104"/>
      <c r="AL345" s="104"/>
      <c r="AM345" s="104"/>
      <c r="AN345" s="104"/>
      <c r="AO345" s="104"/>
      <c r="AP345" s="104"/>
      <c r="AQ345" s="104"/>
      <c r="AR345" s="104"/>
      <c r="AS345" s="104"/>
      <c r="AT345" s="104"/>
      <c r="AU345" s="104"/>
      <c r="AV345" s="104"/>
      <c r="AW345" s="104"/>
      <c r="AX345" s="104"/>
      <c r="AY345" s="104"/>
      <c r="AZ345" s="104"/>
      <c r="BA345" s="104"/>
      <c r="BB345" s="104"/>
      <c r="BC345" s="104"/>
      <c r="BD345" s="104"/>
      <c r="BE345" s="104"/>
      <c r="BF345" s="104"/>
      <c r="BG345" s="104"/>
      <c r="BH345" s="104"/>
      <c r="BI345" s="104"/>
      <c r="BJ345" s="104"/>
      <c r="BK345" s="104"/>
      <c r="BL345" s="104"/>
      <c r="BM345" s="104"/>
      <c r="BN345" s="104"/>
      <c r="BO345" s="104"/>
      <c r="BP345" s="104"/>
      <c r="BQ345" s="104"/>
      <c r="BR345" s="104"/>
      <c r="BS345" s="104"/>
      <c r="BT345" s="104"/>
      <c r="BU345" s="104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  <c r="CI345" s="79"/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79"/>
      <c r="CW345" s="79"/>
      <c r="CX345" s="79"/>
      <c r="CY345" s="79"/>
      <c r="CZ345" s="79"/>
      <c r="DA345" s="79"/>
    </row>
    <row r="346" spans="1:105" ht="15.75" x14ac:dyDescent="0.25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/>
      <c r="AL346" s="104"/>
      <c r="AM346" s="104"/>
      <c r="AN346" s="104"/>
      <c r="AO346" s="104"/>
      <c r="AP346" s="104"/>
      <c r="AQ346" s="104"/>
      <c r="AR346" s="104"/>
      <c r="AS346" s="104"/>
      <c r="AT346" s="104"/>
      <c r="AU346" s="104"/>
      <c r="AV346" s="104"/>
      <c r="AW346" s="104"/>
      <c r="AX346" s="104"/>
      <c r="AY346" s="104"/>
      <c r="AZ346" s="104"/>
      <c r="BA346" s="104"/>
      <c r="BB346" s="104"/>
      <c r="BC346" s="104"/>
      <c r="BD346" s="104"/>
      <c r="BE346" s="104"/>
      <c r="BF346" s="104"/>
      <c r="BG346" s="104"/>
      <c r="BH346" s="104"/>
      <c r="BI346" s="104"/>
      <c r="BJ346" s="104"/>
      <c r="BK346" s="104"/>
      <c r="BL346" s="104"/>
      <c r="BM346" s="104"/>
      <c r="BN346" s="104"/>
      <c r="BO346" s="104"/>
      <c r="BP346" s="104"/>
      <c r="BQ346" s="104"/>
      <c r="BR346" s="104"/>
      <c r="BS346" s="104"/>
      <c r="BT346" s="104"/>
      <c r="BU346" s="104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  <c r="CI346" s="79"/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79"/>
      <c r="CW346" s="79"/>
      <c r="CX346" s="79"/>
      <c r="CY346" s="79"/>
      <c r="CZ346" s="79"/>
      <c r="DA346" s="79"/>
    </row>
    <row r="347" spans="1:105" ht="15.75" x14ac:dyDescent="0.25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/>
      <c r="AJ347" s="104"/>
      <c r="AK347" s="104"/>
      <c r="AL347" s="104"/>
      <c r="AM347" s="104"/>
      <c r="AN347" s="104"/>
      <c r="AO347" s="104"/>
      <c r="AP347" s="104"/>
      <c r="AQ347" s="104"/>
      <c r="AR347" s="104"/>
      <c r="AS347" s="104"/>
      <c r="AT347" s="104"/>
      <c r="AU347" s="104"/>
      <c r="AV347" s="104"/>
      <c r="AW347" s="104"/>
      <c r="AX347" s="104"/>
      <c r="AY347" s="104"/>
      <c r="AZ347" s="104"/>
      <c r="BA347" s="104"/>
      <c r="BB347" s="104"/>
      <c r="BC347" s="104"/>
      <c r="BD347" s="104"/>
      <c r="BE347" s="104"/>
      <c r="BF347" s="104"/>
      <c r="BG347" s="104"/>
      <c r="BH347" s="104"/>
      <c r="BI347" s="104"/>
      <c r="BJ347" s="104"/>
      <c r="BK347" s="104"/>
      <c r="BL347" s="104"/>
      <c r="BM347" s="104"/>
      <c r="BN347" s="104"/>
      <c r="BO347" s="104"/>
      <c r="BP347" s="104"/>
      <c r="BQ347" s="104"/>
      <c r="BR347" s="104"/>
      <c r="BS347" s="104"/>
      <c r="BT347" s="104"/>
      <c r="BU347" s="104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  <c r="CI347" s="79"/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79"/>
      <c r="CW347" s="79"/>
      <c r="CX347" s="79"/>
      <c r="CY347" s="79"/>
      <c r="CZ347" s="79"/>
      <c r="DA347" s="79"/>
    </row>
    <row r="348" spans="1:105" ht="15.75" x14ac:dyDescent="0.25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/>
      <c r="AK348" s="104"/>
      <c r="AL348" s="104"/>
      <c r="AM348" s="104"/>
      <c r="AN348" s="104"/>
      <c r="AO348" s="104"/>
      <c r="AP348" s="104"/>
      <c r="AQ348" s="104"/>
      <c r="AR348" s="104"/>
      <c r="AS348" s="104"/>
      <c r="AT348" s="104"/>
      <c r="AU348" s="104"/>
      <c r="AV348" s="104"/>
      <c r="AW348" s="104"/>
      <c r="AX348" s="104"/>
      <c r="AY348" s="104"/>
      <c r="AZ348" s="104"/>
      <c r="BA348" s="104"/>
      <c r="BB348" s="104"/>
      <c r="BC348" s="104"/>
      <c r="BD348" s="104"/>
      <c r="BE348" s="104"/>
      <c r="BF348" s="104"/>
      <c r="BG348" s="104"/>
      <c r="BH348" s="104"/>
      <c r="BI348" s="104"/>
      <c r="BJ348" s="104"/>
      <c r="BK348" s="104"/>
      <c r="BL348" s="104"/>
      <c r="BM348" s="104"/>
      <c r="BN348" s="104"/>
      <c r="BO348" s="104"/>
      <c r="BP348" s="104"/>
      <c r="BQ348" s="104"/>
      <c r="BR348" s="104"/>
      <c r="BS348" s="104"/>
      <c r="BT348" s="104"/>
      <c r="BU348" s="104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</row>
    <row r="349" spans="1:105" ht="15.75" x14ac:dyDescent="0.25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/>
      <c r="AH349" s="104"/>
      <c r="AI349" s="104"/>
      <c r="AJ349" s="104"/>
      <c r="AK349" s="104"/>
      <c r="AL349" s="104"/>
      <c r="AM349" s="104"/>
      <c r="AN349" s="104"/>
      <c r="AO349" s="104"/>
      <c r="AP349" s="104"/>
      <c r="AQ349" s="104"/>
      <c r="AR349" s="104"/>
      <c r="AS349" s="104"/>
      <c r="AT349" s="104"/>
      <c r="AU349" s="104"/>
      <c r="AV349" s="104"/>
      <c r="AW349" s="104"/>
      <c r="AX349" s="104"/>
      <c r="AY349" s="104"/>
      <c r="AZ349" s="104"/>
      <c r="BA349" s="104"/>
      <c r="BB349" s="104"/>
      <c r="BC349" s="104"/>
      <c r="BD349" s="104"/>
      <c r="BE349" s="104"/>
      <c r="BF349" s="104"/>
      <c r="BG349" s="104"/>
      <c r="BH349" s="104"/>
      <c r="BI349" s="104"/>
      <c r="BJ349" s="104"/>
      <c r="BK349" s="104"/>
      <c r="BL349" s="104"/>
      <c r="BM349" s="104"/>
      <c r="BN349" s="104"/>
      <c r="BO349" s="104"/>
      <c r="BP349" s="104"/>
      <c r="BQ349" s="104"/>
      <c r="BR349" s="104"/>
      <c r="BS349" s="104"/>
      <c r="BT349" s="104"/>
      <c r="BU349" s="104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  <c r="CI349" s="79"/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79"/>
      <c r="CW349" s="79"/>
      <c r="CX349" s="79"/>
      <c r="CY349" s="79"/>
      <c r="CZ349" s="79"/>
      <c r="DA349" s="79"/>
    </row>
    <row r="350" spans="1:105" ht="15.75" x14ac:dyDescent="0.25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/>
      <c r="AH350" s="104"/>
      <c r="AI350" s="104"/>
      <c r="AJ350" s="104"/>
      <c r="AK350" s="104"/>
      <c r="AL350" s="104"/>
      <c r="AM350" s="104"/>
      <c r="AN350" s="104"/>
      <c r="AO350" s="104"/>
      <c r="AP350" s="104"/>
      <c r="AQ350" s="104"/>
      <c r="AR350" s="104"/>
      <c r="AS350" s="104"/>
      <c r="AT350" s="104"/>
      <c r="AU350" s="104"/>
      <c r="AV350" s="104"/>
      <c r="AW350" s="104"/>
      <c r="AX350" s="104"/>
      <c r="AY350" s="104"/>
      <c r="AZ350" s="104"/>
      <c r="BA350" s="104"/>
      <c r="BB350" s="104"/>
      <c r="BC350" s="104"/>
      <c r="BD350" s="104"/>
      <c r="BE350" s="104"/>
      <c r="BF350" s="104"/>
      <c r="BG350" s="104"/>
      <c r="BH350" s="104"/>
      <c r="BI350" s="104"/>
      <c r="BJ350" s="104"/>
      <c r="BK350" s="104"/>
      <c r="BL350" s="104"/>
      <c r="BM350" s="104"/>
      <c r="BN350" s="104"/>
      <c r="BO350" s="104"/>
      <c r="BP350" s="104"/>
      <c r="BQ350" s="104"/>
      <c r="BR350" s="104"/>
      <c r="BS350" s="104"/>
      <c r="BT350" s="104"/>
      <c r="BU350" s="104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  <c r="CI350" s="79"/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79"/>
      <c r="CW350" s="79"/>
      <c r="CX350" s="79"/>
      <c r="CY350" s="79"/>
      <c r="CZ350" s="79"/>
      <c r="DA350" s="79"/>
    </row>
    <row r="351" spans="1:105" ht="15.75" x14ac:dyDescent="0.25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/>
      <c r="AH351" s="104"/>
      <c r="AI351" s="104"/>
      <c r="AJ351" s="104"/>
      <c r="AK351" s="104"/>
      <c r="AL351" s="104"/>
      <c r="AM351" s="104"/>
      <c r="AN351" s="104"/>
      <c r="AO351" s="104"/>
      <c r="AP351" s="104"/>
      <c r="AQ351" s="104"/>
      <c r="AR351" s="104"/>
      <c r="AS351" s="104"/>
      <c r="AT351" s="104"/>
      <c r="AU351" s="104"/>
      <c r="AV351" s="104"/>
      <c r="AW351" s="104"/>
      <c r="AX351" s="104"/>
      <c r="AY351" s="104"/>
      <c r="AZ351" s="104"/>
      <c r="BA351" s="104"/>
      <c r="BB351" s="104"/>
      <c r="BC351" s="104"/>
      <c r="BD351" s="104"/>
      <c r="BE351" s="104"/>
      <c r="BF351" s="104"/>
      <c r="BG351" s="104"/>
      <c r="BH351" s="104"/>
      <c r="BI351" s="104"/>
      <c r="BJ351" s="104"/>
      <c r="BK351" s="104"/>
      <c r="BL351" s="104"/>
      <c r="BM351" s="104"/>
      <c r="BN351" s="104"/>
      <c r="BO351" s="104"/>
      <c r="BP351" s="104"/>
      <c r="BQ351" s="104"/>
      <c r="BR351" s="104"/>
      <c r="BS351" s="104"/>
      <c r="BT351" s="104"/>
      <c r="BU351" s="104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  <c r="CI351" s="79"/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</row>
    <row r="352" spans="1:105" ht="15.75" x14ac:dyDescent="0.25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/>
      <c r="AH352" s="104"/>
      <c r="AI352" s="104"/>
      <c r="AJ352" s="104"/>
      <c r="AK352" s="104"/>
      <c r="AL352" s="104"/>
      <c r="AM352" s="104"/>
      <c r="AN352" s="104"/>
      <c r="AO352" s="104"/>
      <c r="AP352" s="104"/>
      <c r="AQ352" s="104"/>
      <c r="AR352" s="104"/>
      <c r="AS352" s="104"/>
      <c r="AT352" s="104"/>
      <c r="AU352" s="104"/>
      <c r="AV352" s="104"/>
      <c r="AW352" s="104"/>
      <c r="AX352" s="104"/>
      <c r="AY352" s="104"/>
      <c r="AZ352" s="104"/>
      <c r="BA352" s="104"/>
      <c r="BB352" s="104"/>
      <c r="BC352" s="104"/>
      <c r="BD352" s="104"/>
      <c r="BE352" s="104"/>
      <c r="BF352" s="104"/>
      <c r="BG352" s="104"/>
      <c r="BH352" s="104"/>
      <c r="BI352" s="104"/>
      <c r="BJ352" s="104"/>
      <c r="BK352" s="104"/>
      <c r="BL352" s="104"/>
      <c r="BM352" s="104"/>
      <c r="BN352" s="104"/>
      <c r="BO352" s="104"/>
      <c r="BP352" s="104"/>
      <c r="BQ352" s="104"/>
      <c r="BR352" s="104"/>
      <c r="BS352" s="104"/>
      <c r="BT352" s="104"/>
      <c r="BU352" s="104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  <c r="CI352" s="79"/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79"/>
      <c r="CW352" s="79"/>
      <c r="CX352" s="79"/>
      <c r="CY352" s="79"/>
      <c r="CZ352" s="79"/>
      <c r="DA352" s="79"/>
    </row>
    <row r="353" spans="1:105" ht="15.75" x14ac:dyDescent="0.25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/>
      <c r="AJ353" s="104"/>
      <c r="AK353" s="104"/>
      <c r="AL353" s="104"/>
      <c r="AM353" s="104"/>
      <c r="AN353" s="104"/>
      <c r="AO353" s="104"/>
      <c r="AP353" s="104"/>
      <c r="AQ353" s="104"/>
      <c r="AR353" s="104"/>
      <c r="AS353" s="104"/>
      <c r="AT353" s="104"/>
      <c r="AU353" s="104"/>
      <c r="AV353" s="104"/>
      <c r="AW353" s="104"/>
      <c r="AX353" s="104"/>
      <c r="AY353" s="104"/>
      <c r="AZ353" s="104"/>
      <c r="BA353" s="104"/>
      <c r="BB353" s="104"/>
      <c r="BC353" s="104"/>
      <c r="BD353" s="104"/>
      <c r="BE353" s="104"/>
      <c r="BF353" s="104"/>
      <c r="BG353" s="104"/>
      <c r="BH353" s="104"/>
      <c r="BI353" s="104"/>
      <c r="BJ353" s="104"/>
      <c r="BK353" s="104"/>
      <c r="BL353" s="104"/>
      <c r="BM353" s="104"/>
      <c r="BN353" s="104"/>
      <c r="BO353" s="104"/>
      <c r="BP353" s="104"/>
      <c r="BQ353" s="104"/>
      <c r="BR353" s="104"/>
      <c r="BS353" s="104"/>
      <c r="BT353" s="104"/>
      <c r="BU353" s="104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  <c r="CI353" s="79"/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79"/>
      <c r="CW353" s="79"/>
      <c r="CX353" s="79"/>
      <c r="CY353" s="79"/>
      <c r="CZ353" s="79"/>
      <c r="DA353" s="79"/>
    </row>
    <row r="354" spans="1:105" ht="15.75" x14ac:dyDescent="0.25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/>
      <c r="AK354" s="104"/>
      <c r="AL354" s="104"/>
      <c r="AM354" s="104"/>
      <c r="AN354" s="104"/>
      <c r="AO354" s="104"/>
      <c r="AP354" s="104"/>
      <c r="AQ354" s="104"/>
      <c r="AR354" s="104"/>
      <c r="AS354" s="104"/>
      <c r="AT354" s="104"/>
      <c r="AU354" s="104"/>
      <c r="AV354" s="104"/>
      <c r="AW354" s="104"/>
      <c r="AX354" s="104"/>
      <c r="AY354" s="104"/>
      <c r="AZ354" s="104"/>
      <c r="BA354" s="104"/>
      <c r="BB354" s="104"/>
      <c r="BC354" s="104"/>
      <c r="BD354" s="104"/>
      <c r="BE354" s="104"/>
      <c r="BF354" s="104"/>
      <c r="BG354" s="104"/>
      <c r="BH354" s="104"/>
      <c r="BI354" s="104"/>
      <c r="BJ354" s="104"/>
      <c r="BK354" s="104"/>
      <c r="BL354" s="104"/>
      <c r="BM354" s="104"/>
      <c r="BN354" s="104"/>
      <c r="BO354" s="104"/>
      <c r="BP354" s="104"/>
      <c r="BQ354" s="104"/>
      <c r="BR354" s="104"/>
      <c r="BS354" s="104"/>
      <c r="BT354" s="104"/>
      <c r="BU354" s="104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</row>
    <row r="355" spans="1:105" ht="15.75" x14ac:dyDescent="0.2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/>
      <c r="AJ355" s="104"/>
      <c r="AK355" s="104"/>
      <c r="AL355" s="104"/>
      <c r="AM355" s="104"/>
      <c r="AN355" s="104"/>
      <c r="AO355" s="104"/>
      <c r="AP355" s="104"/>
      <c r="AQ355" s="104"/>
      <c r="AR355" s="104"/>
      <c r="AS355" s="104"/>
      <c r="AT355" s="104"/>
      <c r="AU355" s="104"/>
      <c r="AV355" s="104"/>
      <c r="AW355" s="104"/>
      <c r="AX355" s="104"/>
      <c r="AY355" s="104"/>
      <c r="AZ355" s="104"/>
      <c r="BA355" s="104"/>
      <c r="BB355" s="104"/>
      <c r="BC355" s="104"/>
      <c r="BD355" s="104"/>
      <c r="BE355" s="104"/>
      <c r="BF355" s="104"/>
      <c r="BG355" s="104"/>
      <c r="BH355" s="104"/>
      <c r="BI355" s="104"/>
      <c r="BJ355" s="104"/>
      <c r="BK355" s="104"/>
      <c r="BL355" s="104"/>
      <c r="BM355" s="104"/>
      <c r="BN355" s="104"/>
      <c r="BO355" s="104"/>
      <c r="BP355" s="104"/>
      <c r="BQ355" s="104"/>
      <c r="BR355" s="104"/>
      <c r="BS355" s="104"/>
      <c r="BT355" s="104"/>
      <c r="BU355" s="104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79"/>
      <c r="CW355" s="79"/>
      <c r="CX355" s="79"/>
      <c r="CY355" s="79"/>
      <c r="CZ355" s="79"/>
      <c r="DA355" s="79"/>
    </row>
    <row r="356" spans="1:105" ht="15.75" x14ac:dyDescent="0.25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/>
      <c r="AL356" s="104"/>
      <c r="AM356" s="104"/>
      <c r="AN356" s="104"/>
      <c r="AO356" s="104"/>
      <c r="AP356" s="104"/>
      <c r="AQ356" s="104"/>
      <c r="AR356" s="104"/>
      <c r="AS356" s="104"/>
      <c r="AT356" s="104"/>
      <c r="AU356" s="104"/>
      <c r="AV356" s="104"/>
      <c r="AW356" s="104"/>
      <c r="AX356" s="104"/>
      <c r="AY356" s="104"/>
      <c r="AZ356" s="104"/>
      <c r="BA356" s="104"/>
      <c r="BB356" s="104"/>
      <c r="BC356" s="104"/>
      <c r="BD356" s="104"/>
      <c r="BE356" s="104"/>
      <c r="BF356" s="104"/>
      <c r="BG356" s="104"/>
      <c r="BH356" s="104"/>
      <c r="BI356" s="104"/>
      <c r="BJ356" s="104"/>
      <c r="BK356" s="104"/>
      <c r="BL356" s="104"/>
      <c r="BM356" s="104"/>
      <c r="BN356" s="104"/>
      <c r="BO356" s="104"/>
      <c r="BP356" s="104"/>
      <c r="BQ356" s="104"/>
      <c r="BR356" s="104"/>
      <c r="BS356" s="104"/>
      <c r="BT356" s="104"/>
      <c r="BU356" s="104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</row>
    <row r="357" spans="1:105" ht="15.75" x14ac:dyDescent="0.25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/>
      <c r="AK357" s="104"/>
      <c r="AL357" s="104"/>
      <c r="AM357" s="104"/>
      <c r="AN357" s="104"/>
      <c r="AO357" s="104"/>
      <c r="AP357" s="104"/>
      <c r="AQ357" s="104"/>
      <c r="AR357" s="104"/>
      <c r="AS357" s="104"/>
      <c r="AT357" s="104"/>
      <c r="AU357" s="104"/>
      <c r="AV357" s="104"/>
      <c r="AW357" s="104"/>
      <c r="AX357" s="104"/>
      <c r="AY357" s="104"/>
      <c r="AZ357" s="104"/>
      <c r="BA357" s="104"/>
      <c r="BB357" s="104"/>
      <c r="BC357" s="104"/>
      <c r="BD357" s="104"/>
      <c r="BE357" s="104"/>
      <c r="BF357" s="104"/>
      <c r="BG357" s="104"/>
      <c r="BH357" s="104"/>
      <c r="BI357" s="104"/>
      <c r="BJ357" s="104"/>
      <c r="BK357" s="104"/>
      <c r="BL357" s="104"/>
      <c r="BM357" s="104"/>
      <c r="BN357" s="104"/>
      <c r="BO357" s="104"/>
      <c r="BP357" s="104"/>
      <c r="BQ357" s="104"/>
      <c r="BR357" s="104"/>
      <c r="BS357" s="104"/>
      <c r="BT357" s="104"/>
      <c r="BU357" s="104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G357" s="79"/>
      <c r="CH357" s="79"/>
      <c r="CI357" s="79"/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79"/>
      <c r="CV357" s="79"/>
      <c r="CW357" s="79"/>
      <c r="CX357" s="79"/>
      <c r="CY357" s="79"/>
      <c r="CZ357" s="79"/>
      <c r="DA357" s="79"/>
    </row>
    <row r="358" spans="1:105" ht="15.75" x14ac:dyDescent="0.25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/>
      <c r="AL358" s="104"/>
      <c r="AM358" s="104"/>
      <c r="AN358" s="104"/>
      <c r="AO358" s="104"/>
      <c r="AP358" s="104"/>
      <c r="AQ358" s="104"/>
      <c r="AR358" s="104"/>
      <c r="AS358" s="104"/>
      <c r="AT358" s="104"/>
      <c r="AU358" s="104"/>
      <c r="AV358" s="104"/>
      <c r="AW358" s="104"/>
      <c r="AX358" s="104"/>
      <c r="AY358" s="104"/>
      <c r="AZ358" s="104"/>
      <c r="BA358" s="104"/>
      <c r="BB358" s="104"/>
      <c r="BC358" s="104"/>
      <c r="BD358" s="104"/>
      <c r="BE358" s="104"/>
      <c r="BF358" s="104"/>
      <c r="BG358" s="104"/>
      <c r="BH358" s="104"/>
      <c r="BI358" s="104"/>
      <c r="BJ358" s="104"/>
      <c r="BK358" s="104"/>
      <c r="BL358" s="104"/>
      <c r="BM358" s="104"/>
      <c r="BN358" s="104"/>
      <c r="BO358" s="104"/>
      <c r="BP358" s="104"/>
      <c r="BQ358" s="104"/>
      <c r="BR358" s="104"/>
      <c r="BS358" s="104"/>
      <c r="BT358" s="104"/>
      <c r="BU358" s="104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G358" s="79"/>
      <c r="CH358" s="79"/>
      <c r="CI358" s="79"/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79"/>
      <c r="CV358" s="79"/>
      <c r="CW358" s="79"/>
      <c r="CX358" s="79"/>
      <c r="CY358" s="79"/>
      <c r="CZ358" s="79"/>
      <c r="DA358" s="79"/>
    </row>
    <row r="359" spans="1:105" ht="15.75" x14ac:dyDescent="0.25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/>
      <c r="AK359" s="104"/>
      <c r="AL359" s="104"/>
      <c r="AM359" s="104"/>
      <c r="AN359" s="104"/>
      <c r="AO359" s="104"/>
      <c r="AP359" s="104"/>
      <c r="AQ359" s="104"/>
      <c r="AR359" s="104"/>
      <c r="AS359" s="104"/>
      <c r="AT359" s="104"/>
      <c r="AU359" s="104"/>
      <c r="AV359" s="104"/>
      <c r="AW359" s="104"/>
      <c r="AX359" s="104"/>
      <c r="AY359" s="104"/>
      <c r="AZ359" s="104"/>
      <c r="BA359" s="104"/>
      <c r="BB359" s="104"/>
      <c r="BC359" s="104"/>
      <c r="BD359" s="104"/>
      <c r="BE359" s="104"/>
      <c r="BF359" s="104"/>
      <c r="BG359" s="104"/>
      <c r="BH359" s="104"/>
      <c r="BI359" s="104"/>
      <c r="BJ359" s="104"/>
      <c r="BK359" s="104"/>
      <c r="BL359" s="104"/>
      <c r="BM359" s="104"/>
      <c r="BN359" s="104"/>
      <c r="BO359" s="104"/>
      <c r="BP359" s="104"/>
      <c r="BQ359" s="104"/>
      <c r="BR359" s="104"/>
      <c r="BS359" s="104"/>
      <c r="BT359" s="104"/>
      <c r="BU359" s="104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G359" s="79"/>
      <c r="CH359" s="79"/>
      <c r="CI359" s="79"/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79"/>
      <c r="CV359" s="79"/>
      <c r="CW359" s="79"/>
      <c r="CX359" s="79"/>
      <c r="CY359" s="79"/>
      <c r="CZ359" s="79"/>
      <c r="DA359" s="79"/>
    </row>
    <row r="360" spans="1:105" ht="15.75" x14ac:dyDescent="0.25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/>
      <c r="AL360" s="104"/>
      <c r="AM360" s="104"/>
      <c r="AN360" s="104"/>
      <c r="AO360" s="104"/>
      <c r="AP360" s="104"/>
      <c r="AQ360" s="104"/>
      <c r="AR360" s="104"/>
      <c r="AS360" s="104"/>
      <c r="AT360" s="104"/>
      <c r="AU360" s="104"/>
      <c r="AV360" s="104"/>
      <c r="AW360" s="104"/>
      <c r="AX360" s="104"/>
      <c r="AY360" s="104"/>
      <c r="AZ360" s="104"/>
      <c r="BA360" s="104"/>
      <c r="BB360" s="104"/>
      <c r="BC360" s="104"/>
      <c r="BD360" s="104"/>
      <c r="BE360" s="104"/>
      <c r="BF360" s="104"/>
      <c r="BG360" s="104"/>
      <c r="BH360" s="104"/>
      <c r="BI360" s="104"/>
      <c r="BJ360" s="104"/>
      <c r="BK360" s="104"/>
      <c r="BL360" s="104"/>
      <c r="BM360" s="104"/>
      <c r="BN360" s="104"/>
      <c r="BO360" s="104"/>
      <c r="BP360" s="104"/>
      <c r="BQ360" s="104"/>
      <c r="BR360" s="104"/>
      <c r="BS360" s="104"/>
      <c r="BT360" s="104"/>
      <c r="BU360" s="104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G360" s="79"/>
      <c r="CH360" s="79"/>
      <c r="CI360" s="79"/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79"/>
      <c r="CV360" s="79"/>
      <c r="CW360" s="79"/>
      <c r="CX360" s="79"/>
      <c r="CY360" s="79"/>
      <c r="CZ360" s="79"/>
      <c r="DA360" s="79"/>
    </row>
    <row r="361" spans="1:105" ht="15.75" x14ac:dyDescent="0.25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4"/>
      <c r="Y361" s="104"/>
      <c r="Z361" s="104"/>
      <c r="AA361" s="104"/>
      <c r="AB361" s="104"/>
      <c r="AC361" s="104"/>
      <c r="AD361" s="104"/>
      <c r="AE361" s="104"/>
      <c r="AF361" s="104"/>
      <c r="AG361" s="104"/>
      <c r="AH361" s="104"/>
      <c r="AI361" s="104"/>
      <c r="AJ361" s="104"/>
      <c r="AK361" s="104"/>
      <c r="AL361" s="104"/>
      <c r="AM361" s="104"/>
      <c r="AN361" s="104"/>
      <c r="AO361" s="104"/>
      <c r="AP361" s="104"/>
      <c r="AQ361" s="104"/>
      <c r="AR361" s="104"/>
      <c r="AS361" s="104"/>
      <c r="AT361" s="104"/>
      <c r="AU361" s="104"/>
      <c r="AV361" s="104"/>
      <c r="AW361" s="104"/>
      <c r="AX361" s="104"/>
      <c r="AY361" s="104"/>
      <c r="AZ361" s="104"/>
      <c r="BA361" s="104"/>
      <c r="BB361" s="104"/>
      <c r="BC361" s="104"/>
      <c r="BD361" s="104"/>
      <c r="BE361" s="104"/>
      <c r="BF361" s="104"/>
      <c r="BG361" s="104"/>
      <c r="BH361" s="104"/>
      <c r="BI361" s="104"/>
      <c r="BJ361" s="104"/>
      <c r="BK361" s="104"/>
      <c r="BL361" s="104"/>
      <c r="BM361" s="104"/>
      <c r="BN361" s="104"/>
      <c r="BO361" s="104"/>
      <c r="BP361" s="104"/>
      <c r="BQ361" s="104"/>
      <c r="BR361" s="104"/>
      <c r="BS361" s="104"/>
      <c r="BT361" s="104"/>
      <c r="BU361" s="104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G361" s="79"/>
      <c r="CH361" s="79"/>
      <c r="CI361" s="79"/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79"/>
      <c r="CV361" s="79"/>
      <c r="CW361" s="79"/>
      <c r="CX361" s="79"/>
      <c r="CY361" s="79"/>
      <c r="CZ361" s="79"/>
      <c r="DA361" s="79"/>
    </row>
    <row r="362" spans="1:105" ht="15.75" x14ac:dyDescent="0.25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4"/>
      <c r="Y362" s="104"/>
      <c r="Z362" s="104"/>
      <c r="AA362" s="104"/>
      <c r="AB362" s="104"/>
      <c r="AC362" s="104"/>
      <c r="AD362" s="104"/>
      <c r="AE362" s="104"/>
      <c r="AF362" s="104"/>
      <c r="AG362" s="104"/>
      <c r="AH362" s="104"/>
      <c r="AI362" s="104"/>
      <c r="AJ362" s="104"/>
      <c r="AK362" s="104"/>
      <c r="AL362" s="104"/>
      <c r="AM362" s="104"/>
      <c r="AN362" s="104"/>
      <c r="AO362" s="104"/>
      <c r="AP362" s="104"/>
      <c r="AQ362" s="104"/>
      <c r="AR362" s="104"/>
      <c r="AS362" s="104"/>
      <c r="AT362" s="104"/>
      <c r="AU362" s="104"/>
      <c r="AV362" s="104"/>
      <c r="AW362" s="104"/>
      <c r="AX362" s="104"/>
      <c r="AY362" s="104"/>
      <c r="AZ362" s="104"/>
      <c r="BA362" s="104"/>
      <c r="BB362" s="104"/>
      <c r="BC362" s="104"/>
      <c r="BD362" s="104"/>
      <c r="BE362" s="104"/>
      <c r="BF362" s="104"/>
      <c r="BG362" s="104"/>
      <c r="BH362" s="104"/>
      <c r="BI362" s="104"/>
      <c r="BJ362" s="104"/>
      <c r="BK362" s="104"/>
      <c r="BL362" s="104"/>
      <c r="BM362" s="104"/>
      <c r="BN362" s="104"/>
      <c r="BO362" s="104"/>
      <c r="BP362" s="104"/>
      <c r="BQ362" s="104"/>
      <c r="BR362" s="104"/>
      <c r="BS362" s="104"/>
      <c r="BT362" s="104"/>
      <c r="BU362" s="104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G362" s="79"/>
      <c r="CH362" s="79"/>
      <c r="CI362" s="79"/>
      <c r="CJ362" s="79"/>
      <c r="CK362" s="79"/>
      <c r="CL362" s="79"/>
      <c r="CM362" s="79"/>
      <c r="CN362" s="79"/>
      <c r="CO362" s="79"/>
      <c r="CP362" s="79"/>
      <c r="CQ362" s="79"/>
      <c r="CR362" s="79"/>
      <c r="CS362" s="79"/>
      <c r="CT362" s="79"/>
      <c r="CU362" s="79"/>
      <c r="CV362" s="79"/>
      <c r="CW362" s="79"/>
      <c r="CX362" s="79"/>
      <c r="CY362" s="79"/>
      <c r="CZ362" s="79"/>
      <c r="DA362" s="79"/>
    </row>
    <row r="363" spans="1:105" ht="15.75" x14ac:dyDescent="0.25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4"/>
      <c r="Y363" s="104"/>
      <c r="Z363" s="104"/>
      <c r="AA363" s="104"/>
      <c r="AB363" s="104"/>
      <c r="AC363" s="104"/>
      <c r="AD363" s="104"/>
      <c r="AE363" s="104"/>
      <c r="AF363" s="104"/>
      <c r="AG363" s="104"/>
      <c r="AH363" s="104"/>
      <c r="AI363" s="104"/>
      <c r="AJ363" s="104"/>
      <c r="AK363" s="104"/>
      <c r="AL363" s="104"/>
      <c r="AM363" s="104"/>
      <c r="AN363" s="104"/>
      <c r="AO363" s="104"/>
      <c r="AP363" s="104"/>
      <c r="AQ363" s="104"/>
      <c r="AR363" s="104"/>
      <c r="AS363" s="104"/>
      <c r="AT363" s="104"/>
      <c r="AU363" s="104"/>
      <c r="AV363" s="104"/>
      <c r="AW363" s="104"/>
      <c r="AX363" s="104"/>
      <c r="AY363" s="104"/>
      <c r="AZ363" s="104"/>
      <c r="BA363" s="104"/>
      <c r="BB363" s="104"/>
      <c r="BC363" s="104"/>
      <c r="BD363" s="104"/>
      <c r="BE363" s="104"/>
      <c r="BF363" s="104"/>
      <c r="BG363" s="104"/>
      <c r="BH363" s="104"/>
      <c r="BI363" s="104"/>
      <c r="BJ363" s="104"/>
      <c r="BK363" s="104"/>
      <c r="BL363" s="104"/>
      <c r="BM363" s="104"/>
      <c r="BN363" s="104"/>
      <c r="BO363" s="104"/>
      <c r="BP363" s="104"/>
      <c r="BQ363" s="104"/>
      <c r="BR363" s="104"/>
      <c r="BS363" s="104"/>
      <c r="BT363" s="104"/>
      <c r="BU363" s="104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G363" s="79"/>
      <c r="CH363" s="79"/>
      <c r="CI363" s="79"/>
      <c r="CJ363" s="79"/>
      <c r="CK363" s="79"/>
      <c r="CL363" s="79"/>
      <c r="CM363" s="79"/>
      <c r="CN363" s="79"/>
      <c r="CO363" s="79"/>
      <c r="CP363" s="79"/>
      <c r="CQ363" s="79"/>
      <c r="CR363" s="79"/>
      <c r="CS363" s="79"/>
      <c r="CT363" s="79"/>
      <c r="CU363" s="79"/>
      <c r="CV363" s="79"/>
      <c r="CW363" s="79"/>
      <c r="CX363" s="79"/>
      <c r="CY363" s="79"/>
      <c r="CZ363" s="79"/>
      <c r="DA363" s="79"/>
    </row>
    <row r="364" spans="1:105" ht="15.75" x14ac:dyDescent="0.25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4"/>
      <c r="Y364" s="104"/>
      <c r="Z364" s="104"/>
      <c r="AA364" s="104"/>
      <c r="AB364" s="104"/>
      <c r="AC364" s="104"/>
      <c r="AD364" s="104"/>
      <c r="AE364" s="104"/>
      <c r="AF364" s="104"/>
      <c r="AG364" s="104"/>
      <c r="AH364" s="104"/>
      <c r="AI364" s="104"/>
      <c r="AJ364" s="104"/>
      <c r="AK364" s="104"/>
      <c r="AL364" s="104"/>
      <c r="AM364" s="104"/>
      <c r="AN364" s="104"/>
      <c r="AO364" s="104"/>
      <c r="AP364" s="104"/>
      <c r="AQ364" s="104"/>
      <c r="AR364" s="104"/>
      <c r="AS364" s="104"/>
      <c r="AT364" s="104"/>
      <c r="AU364" s="104"/>
      <c r="AV364" s="104"/>
      <c r="AW364" s="104"/>
      <c r="AX364" s="104"/>
      <c r="AY364" s="104"/>
      <c r="AZ364" s="104"/>
      <c r="BA364" s="104"/>
      <c r="BB364" s="104"/>
      <c r="BC364" s="104"/>
      <c r="BD364" s="104"/>
      <c r="BE364" s="104"/>
      <c r="BF364" s="104"/>
      <c r="BG364" s="104"/>
      <c r="BH364" s="104"/>
      <c r="BI364" s="104"/>
      <c r="BJ364" s="104"/>
      <c r="BK364" s="104"/>
      <c r="BL364" s="104"/>
      <c r="BM364" s="104"/>
      <c r="BN364" s="104"/>
      <c r="BO364" s="104"/>
      <c r="BP364" s="104"/>
      <c r="BQ364" s="104"/>
      <c r="BR364" s="104"/>
      <c r="BS364" s="104"/>
      <c r="BT364" s="104"/>
      <c r="BU364" s="104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G364" s="79"/>
      <c r="CH364" s="79"/>
      <c r="CI364" s="79"/>
      <c r="CJ364" s="79"/>
      <c r="CK364" s="79"/>
      <c r="CL364" s="79"/>
      <c r="CM364" s="79"/>
      <c r="CN364" s="79"/>
      <c r="CO364" s="79"/>
      <c r="CP364" s="79"/>
      <c r="CQ364" s="79"/>
      <c r="CR364" s="79"/>
      <c r="CS364" s="79"/>
      <c r="CT364" s="79"/>
      <c r="CU364" s="79"/>
      <c r="CV364" s="79"/>
      <c r="CW364" s="79"/>
      <c r="CX364" s="79"/>
      <c r="CY364" s="79"/>
      <c r="CZ364" s="79"/>
      <c r="DA364" s="79"/>
    </row>
    <row r="365" spans="1:105" ht="15.75" x14ac:dyDescent="0.2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4"/>
      <c r="Y365" s="104"/>
      <c r="Z365" s="104"/>
      <c r="AA365" s="104"/>
      <c r="AB365" s="104"/>
      <c r="AC365" s="104"/>
      <c r="AD365" s="104"/>
      <c r="AE365" s="104"/>
      <c r="AF365" s="104"/>
      <c r="AG365" s="104"/>
      <c r="AH365" s="104"/>
      <c r="AI365" s="104"/>
      <c r="AJ365" s="104"/>
      <c r="AK365" s="104"/>
      <c r="AL365" s="104"/>
      <c r="AM365" s="104"/>
      <c r="AN365" s="104"/>
      <c r="AO365" s="104"/>
      <c r="AP365" s="104"/>
      <c r="AQ365" s="104"/>
      <c r="AR365" s="104"/>
      <c r="AS365" s="104"/>
      <c r="AT365" s="104"/>
      <c r="AU365" s="104"/>
      <c r="AV365" s="104"/>
      <c r="AW365" s="104"/>
      <c r="AX365" s="104"/>
      <c r="AY365" s="104"/>
      <c r="AZ365" s="104"/>
      <c r="BA365" s="104"/>
      <c r="BB365" s="104"/>
      <c r="BC365" s="104"/>
      <c r="BD365" s="104"/>
      <c r="BE365" s="104"/>
      <c r="BF365" s="104"/>
      <c r="BG365" s="104"/>
      <c r="BH365" s="104"/>
      <c r="BI365" s="104"/>
      <c r="BJ365" s="104"/>
      <c r="BK365" s="104"/>
      <c r="BL365" s="104"/>
      <c r="BM365" s="104"/>
      <c r="BN365" s="104"/>
      <c r="BO365" s="104"/>
      <c r="BP365" s="104"/>
      <c r="BQ365" s="104"/>
      <c r="BR365" s="104"/>
      <c r="BS365" s="104"/>
      <c r="BT365" s="104"/>
      <c r="BU365" s="104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G365" s="79"/>
      <c r="CH365" s="79"/>
      <c r="CI365" s="79"/>
      <c r="CJ365" s="79"/>
      <c r="CK365" s="79"/>
      <c r="CL365" s="79"/>
      <c r="CM365" s="79"/>
      <c r="CN365" s="79"/>
      <c r="CO365" s="79"/>
      <c r="CP365" s="79"/>
      <c r="CQ365" s="79"/>
      <c r="CR365" s="79"/>
      <c r="CS365" s="79"/>
      <c r="CT365" s="79"/>
      <c r="CU365" s="79"/>
      <c r="CV365" s="79"/>
      <c r="CW365" s="79"/>
      <c r="CX365" s="79"/>
      <c r="CY365" s="79"/>
      <c r="CZ365" s="79"/>
      <c r="DA365" s="79"/>
    </row>
    <row r="366" spans="1:105" ht="15.75" x14ac:dyDescent="0.25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4"/>
      <c r="Y366" s="104"/>
      <c r="Z366" s="104"/>
      <c r="AA366" s="104"/>
      <c r="AB366" s="104"/>
      <c r="AC366" s="104"/>
      <c r="AD366" s="104"/>
      <c r="AE366" s="104"/>
      <c r="AF366" s="104"/>
      <c r="AG366" s="104"/>
      <c r="AH366" s="104"/>
      <c r="AI366" s="104"/>
      <c r="AJ366" s="104"/>
      <c r="AK366" s="104"/>
      <c r="AL366" s="104"/>
      <c r="AM366" s="104"/>
      <c r="AN366" s="104"/>
      <c r="AO366" s="104"/>
      <c r="AP366" s="104"/>
      <c r="AQ366" s="104"/>
      <c r="AR366" s="104"/>
      <c r="AS366" s="104"/>
      <c r="AT366" s="104"/>
      <c r="AU366" s="104"/>
      <c r="AV366" s="104"/>
      <c r="AW366" s="104"/>
      <c r="AX366" s="104"/>
      <c r="AY366" s="104"/>
      <c r="AZ366" s="104"/>
      <c r="BA366" s="104"/>
      <c r="BB366" s="104"/>
      <c r="BC366" s="104"/>
      <c r="BD366" s="104"/>
      <c r="BE366" s="104"/>
      <c r="BF366" s="104"/>
      <c r="BG366" s="104"/>
      <c r="BH366" s="104"/>
      <c r="BI366" s="104"/>
      <c r="BJ366" s="104"/>
      <c r="BK366" s="104"/>
      <c r="BL366" s="104"/>
      <c r="BM366" s="104"/>
      <c r="BN366" s="104"/>
      <c r="BO366" s="104"/>
      <c r="BP366" s="104"/>
      <c r="BQ366" s="104"/>
      <c r="BR366" s="104"/>
      <c r="BS366" s="104"/>
      <c r="BT366" s="104"/>
      <c r="BU366" s="104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G366" s="79"/>
      <c r="CH366" s="79"/>
      <c r="CI366" s="79"/>
      <c r="CJ366" s="79"/>
      <c r="CK366" s="79"/>
      <c r="CL366" s="79"/>
      <c r="CM366" s="79"/>
      <c r="CN366" s="79"/>
      <c r="CO366" s="79"/>
      <c r="CP366" s="79"/>
      <c r="CQ366" s="79"/>
      <c r="CR366" s="79"/>
      <c r="CS366" s="79"/>
      <c r="CT366" s="79"/>
      <c r="CU366" s="79"/>
      <c r="CV366" s="79"/>
      <c r="CW366" s="79"/>
      <c r="CX366" s="79"/>
      <c r="CY366" s="79"/>
      <c r="CZ366" s="79"/>
      <c r="DA366" s="79"/>
    </row>
    <row r="367" spans="1:105" ht="15.75" x14ac:dyDescent="0.25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4"/>
      <c r="Y367" s="104"/>
      <c r="Z367" s="104"/>
      <c r="AA367" s="104"/>
      <c r="AB367" s="104"/>
      <c r="AC367" s="104"/>
      <c r="AD367" s="104"/>
      <c r="AE367" s="104"/>
      <c r="AF367" s="104"/>
      <c r="AG367" s="104"/>
      <c r="AH367" s="104"/>
      <c r="AI367" s="104"/>
      <c r="AJ367" s="104"/>
      <c r="AK367" s="104"/>
      <c r="AL367" s="104"/>
      <c r="AM367" s="104"/>
      <c r="AN367" s="104"/>
      <c r="AO367" s="104"/>
      <c r="AP367" s="104"/>
      <c r="AQ367" s="104"/>
      <c r="AR367" s="104"/>
      <c r="AS367" s="104"/>
      <c r="AT367" s="104"/>
      <c r="AU367" s="104"/>
      <c r="AV367" s="104"/>
      <c r="AW367" s="104"/>
      <c r="AX367" s="104"/>
      <c r="AY367" s="104"/>
      <c r="AZ367" s="104"/>
      <c r="BA367" s="104"/>
      <c r="BB367" s="104"/>
      <c r="BC367" s="104"/>
      <c r="BD367" s="104"/>
      <c r="BE367" s="104"/>
      <c r="BF367" s="104"/>
      <c r="BG367" s="104"/>
      <c r="BH367" s="104"/>
      <c r="BI367" s="104"/>
      <c r="BJ367" s="104"/>
      <c r="BK367" s="104"/>
      <c r="BL367" s="104"/>
      <c r="BM367" s="104"/>
      <c r="BN367" s="104"/>
      <c r="BO367" s="104"/>
      <c r="BP367" s="104"/>
      <c r="BQ367" s="104"/>
      <c r="BR367" s="104"/>
      <c r="BS367" s="104"/>
      <c r="BT367" s="104"/>
      <c r="BU367" s="104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G367" s="79"/>
      <c r="CH367" s="79"/>
      <c r="CI367" s="79"/>
      <c r="CJ367" s="79"/>
      <c r="CK367" s="79"/>
      <c r="CL367" s="79"/>
      <c r="CM367" s="79"/>
      <c r="CN367" s="79"/>
      <c r="CO367" s="79"/>
      <c r="CP367" s="79"/>
      <c r="CQ367" s="79"/>
      <c r="CR367" s="79"/>
      <c r="CS367" s="79"/>
      <c r="CT367" s="79"/>
      <c r="CU367" s="79"/>
      <c r="CV367" s="79"/>
      <c r="CW367" s="79"/>
      <c r="CX367" s="79"/>
      <c r="CY367" s="79"/>
      <c r="CZ367" s="79"/>
      <c r="DA367" s="79"/>
    </row>
    <row r="368" spans="1:105" ht="15.75" x14ac:dyDescent="0.25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4"/>
      <c r="AI368" s="104"/>
      <c r="AJ368" s="104"/>
      <c r="AK368" s="104"/>
      <c r="AL368" s="104"/>
      <c r="AM368" s="104"/>
      <c r="AN368" s="104"/>
      <c r="AO368" s="104"/>
      <c r="AP368" s="104"/>
      <c r="AQ368" s="104"/>
      <c r="AR368" s="104"/>
      <c r="AS368" s="104"/>
      <c r="AT368" s="104"/>
      <c r="AU368" s="104"/>
      <c r="AV368" s="104"/>
      <c r="AW368" s="104"/>
      <c r="AX368" s="104"/>
      <c r="AY368" s="104"/>
      <c r="AZ368" s="104"/>
      <c r="BA368" s="104"/>
      <c r="BB368" s="104"/>
      <c r="BC368" s="104"/>
      <c r="BD368" s="104"/>
      <c r="BE368" s="104"/>
      <c r="BF368" s="104"/>
      <c r="BG368" s="104"/>
      <c r="BH368" s="104"/>
      <c r="BI368" s="104"/>
      <c r="BJ368" s="104"/>
      <c r="BK368" s="104"/>
      <c r="BL368" s="104"/>
      <c r="BM368" s="104"/>
      <c r="BN368" s="104"/>
      <c r="BO368" s="104"/>
      <c r="BP368" s="104"/>
      <c r="BQ368" s="104"/>
      <c r="BR368" s="104"/>
      <c r="BS368" s="104"/>
      <c r="BT368" s="104"/>
      <c r="BU368" s="104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G368" s="79"/>
      <c r="CH368" s="79"/>
      <c r="CI368" s="79"/>
      <c r="CJ368" s="79"/>
      <c r="CK368" s="79"/>
      <c r="CL368" s="79"/>
      <c r="CM368" s="79"/>
      <c r="CN368" s="79"/>
      <c r="CO368" s="79"/>
      <c r="CP368" s="79"/>
      <c r="CQ368" s="79"/>
      <c r="CR368" s="79"/>
      <c r="CS368" s="79"/>
      <c r="CT368" s="79"/>
      <c r="CU368" s="79"/>
      <c r="CV368" s="79"/>
      <c r="CW368" s="79"/>
      <c r="CX368" s="79"/>
      <c r="CY368" s="79"/>
      <c r="CZ368" s="79"/>
      <c r="DA368" s="79"/>
    </row>
    <row r="369" spans="1:105" ht="15.75" x14ac:dyDescent="0.25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4"/>
      <c r="Y369" s="104"/>
      <c r="Z369" s="104"/>
      <c r="AA369" s="104"/>
      <c r="AB369" s="104"/>
      <c r="AC369" s="104"/>
      <c r="AD369" s="104"/>
      <c r="AE369" s="104"/>
      <c r="AF369" s="104"/>
      <c r="AG369" s="104"/>
      <c r="AH369" s="104"/>
      <c r="AI369" s="104"/>
      <c r="AJ369" s="104"/>
      <c r="AK369" s="104"/>
      <c r="AL369" s="104"/>
      <c r="AM369" s="104"/>
      <c r="AN369" s="104"/>
      <c r="AO369" s="104"/>
      <c r="AP369" s="104"/>
      <c r="AQ369" s="104"/>
      <c r="AR369" s="104"/>
      <c r="AS369" s="104"/>
      <c r="AT369" s="104"/>
      <c r="AU369" s="104"/>
      <c r="AV369" s="104"/>
      <c r="AW369" s="104"/>
      <c r="AX369" s="104"/>
      <c r="AY369" s="104"/>
      <c r="AZ369" s="104"/>
      <c r="BA369" s="104"/>
      <c r="BB369" s="104"/>
      <c r="BC369" s="104"/>
      <c r="BD369" s="104"/>
      <c r="BE369" s="104"/>
      <c r="BF369" s="104"/>
      <c r="BG369" s="104"/>
      <c r="BH369" s="104"/>
      <c r="BI369" s="104"/>
      <c r="BJ369" s="104"/>
      <c r="BK369" s="104"/>
      <c r="BL369" s="104"/>
      <c r="BM369" s="104"/>
      <c r="BN369" s="104"/>
      <c r="BO369" s="104"/>
      <c r="BP369" s="104"/>
      <c r="BQ369" s="104"/>
      <c r="BR369" s="104"/>
      <c r="BS369" s="104"/>
      <c r="BT369" s="104"/>
      <c r="BU369" s="104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  <c r="CG369" s="79"/>
      <c r="CH369" s="79"/>
      <c r="CI369" s="79"/>
      <c r="CJ369" s="79"/>
      <c r="CK369" s="79"/>
      <c r="CL369" s="79"/>
      <c r="CM369" s="79"/>
      <c r="CN369" s="79"/>
      <c r="CO369" s="79"/>
      <c r="CP369" s="79"/>
      <c r="CQ369" s="79"/>
      <c r="CR369" s="79"/>
      <c r="CS369" s="79"/>
      <c r="CT369" s="79"/>
      <c r="CU369" s="79"/>
      <c r="CV369" s="79"/>
      <c r="CW369" s="79"/>
      <c r="CX369" s="79"/>
      <c r="CY369" s="79"/>
      <c r="CZ369" s="79"/>
      <c r="DA369" s="79"/>
    </row>
    <row r="370" spans="1:105" ht="15.75" x14ac:dyDescent="0.25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4"/>
      <c r="Y370" s="104"/>
      <c r="Z370" s="104"/>
      <c r="AA370" s="104"/>
      <c r="AB370" s="104"/>
      <c r="AC370" s="104"/>
      <c r="AD370" s="104"/>
      <c r="AE370" s="104"/>
      <c r="AF370" s="104"/>
      <c r="AG370" s="104"/>
      <c r="AH370" s="104"/>
      <c r="AI370" s="104"/>
      <c r="AJ370" s="104"/>
      <c r="AK370" s="104"/>
      <c r="AL370" s="104"/>
      <c r="AM370" s="104"/>
      <c r="AN370" s="104"/>
      <c r="AO370" s="104"/>
      <c r="AP370" s="104"/>
      <c r="AQ370" s="104"/>
      <c r="AR370" s="104"/>
      <c r="AS370" s="104"/>
      <c r="AT370" s="104"/>
      <c r="AU370" s="104"/>
      <c r="AV370" s="104"/>
      <c r="AW370" s="104"/>
      <c r="AX370" s="104"/>
      <c r="AY370" s="104"/>
      <c r="AZ370" s="104"/>
      <c r="BA370" s="104"/>
      <c r="BB370" s="104"/>
      <c r="BC370" s="104"/>
      <c r="BD370" s="104"/>
      <c r="BE370" s="104"/>
      <c r="BF370" s="104"/>
      <c r="BG370" s="104"/>
      <c r="BH370" s="104"/>
      <c r="BI370" s="104"/>
      <c r="BJ370" s="104"/>
      <c r="BK370" s="104"/>
      <c r="BL370" s="104"/>
      <c r="BM370" s="104"/>
      <c r="BN370" s="104"/>
      <c r="BO370" s="104"/>
      <c r="BP370" s="104"/>
      <c r="BQ370" s="104"/>
      <c r="BR370" s="104"/>
      <c r="BS370" s="104"/>
      <c r="BT370" s="104"/>
      <c r="BU370" s="104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  <c r="CG370" s="79"/>
      <c r="CH370" s="79"/>
      <c r="CI370" s="79"/>
      <c r="CJ370" s="79"/>
      <c r="CK370" s="79"/>
      <c r="CL370" s="79"/>
      <c r="CM370" s="79"/>
      <c r="CN370" s="79"/>
      <c r="CO370" s="79"/>
      <c r="CP370" s="79"/>
      <c r="CQ370" s="79"/>
      <c r="CR370" s="79"/>
      <c r="CS370" s="79"/>
      <c r="CT370" s="79"/>
      <c r="CU370" s="79"/>
      <c r="CV370" s="79"/>
      <c r="CW370" s="79"/>
      <c r="CX370" s="79"/>
      <c r="CY370" s="79"/>
      <c r="CZ370" s="79"/>
      <c r="DA370" s="79"/>
    </row>
    <row r="371" spans="1:105" ht="15.75" x14ac:dyDescent="0.25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4"/>
      <c r="Y371" s="104"/>
      <c r="Z371" s="104"/>
      <c r="AA371" s="104"/>
      <c r="AB371" s="104"/>
      <c r="AC371" s="104"/>
      <c r="AD371" s="104"/>
      <c r="AE371" s="104"/>
      <c r="AF371" s="104"/>
      <c r="AG371" s="104"/>
      <c r="AH371" s="104"/>
      <c r="AI371" s="104"/>
      <c r="AJ371" s="104"/>
      <c r="AK371" s="104"/>
      <c r="AL371" s="104"/>
      <c r="AM371" s="104"/>
      <c r="AN371" s="104"/>
      <c r="AO371" s="104"/>
      <c r="AP371" s="104"/>
      <c r="AQ371" s="104"/>
      <c r="AR371" s="104"/>
      <c r="AS371" s="104"/>
      <c r="AT371" s="104"/>
      <c r="AU371" s="104"/>
      <c r="AV371" s="104"/>
      <c r="AW371" s="104"/>
      <c r="AX371" s="104"/>
      <c r="AY371" s="104"/>
      <c r="AZ371" s="104"/>
      <c r="BA371" s="104"/>
      <c r="BB371" s="104"/>
      <c r="BC371" s="104"/>
      <c r="BD371" s="104"/>
      <c r="BE371" s="104"/>
      <c r="BF371" s="104"/>
      <c r="BG371" s="104"/>
      <c r="BH371" s="104"/>
      <c r="BI371" s="104"/>
      <c r="BJ371" s="104"/>
      <c r="BK371" s="104"/>
      <c r="BL371" s="104"/>
      <c r="BM371" s="104"/>
      <c r="BN371" s="104"/>
      <c r="BO371" s="104"/>
      <c r="BP371" s="104"/>
      <c r="BQ371" s="104"/>
      <c r="BR371" s="104"/>
      <c r="BS371" s="104"/>
      <c r="BT371" s="104"/>
      <c r="BU371" s="104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  <c r="CG371" s="79"/>
      <c r="CH371" s="79"/>
      <c r="CI371" s="79"/>
      <c r="CJ371" s="79"/>
      <c r="CK371" s="79"/>
      <c r="CL371" s="79"/>
      <c r="CM371" s="79"/>
      <c r="CN371" s="79"/>
      <c r="CO371" s="79"/>
      <c r="CP371" s="79"/>
      <c r="CQ371" s="79"/>
      <c r="CR371" s="79"/>
      <c r="CS371" s="79"/>
      <c r="CT371" s="79"/>
      <c r="CU371" s="79"/>
      <c r="CV371" s="79"/>
      <c r="CW371" s="79"/>
      <c r="CX371" s="79"/>
      <c r="CY371" s="79"/>
      <c r="CZ371" s="79"/>
      <c r="DA371" s="79"/>
    </row>
    <row r="372" spans="1:105" ht="15.75" x14ac:dyDescent="0.25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4"/>
      <c r="Y372" s="104"/>
      <c r="Z372" s="104"/>
      <c r="AA372" s="104"/>
      <c r="AB372" s="104"/>
      <c r="AC372" s="104"/>
      <c r="AD372" s="104"/>
      <c r="AE372" s="104"/>
      <c r="AF372" s="104"/>
      <c r="AG372" s="104"/>
      <c r="AH372" s="104"/>
      <c r="AI372" s="104"/>
      <c r="AJ372" s="104"/>
      <c r="AK372" s="104"/>
      <c r="AL372" s="104"/>
      <c r="AM372" s="104"/>
      <c r="AN372" s="104"/>
      <c r="AO372" s="104"/>
      <c r="AP372" s="104"/>
      <c r="AQ372" s="104"/>
      <c r="AR372" s="104"/>
      <c r="AS372" s="104"/>
      <c r="AT372" s="104"/>
      <c r="AU372" s="104"/>
      <c r="AV372" s="104"/>
      <c r="AW372" s="104"/>
      <c r="AX372" s="104"/>
      <c r="AY372" s="104"/>
      <c r="AZ372" s="104"/>
      <c r="BA372" s="104"/>
      <c r="BB372" s="104"/>
      <c r="BC372" s="104"/>
      <c r="BD372" s="104"/>
      <c r="BE372" s="104"/>
      <c r="BF372" s="104"/>
      <c r="BG372" s="104"/>
      <c r="BH372" s="104"/>
      <c r="BI372" s="104"/>
      <c r="BJ372" s="104"/>
      <c r="BK372" s="104"/>
      <c r="BL372" s="104"/>
      <c r="BM372" s="104"/>
      <c r="BN372" s="104"/>
      <c r="BO372" s="104"/>
      <c r="BP372" s="104"/>
      <c r="BQ372" s="104"/>
      <c r="BR372" s="104"/>
      <c r="BS372" s="104"/>
      <c r="BT372" s="104"/>
      <c r="BU372" s="104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  <c r="CG372" s="79"/>
      <c r="CH372" s="79"/>
      <c r="CI372" s="79"/>
      <c r="CJ372" s="79"/>
      <c r="CK372" s="79"/>
      <c r="CL372" s="79"/>
      <c r="CM372" s="79"/>
      <c r="CN372" s="79"/>
      <c r="CO372" s="79"/>
      <c r="CP372" s="79"/>
      <c r="CQ372" s="79"/>
      <c r="CR372" s="79"/>
      <c r="CS372" s="79"/>
      <c r="CT372" s="79"/>
      <c r="CU372" s="79"/>
      <c r="CV372" s="79"/>
      <c r="CW372" s="79"/>
      <c r="CX372" s="79"/>
      <c r="CY372" s="79"/>
      <c r="CZ372" s="79"/>
      <c r="DA372" s="79"/>
    </row>
    <row r="373" spans="1:105" ht="15.75" x14ac:dyDescent="0.25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4"/>
      <c r="Y373" s="104"/>
      <c r="Z373" s="104"/>
      <c r="AA373" s="104"/>
      <c r="AB373" s="104"/>
      <c r="AC373" s="104"/>
      <c r="AD373" s="104"/>
      <c r="AE373" s="104"/>
      <c r="AF373" s="104"/>
      <c r="AG373" s="104"/>
      <c r="AH373" s="104"/>
      <c r="AI373" s="104"/>
      <c r="AJ373" s="104"/>
      <c r="AK373" s="104"/>
      <c r="AL373" s="104"/>
      <c r="AM373" s="104"/>
      <c r="AN373" s="104"/>
      <c r="AO373" s="104"/>
      <c r="AP373" s="104"/>
      <c r="AQ373" s="104"/>
      <c r="AR373" s="104"/>
      <c r="AS373" s="104"/>
      <c r="AT373" s="104"/>
      <c r="AU373" s="104"/>
      <c r="AV373" s="104"/>
      <c r="AW373" s="104"/>
      <c r="AX373" s="104"/>
      <c r="AY373" s="104"/>
      <c r="AZ373" s="104"/>
      <c r="BA373" s="104"/>
      <c r="BB373" s="104"/>
      <c r="BC373" s="104"/>
      <c r="BD373" s="104"/>
      <c r="BE373" s="104"/>
      <c r="BF373" s="104"/>
      <c r="BG373" s="104"/>
      <c r="BH373" s="104"/>
      <c r="BI373" s="104"/>
      <c r="BJ373" s="104"/>
      <c r="BK373" s="104"/>
      <c r="BL373" s="104"/>
      <c r="BM373" s="104"/>
      <c r="BN373" s="104"/>
      <c r="BO373" s="104"/>
      <c r="BP373" s="104"/>
      <c r="BQ373" s="104"/>
      <c r="BR373" s="104"/>
      <c r="BS373" s="104"/>
      <c r="BT373" s="104"/>
      <c r="BU373" s="104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  <c r="CG373" s="79"/>
      <c r="CH373" s="79"/>
      <c r="CI373" s="79"/>
      <c r="CJ373" s="79"/>
      <c r="CK373" s="79"/>
      <c r="CL373" s="79"/>
      <c r="CM373" s="79"/>
      <c r="CN373" s="79"/>
      <c r="CO373" s="79"/>
      <c r="CP373" s="79"/>
      <c r="CQ373" s="79"/>
      <c r="CR373" s="79"/>
      <c r="CS373" s="79"/>
      <c r="CT373" s="79"/>
      <c r="CU373" s="79"/>
      <c r="CV373" s="79"/>
      <c r="CW373" s="79"/>
      <c r="CX373" s="79"/>
      <c r="CY373" s="79"/>
      <c r="CZ373" s="79"/>
      <c r="DA373" s="79"/>
    </row>
    <row r="374" spans="1:105" ht="15.75" x14ac:dyDescent="0.25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4"/>
      <c r="Y374" s="104"/>
      <c r="Z374" s="104"/>
      <c r="AA374" s="104"/>
      <c r="AB374" s="104"/>
      <c r="AC374" s="104"/>
      <c r="AD374" s="104"/>
      <c r="AE374" s="104"/>
      <c r="AF374" s="104"/>
      <c r="AG374" s="104"/>
      <c r="AH374" s="104"/>
      <c r="AI374" s="104"/>
      <c r="AJ374" s="104"/>
      <c r="AK374" s="104"/>
      <c r="AL374" s="104"/>
      <c r="AM374" s="104"/>
      <c r="AN374" s="104"/>
      <c r="AO374" s="104"/>
      <c r="AP374" s="104"/>
      <c r="AQ374" s="104"/>
      <c r="AR374" s="104"/>
      <c r="AS374" s="104"/>
      <c r="AT374" s="104"/>
      <c r="AU374" s="104"/>
      <c r="AV374" s="104"/>
      <c r="AW374" s="104"/>
      <c r="AX374" s="104"/>
      <c r="AY374" s="104"/>
      <c r="AZ374" s="104"/>
      <c r="BA374" s="104"/>
      <c r="BB374" s="104"/>
      <c r="BC374" s="104"/>
      <c r="BD374" s="104"/>
      <c r="BE374" s="104"/>
      <c r="BF374" s="104"/>
      <c r="BG374" s="104"/>
      <c r="BH374" s="104"/>
      <c r="BI374" s="104"/>
      <c r="BJ374" s="104"/>
      <c r="BK374" s="104"/>
      <c r="BL374" s="104"/>
      <c r="BM374" s="104"/>
      <c r="BN374" s="104"/>
      <c r="BO374" s="104"/>
      <c r="BP374" s="104"/>
      <c r="BQ374" s="104"/>
      <c r="BR374" s="104"/>
      <c r="BS374" s="104"/>
      <c r="BT374" s="104"/>
      <c r="BU374" s="104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79"/>
      <c r="CV374" s="79"/>
      <c r="CW374" s="79"/>
      <c r="CX374" s="79"/>
      <c r="CY374" s="79"/>
      <c r="CZ374" s="79"/>
      <c r="DA374" s="79"/>
    </row>
    <row r="375" spans="1:105" ht="15.75" x14ac:dyDescent="0.2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  <c r="AJ375" s="104"/>
      <c r="AK375" s="104"/>
      <c r="AL375" s="104"/>
      <c r="AM375" s="104"/>
      <c r="AN375" s="104"/>
      <c r="AO375" s="104"/>
      <c r="AP375" s="104"/>
      <c r="AQ375" s="104"/>
      <c r="AR375" s="104"/>
      <c r="AS375" s="104"/>
      <c r="AT375" s="104"/>
      <c r="AU375" s="104"/>
      <c r="AV375" s="104"/>
      <c r="AW375" s="104"/>
      <c r="AX375" s="104"/>
      <c r="AY375" s="104"/>
      <c r="AZ375" s="104"/>
      <c r="BA375" s="104"/>
      <c r="BB375" s="104"/>
      <c r="BC375" s="104"/>
      <c r="BD375" s="104"/>
      <c r="BE375" s="104"/>
      <c r="BF375" s="104"/>
      <c r="BG375" s="104"/>
      <c r="BH375" s="104"/>
      <c r="BI375" s="104"/>
      <c r="BJ375" s="104"/>
      <c r="BK375" s="104"/>
      <c r="BL375" s="104"/>
      <c r="BM375" s="104"/>
      <c r="BN375" s="104"/>
      <c r="BO375" s="104"/>
      <c r="BP375" s="104"/>
      <c r="BQ375" s="104"/>
      <c r="BR375" s="104"/>
      <c r="BS375" s="104"/>
      <c r="BT375" s="104"/>
      <c r="BU375" s="104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79"/>
      <c r="CW375" s="79"/>
      <c r="CX375" s="79"/>
      <c r="CY375" s="79"/>
      <c r="CZ375" s="79"/>
      <c r="DA375" s="79"/>
    </row>
    <row r="376" spans="1:105" ht="15.75" x14ac:dyDescent="0.25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4"/>
      <c r="Y376" s="104"/>
      <c r="Z376" s="104"/>
      <c r="AA376" s="104"/>
      <c r="AB376" s="104"/>
      <c r="AC376" s="104"/>
      <c r="AD376" s="104"/>
      <c r="AE376" s="104"/>
      <c r="AF376" s="104"/>
      <c r="AG376" s="104"/>
      <c r="AH376" s="104"/>
      <c r="AI376" s="104"/>
      <c r="AJ376" s="104"/>
      <c r="AK376" s="104"/>
      <c r="AL376" s="104"/>
      <c r="AM376" s="104"/>
      <c r="AN376" s="104"/>
      <c r="AO376" s="104"/>
      <c r="AP376" s="104"/>
      <c r="AQ376" s="104"/>
      <c r="AR376" s="104"/>
      <c r="AS376" s="104"/>
      <c r="AT376" s="104"/>
      <c r="AU376" s="104"/>
      <c r="AV376" s="104"/>
      <c r="AW376" s="104"/>
      <c r="AX376" s="104"/>
      <c r="AY376" s="104"/>
      <c r="AZ376" s="104"/>
      <c r="BA376" s="104"/>
      <c r="BB376" s="104"/>
      <c r="BC376" s="104"/>
      <c r="BD376" s="104"/>
      <c r="BE376" s="104"/>
      <c r="BF376" s="104"/>
      <c r="BG376" s="104"/>
      <c r="BH376" s="104"/>
      <c r="BI376" s="104"/>
      <c r="BJ376" s="104"/>
      <c r="BK376" s="104"/>
      <c r="BL376" s="104"/>
      <c r="BM376" s="104"/>
      <c r="BN376" s="104"/>
      <c r="BO376" s="104"/>
      <c r="BP376" s="104"/>
      <c r="BQ376" s="104"/>
      <c r="BR376" s="104"/>
      <c r="BS376" s="104"/>
      <c r="BT376" s="104"/>
      <c r="BU376" s="104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79"/>
      <c r="CW376" s="79"/>
      <c r="CX376" s="79"/>
      <c r="CY376" s="79"/>
      <c r="CZ376" s="79"/>
      <c r="DA376" s="79"/>
    </row>
    <row r="377" spans="1:105" ht="15.75" x14ac:dyDescent="0.25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4"/>
      <c r="Y377" s="104"/>
      <c r="Z377" s="104"/>
      <c r="AA377" s="104"/>
      <c r="AB377" s="104"/>
      <c r="AC377" s="104"/>
      <c r="AD377" s="104"/>
      <c r="AE377" s="104"/>
      <c r="AF377" s="104"/>
      <c r="AG377" s="104"/>
      <c r="AH377" s="104"/>
      <c r="AI377" s="104"/>
      <c r="AJ377" s="104"/>
      <c r="AK377" s="104"/>
      <c r="AL377" s="104"/>
      <c r="AM377" s="104"/>
      <c r="AN377" s="104"/>
      <c r="AO377" s="104"/>
      <c r="AP377" s="104"/>
      <c r="AQ377" s="104"/>
      <c r="AR377" s="104"/>
      <c r="AS377" s="104"/>
      <c r="AT377" s="104"/>
      <c r="AU377" s="104"/>
      <c r="AV377" s="104"/>
      <c r="AW377" s="104"/>
      <c r="AX377" s="104"/>
      <c r="AY377" s="104"/>
      <c r="AZ377" s="104"/>
      <c r="BA377" s="104"/>
      <c r="BB377" s="104"/>
      <c r="BC377" s="104"/>
      <c r="BD377" s="104"/>
      <c r="BE377" s="104"/>
      <c r="BF377" s="104"/>
      <c r="BG377" s="104"/>
      <c r="BH377" s="104"/>
      <c r="BI377" s="104"/>
      <c r="BJ377" s="104"/>
      <c r="BK377" s="104"/>
      <c r="BL377" s="104"/>
      <c r="BM377" s="104"/>
      <c r="BN377" s="104"/>
      <c r="BO377" s="104"/>
      <c r="BP377" s="104"/>
      <c r="BQ377" s="104"/>
      <c r="BR377" s="104"/>
      <c r="BS377" s="104"/>
      <c r="BT377" s="104"/>
      <c r="BU377" s="104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79"/>
      <c r="CW377" s="79"/>
      <c r="CX377" s="79"/>
      <c r="CY377" s="79"/>
      <c r="CZ377" s="79"/>
      <c r="DA377" s="79"/>
    </row>
    <row r="378" spans="1:105" ht="15.75" x14ac:dyDescent="0.25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4"/>
      <c r="Y378" s="104"/>
      <c r="Z378" s="104"/>
      <c r="AA378" s="104"/>
      <c r="AB378" s="104"/>
      <c r="AC378" s="104"/>
      <c r="AD378" s="104"/>
      <c r="AE378" s="104"/>
      <c r="AF378" s="104"/>
      <c r="AG378" s="104"/>
      <c r="AH378" s="104"/>
      <c r="AI378" s="104"/>
      <c r="AJ378" s="104"/>
      <c r="AK378" s="104"/>
      <c r="AL378" s="104"/>
      <c r="AM378" s="104"/>
      <c r="AN378" s="104"/>
      <c r="AO378" s="104"/>
      <c r="AP378" s="104"/>
      <c r="AQ378" s="104"/>
      <c r="AR378" s="104"/>
      <c r="AS378" s="104"/>
      <c r="AT378" s="104"/>
      <c r="AU378" s="104"/>
      <c r="AV378" s="104"/>
      <c r="AW378" s="104"/>
      <c r="AX378" s="104"/>
      <c r="AY378" s="104"/>
      <c r="AZ378" s="104"/>
      <c r="BA378" s="104"/>
      <c r="BB378" s="104"/>
      <c r="BC378" s="104"/>
      <c r="BD378" s="104"/>
      <c r="BE378" s="104"/>
      <c r="BF378" s="104"/>
      <c r="BG378" s="104"/>
      <c r="BH378" s="104"/>
      <c r="BI378" s="104"/>
      <c r="BJ378" s="104"/>
      <c r="BK378" s="104"/>
      <c r="BL378" s="104"/>
      <c r="BM378" s="104"/>
      <c r="BN378" s="104"/>
      <c r="BO378" s="104"/>
      <c r="BP378" s="104"/>
      <c r="BQ378" s="104"/>
      <c r="BR378" s="104"/>
      <c r="BS378" s="104"/>
      <c r="BT378" s="104"/>
      <c r="BU378" s="104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</row>
    <row r="379" spans="1:105" ht="15.75" x14ac:dyDescent="0.25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4"/>
      <c r="Y379" s="104"/>
      <c r="Z379" s="104"/>
      <c r="AA379" s="104"/>
      <c r="AB379" s="104"/>
      <c r="AC379" s="104"/>
      <c r="AD379" s="104"/>
      <c r="AE379" s="104"/>
      <c r="AF379" s="104"/>
      <c r="AG379" s="104"/>
      <c r="AH379" s="104"/>
      <c r="AI379" s="104"/>
      <c r="AJ379" s="104"/>
      <c r="AK379" s="104"/>
      <c r="AL379" s="104"/>
      <c r="AM379" s="104"/>
      <c r="AN379" s="104"/>
      <c r="AO379" s="104"/>
      <c r="AP379" s="104"/>
      <c r="AQ379" s="104"/>
      <c r="AR379" s="104"/>
      <c r="AS379" s="104"/>
      <c r="AT379" s="104"/>
      <c r="AU379" s="104"/>
      <c r="AV379" s="104"/>
      <c r="AW379" s="104"/>
      <c r="AX379" s="104"/>
      <c r="AY379" s="104"/>
      <c r="AZ379" s="104"/>
      <c r="BA379" s="104"/>
      <c r="BB379" s="104"/>
      <c r="BC379" s="104"/>
      <c r="BD379" s="104"/>
      <c r="BE379" s="104"/>
      <c r="BF379" s="104"/>
      <c r="BG379" s="104"/>
      <c r="BH379" s="104"/>
      <c r="BI379" s="104"/>
      <c r="BJ379" s="104"/>
      <c r="BK379" s="104"/>
      <c r="BL379" s="104"/>
      <c r="BM379" s="104"/>
      <c r="BN379" s="104"/>
      <c r="BO379" s="104"/>
      <c r="BP379" s="104"/>
      <c r="BQ379" s="104"/>
      <c r="BR379" s="104"/>
      <c r="BS379" s="104"/>
      <c r="BT379" s="104"/>
      <c r="BU379" s="104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G379" s="79"/>
      <c r="CH379" s="79"/>
      <c r="CI379" s="79"/>
      <c r="CJ379" s="79"/>
      <c r="CK379" s="79"/>
      <c r="CL379" s="79"/>
      <c r="CM379" s="79"/>
      <c r="CN379" s="79"/>
      <c r="CO379" s="79"/>
      <c r="CP379" s="79"/>
      <c r="CQ379" s="79"/>
      <c r="CR379" s="79"/>
      <c r="CS379" s="79"/>
      <c r="CT379" s="79"/>
      <c r="CU379" s="79"/>
      <c r="CV379" s="79"/>
      <c r="CW379" s="79"/>
      <c r="CX379" s="79"/>
      <c r="CY379" s="79"/>
      <c r="CZ379" s="79"/>
      <c r="DA379" s="79"/>
    </row>
    <row r="380" spans="1:105" ht="15.75" x14ac:dyDescent="0.25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4"/>
      <c r="Y380" s="104"/>
      <c r="Z380" s="104"/>
      <c r="AA380" s="104"/>
      <c r="AB380" s="104"/>
      <c r="AC380" s="104"/>
      <c r="AD380" s="104"/>
      <c r="AE380" s="104"/>
      <c r="AF380" s="104"/>
      <c r="AG380" s="104"/>
      <c r="AH380" s="104"/>
      <c r="AI380" s="104"/>
      <c r="AJ380" s="104"/>
      <c r="AK380" s="104"/>
      <c r="AL380" s="104"/>
      <c r="AM380" s="104"/>
      <c r="AN380" s="104"/>
      <c r="AO380" s="104"/>
      <c r="AP380" s="104"/>
      <c r="AQ380" s="104"/>
      <c r="AR380" s="104"/>
      <c r="AS380" s="104"/>
      <c r="AT380" s="104"/>
      <c r="AU380" s="104"/>
      <c r="AV380" s="104"/>
      <c r="AW380" s="104"/>
      <c r="AX380" s="104"/>
      <c r="AY380" s="104"/>
      <c r="AZ380" s="104"/>
      <c r="BA380" s="104"/>
      <c r="BB380" s="104"/>
      <c r="BC380" s="104"/>
      <c r="BD380" s="104"/>
      <c r="BE380" s="104"/>
      <c r="BF380" s="104"/>
      <c r="BG380" s="104"/>
      <c r="BH380" s="104"/>
      <c r="BI380" s="104"/>
      <c r="BJ380" s="104"/>
      <c r="BK380" s="104"/>
      <c r="BL380" s="104"/>
      <c r="BM380" s="104"/>
      <c r="BN380" s="104"/>
      <c r="BO380" s="104"/>
      <c r="BP380" s="104"/>
      <c r="BQ380" s="104"/>
      <c r="BR380" s="104"/>
      <c r="BS380" s="104"/>
      <c r="BT380" s="104"/>
      <c r="BU380" s="104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G380" s="79"/>
      <c r="CH380" s="79"/>
      <c r="CI380" s="79"/>
      <c r="CJ380" s="79"/>
      <c r="CK380" s="79"/>
      <c r="CL380" s="79"/>
      <c r="CM380" s="79"/>
      <c r="CN380" s="79"/>
      <c r="CO380" s="79"/>
      <c r="CP380" s="79"/>
      <c r="CQ380" s="79"/>
      <c r="CR380" s="79"/>
      <c r="CS380" s="79"/>
      <c r="CT380" s="79"/>
      <c r="CU380" s="79"/>
      <c r="CV380" s="79"/>
      <c r="CW380" s="79"/>
      <c r="CX380" s="79"/>
      <c r="CY380" s="79"/>
      <c r="CZ380" s="79"/>
      <c r="DA380" s="79"/>
    </row>
    <row r="381" spans="1:105" ht="15.75" x14ac:dyDescent="0.25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4"/>
      <c r="Y381" s="104"/>
      <c r="Z381" s="104"/>
      <c r="AA381" s="104"/>
      <c r="AB381" s="104"/>
      <c r="AC381" s="104"/>
      <c r="AD381" s="104"/>
      <c r="AE381" s="104"/>
      <c r="AF381" s="104"/>
      <c r="AG381" s="104"/>
      <c r="AH381" s="104"/>
      <c r="AI381" s="104"/>
      <c r="AJ381" s="104"/>
      <c r="AK381" s="104"/>
      <c r="AL381" s="104"/>
      <c r="AM381" s="104"/>
      <c r="AN381" s="104"/>
      <c r="AO381" s="104"/>
      <c r="AP381" s="104"/>
      <c r="AQ381" s="104"/>
      <c r="AR381" s="104"/>
      <c r="AS381" s="104"/>
      <c r="AT381" s="104"/>
      <c r="AU381" s="104"/>
      <c r="AV381" s="104"/>
      <c r="AW381" s="104"/>
      <c r="AX381" s="104"/>
      <c r="AY381" s="104"/>
      <c r="AZ381" s="104"/>
      <c r="BA381" s="104"/>
      <c r="BB381" s="104"/>
      <c r="BC381" s="104"/>
      <c r="BD381" s="104"/>
      <c r="BE381" s="104"/>
      <c r="BF381" s="104"/>
      <c r="BG381" s="104"/>
      <c r="BH381" s="104"/>
      <c r="BI381" s="104"/>
      <c r="BJ381" s="104"/>
      <c r="BK381" s="104"/>
      <c r="BL381" s="104"/>
      <c r="BM381" s="104"/>
      <c r="BN381" s="104"/>
      <c r="BO381" s="104"/>
      <c r="BP381" s="104"/>
      <c r="BQ381" s="104"/>
      <c r="BR381" s="104"/>
      <c r="BS381" s="104"/>
      <c r="BT381" s="104"/>
      <c r="BU381" s="104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G381" s="79"/>
      <c r="CH381" s="79"/>
      <c r="CI381" s="79"/>
      <c r="CJ381" s="79"/>
      <c r="CK381" s="79"/>
      <c r="CL381" s="79"/>
      <c r="CM381" s="79"/>
      <c r="CN381" s="79"/>
      <c r="CO381" s="79"/>
      <c r="CP381" s="79"/>
      <c r="CQ381" s="79"/>
      <c r="CR381" s="79"/>
      <c r="CS381" s="79"/>
      <c r="CT381" s="79"/>
      <c r="CU381" s="79"/>
      <c r="CV381" s="79"/>
      <c r="CW381" s="79"/>
      <c r="CX381" s="79"/>
      <c r="CY381" s="79"/>
      <c r="CZ381" s="79"/>
      <c r="DA381" s="79"/>
    </row>
    <row r="382" spans="1:105" ht="15.75" x14ac:dyDescent="0.25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4"/>
      <c r="Y382" s="104"/>
      <c r="Z382" s="104"/>
      <c r="AA382" s="104"/>
      <c r="AB382" s="104"/>
      <c r="AC382" s="104"/>
      <c r="AD382" s="104"/>
      <c r="AE382" s="104"/>
      <c r="AF382" s="104"/>
      <c r="AG382" s="104"/>
      <c r="AH382" s="104"/>
      <c r="AI382" s="104"/>
      <c r="AJ382" s="104"/>
      <c r="AK382" s="104"/>
      <c r="AL382" s="104"/>
      <c r="AM382" s="104"/>
      <c r="AN382" s="104"/>
      <c r="AO382" s="104"/>
      <c r="AP382" s="104"/>
      <c r="AQ382" s="104"/>
      <c r="AR382" s="104"/>
      <c r="AS382" s="104"/>
      <c r="AT382" s="104"/>
      <c r="AU382" s="104"/>
      <c r="AV382" s="104"/>
      <c r="AW382" s="104"/>
      <c r="AX382" s="104"/>
      <c r="AY382" s="104"/>
      <c r="AZ382" s="104"/>
      <c r="BA382" s="104"/>
      <c r="BB382" s="104"/>
      <c r="BC382" s="104"/>
      <c r="BD382" s="104"/>
      <c r="BE382" s="104"/>
      <c r="BF382" s="104"/>
      <c r="BG382" s="104"/>
      <c r="BH382" s="104"/>
      <c r="BI382" s="104"/>
      <c r="BJ382" s="104"/>
      <c r="BK382" s="104"/>
      <c r="BL382" s="104"/>
      <c r="BM382" s="104"/>
      <c r="BN382" s="104"/>
      <c r="BO382" s="104"/>
      <c r="BP382" s="104"/>
      <c r="BQ382" s="104"/>
      <c r="BR382" s="104"/>
      <c r="BS382" s="104"/>
      <c r="BT382" s="104"/>
      <c r="BU382" s="104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G382" s="79"/>
      <c r="CH382" s="79"/>
      <c r="CI382" s="79"/>
      <c r="CJ382" s="79"/>
      <c r="CK382" s="79"/>
      <c r="CL382" s="79"/>
      <c r="CM382" s="79"/>
      <c r="CN382" s="79"/>
      <c r="CO382" s="79"/>
      <c r="CP382" s="79"/>
      <c r="CQ382" s="79"/>
      <c r="CR382" s="79"/>
      <c r="CS382" s="79"/>
      <c r="CT382" s="79"/>
      <c r="CU382" s="79"/>
      <c r="CV382" s="79"/>
      <c r="CW382" s="79"/>
      <c r="CX382" s="79"/>
      <c r="CY382" s="79"/>
      <c r="CZ382" s="79"/>
      <c r="DA382" s="79"/>
    </row>
    <row r="383" spans="1:105" ht="15.75" x14ac:dyDescent="0.25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4"/>
      <c r="Y383" s="104"/>
      <c r="Z383" s="104"/>
      <c r="AA383" s="104"/>
      <c r="AB383" s="104"/>
      <c r="AC383" s="104"/>
      <c r="AD383" s="104"/>
      <c r="AE383" s="104"/>
      <c r="AF383" s="104"/>
      <c r="AG383" s="104"/>
      <c r="AH383" s="104"/>
      <c r="AI383" s="104"/>
      <c r="AJ383" s="104"/>
      <c r="AK383" s="104"/>
      <c r="AL383" s="104"/>
      <c r="AM383" s="104"/>
      <c r="AN383" s="104"/>
      <c r="AO383" s="104"/>
      <c r="AP383" s="104"/>
      <c r="AQ383" s="104"/>
      <c r="AR383" s="104"/>
      <c r="AS383" s="104"/>
      <c r="AT383" s="104"/>
      <c r="AU383" s="104"/>
      <c r="AV383" s="104"/>
      <c r="AW383" s="104"/>
      <c r="AX383" s="104"/>
      <c r="AY383" s="104"/>
      <c r="AZ383" s="104"/>
      <c r="BA383" s="104"/>
      <c r="BB383" s="104"/>
      <c r="BC383" s="104"/>
      <c r="BD383" s="104"/>
      <c r="BE383" s="104"/>
      <c r="BF383" s="104"/>
      <c r="BG383" s="104"/>
      <c r="BH383" s="104"/>
      <c r="BI383" s="104"/>
      <c r="BJ383" s="104"/>
      <c r="BK383" s="104"/>
      <c r="BL383" s="104"/>
      <c r="BM383" s="104"/>
      <c r="BN383" s="104"/>
      <c r="BO383" s="104"/>
      <c r="BP383" s="104"/>
      <c r="BQ383" s="104"/>
      <c r="BR383" s="104"/>
      <c r="BS383" s="104"/>
      <c r="BT383" s="104"/>
      <c r="BU383" s="104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G383" s="79"/>
      <c r="CH383" s="79"/>
      <c r="CI383" s="79"/>
      <c r="CJ383" s="79"/>
      <c r="CK383" s="79"/>
      <c r="CL383" s="79"/>
      <c r="CM383" s="79"/>
      <c r="CN383" s="79"/>
      <c r="CO383" s="79"/>
      <c r="CP383" s="79"/>
      <c r="CQ383" s="79"/>
      <c r="CR383" s="79"/>
      <c r="CS383" s="79"/>
      <c r="CT383" s="79"/>
      <c r="CU383" s="79"/>
      <c r="CV383" s="79"/>
      <c r="CW383" s="79"/>
      <c r="CX383" s="79"/>
      <c r="CY383" s="79"/>
      <c r="CZ383" s="79"/>
      <c r="DA383" s="79"/>
    </row>
    <row r="384" spans="1:105" ht="15.75" x14ac:dyDescent="0.25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4"/>
      <c r="Y384" s="104"/>
      <c r="Z384" s="104"/>
      <c r="AA384" s="104"/>
      <c r="AB384" s="104"/>
      <c r="AC384" s="104"/>
      <c r="AD384" s="104"/>
      <c r="AE384" s="104"/>
      <c r="AF384" s="104"/>
      <c r="AG384" s="104"/>
      <c r="AH384" s="104"/>
      <c r="AI384" s="104"/>
      <c r="AJ384" s="104"/>
      <c r="AK384" s="104"/>
      <c r="AL384" s="104"/>
      <c r="AM384" s="104"/>
      <c r="AN384" s="104"/>
      <c r="AO384" s="104"/>
      <c r="AP384" s="104"/>
      <c r="AQ384" s="104"/>
      <c r="AR384" s="104"/>
      <c r="AS384" s="104"/>
      <c r="AT384" s="104"/>
      <c r="AU384" s="104"/>
      <c r="AV384" s="104"/>
      <c r="AW384" s="104"/>
      <c r="AX384" s="104"/>
      <c r="AY384" s="104"/>
      <c r="AZ384" s="104"/>
      <c r="BA384" s="104"/>
      <c r="BB384" s="104"/>
      <c r="BC384" s="104"/>
      <c r="BD384" s="104"/>
      <c r="BE384" s="104"/>
      <c r="BF384" s="104"/>
      <c r="BG384" s="104"/>
      <c r="BH384" s="104"/>
      <c r="BI384" s="104"/>
      <c r="BJ384" s="104"/>
      <c r="BK384" s="104"/>
      <c r="BL384" s="104"/>
      <c r="BM384" s="104"/>
      <c r="BN384" s="104"/>
      <c r="BO384" s="104"/>
      <c r="BP384" s="104"/>
      <c r="BQ384" s="104"/>
      <c r="BR384" s="104"/>
      <c r="BS384" s="104"/>
      <c r="BT384" s="104"/>
      <c r="BU384" s="104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G384" s="79"/>
      <c r="CH384" s="79"/>
      <c r="CI384" s="79"/>
      <c r="CJ384" s="79"/>
      <c r="CK384" s="79"/>
      <c r="CL384" s="79"/>
      <c r="CM384" s="79"/>
      <c r="CN384" s="79"/>
      <c r="CO384" s="79"/>
      <c r="CP384" s="79"/>
      <c r="CQ384" s="79"/>
      <c r="CR384" s="79"/>
      <c r="CS384" s="79"/>
      <c r="CT384" s="79"/>
      <c r="CU384" s="79"/>
      <c r="CV384" s="79"/>
      <c r="CW384" s="79"/>
      <c r="CX384" s="79"/>
      <c r="CY384" s="79"/>
      <c r="CZ384" s="79"/>
      <c r="DA384" s="79"/>
    </row>
    <row r="385" spans="1:105" ht="15.75" x14ac:dyDescent="0.2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4"/>
      <c r="AI385" s="104"/>
      <c r="AJ385" s="104"/>
      <c r="AK385" s="104"/>
      <c r="AL385" s="104"/>
      <c r="AM385" s="104"/>
      <c r="AN385" s="104"/>
      <c r="AO385" s="104"/>
      <c r="AP385" s="104"/>
      <c r="AQ385" s="104"/>
      <c r="AR385" s="104"/>
      <c r="AS385" s="104"/>
      <c r="AT385" s="104"/>
      <c r="AU385" s="104"/>
      <c r="AV385" s="104"/>
      <c r="AW385" s="104"/>
      <c r="AX385" s="104"/>
      <c r="AY385" s="104"/>
      <c r="AZ385" s="104"/>
      <c r="BA385" s="104"/>
      <c r="BB385" s="104"/>
      <c r="BC385" s="104"/>
      <c r="BD385" s="104"/>
      <c r="BE385" s="104"/>
      <c r="BF385" s="104"/>
      <c r="BG385" s="104"/>
      <c r="BH385" s="104"/>
      <c r="BI385" s="104"/>
      <c r="BJ385" s="104"/>
      <c r="BK385" s="104"/>
      <c r="BL385" s="104"/>
      <c r="BM385" s="104"/>
      <c r="BN385" s="104"/>
      <c r="BO385" s="104"/>
      <c r="BP385" s="104"/>
      <c r="BQ385" s="104"/>
      <c r="BR385" s="104"/>
      <c r="BS385" s="104"/>
      <c r="BT385" s="104"/>
      <c r="BU385" s="104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G385" s="79"/>
      <c r="CH385" s="79"/>
      <c r="CI385" s="79"/>
      <c r="CJ385" s="79"/>
      <c r="CK385" s="79"/>
      <c r="CL385" s="79"/>
      <c r="CM385" s="79"/>
      <c r="CN385" s="79"/>
      <c r="CO385" s="79"/>
      <c r="CP385" s="79"/>
      <c r="CQ385" s="79"/>
      <c r="CR385" s="79"/>
      <c r="CS385" s="79"/>
      <c r="CT385" s="79"/>
      <c r="CU385" s="79"/>
      <c r="CV385" s="79"/>
      <c r="CW385" s="79"/>
      <c r="CX385" s="79"/>
      <c r="CY385" s="79"/>
      <c r="CZ385" s="79"/>
      <c r="DA385" s="79"/>
    </row>
    <row r="386" spans="1:105" ht="15.75" x14ac:dyDescent="0.25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4"/>
      <c r="Y386" s="104"/>
      <c r="Z386" s="104"/>
      <c r="AA386" s="104"/>
      <c r="AB386" s="104"/>
      <c r="AC386" s="104"/>
      <c r="AD386" s="104"/>
      <c r="AE386" s="104"/>
      <c r="AF386" s="104"/>
      <c r="AG386" s="104"/>
      <c r="AH386" s="104"/>
      <c r="AI386" s="104"/>
      <c r="AJ386" s="104"/>
      <c r="AK386" s="104"/>
      <c r="AL386" s="104"/>
      <c r="AM386" s="104"/>
      <c r="AN386" s="104"/>
      <c r="AO386" s="104"/>
      <c r="AP386" s="104"/>
      <c r="AQ386" s="104"/>
      <c r="AR386" s="104"/>
      <c r="AS386" s="104"/>
      <c r="AT386" s="104"/>
      <c r="AU386" s="104"/>
      <c r="AV386" s="104"/>
      <c r="AW386" s="104"/>
      <c r="AX386" s="104"/>
      <c r="AY386" s="104"/>
      <c r="AZ386" s="104"/>
      <c r="BA386" s="104"/>
      <c r="BB386" s="104"/>
      <c r="BC386" s="104"/>
      <c r="BD386" s="104"/>
      <c r="BE386" s="104"/>
      <c r="BF386" s="104"/>
      <c r="BG386" s="104"/>
      <c r="BH386" s="104"/>
      <c r="BI386" s="104"/>
      <c r="BJ386" s="104"/>
      <c r="BK386" s="104"/>
      <c r="BL386" s="104"/>
      <c r="BM386" s="104"/>
      <c r="BN386" s="104"/>
      <c r="BO386" s="104"/>
      <c r="BP386" s="104"/>
      <c r="BQ386" s="104"/>
      <c r="BR386" s="104"/>
      <c r="BS386" s="104"/>
      <c r="BT386" s="104"/>
      <c r="BU386" s="104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G386" s="79"/>
      <c r="CH386" s="79"/>
      <c r="CI386" s="79"/>
      <c r="CJ386" s="79"/>
      <c r="CK386" s="79"/>
      <c r="CL386" s="79"/>
      <c r="CM386" s="79"/>
      <c r="CN386" s="79"/>
      <c r="CO386" s="79"/>
      <c r="CP386" s="79"/>
      <c r="CQ386" s="79"/>
      <c r="CR386" s="79"/>
      <c r="CS386" s="79"/>
      <c r="CT386" s="79"/>
      <c r="CU386" s="79"/>
      <c r="CV386" s="79"/>
      <c r="CW386" s="79"/>
      <c r="CX386" s="79"/>
      <c r="CY386" s="79"/>
      <c r="CZ386" s="79"/>
      <c r="DA386" s="79"/>
    </row>
    <row r="387" spans="1:105" ht="15.75" x14ac:dyDescent="0.25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4"/>
      <c r="AI387" s="104"/>
      <c r="AJ387" s="104"/>
      <c r="AK387" s="104"/>
      <c r="AL387" s="104"/>
      <c r="AM387" s="104"/>
      <c r="AN387" s="104"/>
      <c r="AO387" s="104"/>
      <c r="AP387" s="104"/>
      <c r="AQ387" s="104"/>
      <c r="AR387" s="104"/>
      <c r="AS387" s="104"/>
      <c r="AT387" s="104"/>
      <c r="AU387" s="104"/>
      <c r="AV387" s="104"/>
      <c r="AW387" s="104"/>
      <c r="AX387" s="104"/>
      <c r="AY387" s="104"/>
      <c r="AZ387" s="104"/>
      <c r="BA387" s="104"/>
      <c r="BB387" s="104"/>
      <c r="BC387" s="104"/>
      <c r="BD387" s="104"/>
      <c r="BE387" s="104"/>
      <c r="BF387" s="104"/>
      <c r="BG387" s="104"/>
      <c r="BH387" s="104"/>
      <c r="BI387" s="104"/>
      <c r="BJ387" s="104"/>
      <c r="BK387" s="104"/>
      <c r="BL387" s="104"/>
      <c r="BM387" s="104"/>
      <c r="BN387" s="104"/>
      <c r="BO387" s="104"/>
      <c r="BP387" s="104"/>
      <c r="BQ387" s="104"/>
      <c r="BR387" s="104"/>
      <c r="BS387" s="104"/>
      <c r="BT387" s="104"/>
      <c r="BU387" s="104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  <c r="CI387" s="79"/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79"/>
      <c r="CW387" s="79"/>
      <c r="CX387" s="79"/>
      <c r="CY387" s="79"/>
      <c r="CZ387" s="79"/>
      <c r="DA387" s="79"/>
    </row>
    <row r="388" spans="1:105" ht="15.75" x14ac:dyDescent="0.25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4"/>
      <c r="AI388" s="104"/>
      <c r="AJ388" s="104"/>
      <c r="AK388" s="104"/>
      <c r="AL388" s="104"/>
      <c r="AM388" s="104"/>
      <c r="AN388" s="104"/>
      <c r="AO388" s="104"/>
      <c r="AP388" s="104"/>
      <c r="AQ388" s="104"/>
      <c r="AR388" s="104"/>
      <c r="AS388" s="104"/>
      <c r="AT388" s="104"/>
      <c r="AU388" s="104"/>
      <c r="AV388" s="104"/>
      <c r="AW388" s="104"/>
      <c r="AX388" s="104"/>
      <c r="AY388" s="104"/>
      <c r="AZ388" s="104"/>
      <c r="BA388" s="104"/>
      <c r="BB388" s="104"/>
      <c r="BC388" s="104"/>
      <c r="BD388" s="104"/>
      <c r="BE388" s="104"/>
      <c r="BF388" s="104"/>
      <c r="BG388" s="104"/>
      <c r="BH388" s="104"/>
      <c r="BI388" s="104"/>
      <c r="BJ388" s="104"/>
      <c r="BK388" s="104"/>
      <c r="BL388" s="104"/>
      <c r="BM388" s="104"/>
      <c r="BN388" s="104"/>
      <c r="BO388" s="104"/>
      <c r="BP388" s="104"/>
      <c r="BQ388" s="104"/>
      <c r="BR388" s="104"/>
      <c r="BS388" s="104"/>
      <c r="BT388" s="104"/>
      <c r="BU388" s="104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G388" s="79"/>
      <c r="CH388" s="79"/>
      <c r="CI388" s="79"/>
      <c r="CJ388" s="79"/>
      <c r="CK388" s="79"/>
      <c r="CL388" s="79"/>
      <c r="CM388" s="79"/>
      <c r="CN388" s="79"/>
      <c r="CO388" s="79"/>
      <c r="CP388" s="79"/>
      <c r="CQ388" s="79"/>
      <c r="CR388" s="79"/>
      <c r="CS388" s="79"/>
      <c r="CT388" s="79"/>
      <c r="CU388" s="79"/>
      <c r="CV388" s="79"/>
      <c r="CW388" s="79"/>
      <c r="CX388" s="79"/>
      <c r="CY388" s="79"/>
      <c r="CZ388" s="79"/>
      <c r="DA388" s="79"/>
    </row>
    <row r="389" spans="1:105" ht="15.75" x14ac:dyDescent="0.25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  <c r="AJ389" s="104"/>
      <c r="AK389" s="104"/>
      <c r="AL389" s="104"/>
      <c r="AM389" s="104"/>
      <c r="AN389" s="104"/>
      <c r="AO389" s="104"/>
      <c r="AP389" s="104"/>
      <c r="AQ389" s="104"/>
      <c r="AR389" s="104"/>
      <c r="AS389" s="104"/>
      <c r="AT389" s="104"/>
      <c r="AU389" s="104"/>
      <c r="AV389" s="104"/>
      <c r="AW389" s="104"/>
      <c r="AX389" s="104"/>
      <c r="AY389" s="104"/>
      <c r="AZ389" s="104"/>
      <c r="BA389" s="104"/>
      <c r="BB389" s="104"/>
      <c r="BC389" s="104"/>
      <c r="BD389" s="104"/>
      <c r="BE389" s="104"/>
      <c r="BF389" s="104"/>
      <c r="BG389" s="104"/>
      <c r="BH389" s="104"/>
      <c r="BI389" s="104"/>
      <c r="BJ389" s="104"/>
      <c r="BK389" s="104"/>
      <c r="BL389" s="104"/>
      <c r="BM389" s="104"/>
      <c r="BN389" s="104"/>
      <c r="BO389" s="104"/>
      <c r="BP389" s="104"/>
      <c r="BQ389" s="104"/>
      <c r="BR389" s="104"/>
      <c r="BS389" s="104"/>
      <c r="BT389" s="104"/>
      <c r="BU389" s="104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G389" s="79"/>
      <c r="CH389" s="79"/>
      <c r="CI389" s="79"/>
      <c r="CJ389" s="79"/>
      <c r="CK389" s="79"/>
      <c r="CL389" s="79"/>
      <c r="CM389" s="79"/>
      <c r="CN389" s="79"/>
      <c r="CO389" s="79"/>
      <c r="CP389" s="79"/>
      <c r="CQ389" s="79"/>
      <c r="CR389" s="79"/>
      <c r="CS389" s="79"/>
      <c r="CT389" s="79"/>
      <c r="CU389" s="79"/>
      <c r="CV389" s="79"/>
      <c r="CW389" s="79"/>
      <c r="CX389" s="79"/>
      <c r="CY389" s="79"/>
      <c r="CZ389" s="79"/>
      <c r="DA389" s="79"/>
    </row>
    <row r="390" spans="1:105" ht="15.75" x14ac:dyDescent="0.25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4"/>
      <c r="Y390" s="104"/>
      <c r="Z390" s="104"/>
      <c r="AA390" s="104"/>
      <c r="AB390" s="104"/>
      <c r="AC390" s="104"/>
      <c r="AD390" s="104"/>
      <c r="AE390" s="104"/>
      <c r="AF390" s="104"/>
      <c r="AG390" s="104"/>
      <c r="AH390" s="104"/>
      <c r="AI390" s="104"/>
      <c r="AJ390" s="104"/>
      <c r="AK390" s="104"/>
      <c r="AL390" s="104"/>
      <c r="AM390" s="104"/>
      <c r="AN390" s="104"/>
      <c r="AO390" s="104"/>
      <c r="AP390" s="104"/>
      <c r="AQ390" s="104"/>
      <c r="AR390" s="104"/>
      <c r="AS390" s="104"/>
      <c r="AT390" s="104"/>
      <c r="AU390" s="104"/>
      <c r="AV390" s="104"/>
      <c r="AW390" s="104"/>
      <c r="AX390" s="104"/>
      <c r="AY390" s="104"/>
      <c r="AZ390" s="104"/>
      <c r="BA390" s="104"/>
      <c r="BB390" s="104"/>
      <c r="BC390" s="104"/>
      <c r="BD390" s="104"/>
      <c r="BE390" s="104"/>
      <c r="BF390" s="104"/>
      <c r="BG390" s="104"/>
      <c r="BH390" s="104"/>
      <c r="BI390" s="104"/>
      <c r="BJ390" s="104"/>
      <c r="BK390" s="104"/>
      <c r="BL390" s="104"/>
      <c r="BM390" s="104"/>
      <c r="BN390" s="104"/>
      <c r="BO390" s="104"/>
      <c r="BP390" s="104"/>
      <c r="BQ390" s="104"/>
      <c r="BR390" s="104"/>
      <c r="BS390" s="104"/>
      <c r="BT390" s="104"/>
      <c r="BU390" s="104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G390" s="79"/>
      <c r="CH390" s="79"/>
      <c r="CI390" s="79"/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79"/>
      <c r="CV390" s="79"/>
      <c r="CW390" s="79"/>
      <c r="CX390" s="79"/>
      <c r="CY390" s="79"/>
      <c r="CZ390" s="79"/>
      <c r="DA390" s="79"/>
    </row>
    <row r="391" spans="1:105" ht="15.75" x14ac:dyDescent="0.25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4"/>
      <c r="Y391" s="104"/>
      <c r="Z391" s="104"/>
      <c r="AA391" s="104"/>
      <c r="AB391" s="104"/>
      <c r="AC391" s="104"/>
      <c r="AD391" s="104"/>
      <c r="AE391" s="104"/>
      <c r="AF391" s="104"/>
      <c r="AG391" s="104"/>
      <c r="AH391" s="104"/>
      <c r="AI391" s="104"/>
      <c r="AJ391" s="104"/>
      <c r="AK391" s="104"/>
      <c r="AL391" s="104"/>
      <c r="AM391" s="104"/>
      <c r="AN391" s="104"/>
      <c r="AO391" s="104"/>
      <c r="AP391" s="104"/>
      <c r="AQ391" s="104"/>
      <c r="AR391" s="104"/>
      <c r="AS391" s="104"/>
      <c r="AT391" s="104"/>
      <c r="AU391" s="104"/>
      <c r="AV391" s="104"/>
      <c r="AW391" s="104"/>
      <c r="AX391" s="104"/>
      <c r="AY391" s="104"/>
      <c r="AZ391" s="104"/>
      <c r="BA391" s="104"/>
      <c r="BB391" s="104"/>
      <c r="BC391" s="104"/>
      <c r="BD391" s="104"/>
      <c r="BE391" s="104"/>
      <c r="BF391" s="104"/>
      <c r="BG391" s="104"/>
      <c r="BH391" s="104"/>
      <c r="BI391" s="104"/>
      <c r="BJ391" s="104"/>
      <c r="BK391" s="104"/>
      <c r="BL391" s="104"/>
      <c r="BM391" s="104"/>
      <c r="BN391" s="104"/>
      <c r="BO391" s="104"/>
      <c r="BP391" s="104"/>
      <c r="BQ391" s="104"/>
      <c r="BR391" s="104"/>
      <c r="BS391" s="104"/>
      <c r="BT391" s="104"/>
      <c r="BU391" s="104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G391" s="79"/>
      <c r="CH391" s="79"/>
      <c r="CI391" s="79"/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79"/>
      <c r="CV391" s="79"/>
      <c r="CW391" s="79"/>
      <c r="CX391" s="79"/>
      <c r="CY391" s="79"/>
      <c r="CZ391" s="79"/>
      <c r="DA391" s="79"/>
    </row>
    <row r="392" spans="1:105" ht="15.75" x14ac:dyDescent="0.25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4"/>
      <c r="Y392" s="104"/>
      <c r="Z392" s="104"/>
      <c r="AA392" s="104"/>
      <c r="AB392" s="104"/>
      <c r="AC392" s="104"/>
      <c r="AD392" s="104"/>
      <c r="AE392" s="104"/>
      <c r="AF392" s="104"/>
      <c r="AG392" s="104"/>
      <c r="AH392" s="104"/>
      <c r="AI392" s="104"/>
      <c r="AJ392" s="104"/>
      <c r="AK392" s="104"/>
      <c r="AL392" s="104"/>
      <c r="AM392" s="104"/>
      <c r="AN392" s="104"/>
      <c r="AO392" s="104"/>
      <c r="AP392" s="104"/>
      <c r="AQ392" s="104"/>
      <c r="AR392" s="104"/>
      <c r="AS392" s="104"/>
      <c r="AT392" s="104"/>
      <c r="AU392" s="104"/>
      <c r="AV392" s="104"/>
      <c r="AW392" s="104"/>
      <c r="AX392" s="104"/>
      <c r="AY392" s="104"/>
      <c r="AZ392" s="104"/>
      <c r="BA392" s="104"/>
      <c r="BB392" s="104"/>
      <c r="BC392" s="104"/>
      <c r="BD392" s="104"/>
      <c r="BE392" s="104"/>
      <c r="BF392" s="104"/>
      <c r="BG392" s="104"/>
      <c r="BH392" s="104"/>
      <c r="BI392" s="104"/>
      <c r="BJ392" s="104"/>
      <c r="BK392" s="104"/>
      <c r="BL392" s="104"/>
      <c r="BM392" s="104"/>
      <c r="BN392" s="104"/>
      <c r="BO392" s="104"/>
      <c r="BP392" s="104"/>
      <c r="BQ392" s="104"/>
      <c r="BR392" s="104"/>
      <c r="BS392" s="104"/>
      <c r="BT392" s="104"/>
      <c r="BU392" s="104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G392" s="79"/>
      <c r="CH392" s="79"/>
      <c r="CI392" s="79"/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79"/>
      <c r="CV392" s="79"/>
      <c r="CW392" s="79"/>
      <c r="CX392" s="79"/>
      <c r="CY392" s="79"/>
      <c r="CZ392" s="79"/>
      <c r="DA392" s="79"/>
    </row>
    <row r="393" spans="1:105" ht="15.75" x14ac:dyDescent="0.25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4"/>
      <c r="AI393" s="104"/>
      <c r="AJ393" s="104"/>
      <c r="AK393" s="104"/>
      <c r="AL393" s="104"/>
      <c r="AM393" s="104"/>
      <c r="AN393" s="104"/>
      <c r="AO393" s="104"/>
      <c r="AP393" s="104"/>
      <c r="AQ393" s="104"/>
      <c r="AR393" s="104"/>
      <c r="AS393" s="104"/>
      <c r="AT393" s="104"/>
      <c r="AU393" s="104"/>
      <c r="AV393" s="104"/>
      <c r="AW393" s="104"/>
      <c r="AX393" s="104"/>
      <c r="AY393" s="104"/>
      <c r="AZ393" s="104"/>
      <c r="BA393" s="104"/>
      <c r="BB393" s="104"/>
      <c r="BC393" s="104"/>
      <c r="BD393" s="104"/>
      <c r="BE393" s="104"/>
      <c r="BF393" s="104"/>
      <c r="BG393" s="104"/>
      <c r="BH393" s="104"/>
      <c r="BI393" s="104"/>
      <c r="BJ393" s="104"/>
      <c r="BK393" s="104"/>
      <c r="BL393" s="104"/>
      <c r="BM393" s="104"/>
      <c r="BN393" s="104"/>
      <c r="BO393" s="104"/>
      <c r="BP393" s="104"/>
      <c r="BQ393" s="104"/>
      <c r="BR393" s="104"/>
      <c r="BS393" s="104"/>
      <c r="BT393" s="104"/>
      <c r="BU393" s="104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G393" s="79"/>
      <c r="CH393" s="79"/>
      <c r="CI393" s="79"/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79"/>
      <c r="CV393" s="79"/>
      <c r="CW393" s="79"/>
      <c r="CX393" s="79"/>
      <c r="CY393" s="79"/>
      <c r="CZ393" s="79"/>
      <c r="DA393" s="79"/>
    </row>
    <row r="394" spans="1:105" ht="15.75" x14ac:dyDescent="0.25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4"/>
      <c r="AI394" s="104"/>
      <c r="AJ394" s="104"/>
      <c r="AK394" s="104"/>
      <c r="AL394" s="104"/>
      <c r="AM394" s="104"/>
      <c r="AN394" s="104"/>
      <c r="AO394" s="104"/>
      <c r="AP394" s="104"/>
      <c r="AQ394" s="104"/>
      <c r="AR394" s="104"/>
      <c r="AS394" s="104"/>
      <c r="AT394" s="104"/>
      <c r="AU394" s="104"/>
      <c r="AV394" s="104"/>
      <c r="AW394" s="104"/>
      <c r="AX394" s="104"/>
      <c r="AY394" s="104"/>
      <c r="AZ394" s="104"/>
      <c r="BA394" s="104"/>
      <c r="BB394" s="104"/>
      <c r="BC394" s="104"/>
      <c r="BD394" s="104"/>
      <c r="BE394" s="104"/>
      <c r="BF394" s="104"/>
      <c r="BG394" s="104"/>
      <c r="BH394" s="104"/>
      <c r="BI394" s="104"/>
      <c r="BJ394" s="104"/>
      <c r="BK394" s="104"/>
      <c r="BL394" s="104"/>
      <c r="BM394" s="104"/>
      <c r="BN394" s="104"/>
      <c r="BO394" s="104"/>
      <c r="BP394" s="104"/>
      <c r="BQ394" s="104"/>
      <c r="BR394" s="104"/>
      <c r="BS394" s="104"/>
      <c r="BT394" s="104"/>
      <c r="BU394" s="104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G394" s="79"/>
      <c r="CH394" s="79"/>
      <c r="CI394" s="79"/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79"/>
      <c r="CV394" s="79"/>
      <c r="CW394" s="79"/>
      <c r="CX394" s="79"/>
      <c r="CY394" s="79"/>
      <c r="CZ394" s="79"/>
      <c r="DA394" s="79"/>
    </row>
    <row r="395" spans="1:105" ht="15.75" x14ac:dyDescent="0.2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4"/>
      <c r="Y395" s="104"/>
      <c r="Z395" s="104"/>
      <c r="AA395" s="104"/>
      <c r="AB395" s="104"/>
      <c r="AC395" s="104"/>
      <c r="AD395" s="104"/>
      <c r="AE395" s="104"/>
      <c r="AF395" s="104"/>
      <c r="AG395" s="104"/>
      <c r="AH395" s="104"/>
      <c r="AI395" s="104"/>
      <c r="AJ395" s="104"/>
      <c r="AK395" s="104"/>
      <c r="AL395" s="104"/>
      <c r="AM395" s="104"/>
      <c r="AN395" s="104"/>
      <c r="AO395" s="104"/>
      <c r="AP395" s="104"/>
      <c r="AQ395" s="104"/>
      <c r="AR395" s="104"/>
      <c r="AS395" s="104"/>
      <c r="AT395" s="104"/>
      <c r="AU395" s="104"/>
      <c r="AV395" s="104"/>
      <c r="AW395" s="104"/>
      <c r="AX395" s="104"/>
      <c r="AY395" s="104"/>
      <c r="AZ395" s="104"/>
      <c r="BA395" s="104"/>
      <c r="BB395" s="104"/>
      <c r="BC395" s="104"/>
      <c r="BD395" s="104"/>
      <c r="BE395" s="104"/>
      <c r="BF395" s="104"/>
      <c r="BG395" s="104"/>
      <c r="BH395" s="104"/>
      <c r="BI395" s="104"/>
      <c r="BJ395" s="104"/>
      <c r="BK395" s="104"/>
      <c r="BL395" s="104"/>
      <c r="BM395" s="104"/>
      <c r="BN395" s="104"/>
      <c r="BO395" s="104"/>
      <c r="BP395" s="104"/>
      <c r="BQ395" s="104"/>
      <c r="BR395" s="104"/>
      <c r="BS395" s="104"/>
      <c r="BT395" s="104"/>
      <c r="BU395" s="104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G395" s="79"/>
      <c r="CH395" s="79"/>
      <c r="CI395" s="79"/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79"/>
      <c r="CV395" s="79"/>
      <c r="CW395" s="79"/>
      <c r="CX395" s="79"/>
      <c r="CY395" s="79"/>
      <c r="CZ395" s="79"/>
      <c r="DA395" s="79"/>
    </row>
    <row r="396" spans="1:105" ht="15.75" x14ac:dyDescent="0.25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4"/>
      <c r="Y396" s="104"/>
      <c r="Z396" s="104"/>
      <c r="AA396" s="104"/>
      <c r="AB396" s="104"/>
      <c r="AC396" s="104"/>
      <c r="AD396" s="104"/>
      <c r="AE396" s="104"/>
      <c r="AF396" s="104"/>
      <c r="AG396" s="104"/>
      <c r="AH396" s="104"/>
      <c r="AI396" s="104"/>
      <c r="AJ396" s="104"/>
      <c r="AK396" s="104"/>
      <c r="AL396" s="104"/>
      <c r="AM396" s="104"/>
      <c r="AN396" s="104"/>
      <c r="AO396" s="104"/>
      <c r="AP396" s="104"/>
      <c r="AQ396" s="104"/>
      <c r="AR396" s="104"/>
      <c r="AS396" s="104"/>
      <c r="AT396" s="104"/>
      <c r="AU396" s="104"/>
      <c r="AV396" s="104"/>
      <c r="AW396" s="104"/>
      <c r="AX396" s="104"/>
      <c r="AY396" s="104"/>
      <c r="AZ396" s="104"/>
      <c r="BA396" s="104"/>
      <c r="BB396" s="104"/>
      <c r="BC396" s="104"/>
      <c r="BD396" s="104"/>
      <c r="BE396" s="104"/>
      <c r="BF396" s="104"/>
      <c r="BG396" s="104"/>
      <c r="BH396" s="104"/>
      <c r="BI396" s="104"/>
      <c r="BJ396" s="104"/>
      <c r="BK396" s="104"/>
      <c r="BL396" s="104"/>
      <c r="BM396" s="104"/>
      <c r="BN396" s="104"/>
      <c r="BO396" s="104"/>
      <c r="BP396" s="104"/>
      <c r="BQ396" s="104"/>
      <c r="BR396" s="104"/>
      <c r="BS396" s="104"/>
      <c r="BT396" s="104"/>
      <c r="BU396" s="104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79"/>
      <c r="CM396" s="79"/>
      <c r="CN396" s="79"/>
      <c r="CO396" s="79"/>
      <c r="CP396" s="79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</row>
    <row r="397" spans="1:105" ht="15.75" x14ac:dyDescent="0.25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4"/>
      <c r="Y397" s="104"/>
      <c r="Z397" s="104"/>
      <c r="AA397" s="104"/>
      <c r="AB397" s="104"/>
      <c r="AC397" s="104"/>
      <c r="AD397" s="104"/>
      <c r="AE397" s="104"/>
      <c r="AF397" s="104"/>
      <c r="AG397" s="104"/>
      <c r="AH397" s="104"/>
      <c r="AI397" s="104"/>
      <c r="AJ397" s="104"/>
      <c r="AK397" s="104"/>
      <c r="AL397" s="104"/>
      <c r="AM397" s="104"/>
      <c r="AN397" s="104"/>
      <c r="AO397" s="104"/>
      <c r="AP397" s="104"/>
      <c r="AQ397" s="104"/>
      <c r="AR397" s="104"/>
      <c r="AS397" s="104"/>
      <c r="AT397" s="104"/>
      <c r="AU397" s="104"/>
      <c r="AV397" s="104"/>
      <c r="AW397" s="104"/>
      <c r="AX397" s="104"/>
      <c r="AY397" s="104"/>
      <c r="AZ397" s="104"/>
      <c r="BA397" s="104"/>
      <c r="BB397" s="104"/>
      <c r="BC397" s="104"/>
      <c r="BD397" s="104"/>
      <c r="BE397" s="104"/>
      <c r="BF397" s="104"/>
      <c r="BG397" s="104"/>
      <c r="BH397" s="104"/>
      <c r="BI397" s="104"/>
      <c r="BJ397" s="104"/>
      <c r="BK397" s="104"/>
      <c r="BL397" s="104"/>
      <c r="BM397" s="104"/>
      <c r="BN397" s="104"/>
      <c r="BO397" s="104"/>
      <c r="BP397" s="104"/>
      <c r="BQ397" s="104"/>
      <c r="BR397" s="104"/>
      <c r="BS397" s="104"/>
      <c r="BT397" s="104"/>
      <c r="BU397" s="104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G397" s="79"/>
      <c r="CH397" s="79"/>
      <c r="CI397" s="79"/>
      <c r="CJ397" s="79"/>
      <c r="CK397" s="79"/>
      <c r="CL397" s="79"/>
      <c r="CM397" s="79"/>
      <c r="CN397" s="79"/>
      <c r="CO397" s="79"/>
      <c r="CP397" s="79"/>
      <c r="CQ397" s="79"/>
      <c r="CR397" s="79"/>
      <c r="CS397" s="79"/>
      <c r="CT397" s="79"/>
      <c r="CU397" s="79"/>
      <c r="CV397" s="79"/>
      <c r="CW397" s="79"/>
      <c r="CX397" s="79"/>
      <c r="CY397" s="79"/>
      <c r="CZ397" s="79"/>
      <c r="DA397" s="79"/>
    </row>
    <row r="398" spans="1:105" ht="15.75" x14ac:dyDescent="0.25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4"/>
      <c r="Y398" s="104"/>
      <c r="Z398" s="104"/>
      <c r="AA398" s="104"/>
      <c r="AB398" s="104"/>
      <c r="AC398" s="104"/>
      <c r="AD398" s="104"/>
      <c r="AE398" s="104"/>
      <c r="AF398" s="104"/>
      <c r="AG398" s="104"/>
      <c r="AH398" s="104"/>
      <c r="AI398" s="104"/>
      <c r="AJ398" s="104"/>
      <c r="AK398" s="104"/>
      <c r="AL398" s="104"/>
      <c r="AM398" s="104"/>
      <c r="AN398" s="104"/>
      <c r="AO398" s="104"/>
      <c r="AP398" s="104"/>
      <c r="AQ398" s="104"/>
      <c r="AR398" s="104"/>
      <c r="AS398" s="104"/>
      <c r="AT398" s="104"/>
      <c r="AU398" s="104"/>
      <c r="AV398" s="104"/>
      <c r="AW398" s="104"/>
      <c r="AX398" s="104"/>
      <c r="AY398" s="104"/>
      <c r="AZ398" s="104"/>
      <c r="BA398" s="104"/>
      <c r="BB398" s="104"/>
      <c r="BC398" s="104"/>
      <c r="BD398" s="104"/>
      <c r="BE398" s="104"/>
      <c r="BF398" s="104"/>
      <c r="BG398" s="104"/>
      <c r="BH398" s="104"/>
      <c r="BI398" s="104"/>
      <c r="BJ398" s="104"/>
      <c r="BK398" s="104"/>
      <c r="BL398" s="104"/>
      <c r="BM398" s="104"/>
      <c r="BN398" s="104"/>
      <c r="BO398" s="104"/>
      <c r="BP398" s="104"/>
      <c r="BQ398" s="104"/>
      <c r="BR398" s="104"/>
      <c r="BS398" s="104"/>
      <c r="BT398" s="104"/>
      <c r="BU398" s="104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G398" s="79"/>
      <c r="CH398" s="79"/>
      <c r="CI398" s="79"/>
      <c r="CJ398" s="79"/>
      <c r="CK398" s="79"/>
      <c r="CL398" s="79"/>
      <c r="CM398" s="79"/>
      <c r="CN398" s="79"/>
      <c r="CO398" s="79"/>
      <c r="CP398" s="79"/>
      <c r="CQ398" s="79"/>
      <c r="CR398" s="79"/>
      <c r="CS398" s="79"/>
      <c r="CT398" s="79"/>
      <c r="CU398" s="79"/>
      <c r="CV398" s="79"/>
      <c r="CW398" s="79"/>
      <c r="CX398" s="79"/>
      <c r="CY398" s="79"/>
      <c r="CZ398" s="79"/>
      <c r="DA398" s="79"/>
    </row>
    <row r="399" spans="1:105" ht="15.75" x14ac:dyDescent="0.25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4"/>
      <c r="Y399" s="104"/>
      <c r="Z399" s="104"/>
      <c r="AA399" s="104"/>
      <c r="AB399" s="104"/>
      <c r="AC399" s="104"/>
      <c r="AD399" s="104"/>
      <c r="AE399" s="104"/>
      <c r="AF399" s="104"/>
      <c r="AG399" s="104"/>
      <c r="AH399" s="104"/>
      <c r="AI399" s="104"/>
      <c r="AJ399" s="104"/>
      <c r="AK399" s="104"/>
      <c r="AL399" s="104"/>
      <c r="AM399" s="104"/>
      <c r="AN399" s="104"/>
      <c r="AO399" s="104"/>
      <c r="AP399" s="104"/>
      <c r="AQ399" s="104"/>
      <c r="AR399" s="104"/>
      <c r="AS399" s="104"/>
      <c r="AT399" s="104"/>
      <c r="AU399" s="104"/>
      <c r="AV399" s="104"/>
      <c r="AW399" s="104"/>
      <c r="AX399" s="104"/>
      <c r="AY399" s="104"/>
      <c r="AZ399" s="104"/>
      <c r="BA399" s="104"/>
      <c r="BB399" s="104"/>
      <c r="BC399" s="104"/>
      <c r="BD399" s="104"/>
      <c r="BE399" s="104"/>
      <c r="BF399" s="104"/>
      <c r="BG399" s="104"/>
      <c r="BH399" s="104"/>
      <c r="BI399" s="104"/>
      <c r="BJ399" s="104"/>
      <c r="BK399" s="104"/>
      <c r="BL399" s="104"/>
      <c r="BM399" s="104"/>
      <c r="BN399" s="104"/>
      <c r="BO399" s="104"/>
      <c r="BP399" s="104"/>
      <c r="BQ399" s="104"/>
      <c r="BR399" s="104"/>
      <c r="BS399" s="104"/>
      <c r="BT399" s="104"/>
      <c r="BU399" s="104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  <c r="CI399" s="79"/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79"/>
      <c r="CW399" s="79"/>
      <c r="CX399" s="79"/>
      <c r="CY399" s="79"/>
      <c r="CZ399" s="79"/>
      <c r="DA399" s="79"/>
    </row>
    <row r="400" spans="1:105" ht="15.75" x14ac:dyDescent="0.25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4"/>
      <c r="Y400" s="104"/>
      <c r="Z400" s="104"/>
      <c r="AA400" s="104"/>
      <c r="AB400" s="104"/>
      <c r="AC400" s="104"/>
      <c r="AD400" s="104"/>
      <c r="AE400" s="104"/>
      <c r="AF400" s="104"/>
      <c r="AG400" s="104"/>
      <c r="AH400" s="104"/>
      <c r="AI400" s="104"/>
      <c r="AJ400" s="104"/>
      <c r="AK400" s="104"/>
      <c r="AL400" s="104"/>
      <c r="AM400" s="104"/>
      <c r="AN400" s="104"/>
      <c r="AO400" s="104"/>
      <c r="AP400" s="104"/>
      <c r="AQ400" s="104"/>
      <c r="AR400" s="104"/>
      <c r="AS400" s="104"/>
      <c r="AT400" s="104"/>
      <c r="AU400" s="104"/>
      <c r="AV400" s="104"/>
      <c r="AW400" s="104"/>
      <c r="AX400" s="104"/>
      <c r="AY400" s="104"/>
      <c r="AZ400" s="104"/>
      <c r="BA400" s="104"/>
      <c r="BB400" s="104"/>
      <c r="BC400" s="104"/>
      <c r="BD400" s="104"/>
      <c r="BE400" s="104"/>
      <c r="BF400" s="104"/>
      <c r="BG400" s="104"/>
      <c r="BH400" s="104"/>
      <c r="BI400" s="104"/>
      <c r="BJ400" s="104"/>
      <c r="BK400" s="104"/>
      <c r="BL400" s="104"/>
      <c r="BM400" s="104"/>
      <c r="BN400" s="104"/>
      <c r="BO400" s="104"/>
      <c r="BP400" s="104"/>
      <c r="BQ400" s="104"/>
      <c r="BR400" s="104"/>
      <c r="BS400" s="104"/>
      <c r="BT400" s="104"/>
      <c r="BU400" s="104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G400" s="79"/>
      <c r="CH400" s="79"/>
      <c r="CI400" s="79"/>
      <c r="CJ400" s="79"/>
      <c r="CK400" s="79"/>
      <c r="CL400" s="79"/>
      <c r="CM400" s="79"/>
      <c r="CN400" s="79"/>
      <c r="CO400" s="79"/>
      <c r="CP400" s="79"/>
      <c r="CQ400" s="79"/>
      <c r="CR400" s="79"/>
      <c r="CS400" s="79"/>
      <c r="CT400" s="79"/>
      <c r="CU400" s="79"/>
      <c r="CV400" s="79"/>
      <c r="CW400" s="79"/>
      <c r="CX400" s="79"/>
      <c r="CY400" s="79"/>
      <c r="CZ400" s="79"/>
      <c r="DA400" s="79"/>
    </row>
    <row r="401" spans="1:105" ht="15.75" x14ac:dyDescent="0.25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4"/>
      <c r="Y401" s="104"/>
      <c r="Z401" s="104"/>
      <c r="AA401" s="104"/>
      <c r="AB401" s="104"/>
      <c r="AC401" s="104"/>
      <c r="AD401" s="104"/>
      <c r="AE401" s="104"/>
      <c r="AF401" s="104"/>
      <c r="AG401" s="104"/>
      <c r="AH401" s="104"/>
      <c r="AI401" s="104"/>
      <c r="AJ401" s="104"/>
      <c r="AK401" s="104"/>
      <c r="AL401" s="104"/>
      <c r="AM401" s="104"/>
      <c r="AN401" s="104"/>
      <c r="AO401" s="104"/>
      <c r="AP401" s="104"/>
      <c r="AQ401" s="104"/>
      <c r="AR401" s="104"/>
      <c r="AS401" s="104"/>
      <c r="AT401" s="104"/>
      <c r="AU401" s="104"/>
      <c r="AV401" s="104"/>
      <c r="AW401" s="104"/>
      <c r="AX401" s="104"/>
      <c r="AY401" s="104"/>
      <c r="AZ401" s="104"/>
      <c r="BA401" s="104"/>
      <c r="BB401" s="104"/>
      <c r="BC401" s="104"/>
      <c r="BD401" s="104"/>
      <c r="BE401" s="104"/>
      <c r="BF401" s="104"/>
      <c r="BG401" s="104"/>
      <c r="BH401" s="104"/>
      <c r="BI401" s="104"/>
      <c r="BJ401" s="104"/>
      <c r="BK401" s="104"/>
      <c r="BL401" s="104"/>
      <c r="BM401" s="104"/>
      <c r="BN401" s="104"/>
      <c r="BO401" s="104"/>
      <c r="BP401" s="104"/>
      <c r="BQ401" s="104"/>
      <c r="BR401" s="104"/>
      <c r="BS401" s="104"/>
      <c r="BT401" s="104"/>
      <c r="BU401" s="104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G401" s="79"/>
      <c r="CH401" s="79"/>
      <c r="CI401" s="79"/>
      <c r="CJ401" s="79"/>
      <c r="CK401" s="79"/>
      <c r="CL401" s="79"/>
      <c r="CM401" s="79"/>
      <c r="CN401" s="79"/>
      <c r="CO401" s="79"/>
      <c r="CP401" s="79"/>
      <c r="CQ401" s="79"/>
      <c r="CR401" s="79"/>
      <c r="CS401" s="79"/>
      <c r="CT401" s="79"/>
      <c r="CU401" s="79"/>
      <c r="CV401" s="79"/>
      <c r="CW401" s="79"/>
      <c r="CX401" s="79"/>
      <c r="CY401" s="79"/>
      <c r="CZ401" s="79"/>
      <c r="DA401" s="79"/>
    </row>
    <row r="402" spans="1:105" ht="15.75" x14ac:dyDescent="0.25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4"/>
      <c r="Y402" s="104"/>
      <c r="Z402" s="104"/>
      <c r="AA402" s="104"/>
      <c r="AB402" s="104"/>
      <c r="AC402" s="104"/>
      <c r="AD402" s="104"/>
      <c r="AE402" s="104"/>
      <c r="AF402" s="104"/>
      <c r="AG402" s="104"/>
      <c r="AH402" s="104"/>
      <c r="AI402" s="104"/>
      <c r="AJ402" s="104"/>
      <c r="AK402" s="104"/>
      <c r="AL402" s="104"/>
      <c r="AM402" s="104"/>
      <c r="AN402" s="104"/>
      <c r="AO402" s="104"/>
      <c r="AP402" s="104"/>
      <c r="AQ402" s="104"/>
      <c r="AR402" s="104"/>
      <c r="AS402" s="104"/>
      <c r="AT402" s="104"/>
      <c r="AU402" s="104"/>
      <c r="AV402" s="104"/>
      <c r="AW402" s="104"/>
      <c r="AX402" s="104"/>
      <c r="AY402" s="104"/>
      <c r="AZ402" s="104"/>
      <c r="BA402" s="104"/>
      <c r="BB402" s="104"/>
      <c r="BC402" s="104"/>
      <c r="BD402" s="104"/>
      <c r="BE402" s="104"/>
      <c r="BF402" s="104"/>
      <c r="BG402" s="104"/>
      <c r="BH402" s="104"/>
      <c r="BI402" s="104"/>
      <c r="BJ402" s="104"/>
      <c r="BK402" s="104"/>
      <c r="BL402" s="104"/>
      <c r="BM402" s="104"/>
      <c r="BN402" s="104"/>
      <c r="BO402" s="104"/>
      <c r="BP402" s="104"/>
      <c r="BQ402" s="104"/>
      <c r="BR402" s="104"/>
      <c r="BS402" s="104"/>
      <c r="BT402" s="104"/>
      <c r="BU402" s="104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G402" s="79"/>
      <c r="CH402" s="79"/>
      <c r="CI402" s="79"/>
      <c r="CJ402" s="79"/>
      <c r="CK402" s="79"/>
      <c r="CL402" s="79"/>
      <c r="CM402" s="79"/>
      <c r="CN402" s="79"/>
      <c r="CO402" s="79"/>
      <c r="CP402" s="79"/>
      <c r="CQ402" s="79"/>
      <c r="CR402" s="79"/>
      <c r="CS402" s="79"/>
      <c r="CT402" s="79"/>
      <c r="CU402" s="79"/>
      <c r="CV402" s="79"/>
      <c r="CW402" s="79"/>
      <c r="CX402" s="79"/>
      <c r="CY402" s="79"/>
      <c r="CZ402" s="79"/>
      <c r="DA402" s="79"/>
    </row>
    <row r="403" spans="1:105" ht="15.75" x14ac:dyDescent="0.25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4"/>
      <c r="Y403" s="104"/>
      <c r="Z403" s="104"/>
      <c r="AA403" s="104"/>
      <c r="AB403" s="104"/>
      <c r="AC403" s="104"/>
      <c r="AD403" s="104"/>
      <c r="AE403" s="104"/>
      <c r="AF403" s="104"/>
      <c r="AG403" s="104"/>
      <c r="AH403" s="104"/>
      <c r="AI403" s="104"/>
      <c r="AJ403" s="104"/>
      <c r="AK403" s="104"/>
      <c r="AL403" s="104"/>
      <c r="AM403" s="104"/>
      <c r="AN403" s="104"/>
      <c r="AO403" s="104"/>
      <c r="AP403" s="104"/>
      <c r="AQ403" s="104"/>
      <c r="AR403" s="104"/>
      <c r="AS403" s="104"/>
      <c r="AT403" s="104"/>
      <c r="AU403" s="104"/>
      <c r="AV403" s="104"/>
      <c r="AW403" s="104"/>
      <c r="AX403" s="104"/>
      <c r="AY403" s="104"/>
      <c r="AZ403" s="104"/>
      <c r="BA403" s="104"/>
      <c r="BB403" s="104"/>
      <c r="BC403" s="104"/>
      <c r="BD403" s="104"/>
      <c r="BE403" s="104"/>
      <c r="BF403" s="104"/>
      <c r="BG403" s="104"/>
      <c r="BH403" s="104"/>
      <c r="BI403" s="104"/>
      <c r="BJ403" s="104"/>
      <c r="BK403" s="104"/>
      <c r="BL403" s="104"/>
      <c r="BM403" s="104"/>
      <c r="BN403" s="104"/>
      <c r="BO403" s="104"/>
      <c r="BP403" s="104"/>
      <c r="BQ403" s="104"/>
      <c r="BR403" s="104"/>
      <c r="BS403" s="104"/>
      <c r="BT403" s="104"/>
      <c r="BU403" s="104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G403" s="79"/>
      <c r="CH403" s="79"/>
      <c r="CI403" s="79"/>
      <c r="CJ403" s="79"/>
      <c r="CK403" s="79"/>
      <c r="CL403" s="79"/>
      <c r="CM403" s="79"/>
      <c r="CN403" s="79"/>
      <c r="CO403" s="79"/>
      <c r="CP403" s="79"/>
      <c r="CQ403" s="79"/>
      <c r="CR403" s="79"/>
      <c r="CS403" s="79"/>
      <c r="CT403" s="79"/>
      <c r="CU403" s="79"/>
      <c r="CV403" s="79"/>
      <c r="CW403" s="79"/>
      <c r="CX403" s="79"/>
      <c r="CY403" s="79"/>
      <c r="CZ403" s="79"/>
      <c r="DA403" s="79"/>
    </row>
    <row r="404" spans="1:105" ht="15.75" x14ac:dyDescent="0.25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4"/>
      <c r="Y404" s="104"/>
      <c r="Z404" s="104"/>
      <c r="AA404" s="104"/>
      <c r="AB404" s="104"/>
      <c r="AC404" s="104"/>
      <c r="AD404" s="104"/>
      <c r="AE404" s="104"/>
      <c r="AF404" s="104"/>
      <c r="AG404" s="104"/>
      <c r="AH404" s="104"/>
      <c r="AI404" s="104"/>
      <c r="AJ404" s="104"/>
      <c r="AK404" s="104"/>
      <c r="AL404" s="104"/>
      <c r="AM404" s="104"/>
      <c r="AN404" s="104"/>
      <c r="AO404" s="104"/>
      <c r="AP404" s="104"/>
      <c r="AQ404" s="104"/>
      <c r="AR404" s="104"/>
      <c r="AS404" s="104"/>
      <c r="AT404" s="104"/>
      <c r="AU404" s="104"/>
      <c r="AV404" s="104"/>
      <c r="AW404" s="104"/>
      <c r="AX404" s="104"/>
      <c r="AY404" s="104"/>
      <c r="AZ404" s="104"/>
      <c r="BA404" s="104"/>
      <c r="BB404" s="104"/>
      <c r="BC404" s="104"/>
      <c r="BD404" s="104"/>
      <c r="BE404" s="104"/>
      <c r="BF404" s="104"/>
      <c r="BG404" s="104"/>
      <c r="BH404" s="104"/>
      <c r="BI404" s="104"/>
      <c r="BJ404" s="104"/>
      <c r="BK404" s="104"/>
      <c r="BL404" s="104"/>
      <c r="BM404" s="104"/>
      <c r="BN404" s="104"/>
      <c r="BO404" s="104"/>
      <c r="BP404" s="104"/>
      <c r="BQ404" s="104"/>
      <c r="BR404" s="104"/>
      <c r="BS404" s="104"/>
      <c r="BT404" s="104"/>
      <c r="BU404" s="104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G404" s="79"/>
      <c r="CH404" s="79"/>
      <c r="CI404" s="79"/>
      <c r="CJ404" s="79"/>
      <c r="CK404" s="79"/>
      <c r="CL404" s="79"/>
      <c r="CM404" s="79"/>
      <c r="CN404" s="79"/>
      <c r="CO404" s="79"/>
      <c r="CP404" s="79"/>
      <c r="CQ404" s="79"/>
      <c r="CR404" s="79"/>
      <c r="CS404" s="79"/>
      <c r="CT404" s="79"/>
      <c r="CU404" s="79"/>
      <c r="CV404" s="79"/>
      <c r="CW404" s="79"/>
      <c r="CX404" s="79"/>
      <c r="CY404" s="79"/>
      <c r="CZ404" s="79"/>
      <c r="DA404" s="79"/>
    </row>
    <row r="405" spans="1:105" ht="15.75" x14ac:dyDescent="0.2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4"/>
      <c r="Y405" s="104"/>
      <c r="Z405" s="104"/>
      <c r="AA405" s="104"/>
      <c r="AB405" s="104"/>
      <c r="AC405" s="104"/>
      <c r="AD405" s="104"/>
      <c r="AE405" s="104"/>
      <c r="AF405" s="104"/>
      <c r="AG405" s="104"/>
      <c r="AH405" s="104"/>
      <c r="AI405" s="104"/>
      <c r="AJ405" s="104"/>
      <c r="AK405" s="104"/>
      <c r="AL405" s="104"/>
      <c r="AM405" s="104"/>
      <c r="AN405" s="104"/>
      <c r="AO405" s="104"/>
      <c r="AP405" s="104"/>
      <c r="AQ405" s="104"/>
      <c r="AR405" s="104"/>
      <c r="AS405" s="104"/>
      <c r="AT405" s="104"/>
      <c r="AU405" s="104"/>
      <c r="AV405" s="104"/>
      <c r="AW405" s="104"/>
      <c r="AX405" s="104"/>
      <c r="AY405" s="104"/>
      <c r="AZ405" s="104"/>
      <c r="BA405" s="104"/>
      <c r="BB405" s="104"/>
      <c r="BC405" s="104"/>
      <c r="BD405" s="104"/>
      <c r="BE405" s="104"/>
      <c r="BF405" s="104"/>
      <c r="BG405" s="104"/>
      <c r="BH405" s="104"/>
      <c r="BI405" s="104"/>
      <c r="BJ405" s="104"/>
      <c r="BK405" s="104"/>
      <c r="BL405" s="104"/>
      <c r="BM405" s="104"/>
      <c r="BN405" s="104"/>
      <c r="BO405" s="104"/>
      <c r="BP405" s="104"/>
      <c r="BQ405" s="104"/>
      <c r="BR405" s="104"/>
      <c r="BS405" s="104"/>
      <c r="BT405" s="104"/>
      <c r="BU405" s="104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G405" s="79"/>
      <c r="CH405" s="79"/>
      <c r="CI405" s="79"/>
      <c r="CJ405" s="79"/>
      <c r="CK405" s="79"/>
      <c r="CL405" s="79"/>
      <c r="CM405" s="79"/>
      <c r="CN405" s="79"/>
      <c r="CO405" s="79"/>
      <c r="CP405" s="79"/>
      <c r="CQ405" s="79"/>
      <c r="CR405" s="79"/>
      <c r="CS405" s="79"/>
      <c r="CT405" s="79"/>
      <c r="CU405" s="79"/>
      <c r="CV405" s="79"/>
      <c r="CW405" s="79"/>
      <c r="CX405" s="79"/>
      <c r="CY405" s="79"/>
      <c r="CZ405" s="79"/>
      <c r="DA405" s="79"/>
    </row>
    <row r="406" spans="1:105" ht="15.75" x14ac:dyDescent="0.25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4"/>
      <c r="Y406" s="104"/>
      <c r="Z406" s="104"/>
      <c r="AA406" s="104"/>
      <c r="AB406" s="104"/>
      <c r="AC406" s="104"/>
      <c r="AD406" s="104"/>
      <c r="AE406" s="104"/>
      <c r="AF406" s="104"/>
      <c r="AG406" s="104"/>
      <c r="AH406" s="104"/>
      <c r="AI406" s="104"/>
      <c r="AJ406" s="104"/>
      <c r="AK406" s="104"/>
      <c r="AL406" s="104"/>
      <c r="AM406" s="104"/>
      <c r="AN406" s="104"/>
      <c r="AO406" s="104"/>
      <c r="AP406" s="104"/>
      <c r="AQ406" s="104"/>
      <c r="AR406" s="104"/>
      <c r="AS406" s="104"/>
      <c r="AT406" s="104"/>
      <c r="AU406" s="104"/>
      <c r="AV406" s="104"/>
      <c r="AW406" s="104"/>
      <c r="AX406" s="104"/>
      <c r="AY406" s="104"/>
      <c r="AZ406" s="104"/>
      <c r="BA406" s="104"/>
      <c r="BB406" s="104"/>
      <c r="BC406" s="104"/>
      <c r="BD406" s="104"/>
      <c r="BE406" s="104"/>
      <c r="BF406" s="104"/>
      <c r="BG406" s="104"/>
      <c r="BH406" s="104"/>
      <c r="BI406" s="104"/>
      <c r="BJ406" s="104"/>
      <c r="BK406" s="104"/>
      <c r="BL406" s="104"/>
      <c r="BM406" s="104"/>
      <c r="BN406" s="104"/>
      <c r="BO406" s="104"/>
      <c r="BP406" s="104"/>
      <c r="BQ406" s="104"/>
      <c r="BR406" s="104"/>
      <c r="BS406" s="104"/>
      <c r="BT406" s="104"/>
      <c r="BU406" s="104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G406" s="79"/>
      <c r="CH406" s="79"/>
      <c r="CI406" s="79"/>
      <c r="CJ406" s="79"/>
      <c r="CK406" s="79"/>
      <c r="CL406" s="79"/>
      <c r="CM406" s="79"/>
      <c r="CN406" s="79"/>
      <c r="CO406" s="79"/>
      <c r="CP406" s="79"/>
      <c r="CQ406" s="79"/>
      <c r="CR406" s="79"/>
      <c r="CS406" s="79"/>
      <c r="CT406" s="79"/>
      <c r="CU406" s="79"/>
      <c r="CV406" s="79"/>
      <c r="CW406" s="79"/>
      <c r="CX406" s="79"/>
      <c r="CY406" s="79"/>
      <c r="CZ406" s="79"/>
      <c r="DA406" s="79"/>
    </row>
    <row r="407" spans="1:105" ht="15.75" x14ac:dyDescent="0.25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4"/>
      <c r="Y407" s="104"/>
      <c r="Z407" s="104"/>
      <c r="AA407" s="104"/>
      <c r="AB407" s="104"/>
      <c r="AC407" s="104"/>
      <c r="AD407" s="104"/>
      <c r="AE407" s="104"/>
      <c r="AF407" s="104"/>
      <c r="AG407" s="104"/>
      <c r="AH407" s="104"/>
      <c r="AI407" s="104"/>
      <c r="AJ407" s="104"/>
      <c r="AK407" s="104"/>
      <c r="AL407" s="104"/>
      <c r="AM407" s="104"/>
      <c r="AN407" s="104"/>
      <c r="AO407" s="104"/>
      <c r="AP407" s="104"/>
      <c r="AQ407" s="104"/>
      <c r="AR407" s="104"/>
      <c r="AS407" s="104"/>
      <c r="AT407" s="104"/>
      <c r="AU407" s="104"/>
      <c r="AV407" s="104"/>
      <c r="AW407" s="104"/>
      <c r="AX407" s="104"/>
      <c r="AY407" s="104"/>
      <c r="AZ407" s="104"/>
      <c r="BA407" s="104"/>
      <c r="BB407" s="104"/>
      <c r="BC407" s="104"/>
      <c r="BD407" s="104"/>
      <c r="BE407" s="104"/>
      <c r="BF407" s="104"/>
      <c r="BG407" s="104"/>
      <c r="BH407" s="104"/>
      <c r="BI407" s="104"/>
      <c r="BJ407" s="104"/>
      <c r="BK407" s="104"/>
      <c r="BL407" s="104"/>
      <c r="BM407" s="104"/>
      <c r="BN407" s="104"/>
      <c r="BO407" s="104"/>
      <c r="BP407" s="104"/>
      <c r="BQ407" s="104"/>
      <c r="BR407" s="104"/>
      <c r="BS407" s="104"/>
      <c r="BT407" s="104"/>
      <c r="BU407" s="104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79"/>
      <c r="CV407" s="79"/>
      <c r="CW407" s="79"/>
      <c r="CX407" s="79"/>
      <c r="CY407" s="79"/>
      <c r="CZ407" s="79"/>
      <c r="DA407" s="79"/>
    </row>
    <row r="408" spans="1:105" ht="15.75" x14ac:dyDescent="0.25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4"/>
      <c r="Y408" s="104"/>
      <c r="Z408" s="104"/>
      <c r="AA408" s="104"/>
      <c r="AB408" s="104"/>
      <c r="AC408" s="104"/>
      <c r="AD408" s="104"/>
      <c r="AE408" s="104"/>
      <c r="AF408" s="104"/>
      <c r="AG408" s="104"/>
      <c r="AH408" s="104"/>
      <c r="AI408" s="104"/>
      <c r="AJ408" s="104"/>
      <c r="AK408" s="104"/>
      <c r="AL408" s="104"/>
      <c r="AM408" s="104"/>
      <c r="AN408" s="104"/>
      <c r="AO408" s="104"/>
      <c r="AP408" s="104"/>
      <c r="AQ408" s="104"/>
      <c r="AR408" s="104"/>
      <c r="AS408" s="104"/>
      <c r="AT408" s="104"/>
      <c r="AU408" s="104"/>
      <c r="AV408" s="104"/>
      <c r="AW408" s="104"/>
      <c r="AX408" s="104"/>
      <c r="AY408" s="104"/>
      <c r="AZ408" s="104"/>
      <c r="BA408" s="104"/>
      <c r="BB408" s="104"/>
      <c r="BC408" s="104"/>
      <c r="BD408" s="104"/>
      <c r="BE408" s="104"/>
      <c r="BF408" s="104"/>
      <c r="BG408" s="104"/>
      <c r="BH408" s="104"/>
      <c r="BI408" s="104"/>
      <c r="BJ408" s="104"/>
      <c r="BK408" s="104"/>
      <c r="BL408" s="104"/>
      <c r="BM408" s="104"/>
      <c r="BN408" s="104"/>
      <c r="BO408" s="104"/>
      <c r="BP408" s="104"/>
      <c r="BQ408" s="104"/>
      <c r="BR408" s="104"/>
      <c r="BS408" s="104"/>
      <c r="BT408" s="104"/>
      <c r="BU408" s="104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G408" s="79"/>
      <c r="CH408" s="79"/>
      <c r="CI408" s="79"/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79"/>
      <c r="CV408" s="79"/>
      <c r="CW408" s="79"/>
      <c r="CX408" s="79"/>
      <c r="CY408" s="79"/>
      <c r="CZ408" s="79"/>
      <c r="DA408" s="79"/>
    </row>
    <row r="409" spans="1:105" ht="15.75" x14ac:dyDescent="0.25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4"/>
      <c r="Y409" s="104"/>
      <c r="Z409" s="104"/>
      <c r="AA409" s="104"/>
      <c r="AB409" s="104"/>
      <c r="AC409" s="104"/>
      <c r="AD409" s="104"/>
      <c r="AE409" s="104"/>
      <c r="AF409" s="104"/>
      <c r="AG409" s="104"/>
      <c r="AH409" s="104"/>
      <c r="AI409" s="104"/>
      <c r="AJ409" s="104"/>
      <c r="AK409" s="104"/>
      <c r="AL409" s="104"/>
      <c r="AM409" s="104"/>
      <c r="AN409" s="104"/>
      <c r="AO409" s="104"/>
      <c r="AP409" s="104"/>
      <c r="AQ409" s="104"/>
      <c r="AR409" s="104"/>
      <c r="AS409" s="104"/>
      <c r="AT409" s="104"/>
      <c r="AU409" s="104"/>
      <c r="AV409" s="104"/>
      <c r="AW409" s="104"/>
      <c r="AX409" s="104"/>
      <c r="AY409" s="104"/>
      <c r="AZ409" s="104"/>
      <c r="BA409" s="104"/>
      <c r="BB409" s="104"/>
      <c r="BC409" s="104"/>
      <c r="BD409" s="104"/>
      <c r="BE409" s="104"/>
      <c r="BF409" s="104"/>
      <c r="BG409" s="104"/>
      <c r="BH409" s="104"/>
      <c r="BI409" s="104"/>
      <c r="BJ409" s="104"/>
      <c r="BK409" s="104"/>
      <c r="BL409" s="104"/>
      <c r="BM409" s="104"/>
      <c r="BN409" s="104"/>
      <c r="BO409" s="104"/>
      <c r="BP409" s="104"/>
      <c r="BQ409" s="104"/>
      <c r="BR409" s="104"/>
      <c r="BS409" s="104"/>
      <c r="BT409" s="104"/>
      <c r="BU409" s="104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G409" s="79"/>
      <c r="CH409" s="79"/>
      <c r="CI409" s="79"/>
      <c r="CJ409" s="79"/>
      <c r="CK409" s="79"/>
      <c r="CL409" s="79"/>
      <c r="CM409" s="79"/>
      <c r="CN409" s="79"/>
      <c r="CO409" s="79"/>
      <c r="CP409" s="79"/>
      <c r="CQ409" s="79"/>
      <c r="CR409" s="79"/>
      <c r="CS409" s="79"/>
      <c r="CT409" s="79"/>
      <c r="CU409" s="79"/>
      <c r="CV409" s="79"/>
      <c r="CW409" s="79"/>
      <c r="CX409" s="79"/>
      <c r="CY409" s="79"/>
      <c r="CZ409" s="79"/>
      <c r="DA409" s="79"/>
    </row>
    <row r="410" spans="1:105" ht="15.75" x14ac:dyDescent="0.25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4"/>
      <c r="Y410" s="104"/>
      <c r="Z410" s="104"/>
      <c r="AA410" s="104"/>
      <c r="AB410" s="104"/>
      <c r="AC410" s="104"/>
      <c r="AD410" s="104"/>
      <c r="AE410" s="104"/>
      <c r="AF410" s="104"/>
      <c r="AG410" s="104"/>
      <c r="AH410" s="104"/>
      <c r="AI410" s="104"/>
      <c r="AJ410" s="104"/>
      <c r="AK410" s="104"/>
      <c r="AL410" s="104"/>
      <c r="AM410" s="104"/>
      <c r="AN410" s="104"/>
      <c r="AO410" s="104"/>
      <c r="AP410" s="104"/>
      <c r="AQ410" s="104"/>
      <c r="AR410" s="104"/>
      <c r="AS410" s="104"/>
      <c r="AT410" s="104"/>
      <c r="AU410" s="104"/>
      <c r="AV410" s="104"/>
      <c r="AW410" s="104"/>
      <c r="AX410" s="104"/>
      <c r="AY410" s="104"/>
      <c r="AZ410" s="104"/>
      <c r="BA410" s="104"/>
      <c r="BB410" s="104"/>
      <c r="BC410" s="104"/>
      <c r="BD410" s="104"/>
      <c r="BE410" s="104"/>
      <c r="BF410" s="104"/>
      <c r="BG410" s="104"/>
      <c r="BH410" s="104"/>
      <c r="BI410" s="104"/>
      <c r="BJ410" s="104"/>
      <c r="BK410" s="104"/>
      <c r="BL410" s="104"/>
      <c r="BM410" s="104"/>
      <c r="BN410" s="104"/>
      <c r="BO410" s="104"/>
      <c r="BP410" s="104"/>
      <c r="BQ410" s="104"/>
      <c r="BR410" s="104"/>
      <c r="BS410" s="104"/>
      <c r="BT410" s="104"/>
      <c r="BU410" s="104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  <c r="CI410" s="79"/>
      <c r="CJ410" s="79"/>
      <c r="CK410" s="79"/>
      <c r="CL410" s="79"/>
      <c r="CM410" s="79"/>
      <c r="CN410" s="79"/>
      <c r="CO410" s="79"/>
      <c r="CP410" s="79"/>
      <c r="CQ410" s="79"/>
      <c r="CR410" s="79"/>
      <c r="CS410" s="79"/>
      <c r="CT410" s="79"/>
      <c r="CU410" s="79"/>
      <c r="CV410" s="79"/>
      <c r="CW410" s="79"/>
      <c r="CX410" s="79"/>
      <c r="CY410" s="79"/>
      <c r="CZ410" s="79"/>
      <c r="DA410" s="79"/>
    </row>
    <row r="411" spans="1:105" ht="15.75" x14ac:dyDescent="0.25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4"/>
      <c r="Y411" s="104"/>
      <c r="Z411" s="104"/>
      <c r="AA411" s="104"/>
      <c r="AB411" s="104"/>
      <c r="AC411" s="104"/>
      <c r="AD411" s="104"/>
      <c r="AE411" s="104"/>
      <c r="AF411" s="104"/>
      <c r="AG411" s="104"/>
      <c r="AH411" s="104"/>
      <c r="AI411" s="104"/>
      <c r="AJ411" s="104"/>
      <c r="AK411" s="104"/>
      <c r="AL411" s="104"/>
      <c r="AM411" s="104"/>
      <c r="AN411" s="104"/>
      <c r="AO411" s="104"/>
      <c r="AP411" s="104"/>
      <c r="AQ411" s="104"/>
      <c r="AR411" s="104"/>
      <c r="AS411" s="104"/>
      <c r="AT411" s="104"/>
      <c r="AU411" s="104"/>
      <c r="AV411" s="104"/>
      <c r="AW411" s="104"/>
      <c r="AX411" s="104"/>
      <c r="AY411" s="104"/>
      <c r="AZ411" s="104"/>
      <c r="BA411" s="104"/>
      <c r="BB411" s="104"/>
      <c r="BC411" s="104"/>
      <c r="BD411" s="104"/>
      <c r="BE411" s="104"/>
      <c r="BF411" s="104"/>
      <c r="BG411" s="104"/>
      <c r="BH411" s="104"/>
      <c r="BI411" s="104"/>
      <c r="BJ411" s="104"/>
      <c r="BK411" s="104"/>
      <c r="BL411" s="104"/>
      <c r="BM411" s="104"/>
      <c r="BN411" s="104"/>
      <c r="BO411" s="104"/>
      <c r="BP411" s="104"/>
      <c r="BQ411" s="104"/>
      <c r="BR411" s="104"/>
      <c r="BS411" s="104"/>
      <c r="BT411" s="104"/>
      <c r="BU411" s="104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G411" s="79"/>
      <c r="CH411" s="79"/>
      <c r="CI411" s="79"/>
      <c r="CJ411" s="79"/>
      <c r="CK411" s="79"/>
      <c r="CL411" s="79"/>
      <c r="CM411" s="79"/>
      <c r="CN411" s="79"/>
      <c r="CO411" s="79"/>
      <c r="CP411" s="79"/>
      <c r="CQ411" s="79"/>
      <c r="CR411" s="79"/>
      <c r="CS411" s="79"/>
      <c r="CT411" s="79"/>
      <c r="CU411" s="79"/>
      <c r="CV411" s="79"/>
      <c r="CW411" s="79"/>
      <c r="CX411" s="79"/>
      <c r="CY411" s="79"/>
      <c r="CZ411" s="79"/>
      <c r="DA411" s="79"/>
    </row>
    <row r="412" spans="1:105" ht="15.75" x14ac:dyDescent="0.25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4"/>
      <c r="Y412" s="104"/>
      <c r="Z412" s="104"/>
      <c r="AA412" s="104"/>
      <c r="AB412" s="104"/>
      <c r="AC412" s="104"/>
      <c r="AD412" s="104"/>
      <c r="AE412" s="104"/>
      <c r="AF412" s="104"/>
      <c r="AG412" s="104"/>
      <c r="AH412" s="104"/>
      <c r="AI412" s="104"/>
      <c r="AJ412" s="104"/>
      <c r="AK412" s="104"/>
      <c r="AL412" s="104"/>
      <c r="AM412" s="104"/>
      <c r="AN412" s="104"/>
      <c r="AO412" s="104"/>
      <c r="AP412" s="104"/>
      <c r="AQ412" s="104"/>
      <c r="AR412" s="104"/>
      <c r="AS412" s="104"/>
      <c r="AT412" s="104"/>
      <c r="AU412" s="104"/>
      <c r="AV412" s="104"/>
      <c r="AW412" s="104"/>
      <c r="AX412" s="104"/>
      <c r="AY412" s="104"/>
      <c r="AZ412" s="104"/>
      <c r="BA412" s="104"/>
      <c r="BB412" s="104"/>
      <c r="BC412" s="104"/>
      <c r="BD412" s="104"/>
      <c r="BE412" s="104"/>
      <c r="BF412" s="104"/>
      <c r="BG412" s="104"/>
      <c r="BH412" s="104"/>
      <c r="BI412" s="104"/>
      <c r="BJ412" s="104"/>
      <c r="BK412" s="104"/>
      <c r="BL412" s="104"/>
      <c r="BM412" s="104"/>
      <c r="BN412" s="104"/>
      <c r="BO412" s="104"/>
      <c r="BP412" s="104"/>
      <c r="BQ412" s="104"/>
      <c r="BR412" s="104"/>
      <c r="BS412" s="104"/>
      <c r="BT412" s="104"/>
      <c r="BU412" s="104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G412" s="79"/>
      <c r="CH412" s="79"/>
      <c r="CI412" s="79"/>
      <c r="CJ412" s="79"/>
      <c r="CK412" s="79"/>
      <c r="CL412" s="79"/>
      <c r="CM412" s="79"/>
      <c r="CN412" s="79"/>
      <c r="CO412" s="79"/>
      <c r="CP412" s="79"/>
      <c r="CQ412" s="79"/>
      <c r="CR412" s="79"/>
      <c r="CS412" s="79"/>
      <c r="CT412" s="79"/>
      <c r="CU412" s="79"/>
      <c r="CV412" s="79"/>
      <c r="CW412" s="79"/>
      <c r="CX412" s="79"/>
      <c r="CY412" s="79"/>
      <c r="CZ412" s="79"/>
      <c r="DA412" s="79"/>
    </row>
    <row r="413" spans="1:105" ht="15.75" x14ac:dyDescent="0.25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4"/>
      <c r="Y413" s="104"/>
      <c r="Z413" s="104"/>
      <c r="AA413" s="104"/>
      <c r="AB413" s="104"/>
      <c r="AC413" s="104"/>
      <c r="AD413" s="104"/>
      <c r="AE413" s="104"/>
      <c r="AF413" s="104"/>
      <c r="AG413" s="104"/>
      <c r="AH413" s="104"/>
      <c r="AI413" s="104"/>
      <c r="AJ413" s="104"/>
      <c r="AK413" s="104"/>
      <c r="AL413" s="104"/>
      <c r="AM413" s="104"/>
      <c r="AN413" s="104"/>
      <c r="AO413" s="104"/>
      <c r="AP413" s="104"/>
      <c r="AQ413" s="104"/>
      <c r="AR413" s="104"/>
      <c r="AS413" s="104"/>
      <c r="AT413" s="104"/>
      <c r="AU413" s="104"/>
      <c r="AV413" s="104"/>
      <c r="AW413" s="104"/>
      <c r="AX413" s="104"/>
      <c r="AY413" s="104"/>
      <c r="AZ413" s="104"/>
      <c r="BA413" s="104"/>
      <c r="BB413" s="104"/>
      <c r="BC413" s="104"/>
      <c r="BD413" s="104"/>
      <c r="BE413" s="104"/>
      <c r="BF413" s="104"/>
      <c r="BG413" s="104"/>
      <c r="BH413" s="104"/>
      <c r="BI413" s="104"/>
      <c r="BJ413" s="104"/>
      <c r="BK413" s="104"/>
      <c r="BL413" s="104"/>
      <c r="BM413" s="104"/>
      <c r="BN413" s="104"/>
      <c r="BO413" s="104"/>
      <c r="BP413" s="104"/>
      <c r="BQ413" s="104"/>
      <c r="BR413" s="104"/>
      <c r="BS413" s="104"/>
      <c r="BT413" s="104"/>
      <c r="BU413" s="104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G413" s="79"/>
      <c r="CH413" s="79"/>
      <c r="CI413" s="79"/>
      <c r="CJ413" s="79"/>
      <c r="CK413" s="79"/>
      <c r="CL413" s="79"/>
      <c r="CM413" s="79"/>
      <c r="CN413" s="79"/>
      <c r="CO413" s="79"/>
      <c r="CP413" s="79"/>
      <c r="CQ413" s="79"/>
      <c r="CR413" s="79"/>
      <c r="CS413" s="79"/>
      <c r="CT413" s="79"/>
      <c r="CU413" s="79"/>
      <c r="CV413" s="79"/>
      <c r="CW413" s="79"/>
      <c r="CX413" s="79"/>
      <c r="CY413" s="79"/>
      <c r="CZ413" s="79"/>
      <c r="DA413" s="79"/>
    </row>
    <row r="414" spans="1:105" ht="15.75" x14ac:dyDescent="0.25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4"/>
      <c r="Y414" s="104"/>
      <c r="Z414" s="104"/>
      <c r="AA414" s="104"/>
      <c r="AB414" s="104"/>
      <c r="AC414" s="104"/>
      <c r="AD414" s="104"/>
      <c r="AE414" s="104"/>
      <c r="AF414" s="104"/>
      <c r="AG414" s="104"/>
      <c r="AH414" s="104"/>
      <c r="AI414" s="104"/>
      <c r="AJ414" s="104"/>
      <c r="AK414" s="104"/>
      <c r="AL414" s="104"/>
      <c r="AM414" s="104"/>
      <c r="AN414" s="104"/>
      <c r="AO414" s="104"/>
      <c r="AP414" s="104"/>
      <c r="AQ414" s="104"/>
      <c r="AR414" s="104"/>
      <c r="AS414" s="104"/>
      <c r="AT414" s="104"/>
      <c r="AU414" s="104"/>
      <c r="AV414" s="104"/>
      <c r="AW414" s="104"/>
      <c r="AX414" s="104"/>
      <c r="AY414" s="104"/>
      <c r="AZ414" s="104"/>
      <c r="BA414" s="104"/>
      <c r="BB414" s="104"/>
      <c r="BC414" s="104"/>
      <c r="BD414" s="104"/>
      <c r="BE414" s="104"/>
      <c r="BF414" s="104"/>
      <c r="BG414" s="104"/>
      <c r="BH414" s="104"/>
      <c r="BI414" s="104"/>
      <c r="BJ414" s="104"/>
      <c r="BK414" s="104"/>
      <c r="BL414" s="104"/>
      <c r="BM414" s="104"/>
      <c r="BN414" s="104"/>
      <c r="BO414" s="104"/>
      <c r="BP414" s="104"/>
      <c r="BQ414" s="104"/>
      <c r="BR414" s="104"/>
      <c r="BS414" s="104"/>
      <c r="BT414" s="104"/>
      <c r="BU414" s="104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G414" s="79"/>
      <c r="CH414" s="79"/>
      <c r="CI414" s="79"/>
      <c r="CJ414" s="79"/>
      <c r="CK414" s="79"/>
      <c r="CL414" s="79"/>
      <c r="CM414" s="79"/>
      <c r="CN414" s="79"/>
      <c r="CO414" s="79"/>
      <c r="CP414" s="79"/>
      <c r="CQ414" s="79"/>
      <c r="CR414" s="79"/>
      <c r="CS414" s="79"/>
      <c r="CT414" s="79"/>
      <c r="CU414" s="79"/>
      <c r="CV414" s="79"/>
      <c r="CW414" s="79"/>
      <c r="CX414" s="79"/>
      <c r="CY414" s="79"/>
      <c r="CZ414" s="79"/>
      <c r="DA414" s="79"/>
    </row>
    <row r="415" spans="1:105" ht="15.75" x14ac:dyDescent="0.2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4"/>
      <c r="Y415" s="104"/>
      <c r="Z415" s="104"/>
      <c r="AA415" s="104"/>
      <c r="AB415" s="104"/>
      <c r="AC415" s="104"/>
      <c r="AD415" s="104"/>
      <c r="AE415" s="104"/>
      <c r="AF415" s="104"/>
      <c r="AG415" s="104"/>
      <c r="AH415" s="104"/>
      <c r="AI415" s="104"/>
      <c r="AJ415" s="104"/>
      <c r="AK415" s="104"/>
      <c r="AL415" s="104"/>
      <c r="AM415" s="104"/>
      <c r="AN415" s="104"/>
      <c r="AO415" s="104"/>
      <c r="AP415" s="104"/>
      <c r="AQ415" s="104"/>
      <c r="AR415" s="104"/>
      <c r="AS415" s="104"/>
      <c r="AT415" s="104"/>
      <c r="AU415" s="104"/>
      <c r="AV415" s="104"/>
      <c r="AW415" s="104"/>
      <c r="AX415" s="104"/>
      <c r="AY415" s="104"/>
      <c r="AZ415" s="104"/>
      <c r="BA415" s="104"/>
      <c r="BB415" s="104"/>
      <c r="BC415" s="104"/>
      <c r="BD415" s="104"/>
      <c r="BE415" s="104"/>
      <c r="BF415" s="104"/>
      <c r="BG415" s="104"/>
      <c r="BH415" s="104"/>
      <c r="BI415" s="104"/>
      <c r="BJ415" s="104"/>
      <c r="BK415" s="104"/>
      <c r="BL415" s="104"/>
      <c r="BM415" s="104"/>
      <c r="BN415" s="104"/>
      <c r="BO415" s="104"/>
      <c r="BP415" s="104"/>
      <c r="BQ415" s="104"/>
      <c r="BR415" s="104"/>
      <c r="BS415" s="104"/>
      <c r="BT415" s="104"/>
      <c r="BU415" s="104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  <c r="CG415" s="79"/>
      <c r="CH415" s="79"/>
      <c r="CI415" s="79"/>
      <c r="CJ415" s="79"/>
      <c r="CK415" s="79"/>
      <c r="CL415" s="79"/>
      <c r="CM415" s="79"/>
      <c r="CN415" s="79"/>
      <c r="CO415" s="79"/>
      <c r="CP415" s="79"/>
      <c r="CQ415" s="79"/>
      <c r="CR415" s="79"/>
      <c r="CS415" s="79"/>
      <c r="CT415" s="79"/>
      <c r="CU415" s="79"/>
      <c r="CV415" s="79"/>
      <c r="CW415" s="79"/>
      <c r="CX415" s="79"/>
      <c r="CY415" s="79"/>
      <c r="CZ415" s="79"/>
      <c r="DA415" s="79"/>
    </row>
    <row r="416" spans="1:105" ht="15.75" x14ac:dyDescent="0.25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4"/>
      <c r="Y416" s="104"/>
      <c r="Z416" s="104"/>
      <c r="AA416" s="104"/>
      <c r="AB416" s="104"/>
      <c r="AC416" s="104"/>
      <c r="AD416" s="104"/>
      <c r="AE416" s="104"/>
      <c r="AF416" s="104"/>
      <c r="AG416" s="104"/>
      <c r="AH416" s="104"/>
      <c r="AI416" s="104"/>
      <c r="AJ416" s="104"/>
      <c r="AK416" s="104"/>
      <c r="AL416" s="104"/>
      <c r="AM416" s="104"/>
      <c r="AN416" s="104"/>
      <c r="AO416" s="104"/>
      <c r="AP416" s="104"/>
      <c r="AQ416" s="104"/>
      <c r="AR416" s="104"/>
      <c r="AS416" s="104"/>
      <c r="AT416" s="104"/>
      <c r="AU416" s="104"/>
      <c r="AV416" s="104"/>
      <c r="AW416" s="104"/>
      <c r="AX416" s="104"/>
      <c r="AY416" s="104"/>
      <c r="AZ416" s="104"/>
      <c r="BA416" s="104"/>
      <c r="BB416" s="104"/>
      <c r="BC416" s="104"/>
      <c r="BD416" s="104"/>
      <c r="BE416" s="104"/>
      <c r="BF416" s="104"/>
      <c r="BG416" s="104"/>
      <c r="BH416" s="104"/>
      <c r="BI416" s="104"/>
      <c r="BJ416" s="104"/>
      <c r="BK416" s="104"/>
      <c r="BL416" s="104"/>
      <c r="BM416" s="104"/>
      <c r="BN416" s="104"/>
      <c r="BO416" s="104"/>
      <c r="BP416" s="104"/>
      <c r="BQ416" s="104"/>
      <c r="BR416" s="104"/>
      <c r="BS416" s="104"/>
      <c r="BT416" s="104"/>
      <c r="BU416" s="104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  <c r="CI416" s="79"/>
      <c r="CJ416" s="79"/>
      <c r="CK416" s="79"/>
      <c r="CL416" s="79"/>
      <c r="CM416" s="79"/>
      <c r="CN416" s="79"/>
      <c r="CO416" s="79"/>
      <c r="CP416" s="79"/>
      <c r="CQ416" s="79"/>
      <c r="CR416" s="79"/>
      <c r="CS416" s="79"/>
      <c r="CT416" s="79"/>
      <c r="CU416" s="79"/>
      <c r="CV416" s="79"/>
      <c r="CW416" s="79"/>
      <c r="CX416" s="79"/>
      <c r="CY416" s="79"/>
      <c r="CZ416" s="79"/>
      <c r="DA416" s="79"/>
    </row>
    <row r="417" spans="1:105" ht="15.75" x14ac:dyDescent="0.25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4"/>
      <c r="Y417" s="104"/>
      <c r="Z417" s="104"/>
      <c r="AA417" s="104"/>
      <c r="AB417" s="104"/>
      <c r="AC417" s="104"/>
      <c r="AD417" s="104"/>
      <c r="AE417" s="104"/>
      <c r="AF417" s="104"/>
      <c r="AG417" s="104"/>
      <c r="AH417" s="104"/>
      <c r="AI417" s="104"/>
      <c r="AJ417" s="104"/>
      <c r="AK417" s="104"/>
      <c r="AL417" s="104"/>
      <c r="AM417" s="104"/>
      <c r="AN417" s="104"/>
      <c r="AO417" s="104"/>
      <c r="AP417" s="104"/>
      <c r="AQ417" s="104"/>
      <c r="AR417" s="104"/>
      <c r="AS417" s="104"/>
      <c r="AT417" s="104"/>
      <c r="AU417" s="104"/>
      <c r="AV417" s="104"/>
      <c r="AW417" s="104"/>
      <c r="AX417" s="104"/>
      <c r="AY417" s="104"/>
      <c r="AZ417" s="104"/>
      <c r="BA417" s="104"/>
      <c r="BB417" s="104"/>
      <c r="BC417" s="104"/>
      <c r="BD417" s="104"/>
      <c r="BE417" s="104"/>
      <c r="BF417" s="104"/>
      <c r="BG417" s="104"/>
      <c r="BH417" s="104"/>
      <c r="BI417" s="104"/>
      <c r="BJ417" s="104"/>
      <c r="BK417" s="104"/>
      <c r="BL417" s="104"/>
      <c r="BM417" s="104"/>
      <c r="BN417" s="104"/>
      <c r="BO417" s="104"/>
      <c r="BP417" s="104"/>
      <c r="BQ417" s="104"/>
      <c r="BR417" s="104"/>
      <c r="BS417" s="104"/>
      <c r="BT417" s="104"/>
      <c r="BU417" s="104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  <c r="CG417" s="79"/>
      <c r="CH417" s="79"/>
      <c r="CI417" s="79"/>
      <c r="CJ417" s="79"/>
      <c r="CK417" s="79"/>
      <c r="CL417" s="79"/>
      <c r="CM417" s="79"/>
      <c r="CN417" s="79"/>
      <c r="CO417" s="79"/>
      <c r="CP417" s="79"/>
      <c r="CQ417" s="79"/>
      <c r="CR417" s="79"/>
      <c r="CS417" s="79"/>
      <c r="CT417" s="79"/>
      <c r="CU417" s="79"/>
      <c r="CV417" s="79"/>
      <c r="CW417" s="79"/>
      <c r="CX417" s="79"/>
      <c r="CY417" s="79"/>
      <c r="CZ417" s="79"/>
      <c r="DA417" s="79"/>
    </row>
    <row r="418" spans="1:105" ht="15.75" x14ac:dyDescent="0.25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4"/>
      <c r="Y418" s="104"/>
      <c r="Z418" s="104"/>
      <c r="AA418" s="104"/>
      <c r="AB418" s="104"/>
      <c r="AC418" s="104"/>
      <c r="AD418" s="104"/>
      <c r="AE418" s="104"/>
      <c r="AF418" s="104"/>
      <c r="AG418" s="104"/>
      <c r="AH418" s="104"/>
      <c r="AI418" s="104"/>
      <c r="AJ418" s="104"/>
      <c r="AK418" s="104"/>
      <c r="AL418" s="104"/>
      <c r="AM418" s="104"/>
      <c r="AN418" s="104"/>
      <c r="AO418" s="104"/>
      <c r="AP418" s="104"/>
      <c r="AQ418" s="104"/>
      <c r="AR418" s="104"/>
      <c r="AS418" s="104"/>
      <c r="AT418" s="104"/>
      <c r="AU418" s="104"/>
      <c r="AV418" s="104"/>
      <c r="AW418" s="104"/>
      <c r="AX418" s="104"/>
      <c r="AY418" s="104"/>
      <c r="AZ418" s="104"/>
      <c r="BA418" s="104"/>
      <c r="BB418" s="104"/>
      <c r="BC418" s="104"/>
      <c r="BD418" s="104"/>
      <c r="BE418" s="104"/>
      <c r="BF418" s="104"/>
      <c r="BG418" s="104"/>
      <c r="BH418" s="104"/>
      <c r="BI418" s="104"/>
      <c r="BJ418" s="104"/>
      <c r="BK418" s="104"/>
      <c r="BL418" s="104"/>
      <c r="BM418" s="104"/>
      <c r="BN418" s="104"/>
      <c r="BO418" s="104"/>
      <c r="BP418" s="104"/>
      <c r="BQ418" s="104"/>
      <c r="BR418" s="104"/>
      <c r="BS418" s="104"/>
      <c r="BT418" s="104"/>
      <c r="BU418" s="104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79"/>
      <c r="CR418" s="79"/>
      <c r="CS418" s="79"/>
      <c r="CT418" s="79"/>
      <c r="CU418" s="79"/>
      <c r="CV418" s="79"/>
      <c r="CW418" s="79"/>
      <c r="CX418" s="79"/>
      <c r="CY418" s="79"/>
      <c r="CZ418" s="79"/>
      <c r="DA418" s="79"/>
    </row>
    <row r="419" spans="1:105" ht="15.75" x14ac:dyDescent="0.25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4"/>
      <c r="Y419" s="104"/>
      <c r="Z419" s="104"/>
      <c r="AA419" s="104"/>
      <c r="AB419" s="104"/>
      <c r="AC419" s="104"/>
      <c r="AD419" s="104"/>
      <c r="AE419" s="104"/>
      <c r="AF419" s="104"/>
      <c r="AG419" s="104"/>
      <c r="AH419" s="104"/>
      <c r="AI419" s="104"/>
      <c r="AJ419" s="104"/>
      <c r="AK419" s="104"/>
      <c r="AL419" s="104"/>
      <c r="AM419" s="104"/>
      <c r="AN419" s="104"/>
      <c r="AO419" s="104"/>
      <c r="AP419" s="104"/>
      <c r="AQ419" s="104"/>
      <c r="AR419" s="104"/>
      <c r="AS419" s="104"/>
      <c r="AT419" s="104"/>
      <c r="AU419" s="104"/>
      <c r="AV419" s="104"/>
      <c r="AW419" s="104"/>
      <c r="AX419" s="104"/>
      <c r="AY419" s="104"/>
      <c r="AZ419" s="104"/>
      <c r="BA419" s="104"/>
      <c r="BB419" s="104"/>
      <c r="BC419" s="104"/>
      <c r="BD419" s="104"/>
      <c r="BE419" s="104"/>
      <c r="BF419" s="104"/>
      <c r="BG419" s="104"/>
      <c r="BH419" s="104"/>
      <c r="BI419" s="104"/>
      <c r="BJ419" s="104"/>
      <c r="BK419" s="104"/>
      <c r="BL419" s="104"/>
      <c r="BM419" s="104"/>
      <c r="BN419" s="104"/>
      <c r="BO419" s="104"/>
      <c r="BP419" s="104"/>
      <c r="BQ419" s="104"/>
      <c r="BR419" s="104"/>
      <c r="BS419" s="104"/>
      <c r="BT419" s="104"/>
      <c r="BU419" s="104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  <c r="CG419" s="79"/>
      <c r="CH419" s="79"/>
      <c r="CI419" s="79"/>
      <c r="CJ419" s="79"/>
      <c r="CK419" s="79"/>
      <c r="CL419" s="79"/>
      <c r="CM419" s="79"/>
      <c r="CN419" s="79"/>
      <c r="CO419" s="79"/>
      <c r="CP419" s="79"/>
      <c r="CQ419" s="79"/>
      <c r="CR419" s="79"/>
      <c r="CS419" s="79"/>
      <c r="CT419" s="79"/>
      <c r="CU419" s="79"/>
      <c r="CV419" s="79"/>
      <c r="CW419" s="79"/>
      <c r="CX419" s="79"/>
      <c r="CY419" s="79"/>
      <c r="CZ419" s="79"/>
      <c r="DA419" s="79"/>
    </row>
    <row r="420" spans="1:105" ht="15.75" x14ac:dyDescent="0.25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4"/>
      <c r="Y420" s="104"/>
      <c r="Z420" s="104"/>
      <c r="AA420" s="104"/>
      <c r="AB420" s="104"/>
      <c r="AC420" s="104"/>
      <c r="AD420" s="104"/>
      <c r="AE420" s="104"/>
      <c r="AF420" s="104"/>
      <c r="AG420" s="104"/>
      <c r="AH420" s="104"/>
      <c r="AI420" s="104"/>
      <c r="AJ420" s="104"/>
      <c r="AK420" s="104"/>
      <c r="AL420" s="104"/>
      <c r="AM420" s="104"/>
      <c r="AN420" s="104"/>
      <c r="AO420" s="104"/>
      <c r="AP420" s="104"/>
      <c r="AQ420" s="104"/>
      <c r="AR420" s="104"/>
      <c r="AS420" s="104"/>
      <c r="AT420" s="104"/>
      <c r="AU420" s="104"/>
      <c r="AV420" s="104"/>
      <c r="AW420" s="104"/>
      <c r="AX420" s="104"/>
      <c r="AY420" s="104"/>
      <c r="AZ420" s="104"/>
      <c r="BA420" s="104"/>
      <c r="BB420" s="104"/>
      <c r="BC420" s="104"/>
      <c r="BD420" s="104"/>
      <c r="BE420" s="104"/>
      <c r="BF420" s="104"/>
      <c r="BG420" s="104"/>
      <c r="BH420" s="104"/>
      <c r="BI420" s="104"/>
      <c r="BJ420" s="104"/>
      <c r="BK420" s="104"/>
      <c r="BL420" s="104"/>
      <c r="BM420" s="104"/>
      <c r="BN420" s="104"/>
      <c r="BO420" s="104"/>
      <c r="BP420" s="104"/>
      <c r="BQ420" s="104"/>
      <c r="BR420" s="104"/>
      <c r="BS420" s="104"/>
      <c r="BT420" s="104"/>
      <c r="BU420" s="104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  <c r="CG420" s="79"/>
      <c r="CH420" s="79"/>
      <c r="CI420" s="79"/>
      <c r="CJ420" s="79"/>
      <c r="CK420" s="79"/>
      <c r="CL420" s="79"/>
      <c r="CM420" s="79"/>
      <c r="CN420" s="79"/>
      <c r="CO420" s="79"/>
      <c r="CP420" s="79"/>
      <c r="CQ420" s="79"/>
      <c r="CR420" s="79"/>
      <c r="CS420" s="79"/>
      <c r="CT420" s="79"/>
      <c r="CU420" s="79"/>
      <c r="CV420" s="79"/>
      <c r="CW420" s="79"/>
      <c r="CX420" s="79"/>
      <c r="CY420" s="79"/>
      <c r="CZ420" s="79"/>
      <c r="DA420" s="79"/>
    </row>
    <row r="421" spans="1:105" ht="15.75" x14ac:dyDescent="0.25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4"/>
      <c r="Y421" s="104"/>
      <c r="Z421" s="104"/>
      <c r="AA421" s="104"/>
      <c r="AB421" s="104"/>
      <c r="AC421" s="104"/>
      <c r="AD421" s="104"/>
      <c r="AE421" s="104"/>
      <c r="AF421" s="104"/>
      <c r="AG421" s="104"/>
      <c r="AH421" s="104"/>
      <c r="AI421" s="104"/>
      <c r="AJ421" s="104"/>
      <c r="AK421" s="104"/>
      <c r="AL421" s="104"/>
      <c r="AM421" s="104"/>
      <c r="AN421" s="104"/>
      <c r="AO421" s="104"/>
      <c r="AP421" s="104"/>
      <c r="AQ421" s="104"/>
      <c r="AR421" s="104"/>
      <c r="AS421" s="104"/>
      <c r="AT421" s="104"/>
      <c r="AU421" s="104"/>
      <c r="AV421" s="104"/>
      <c r="AW421" s="104"/>
      <c r="AX421" s="104"/>
      <c r="AY421" s="104"/>
      <c r="AZ421" s="104"/>
      <c r="BA421" s="104"/>
      <c r="BB421" s="104"/>
      <c r="BC421" s="104"/>
      <c r="BD421" s="104"/>
      <c r="BE421" s="104"/>
      <c r="BF421" s="104"/>
      <c r="BG421" s="104"/>
      <c r="BH421" s="104"/>
      <c r="BI421" s="104"/>
      <c r="BJ421" s="104"/>
      <c r="BK421" s="104"/>
      <c r="BL421" s="104"/>
      <c r="BM421" s="104"/>
      <c r="BN421" s="104"/>
      <c r="BO421" s="104"/>
      <c r="BP421" s="104"/>
      <c r="BQ421" s="104"/>
      <c r="BR421" s="104"/>
      <c r="BS421" s="104"/>
      <c r="BT421" s="104"/>
      <c r="BU421" s="104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G421" s="79"/>
      <c r="CH421" s="79"/>
      <c r="CI421" s="79"/>
      <c r="CJ421" s="79"/>
      <c r="CK421" s="79"/>
      <c r="CL421" s="79"/>
      <c r="CM421" s="79"/>
      <c r="CN421" s="79"/>
      <c r="CO421" s="79"/>
      <c r="CP421" s="79"/>
      <c r="CQ421" s="79"/>
      <c r="CR421" s="79"/>
      <c r="CS421" s="79"/>
      <c r="CT421" s="79"/>
      <c r="CU421" s="79"/>
      <c r="CV421" s="79"/>
      <c r="CW421" s="79"/>
      <c r="CX421" s="79"/>
      <c r="CY421" s="79"/>
      <c r="CZ421" s="79"/>
      <c r="DA421" s="79"/>
    </row>
    <row r="422" spans="1:105" ht="15.75" x14ac:dyDescent="0.25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4"/>
      <c r="Y422" s="104"/>
      <c r="Z422" s="104"/>
      <c r="AA422" s="104"/>
      <c r="AB422" s="104"/>
      <c r="AC422" s="104"/>
      <c r="AD422" s="104"/>
      <c r="AE422" s="104"/>
      <c r="AF422" s="104"/>
      <c r="AG422" s="104"/>
      <c r="AH422" s="104"/>
      <c r="AI422" s="104"/>
      <c r="AJ422" s="104"/>
      <c r="AK422" s="104"/>
      <c r="AL422" s="104"/>
      <c r="AM422" s="104"/>
      <c r="AN422" s="104"/>
      <c r="AO422" s="104"/>
      <c r="AP422" s="104"/>
      <c r="AQ422" s="104"/>
      <c r="AR422" s="104"/>
      <c r="AS422" s="104"/>
      <c r="AT422" s="104"/>
      <c r="AU422" s="104"/>
      <c r="AV422" s="104"/>
      <c r="AW422" s="104"/>
      <c r="AX422" s="104"/>
      <c r="AY422" s="104"/>
      <c r="AZ422" s="104"/>
      <c r="BA422" s="104"/>
      <c r="BB422" s="104"/>
      <c r="BC422" s="104"/>
      <c r="BD422" s="104"/>
      <c r="BE422" s="104"/>
      <c r="BF422" s="104"/>
      <c r="BG422" s="104"/>
      <c r="BH422" s="104"/>
      <c r="BI422" s="104"/>
      <c r="BJ422" s="104"/>
      <c r="BK422" s="104"/>
      <c r="BL422" s="104"/>
      <c r="BM422" s="104"/>
      <c r="BN422" s="104"/>
      <c r="BO422" s="104"/>
      <c r="BP422" s="104"/>
      <c r="BQ422" s="104"/>
      <c r="BR422" s="104"/>
      <c r="BS422" s="104"/>
      <c r="BT422" s="104"/>
      <c r="BU422" s="104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G422" s="79"/>
      <c r="CH422" s="79"/>
      <c r="CI422" s="79"/>
      <c r="CJ422" s="79"/>
      <c r="CK422" s="79"/>
      <c r="CL422" s="79"/>
      <c r="CM422" s="79"/>
      <c r="CN422" s="79"/>
      <c r="CO422" s="79"/>
      <c r="CP422" s="79"/>
      <c r="CQ422" s="79"/>
      <c r="CR422" s="79"/>
      <c r="CS422" s="79"/>
      <c r="CT422" s="79"/>
      <c r="CU422" s="79"/>
      <c r="CV422" s="79"/>
      <c r="CW422" s="79"/>
      <c r="CX422" s="79"/>
      <c r="CY422" s="79"/>
      <c r="CZ422" s="79"/>
      <c r="DA422" s="79"/>
    </row>
    <row r="423" spans="1:105" ht="15.75" x14ac:dyDescent="0.25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4"/>
      <c r="AI423" s="104"/>
      <c r="AJ423" s="104"/>
      <c r="AK423" s="104"/>
      <c r="AL423" s="104"/>
      <c r="AM423" s="104"/>
      <c r="AN423" s="104"/>
      <c r="AO423" s="104"/>
      <c r="AP423" s="104"/>
      <c r="AQ423" s="104"/>
      <c r="AR423" s="104"/>
      <c r="AS423" s="104"/>
      <c r="AT423" s="104"/>
      <c r="AU423" s="104"/>
      <c r="AV423" s="104"/>
      <c r="AW423" s="104"/>
      <c r="AX423" s="104"/>
      <c r="AY423" s="104"/>
      <c r="AZ423" s="104"/>
      <c r="BA423" s="104"/>
      <c r="BB423" s="104"/>
      <c r="BC423" s="104"/>
      <c r="BD423" s="104"/>
      <c r="BE423" s="104"/>
      <c r="BF423" s="104"/>
      <c r="BG423" s="104"/>
      <c r="BH423" s="104"/>
      <c r="BI423" s="104"/>
      <c r="BJ423" s="104"/>
      <c r="BK423" s="104"/>
      <c r="BL423" s="104"/>
      <c r="BM423" s="104"/>
      <c r="BN423" s="104"/>
      <c r="BO423" s="104"/>
      <c r="BP423" s="104"/>
      <c r="BQ423" s="104"/>
      <c r="BR423" s="104"/>
      <c r="BS423" s="104"/>
      <c r="BT423" s="104"/>
      <c r="BU423" s="104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  <c r="CI423" s="79"/>
      <c r="CJ423" s="79"/>
      <c r="CK423" s="79"/>
      <c r="CL423" s="79"/>
      <c r="CM423" s="79"/>
      <c r="CN423" s="79"/>
      <c r="CO423" s="79"/>
      <c r="CP423" s="79"/>
      <c r="CQ423" s="79"/>
      <c r="CR423" s="79"/>
      <c r="CS423" s="79"/>
      <c r="CT423" s="79"/>
      <c r="CU423" s="79"/>
      <c r="CV423" s="79"/>
      <c r="CW423" s="79"/>
      <c r="CX423" s="79"/>
      <c r="CY423" s="79"/>
      <c r="CZ423" s="79"/>
      <c r="DA423" s="79"/>
    </row>
    <row r="424" spans="1:105" ht="15.75" x14ac:dyDescent="0.25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4"/>
      <c r="Y424" s="104"/>
      <c r="Z424" s="104"/>
      <c r="AA424" s="104"/>
      <c r="AB424" s="104"/>
      <c r="AC424" s="104"/>
      <c r="AD424" s="104"/>
      <c r="AE424" s="104"/>
      <c r="AF424" s="104"/>
      <c r="AG424" s="104"/>
      <c r="AH424" s="104"/>
      <c r="AI424" s="104"/>
      <c r="AJ424" s="104"/>
      <c r="AK424" s="104"/>
      <c r="AL424" s="104"/>
      <c r="AM424" s="104"/>
      <c r="AN424" s="104"/>
      <c r="AO424" s="104"/>
      <c r="AP424" s="104"/>
      <c r="AQ424" s="104"/>
      <c r="AR424" s="104"/>
      <c r="AS424" s="104"/>
      <c r="AT424" s="104"/>
      <c r="AU424" s="104"/>
      <c r="AV424" s="104"/>
      <c r="AW424" s="104"/>
      <c r="AX424" s="104"/>
      <c r="AY424" s="104"/>
      <c r="AZ424" s="104"/>
      <c r="BA424" s="104"/>
      <c r="BB424" s="104"/>
      <c r="BC424" s="104"/>
      <c r="BD424" s="104"/>
      <c r="BE424" s="104"/>
      <c r="BF424" s="104"/>
      <c r="BG424" s="104"/>
      <c r="BH424" s="104"/>
      <c r="BI424" s="104"/>
      <c r="BJ424" s="104"/>
      <c r="BK424" s="104"/>
      <c r="BL424" s="104"/>
      <c r="BM424" s="104"/>
      <c r="BN424" s="104"/>
      <c r="BO424" s="104"/>
      <c r="BP424" s="104"/>
      <c r="BQ424" s="104"/>
      <c r="BR424" s="104"/>
      <c r="BS424" s="104"/>
      <c r="BT424" s="104"/>
      <c r="BU424" s="104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G424" s="79"/>
      <c r="CH424" s="79"/>
      <c r="CI424" s="79"/>
      <c r="CJ424" s="79"/>
      <c r="CK424" s="79"/>
      <c r="CL424" s="79"/>
      <c r="CM424" s="79"/>
      <c r="CN424" s="79"/>
      <c r="CO424" s="79"/>
      <c r="CP424" s="79"/>
      <c r="CQ424" s="79"/>
      <c r="CR424" s="79"/>
      <c r="CS424" s="79"/>
      <c r="CT424" s="79"/>
      <c r="CU424" s="79"/>
      <c r="CV424" s="79"/>
      <c r="CW424" s="79"/>
      <c r="CX424" s="79"/>
      <c r="CY424" s="79"/>
      <c r="CZ424" s="79"/>
      <c r="DA424" s="79"/>
    </row>
    <row r="425" spans="1:105" ht="15.75" x14ac:dyDescent="0.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4"/>
      <c r="Y425" s="104"/>
      <c r="Z425" s="104"/>
      <c r="AA425" s="104"/>
      <c r="AB425" s="104"/>
      <c r="AC425" s="104"/>
      <c r="AD425" s="104"/>
      <c r="AE425" s="104"/>
      <c r="AF425" s="104"/>
      <c r="AG425" s="104"/>
      <c r="AH425" s="104"/>
      <c r="AI425" s="104"/>
      <c r="AJ425" s="104"/>
      <c r="AK425" s="104"/>
      <c r="AL425" s="104"/>
      <c r="AM425" s="104"/>
      <c r="AN425" s="104"/>
      <c r="AO425" s="104"/>
      <c r="AP425" s="104"/>
      <c r="AQ425" s="104"/>
      <c r="AR425" s="104"/>
      <c r="AS425" s="104"/>
      <c r="AT425" s="104"/>
      <c r="AU425" s="104"/>
      <c r="AV425" s="104"/>
      <c r="AW425" s="104"/>
      <c r="AX425" s="104"/>
      <c r="AY425" s="104"/>
      <c r="AZ425" s="104"/>
      <c r="BA425" s="104"/>
      <c r="BB425" s="104"/>
      <c r="BC425" s="104"/>
      <c r="BD425" s="104"/>
      <c r="BE425" s="104"/>
      <c r="BF425" s="104"/>
      <c r="BG425" s="104"/>
      <c r="BH425" s="104"/>
      <c r="BI425" s="104"/>
      <c r="BJ425" s="104"/>
      <c r="BK425" s="104"/>
      <c r="BL425" s="104"/>
      <c r="BM425" s="104"/>
      <c r="BN425" s="104"/>
      <c r="BO425" s="104"/>
      <c r="BP425" s="104"/>
      <c r="BQ425" s="104"/>
      <c r="BR425" s="104"/>
      <c r="BS425" s="104"/>
      <c r="BT425" s="104"/>
      <c r="BU425" s="104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G425" s="79"/>
      <c r="CH425" s="79"/>
      <c r="CI425" s="79"/>
      <c r="CJ425" s="79"/>
      <c r="CK425" s="79"/>
      <c r="CL425" s="79"/>
      <c r="CM425" s="79"/>
      <c r="CN425" s="79"/>
      <c r="CO425" s="79"/>
      <c r="CP425" s="79"/>
      <c r="CQ425" s="79"/>
      <c r="CR425" s="79"/>
      <c r="CS425" s="79"/>
      <c r="CT425" s="79"/>
      <c r="CU425" s="79"/>
      <c r="CV425" s="79"/>
      <c r="CW425" s="79"/>
      <c r="CX425" s="79"/>
      <c r="CY425" s="79"/>
      <c r="CZ425" s="79"/>
      <c r="DA425" s="79"/>
    </row>
    <row r="426" spans="1:105" ht="15.75" x14ac:dyDescent="0.25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4"/>
      <c r="Y426" s="104"/>
      <c r="Z426" s="104"/>
      <c r="AA426" s="104"/>
      <c r="AB426" s="104"/>
      <c r="AC426" s="104"/>
      <c r="AD426" s="104"/>
      <c r="AE426" s="104"/>
      <c r="AF426" s="104"/>
      <c r="AG426" s="104"/>
      <c r="AH426" s="104"/>
      <c r="AI426" s="104"/>
      <c r="AJ426" s="104"/>
      <c r="AK426" s="104"/>
      <c r="AL426" s="104"/>
      <c r="AM426" s="104"/>
      <c r="AN426" s="104"/>
      <c r="AO426" s="104"/>
      <c r="AP426" s="104"/>
      <c r="AQ426" s="104"/>
      <c r="AR426" s="104"/>
      <c r="AS426" s="104"/>
      <c r="AT426" s="104"/>
      <c r="AU426" s="104"/>
      <c r="AV426" s="104"/>
      <c r="AW426" s="104"/>
      <c r="AX426" s="104"/>
      <c r="AY426" s="104"/>
      <c r="AZ426" s="104"/>
      <c r="BA426" s="104"/>
      <c r="BB426" s="104"/>
      <c r="BC426" s="104"/>
      <c r="BD426" s="104"/>
      <c r="BE426" s="104"/>
      <c r="BF426" s="104"/>
      <c r="BG426" s="104"/>
      <c r="BH426" s="104"/>
      <c r="BI426" s="104"/>
      <c r="BJ426" s="104"/>
      <c r="BK426" s="104"/>
      <c r="BL426" s="104"/>
      <c r="BM426" s="104"/>
      <c r="BN426" s="104"/>
      <c r="BO426" s="104"/>
      <c r="BP426" s="104"/>
      <c r="BQ426" s="104"/>
      <c r="BR426" s="104"/>
      <c r="BS426" s="104"/>
      <c r="BT426" s="104"/>
      <c r="BU426" s="104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G426" s="79"/>
      <c r="CH426" s="79"/>
      <c r="CI426" s="79"/>
      <c r="CJ426" s="79"/>
      <c r="CK426" s="79"/>
      <c r="CL426" s="79"/>
      <c r="CM426" s="79"/>
      <c r="CN426" s="79"/>
      <c r="CO426" s="79"/>
      <c r="CP426" s="79"/>
      <c r="CQ426" s="79"/>
      <c r="CR426" s="79"/>
      <c r="CS426" s="79"/>
      <c r="CT426" s="79"/>
      <c r="CU426" s="79"/>
      <c r="CV426" s="79"/>
      <c r="CW426" s="79"/>
      <c r="CX426" s="79"/>
      <c r="CY426" s="79"/>
      <c r="CZ426" s="79"/>
      <c r="DA426" s="79"/>
    </row>
    <row r="427" spans="1:105" ht="15.75" x14ac:dyDescent="0.25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4"/>
      <c r="Y427" s="104"/>
      <c r="Z427" s="104"/>
      <c r="AA427" s="104"/>
      <c r="AB427" s="104"/>
      <c r="AC427" s="104"/>
      <c r="AD427" s="104"/>
      <c r="AE427" s="104"/>
      <c r="AF427" s="104"/>
      <c r="AG427" s="104"/>
      <c r="AH427" s="104"/>
      <c r="AI427" s="104"/>
      <c r="AJ427" s="104"/>
      <c r="AK427" s="104"/>
      <c r="AL427" s="104"/>
      <c r="AM427" s="104"/>
      <c r="AN427" s="104"/>
      <c r="AO427" s="104"/>
      <c r="AP427" s="104"/>
      <c r="AQ427" s="104"/>
      <c r="AR427" s="104"/>
      <c r="AS427" s="104"/>
      <c r="AT427" s="104"/>
      <c r="AU427" s="104"/>
      <c r="AV427" s="104"/>
      <c r="AW427" s="104"/>
      <c r="AX427" s="104"/>
      <c r="AY427" s="104"/>
      <c r="AZ427" s="104"/>
      <c r="BA427" s="104"/>
      <c r="BB427" s="104"/>
      <c r="BC427" s="104"/>
      <c r="BD427" s="104"/>
      <c r="BE427" s="104"/>
      <c r="BF427" s="104"/>
      <c r="BG427" s="104"/>
      <c r="BH427" s="104"/>
      <c r="BI427" s="104"/>
      <c r="BJ427" s="104"/>
      <c r="BK427" s="104"/>
      <c r="BL427" s="104"/>
      <c r="BM427" s="104"/>
      <c r="BN427" s="104"/>
      <c r="BO427" s="104"/>
      <c r="BP427" s="104"/>
      <c r="BQ427" s="104"/>
      <c r="BR427" s="104"/>
      <c r="BS427" s="104"/>
      <c r="BT427" s="104"/>
      <c r="BU427" s="104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  <c r="CI427" s="79"/>
      <c r="CJ427" s="79"/>
      <c r="CK427" s="79"/>
      <c r="CL427" s="79"/>
      <c r="CM427" s="79"/>
      <c r="CN427" s="79"/>
      <c r="CO427" s="79"/>
      <c r="CP427" s="79"/>
      <c r="CQ427" s="79"/>
      <c r="CR427" s="79"/>
      <c r="CS427" s="79"/>
      <c r="CT427" s="79"/>
      <c r="CU427" s="79"/>
      <c r="CV427" s="79"/>
      <c r="CW427" s="79"/>
      <c r="CX427" s="79"/>
      <c r="CY427" s="79"/>
      <c r="CZ427" s="79"/>
      <c r="DA427" s="79"/>
    </row>
    <row r="428" spans="1:105" ht="15.75" x14ac:dyDescent="0.25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4"/>
      <c r="Y428" s="104"/>
      <c r="Z428" s="104"/>
      <c r="AA428" s="104"/>
      <c r="AB428" s="104"/>
      <c r="AC428" s="104"/>
      <c r="AD428" s="104"/>
      <c r="AE428" s="104"/>
      <c r="AF428" s="104"/>
      <c r="AG428" s="104"/>
      <c r="AH428" s="104"/>
      <c r="AI428" s="104"/>
      <c r="AJ428" s="104"/>
      <c r="AK428" s="104"/>
      <c r="AL428" s="104"/>
      <c r="AM428" s="104"/>
      <c r="AN428" s="104"/>
      <c r="AO428" s="104"/>
      <c r="AP428" s="104"/>
      <c r="AQ428" s="104"/>
      <c r="AR428" s="104"/>
      <c r="AS428" s="104"/>
      <c r="AT428" s="104"/>
      <c r="AU428" s="104"/>
      <c r="AV428" s="104"/>
      <c r="AW428" s="104"/>
      <c r="AX428" s="104"/>
      <c r="AY428" s="104"/>
      <c r="AZ428" s="104"/>
      <c r="BA428" s="104"/>
      <c r="BB428" s="104"/>
      <c r="BC428" s="104"/>
      <c r="BD428" s="104"/>
      <c r="BE428" s="104"/>
      <c r="BF428" s="104"/>
      <c r="BG428" s="104"/>
      <c r="BH428" s="104"/>
      <c r="BI428" s="104"/>
      <c r="BJ428" s="104"/>
      <c r="BK428" s="104"/>
      <c r="BL428" s="104"/>
      <c r="BM428" s="104"/>
      <c r="BN428" s="104"/>
      <c r="BO428" s="104"/>
      <c r="BP428" s="104"/>
      <c r="BQ428" s="104"/>
      <c r="BR428" s="104"/>
      <c r="BS428" s="104"/>
      <c r="BT428" s="104"/>
      <c r="BU428" s="104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G428" s="79"/>
      <c r="CH428" s="79"/>
      <c r="CI428" s="79"/>
      <c r="CJ428" s="79"/>
      <c r="CK428" s="79"/>
      <c r="CL428" s="79"/>
      <c r="CM428" s="79"/>
      <c r="CN428" s="79"/>
      <c r="CO428" s="79"/>
      <c r="CP428" s="79"/>
      <c r="CQ428" s="79"/>
      <c r="CR428" s="79"/>
      <c r="CS428" s="79"/>
      <c r="CT428" s="79"/>
      <c r="CU428" s="79"/>
      <c r="CV428" s="79"/>
      <c r="CW428" s="79"/>
      <c r="CX428" s="79"/>
      <c r="CY428" s="79"/>
      <c r="CZ428" s="79"/>
      <c r="DA428" s="79"/>
    </row>
    <row r="429" spans="1:105" ht="15.75" x14ac:dyDescent="0.25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4"/>
      <c r="AI429" s="104"/>
      <c r="AJ429" s="104"/>
      <c r="AK429" s="104"/>
      <c r="AL429" s="104"/>
      <c r="AM429" s="104"/>
      <c r="AN429" s="104"/>
      <c r="AO429" s="104"/>
      <c r="AP429" s="104"/>
      <c r="AQ429" s="104"/>
      <c r="AR429" s="104"/>
      <c r="AS429" s="104"/>
      <c r="AT429" s="104"/>
      <c r="AU429" s="104"/>
      <c r="AV429" s="104"/>
      <c r="AW429" s="104"/>
      <c r="AX429" s="104"/>
      <c r="AY429" s="104"/>
      <c r="AZ429" s="104"/>
      <c r="BA429" s="104"/>
      <c r="BB429" s="104"/>
      <c r="BC429" s="104"/>
      <c r="BD429" s="104"/>
      <c r="BE429" s="104"/>
      <c r="BF429" s="104"/>
      <c r="BG429" s="104"/>
      <c r="BH429" s="104"/>
      <c r="BI429" s="104"/>
      <c r="BJ429" s="104"/>
      <c r="BK429" s="104"/>
      <c r="BL429" s="104"/>
      <c r="BM429" s="104"/>
      <c r="BN429" s="104"/>
      <c r="BO429" s="104"/>
      <c r="BP429" s="104"/>
      <c r="BQ429" s="104"/>
      <c r="BR429" s="104"/>
      <c r="BS429" s="104"/>
      <c r="BT429" s="104"/>
      <c r="BU429" s="104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G429" s="79"/>
      <c r="CH429" s="79"/>
      <c r="CI429" s="79"/>
      <c r="CJ429" s="79"/>
      <c r="CK429" s="79"/>
      <c r="CL429" s="79"/>
      <c r="CM429" s="79"/>
      <c r="CN429" s="79"/>
      <c r="CO429" s="79"/>
      <c r="CP429" s="79"/>
      <c r="CQ429" s="79"/>
      <c r="CR429" s="79"/>
      <c r="CS429" s="79"/>
      <c r="CT429" s="79"/>
      <c r="CU429" s="79"/>
      <c r="CV429" s="79"/>
      <c r="CW429" s="79"/>
      <c r="CX429" s="79"/>
      <c r="CY429" s="79"/>
      <c r="CZ429" s="79"/>
      <c r="DA429" s="79"/>
    </row>
    <row r="430" spans="1:105" ht="15.75" x14ac:dyDescent="0.25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4"/>
      <c r="Y430" s="104"/>
      <c r="Z430" s="104"/>
      <c r="AA430" s="104"/>
      <c r="AB430" s="104"/>
      <c r="AC430" s="104"/>
      <c r="AD430" s="104"/>
      <c r="AE430" s="104"/>
      <c r="AF430" s="104"/>
      <c r="AG430" s="104"/>
      <c r="AH430" s="104"/>
      <c r="AI430" s="104"/>
      <c r="AJ430" s="104"/>
      <c r="AK430" s="104"/>
      <c r="AL430" s="104"/>
      <c r="AM430" s="104"/>
      <c r="AN430" s="104"/>
      <c r="AO430" s="104"/>
      <c r="AP430" s="104"/>
      <c r="AQ430" s="104"/>
      <c r="AR430" s="104"/>
      <c r="AS430" s="104"/>
      <c r="AT430" s="104"/>
      <c r="AU430" s="104"/>
      <c r="AV430" s="104"/>
      <c r="AW430" s="104"/>
      <c r="AX430" s="104"/>
      <c r="AY430" s="104"/>
      <c r="AZ430" s="104"/>
      <c r="BA430" s="104"/>
      <c r="BB430" s="104"/>
      <c r="BC430" s="104"/>
      <c r="BD430" s="104"/>
      <c r="BE430" s="104"/>
      <c r="BF430" s="104"/>
      <c r="BG430" s="104"/>
      <c r="BH430" s="104"/>
      <c r="BI430" s="104"/>
      <c r="BJ430" s="104"/>
      <c r="BK430" s="104"/>
      <c r="BL430" s="104"/>
      <c r="BM430" s="104"/>
      <c r="BN430" s="104"/>
      <c r="BO430" s="104"/>
      <c r="BP430" s="104"/>
      <c r="BQ430" s="104"/>
      <c r="BR430" s="104"/>
      <c r="BS430" s="104"/>
      <c r="BT430" s="104"/>
      <c r="BU430" s="104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  <c r="CI430" s="79"/>
      <c r="CJ430" s="79"/>
      <c r="CK430" s="79"/>
      <c r="CL430" s="79"/>
      <c r="CM430" s="79"/>
      <c r="CN430" s="79"/>
      <c r="CO430" s="79"/>
      <c r="CP430" s="79"/>
      <c r="CQ430" s="79"/>
      <c r="CR430" s="79"/>
      <c r="CS430" s="79"/>
      <c r="CT430" s="79"/>
      <c r="CU430" s="79"/>
      <c r="CV430" s="79"/>
      <c r="CW430" s="79"/>
      <c r="CX430" s="79"/>
      <c r="CY430" s="79"/>
      <c r="CZ430" s="79"/>
      <c r="DA430" s="79"/>
    </row>
    <row r="431" spans="1:105" ht="15.75" x14ac:dyDescent="0.25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4"/>
      <c r="Y431" s="104"/>
      <c r="Z431" s="104"/>
      <c r="AA431" s="104"/>
      <c r="AB431" s="104"/>
      <c r="AC431" s="104"/>
      <c r="AD431" s="104"/>
      <c r="AE431" s="104"/>
      <c r="AF431" s="104"/>
      <c r="AG431" s="104"/>
      <c r="AH431" s="104"/>
      <c r="AI431" s="104"/>
      <c r="AJ431" s="104"/>
      <c r="AK431" s="104"/>
      <c r="AL431" s="104"/>
      <c r="AM431" s="104"/>
      <c r="AN431" s="104"/>
      <c r="AO431" s="104"/>
      <c r="AP431" s="104"/>
      <c r="AQ431" s="104"/>
      <c r="AR431" s="104"/>
      <c r="AS431" s="104"/>
      <c r="AT431" s="104"/>
      <c r="AU431" s="104"/>
      <c r="AV431" s="104"/>
      <c r="AW431" s="104"/>
      <c r="AX431" s="104"/>
      <c r="AY431" s="104"/>
      <c r="AZ431" s="104"/>
      <c r="BA431" s="104"/>
      <c r="BB431" s="104"/>
      <c r="BC431" s="104"/>
      <c r="BD431" s="104"/>
      <c r="BE431" s="104"/>
      <c r="BF431" s="104"/>
      <c r="BG431" s="104"/>
      <c r="BH431" s="104"/>
      <c r="BI431" s="104"/>
      <c r="BJ431" s="104"/>
      <c r="BK431" s="104"/>
      <c r="BL431" s="104"/>
      <c r="BM431" s="104"/>
      <c r="BN431" s="104"/>
      <c r="BO431" s="104"/>
      <c r="BP431" s="104"/>
      <c r="BQ431" s="104"/>
      <c r="BR431" s="104"/>
      <c r="BS431" s="104"/>
      <c r="BT431" s="104"/>
      <c r="BU431" s="104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G431" s="79"/>
      <c r="CH431" s="79"/>
      <c r="CI431" s="79"/>
      <c r="CJ431" s="79"/>
      <c r="CK431" s="79"/>
      <c r="CL431" s="79"/>
      <c r="CM431" s="79"/>
      <c r="CN431" s="79"/>
      <c r="CO431" s="79"/>
      <c r="CP431" s="79"/>
      <c r="CQ431" s="79"/>
      <c r="CR431" s="79"/>
      <c r="CS431" s="79"/>
      <c r="CT431" s="79"/>
      <c r="CU431" s="79"/>
      <c r="CV431" s="79"/>
      <c r="CW431" s="79"/>
      <c r="CX431" s="79"/>
      <c r="CY431" s="79"/>
      <c r="CZ431" s="79"/>
      <c r="DA431" s="79"/>
    </row>
    <row r="432" spans="1:105" ht="15.75" x14ac:dyDescent="0.25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4"/>
      <c r="Y432" s="104"/>
      <c r="Z432" s="104"/>
      <c r="AA432" s="104"/>
      <c r="AB432" s="104"/>
      <c r="AC432" s="104"/>
      <c r="AD432" s="104"/>
      <c r="AE432" s="104"/>
      <c r="AF432" s="104"/>
      <c r="AG432" s="104"/>
      <c r="AH432" s="104"/>
      <c r="AI432" s="104"/>
      <c r="AJ432" s="104"/>
      <c r="AK432" s="104"/>
      <c r="AL432" s="104"/>
      <c r="AM432" s="104"/>
      <c r="AN432" s="104"/>
      <c r="AO432" s="104"/>
      <c r="AP432" s="104"/>
      <c r="AQ432" s="104"/>
      <c r="AR432" s="104"/>
      <c r="AS432" s="104"/>
      <c r="AT432" s="104"/>
      <c r="AU432" s="104"/>
      <c r="AV432" s="104"/>
      <c r="AW432" s="104"/>
      <c r="AX432" s="104"/>
      <c r="AY432" s="104"/>
      <c r="AZ432" s="104"/>
      <c r="BA432" s="104"/>
      <c r="BB432" s="104"/>
      <c r="BC432" s="104"/>
      <c r="BD432" s="104"/>
      <c r="BE432" s="104"/>
      <c r="BF432" s="104"/>
      <c r="BG432" s="104"/>
      <c r="BH432" s="104"/>
      <c r="BI432" s="104"/>
      <c r="BJ432" s="104"/>
      <c r="BK432" s="104"/>
      <c r="BL432" s="104"/>
      <c r="BM432" s="104"/>
      <c r="BN432" s="104"/>
      <c r="BO432" s="104"/>
      <c r="BP432" s="104"/>
      <c r="BQ432" s="104"/>
      <c r="BR432" s="104"/>
      <c r="BS432" s="104"/>
      <c r="BT432" s="104"/>
      <c r="BU432" s="104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</row>
    <row r="433" spans="1:105" ht="15.75" x14ac:dyDescent="0.25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4"/>
      <c r="Y433" s="104"/>
      <c r="Z433" s="104"/>
      <c r="AA433" s="104"/>
      <c r="AB433" s="104"/>
      <c r="AC433" s="104"/>
      <c r="AD433" s="104"/>
      <c r="AE433" s="104"/>
      <c r="AF433" s="104"/>
      <c r="AG433" s="104"/>
      <c r="AH433" s="104"/>
      <c r="AI433" s="104"/>
      <c r="AJ433" s="104"/>
      <c r="AK433" s="104"/>
      <c r="AL433" s="104"/>
      <c r="AM433" s="104"/>
      <c r="AN433" s="104"/>
      <c r="AO433" s="104"/>
      <c r="AP433" s="104"/>
      <c r="AQ433" s="104"/>
      <c r="AR433" s="104"/>
      <c r="AS433" s="104"/>
      <c r="AT433" s="104"/>
      <c r="AU433" s="104"/>
      <c r="AV433" s="104"/>
      <c r="AW433" s="104"/>
      <c r="AX433" s="104"/>
      <c r="AY433" s="104"/>
      <c r="AZ433" s="104"/>
      <c r="BA433" s="104"/>
      <c r="BB433" s="104"/>
      <c r="BC433" s="104"/>
      <c r="BD433" s="104"/>
      <c r="BE433" s="104"/>
      <c r="BF433" s="104"/>
      <c r="BG433" s="104"/>
      <c r="BH433" s="104"/>
      <c r="BI433" s="104"/>
      <c r="BJ433" s="104"/>
      <c r="BK433" s="104"/>
      <c r="BL433" s="104"/>
      <c r="BM433" s="104"/>
      <c r="BN433" s="104"/>
      <c r="BO433" s="104"/>
      <c r="BP433" s="104"/>
      <c r="BQ433" s="104"/>
      <c r="BR433" s="104"/>
      <c r="BS433" s="104"/>
      <c r="BT433" s="104"/>
      <c r="BU433" s="104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G433" s="79"/>
      <c r="CH433" s="79"/>
      <c r="CI433" s="79"/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79"/>
      <c r="CV433" s="79"/>
      <c r="CW433" s="79"/>
      <c r="CX433" s="79"/>
      <c r="CY433" s="79"/>
      <c r="CZ433" s="79"/>
      <c r="DA433" s="79"/>
    </row>
    <row r="434" spans="1:105" ht="15.75" x14ac:dyDescent="0.25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4"/>
      <c r="Y434" s="104"/>
      <c r="Z434" s="104"/>
      <c r="AA434" s="104"/>
      <c r="AB434" s="104"/>
      <c r="AC434" s="104"/>
      <c r="AD434" s="104"/>
      <c r="AE434" s="104"/>
      <c r="AF434" s="104"/>
      <c r="AG434" s="104"/>
      <c r="AH434" s="104"/>
      <c r="AI434" s="104"/>
      <c r="AJ434" s="104"/>
      <c r="AK434" s="104"/>
      <c r="AL434" s="104"/>
      <c r="AM434" s="104"/>
      <c r="AN434" s="104"/>
      <c r="AO434" s="104"/>
      <c r="AP434" s="104"/>
      <c r="AQ434" s="104"/>
      <c r="AR434" s="104"/>
      <c r="AS434" s="104"/>
      <c r="AT434" s="104"/>
      <c r="AU434" s="104"/>
      <c r="AV434" s="104"/>
      <c r="AW434" s="104"/>
      <c r="AX434" s="104"/>
      <c r="AY434" s="104"/>
      <c r="AZ434" s="104"/>
      <c r="BA434" s="104"/>
      <c r="BB434" s="104"/>
      <c r="BC434" s="104"/>
      <c r="BD434" s="104"/>
      <c r="BE434" s="104"/>
      <c r="BF434" s="104"/>
      <c r="BG434" s="104"/>
      <c r="BH434" s="104"/>
      <c r="BI434" s="104"/>
      <c r="BJ434" s="104"/>
      <c r="BK434" s="104"/>
      <c r="BL434" s="104"/>
      <c r="BM434" s="104"/>
      <c r="BN434" s="104"/>
      <c r="BO434" s="104"/>
      <c r="BP434" s="104"/>
      <c r="BQ434" s="104"/>
      <c r="BR434" s="104"/>
      <c r="BS434" s="104"/>
      <c r="BT434" s="104"/>
      <c r="BU434" s="104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G434" s="79"/>
      <c r="CH434" s="79"/>
      <c r="CI434" s="79"/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79"/>
      <c r="CV434" s="79"/>
      <c r="CW434" s="79"/>
      <c r="CX434" s="79"/>
      <c r="CY434" s="79"/>
      <c r="CZ434" s="79"/>
      <c r="DA434" s="79"/>
    </row>
    <row r="435" spans="1:105" ht="15.75" x14ac:dyDescent="0.2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4"/>
      <c r="Y435" s="104"/>
      <c r="Z435" s="104"/>
      <c r="AA435" s="104"/>
      <c r="AB435" s="104"/>
      <c r="AC435" s="104"/>
      <c r="AD435" s="104"/>
      <c r="AE435" s="104"/>
      <c r="AF435" s="104"/>
      <c r="AG435" s="104"/>
      <c r="AH435" s="104"/>
      <c r="AI435" s="104"/>
      <c r="AJ435" s="104"/>
      <c r="AK435" s="104"/>
      <c r="AL435" s="104"/>
      <c r="AM435" s="104"/>
      <c r="AN435" s="104"/>
      <c r="AO435" s="104"/>
      <c r="AP435" s="104"/>
      <c r="AQ435" s="104"/>
      <c r="AR435" s="104"/>
      <c r="AS435" s="104"/>
      <c r="AT435" s="104"/>
      <c r="AU435" s="104"/>
      <c r="AV435" s="104"/>
      <c r="AW435" s="104"/>
      <c r="AX435" s="104"/>
      <c r="AY435" s="104"/>
      <c r="AZ435" s="104"/>
      <c r="BA435" s="104"/>
      <c r="BB435" s="104"/>
      <c r="BC435" s="104"/>
      <c r="BD435" s="104"/>
      <c r="BE435" s="104"/>
      <c r="BF435" s="104"/>
      <c r="BG435" s="104"/>
      <c r="BH435" s="104"/>
      <c r="BI435" s="104"/>
      <c r="BJ435" s="104"/>
      <c r="BK435" s="104"/>
      <c r="BL435" s="104"/>
      <c r="BM435" s="104"/>
      <c r="BN435" s="104"/>
      <c r="BO435" s="104"/>
      <c r="BP435" s="104"/>
      <c r="BQ435" s="104"/>
      <c r="BR435" s="104"/>
      <c r="BS435" s="104"/>
      <c r="BT435" s="104"/>
      <c r="BU435" s="104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79"/>
      <c r="CV435" s="79"/>
      <c r="CW435" s="79"/>
      <c r="CX435" s="79"/>
      <c r="CY435" s="79"/>
      <c r="CZ435" s="79"/>
      <c r="DA435" s="79"/>
    </row>
    <row r="436" spans="1:105" ht="15.75" x14ac:dyDescent="0.25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4"/>
      <c r="Y436" s="104"/>
      <c r="Z436" s="104"/>
      <c r="AA436" s="104"/>
      <c r="AB436" s="104"/>
      <c r="AC436" s="104"/>
      <c r="AD436" s="104"/>
      <c r="AE436" s="104"/>
      <c r="AF436" s="104"/>
      <c r="AG436" s="104"/>
      <c r="AH436" s="104"/>
      <c r="AI436" s="104"/>
      <c r="AJ436" s="104"/>
      <c r="AK436" s="104"/>
      <c r="AL436" s="104"/>
      <c r="AM436" s="104"/>
      <c r="AN436" s="104"/>
      <c r="AO436" s="104"/>
      <c r="AP436" s="104"/>
      <c r="AQ436" s="104"/>
      <c r="AR436" s="104"/>
      <c r="AS436" s="104"/>
      <c r="AT436" s="104"/>
      <c r="AU436" s="104"/>
      <c r="AV436" s="104"/>
      <c r="AW436" s="104"/>
      <c r="AX436" s="104"/>
      <c r="AY436" s="104"/>
      <c r="AZ436" s="104"/>
      <c r="BA436" s="104"/>
      <c r="BB436" s="104"/>
      <c r="BC436" s="104"/>
      <c r="BD436" s="104"/>
      <c r="BE436" s="104"/>
      <c r="BF436" s="104"/>
      <c r="BG436" s="104"/>
      <c r="BH436" s="104"/>
      <c r="BI436" s="104"/>
      <c r="BJ436" s="104"/>
      <c r="BK436" s="104"/>
      <c r="BL436" s="104"/>
      <c r="BM436" s="104"/>
      <c r="BN436" s="104"/>
      <c r="BO436" s="104"/>
      <c r="BP436" s="104"/>
      <c r="BQ436" s="104"/>
      <c r="BR436" s="104"/>
      <c r="BS436" s="104"/>
      <c r="BT436" s="104"/>
      <c r="BU436" s="104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79"/>
      <c r="CW436" s="79"/>
      <c r="CX436" s="79"/>
      <c r="CY436" s="79"/>
      <c r="CZ436" s="79"/>
      <c r="DA436" s="79"/>
    </row>
    <row r="437" spans="1:105" ht="15.75" x14ac:dyDescent="0.25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4"/>
      <c r="Y437" s="104"/>
      <c r="Z437" s="104"/>
      <c r="AA437" s="104"/>
      <c r="AB437" s="104"/>
      <c r="AC437" s="104"/>
      <c r="AD437" s="104"/>
      <c r="AE437" s="104"/>
      <c r="AF437" s="104"/>
      <c r="AG437" s="104"/>
      <c r="AH437" s="104"/>
      <c r="AI437" s="104"/>
      <c r="AJ437" s="104"/>
      <c r="AK437" s="104"/>
      <c r="AL437" s="104"/>
      <c r="AM437" s="104"/>
      <c r="AN437" s="104"/>
      <c r="AO437" s="104"/>
      <c r="AP437" s="104"/>
      <c r="AQ437" s="104"/>
      <c r="AR437" s="104"/>
      <c r="AS437" s="104"/>
      <c r="AT437" s="104"/>
      <c r="AU437" s="104"/>
      <c r="AV437" s="104"/>
      <c r="AW437" s="104"/>
      <c r="AX437" s="104"/>
      <c r="AY437" s="104"/>
      <c r="AZ437" s="104"/>
      <c r="BA437" s="104"/>
      <c r="BB437" s="104"/>
      <c r="BC437" s="104"/>
      <c r="BD437" s="104"/>
      <c r="BE437" s="104"/>
      <c r="BF437" s="104"/>
      <c r="BG437" s="104"/>
      <c r="BH437" s="104"/>
      <c r="BI437" s="104"/>
      <c r="BJ437" s="104"/>
      <c r="BK437" s="104"/>
      <c r="BL437" s="104"/>
      <c r="BM437" s="104"/>
      <c r="BN437" s="104"/>
      <c r="BO437" s="104"/>
      <c r="BP437" s="104"/>
      <c r="BQ437" s="104"/>
      <c r="BR437" s="104"/>
      <c r="BS437" s="104"/>
      <c r="BT437" s="104"/>
      <c r="BU437" s="104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79"/>
      <c r="CW437" s="79"/>
      <c r="CX437" s="79"/>
      <c r="CY437" s="79"/>
      <c r="CZ437" s="79"/>
      <c r="DA437" s="79"/>
    </row>
    <row r="438" spans="1:105" ht="15.75" x14ac:dyDescent="0.25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4"/>
      <c r="Y438" s="104"/>
      <c r="Z438" s="104"/>
      <c r="AA438" s="104"/>
      <c r="AB438" s="104"/>
      <c r="AC438" s="104"/>
      <c r="AD438" s="104"/>
      <c r="AE438" s="104"/>
      <c r="AF438" s="104"/>
      <c r="AG438" s="104"/>
      <c r="AH438" s="104"/>
      <c r="AI438" s="104"/>
      <c r="AJ438" s="104"/>
      <c r="AK438" s="104"/>
      <c r="AL438" s="104"/>
      <c r="AM438" s="104"/>
      <c r="AN438" s="104"/>
      <c r="AO438" s="104"/>
      <c r="AP438" s="104"/>
      <c r="AQ438" s="104"/>
      <c r="AR438" s="104"/>
      <c r="AS438" s="104"/>
      <c r="AT438" s="104"/>
      <c r="AU438" s="104"/>
      <c r="AV438" s="104"/>
      <c r="AW438" s="104"/>
      <c r="AX438" s="104"/>
      <c r="AY438" s="104"/>
      <c r="AZ438" s="104"/>
      <c r="BA438" s="104"/>
      <c r="BB438" s="104"/>
      <c r="BC438" s="104"/>
      <c r="BD438" s="104"/>
      <c r="BE438" s="104"/>
      <c r="BF438" s="104"/>
      <c r="BG438" s="104"/>
      <c r="BH438" s="104"/>
      <c r="BI438" s="104"/>
      <c r="BJ438" s="104"/>
      <c r="BK438" s="104"/>
      <c r="BL438" s="104"/>
      <c r="BM438" s="104"/>
      <c r="BN438" s="104"/>
      <c r="BO438" s="104"/>
      <c r="BP438" s="104"/>
      <c r="BQ438" s="104"/>
      <c r="BR438" s="104"/>
      <c r="BS438" s="104"/>
      <c r="BT438" s="104"/>
      <c r="BU438" s="104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G438" s="79"/>
      <c r="CH438" s="79"/>
      <c r="CI438" s="79"/>
      <c r="CJ438" s="79"/>
      <c r="CK438" s="79"/>
      <c r="CL438" s="79"/>
      <c r="CM438" s="79"/>
      <c r="CN438" s="79"/>
      <c r="CO438" s="79"/>
      <c r="CP438" s="79"/>
      <c r="CQ438" s="79"/>
      <c r="CR438" s="79"/>
      <c r="CS438" s="79"/>
      <c r="CT438" s="79"/>
      <c r="CU438" s="79"/>
      <c r="CV438" s="79"/>
      <c r="CW438" s="79"/>
      <c r="CX438" s="79"/>
      <c r="CY438" s="79"/>
      <c r="CZ438" s="79"/>
      <c r="DA438" s="79"/>
    </row>
    <row r="439" spans="1:105" ht="15.75" x14ac:dyDescent="0.25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4"/>
      <c r="Y439" s="104"/>
      <c r="Z439" s="104"/>
      <c r="AA439" s="104"/>
      <c r="AB439" s="104"/>
      <c r="AC439" s="104"/>
      <c r="AD439" s="104"/>
      <c r="AE439" s="104"/>
      <c r="AF439" s="104"/>
      <c r="AG439" s="104"/>
      <c r="AH439" s="104"/>
      <c r="AI439" s="104"/>
      <c r="AJ439" s="104"/>
      <c r="AK439" s="104"/>
      <c r="AL439" s="104"/>
      <c r="AM439" s="104"/>
      <c r="AN439" s="104"/>
      <c r="AO439" s="104"/>
      <c r="AP439" s="104"/>
      <c r="AQ439" s="104"/>
      <c r="AR439" s="104"/>
      <c r="AS439" s="104"/>
      <c r="AT439" s="104"/>
      <c r="AU439" s="104"/>
      <c r="AV439" s="104"/>
      <c r="AW439" s="104"/>
      <c r="AX439" s="104"/>
      <c r="AY439" s="104"/>
      <c r="AZ439" s="104"/>
      <c r="BA439" s="104"/>
      <c r="BB439" s="104"/>
      <c r="BC439" s="104"/>
      <c r="BD439" s="104"/>
      <c r="BE439" s="104"/>
      <c r="BF439" s="104"/>
      <c r="BG439" s="104"/>
      <c r="BH439" s="104"/>
      <c r="BI439" s="104"/>
      <c r="BJ439" s="104"/>
      <c r="BK439" s="104"/>
      <c r="BL439" s="104"/>
      <c r="BM439" s="104"/>
      <c r="BN439" s="104"/>
      <c r="BO439" s="104"/>
      <c r="BP439" s="104"/>
      <c r="BQ439" s="104"/>
      <c r="BR439" s="104"/>
      <c r="BS439" s="104"/>
      <c r="BT439" s="104"/>
      <c r="BU439" s="104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  <c r="CI439" s="79"/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79"/>
      <c r="CW439" s="79"/>
      <c r="CX439" s="79"/>
      <c r="CY439" s="79"/>
      <c r="CZ439" s="79"/>
      <c r="DA439" s="79"/>
    </row>
    <row r="440" spans="1:105" ht="15.75" x14ac:dyDescent="0.25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4"/>
      <c r="Y440" s="104"/>
      <c r="Z440" s="104"/>
      <c r="AA440" s="104"/>
      <c r="AB440" s="104"/>
      <c r="AC440" s="104"/>
      <c r="AD440" s="104"/>
      <c r="AE440" s="104"/>
      <c r="AF440" s="104"/>
      <c r="AG440" s="104"/>
      <c r="AH440" s="104"/>
      <c r="AI440" s="104"/>
      <c r="AJ440" s="104"/>
      <c r="AK440" s="104"/>
      <c r="AL440" s="104"/>
      <c r="AM440" s="104"/>
      <c r="AN440" s="104"/>
      <c r="AO440" s="104"/>
      <c r="AP440" s="104"/>
      <c r="AQ440" s="104"/>
      <c r="AR440" s="104"/>
      <c r="AS440" s="104"/>
      <c r="AT440" s="104"/>
      <c r="AU440" s="104"/>
      <c r="AV440" s="104"/>
      <c r="AW440" s="104"/>
      <c r="AX440" s="104"/>
      <c r="AY440" s="104"/>
      <c r="AZ440" s="104"/>
      <c r="BA440" s="104"/>
      <c r="BB440" s="104"/>
      <c r="BC440" s="104"/>
      <c r="BD440" s="104"/>
      <c r="BE440" s="104"/>
      <c r="BF440" s="104"/>
      <c r="BG440" s="104"/>
      <c r="BH440" s="104"/>
      <c r="BI440" s="104"/>
      <c r="BJ440" s="104"/>
      <c r="BK440" s="104"/>
      <c r="BL440" s="104"/>
      <c r="BM440" s="104"/>
      <c r="BN440" s="104"/>
      <c r="BO440" s="104"/>
      <c r="BP440" s="104"/>
      <c r="BQ440" s="104"/>
      <c r="BR440" s="104"/>
      <c r="BS440" s="104"/>
      <c r="BT440" s="104"/>
      <c r="BU440" s="104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G440" s="79"/>
      <c r="CH440" s="79"/>
      <c r="CI440" s="79"/>
      <c r="CJ440" s="79"/>
      <c r="CK440" s="79"/>
      <c r="CL440" s="79"/>
      <c r="CM440" s="79"/>
      <c r="CN440" s="79"/>
      <c r="CO440" s="79"/>
      <c r="CP440" s="79"/>
      <c r="CQ440" s="79"/>
      <c r="CR440" s="79"/>
      <c r="CS440" s="79"/>
      <c r="CT440" s="79"/>
      <c r="CU440" s="79"/>
      <c r="CV440" s="79"/>
      <c r="CW440" s="79"/>
      <c r="CX440" s="79"/>
      <c r="CY440" s="79"/>
      <c r="CZ440" s="79"/>
      <c r="DA440" s="79"/>
    </row>
    <row r="441" spans="1:105" ht="15.75" x14ac:dyDescent="0.25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4"/>
      <c r="Y441" s="104"/>
      <c r="Z441" s="104"/>
      <c r="AA441" s="104"/>
      <c r="AB441" s="104"/>
      <c r="AC441" s="104"/>
      <c r="AD441" s="104"/>
      <c r="AE441" s="104"/>
      <c r="AF441" s="104"/>
      <c r="AG441" s="104"/>
      <c r="AH441" s="104"/>
      <c r="AI441" s="104"/>
      <c r="AJ441" s="104"/>
      <c r="AK441" s="104"/>
      <c r="AL441" s="104"/>
      <c r="AM441" s="104"/>
      <c r="AN441" s="104"/>
      <c r="AO441" s="104"/>
      <c r="AP441" s="104"/>
      <c r="AQ441" s="104"/>
      <c r="AR441" s="104"/>
      <c r="AS441" s="104"/>
      <c r="AT441" s="104"/>
      <c r="AU441" s="104"/>
      <c r="AV441" s="104"/>
      <c r="AW441" s="104"/>
      <c r="AX441" s="104"/>
      <c r="AY441" s="104"/>
      <c r="AZ441" s="104"/>
      <c r="BA441" s="104"/>
      <c r="BB441" s="104"/>
      <c r="BC441" s="104"/>
      <c r="BD441" s="104"/>
      <c r="BE441" s="104"/>
      <c r="BF441" s="104"/>
      <c r="BG441" s="104"/>
      <c r="BH441" s="104"/>
      <c r="BI441" s="104"/>
      <c r="BJ441" s="104"/>
      <c r="BK441" s="104"/>
      <c r="BL441" s="104"/>
      <c r="BM441" s="104"/>
      <c r="BN441" s="104"/>
      <c r="BO441" s="104"/>
      <c r="BP441" s="104"/>
      <c r="BQ441" s="104"/>
      <c r="BR441" s="104"/>
      <c r="BS441" s="104"/>
      <c r="BT441" s="104"/>
      <c r="BU441" s="104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G441" s="79"/>
      <c r="CH441" s="79"/>
      <c r="CI441" s="79"/>
      <c r="CJ441" s="79"/>
      <c r="CK441" s="79"/>
      <c r="CL441" s="79"/>
      <c r="CM441" s="79"/>
      <c r="CN441" s="79"/>
      <c r="CO441" s="79"/>
      <c r="CP441" s="79"/>
      <c r="CQ441" s="79"/>
      <c r="CR441" s="79"/>
      <c r="CS441" s="79"/>
      <c r="CT441" s="79"/>
      <c r="CU441" s="79"/>
      <c r="CV441" s="79"/>
      <c r="CW441" s="79"/>
      <c r="CX441" s="79"/>
      <c r="CY441" s="79"/>
      <c r="CZ441" s="79"/>
      <c r="DA441" s="79"/>
    </row>
    <row r="442" spans="1:105" ht="15.75" x14ac:dyDescent="0.25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4"/>
      <c r="Y442" s="104"/>
      <c r="Z442" s="104"/>
      <c r="AA442" s="104"/>
      <c r="AB442" s="104"/>
      <c r="AC442" s="104"/>
      <c r="AD442" s="104"/>
      <c r="AE442" s="104"/>
      <c r="AF442" s="104"/>
      <c r="AG442" s="104"/>
      <c r="AH442" s="104"/>
      <c r="AI442" s="104"/>
      <c r="AJ442" s="104"/>
      <c r="AK442" s="104"/>
      <c r="AL442" s="104"/>
      <c r="AM442" s="104"/>
      <c r="AN442" s="104"/>
      <c r="AO442" s="104"/>
      <c r="AP442" s="104"/>
      <c r="AQ442" s="104"/>
      <c r="AR442" s="104"/>
      <c r="AS442" s="104"/>
      <c r="AT442" s="104"/>
      <c r="AU442" s="104"/>
      <c r="AV442" s="104"/>
      <c r="AW442" s="104"/>
      <c r="AX442" s="104"/>
      <c r="AY442" s="104"/>
      <c r="AZ442" s="104"/>
      <c r="BA442" s="104"/>
      <c r="BB442" s="104"/>
      <c r="BC442" s="104"/>
      <c r="BD442" s="104"/>
      <c r="BE442" s="104"/>
      <c r="BF442" s="104"/>
      <c r="BG442" s="104"/>
      <c r="BH442" s="104"/>
      <c r="BI442" s="104"/>
      <c r="BJ442" s="104"/>
      <c r="BK442" s="104"/>
      <c r="BL442" s="104"/>
      <c r="BM442" s="104"/>
      <c r="BN442" s="104"/>
      <c r="BO442" s="104"/>
      <c r="BP442" s="104"/>
      <c r="BQ442" s="104"/>
      <c r="BR442" s="104"/>
      <c r="BS442" s="104"/>
      <c r="BT442" s="104"/>
      <c r="BU442" s="104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G442" s="79"/>
      <c r="CH442" s="79"/>
      <c r="CI442" s="79"/>
      <c r="CJ442" s="79"/>
      <c r="CK442" s="79"/>
      <c r="CL442" s="79"/>
      <c r="CM442" s="79"/>
      <c r="CN442" s="79"/>
      <c r="CO442" s="79"/>
      <c r="CP442" s="79"/>
      <c r="CQ442" s="79"/>
      <c r="CR442" s="79"/>
      <c r="CS442" s="79"/>
      <c r="CT442" s="79"/>
      <c r="CU442" s="79"/>
      <c r="CV442" s="79"/>
      <c r="CW442" s="79"/>
      <c r="CX442" s="79"/>
      <c r="CY442" s="79"/>
      <c r="CZ442" s="79"/>
      <c r="DA442" s="79"/>
    </row>
    <row r="443" spans="1:105" ht="15.75" x14ac:dyDescent="0.25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4"/>
      <c r="Y443" s="104"/>
      <c r="Z443" s="104"/>
      <c r="AA443" s="104"/>
      <c r="AB443" s="104"/>
      <c r="AC443" s="104"/>
      <c r="AD443" s="104"/>
      <c r="AE443" s="104"/>
      <c r="AF443" s="104"/>
      <c r="AG443" s="104"/>
      <c r="AH443" s="104"/>
      <c r="AI443" s="104"/>
      <c r="AJ443" s="104"/>
      <c r="AK443" s="104"/>
      <c r="AL443" s="104"/>
      <c r="AM443" s="104"/>
      <c r="AN443" s="104"/>
      <c r="AO443" s="104"/>
      <c r="AP443" s="104"/>
      <c r="AQ443" s="104"/>
      <c r="AR443" s="104"/>
      <c r="AS443" s="104"/>
      <c r="AT443" s="104"/>
      <c r="AU443" s="104"/>
      <c r="AV443" s="104"/>
      <c r="AW443" s="104"/>
      <c r="AX443" s="104"/>
      <c r="AY443" s="104"/>
      <c r="AZ443" s="104"/>
      <c r="BA443" s="104"/>
      <c r="BB443" s="104"/>
      <c r="BC443" s="104"/>
      <c r="BD443" s="104"/>
      <c r="BE443" s="104"/>
      <c r="BF443" s="104"/>
      <c r="BG443" s="104"/>
      <c r="BH443" s="104"/>
      <c r="BI443" s="104"/>
      <c r="BJ443" s="104"/>
      <c r="BK443" s="104"/>
      <c r="BL443" s="104"/>
      <c r="BM443" s="104"/>
      <c r="BN443" s="104"/>
      <c r="BO443" s="104"/>
      <c r="BP443" s="104"/>
      <c r="BQ443" s="104"/>
      <c r="BR443" s="104"/>
      <c r="BS443" s="104"/>
      <c r="BT443" s="104"/>
      <c r="BU443" s="104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G443" s="79"/>
      <c r="CH443" s="79"/>
      <c r="CI443" s="79"/>
      <c r="CJ443" s="79"/>
      <c r="CK443" s="79"/>
      <c r="CL443" s="79"/>
      <c r="CM443" s="79"/>
      <c r="CN443" s="79"/>
      <c r="CO443" s="79"/>
      <c r="CP443" s="79"/>
      <c r="CQ443" s="79"/>
      <c r="CR443" s="79"/>
      <c r="CS443" s="79"/>
      <c r="CT443" s="79"/>
      <c r="CU443" s="79"/>
      <c r="CV443" s="79"/>
      <c r="CW443" s="79"/>
      <c r="CX443" s="79"/>
      <c r="CY443" s="79"/>
      <c r="CZ443" s="79"/>
      <c r="DA443" s="79"/>
    </row>
    <row r="444" spans="1:105" ht="15.75" x14ac:dyDescent="0.25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4"/>
      <c r="Y444" s="104"/>
      <c r="Z444" s="104"/>
      <c r="AA444" s="104"/>
      <c r="AB444" s="104"/>
      <c r="AC444" s="104"/>
      <c r="AD444" s="104"/>
      <c r="AE444" s="104"/>
      <c r="AF444" s="104"/>
      <c r="AG444" s="104"/>
      <c r="AH444" s="104"/>
      <c r="AI444" s="104"/>
      <c r="AJ444" s="104"/>
      <c r="AK444" s="104"/>
      <c r="AL444" s="104"/>
      <c r="AM444" s="104"/>
      <c r="AN444" s="104"/>
      <c r="AO444" s="104"/>
      <c r="AP444" s="104"/>
      <c r="AQ444" s="104"/>
      <c r="AR444" s="104"/>
      <c r="AS444" s="104"/>
      <c r="AT444" s="104"/>
      <c r="AU444" s="104"/>
      <c r="AV444" s="104"/>
      <c r="AW444" s="104"/>
      <c r="AX444" s="104"/>
      <c r="AY444" s="104"/>
      <c r="AZ444" s="104"/>
      <c r="BA444" s="104"/>
      <c r="BB444" s="104"/>
      <c r="BC444" s="104"/>
      <c r="BD444" s="104"/>
      <c r="BE444" s="104"/>
      <c r="BF444" s="104"/>
      <c r="BG444" s="104"/>
      <c r="BH444" s="104"/>
      <c r="BI444" s="104"/>
      <c r="BJ444" s="104"/>
      <c r="BK444" s="104"/>
      <c r="BL444" s="104"/>
      <c r="BM444" s="104"/>
      <c r="BN444" s="104"/>
      <c r="BO444" s="104"/>
      <c r="BP444" s="104"/>
      <c r="BQ444" s="104"/>
      <c r="BR444" s="104"/>
      <c r="BS444" s="104"/>
      <c r="BT444" s="104"/>
      <c r="BU444" s="104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G444" s="79"/>
      <c r="CH444" s="79"/>
      <c r="CI444" s="79"/>
      <c r="CJ444" s="79"/>
      <c r="CK444" s="79"/>
      <c r="CL444" s="79"/>
      <c r="CM444" s="79"/>
      <c r="CN444" s="79"/>
      <c r="CO444" s="79"/>
      <c r="CP444" s="79"/>
      <c r="CQ444" s="79"/>
      <c r="CR444" s="79"/>
      <c r="CS444" s="79"/>
      <c r="CT444" s="79"/>
      <c r="CU444" s="79"/>
      <c r="CV444" s="79"/>
      <c r="CW444" s="79"/>
      <c r="CX444" s="79"/>
      <c r="CY444" s="79"/>
      <c r="CZ444" s="79"/>
      <c r="DA444" s="79"/>
    </row>
    <row r="445" spans="1:105" ht="15.75" x14ac:dyDescent="0.2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4"/>
      <c r="Y445" s="104"/>
      <c r="Z445" s="104"/>
      <c r="AA445" s="104"/>
      <c r="AB445" s="104"/>
      <c r="AC445" s="104"/>
      <c r="AD445" s="104"/>
      <c r="AE445" s="104"/>
      <c r="AF445" s="104"/>
      <c r="AG445" s="104"/>
      <c r="AH445" s="104"/>
      <c r="AI445" s="104"/>
      <c r="AJ445" s="104"/>
      <c r="AK445" s="104"/>
      <c r="AL445" s="104"/>
      <c r="AM445" s="104"/>
      <c r="AN445" s="104"/>
      <c r="AO445" s="104"/>
      <c r="AP445" s="104"/>
      <c r="AQ445" s="104"/>
      <c r="AR445" s="104"/>
      <c r="AS445" s="104"/>
      <c r="AT445" s="104"/>
      <c r="AU445" s="104"/>
      <c r="AV445" s="104"/>
      <c r="AW445" s="104"/>
      <c r="AX445" s="104"/>
      <c r="AY445" s="104"/>
      <c r="AZ445" s="104"/>
      <c r="BA445" s="104"/>
      <c r="BB445" s="104"/>
      <c r="BC445" s="104"/>
      <c r="BD445" s="104"/>
      <c r="BE445" s="104"/>
      <c r="BF445" s="104"/>
      <c r="BG445" s="104"/>
      <c r="BH445" s="104"/>
      <c r="BI445" s="104"/>
      <c r="BJ445" s="104"/>
      <c r="BK445" s="104"/>
      <c r="BL445" s="104"/>
      <c r="BM445" s="104"/>
      <c r="BN445" s="104"/>
      <c r="BO445" s="104"/>
      <c r="BP445" s="104"/>
      <c r="BQ445" s="104"/>
      <c r="BR445" s="104"/>
      <c r="BS445" s="104"/>
      <c r="BT445" s="104"/>
      <c r="BU445" s="104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G445" s="79"/>
      <c r="CH445" s="79"/>
      <c r="CI445" s="79"/>
      <c r="CJ445" s="79"/>
      <c r="CK445" s="79"/>
      <c r="CL445" s="79"/>
      <c r="CM445" s="79"/>
      <c r="CN445" s="79"/>
      <c r="CO445" s="79"/>
      <c r="CP445" s="79"/>
      <c r="CQ445" s="79"/>
      <c r="CR445" s="79"/>
      <c r="CS445" s="79"/>
      <c r="CT445" s="79"/>
      <c r="CU445" s="79"/>
      <c r="CV445" s="79"/>
      <c r="CW445" s="79"/>
      <c r="CX445" s="79"/>
      <c r="CY445" s="79"/>
      <c r="CZ445" s="79"/>
      <c r="DA445" s="79"/>
    </row>
    <row r="446" spans="1:105" ht="15.75" x14ac:dyDescent="0.25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4"/>
      <c r="Y446" s="104"/>
      <c r="Z446" s="104"/>
      <c r="AA446" s="104"/>
      <c r="AB446" s="104"/>
      <c r="AC446" s="104"/>
      <c r="AD446" s="104"/>
      <c r="AE446" s="104"/>
      <c r="AF446" s="104"/>
      <c r="AG446" s="104"/>
      <c r="AH446" s="104"/>
      <c r="AI446" s="104"/>
      <c r="AJ446" s="104"/>
      <c r="AK446" s="104"/>
      <c r="AL446" s="104"/>
      <c r="AM446" s="104"/>
      <c r="AN446" s="104"/>
      <c r="AO446" s="104"/>
      <c r="AP446" s="104"/>
      <c r="AQ446" s="104"/>
      <c r="AR446" s="104"/>
      <c r="AS446" s="104"/>
      <c r="AT446" s="104"/>
      <c r="AU446" s="104"/>
      <c r="AV446" s="104"/>
      <c r="AW446" s="104"/>
      <c r="AX446" s="104"/>
      <c r="AY446" s="104"/>
      <c r="AZ446" s="104"/>
      <c r="BA446" s="104"/>
      <c r="BB446" s="104"/>
      <c r="BC446" s="104"/>
      <c r="BD446" s="104"/>
      <c r="BE446" s="104"/>
      <c r="BF446" s="104"/>
      <c r="BG446" s="104"/>
      <c r="BH446" s="104"/>
      <c r="BI446" s="104"/>
      <c r="BJ446" s="104"/>
      <c r="BK446" s="104"/>
      <c r="BL446" s="104"/>
      <c r="BM446" s="104"/>
      <c r="BN446" s="104"/>
      <c r="BO446" s="104"/>
      <c r="BP446" s="104"/>
      <c r="BQ446" s="104"/>
      <c r="BR446" s="104"/>
      <c r="BS446" s="104"/>
      <c r="BT446" s="104"/>
      <c r="BU446" s="104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  <c r="CI446" s="79"/>
      <c r="CJ446" s="79"/>
      <c r="CK446" s="79"/>
      <c r="CL446" s="79"/>
      <c r="CM446" s="79"/>
      <c r="CN446" s="79"/>
      <c r="CO446" s="79"/>
      <c r="CP446" s="79"/>
      <c r="CQ446" s="79"/>
      <c r="CR446" s="79"/>
      <c r="CS446" s="79"/>
      <c r="CT446" s="79"/>
      <c r="CU446" s="79"/>
      <c r="CV446" s="79"/>
      <c r="CW446" s="79"/>
      <c r="CX446" s="79"/>
      <c r="CY446" s="79"/>
      <c r="CZ446" s="79"/>
      <c r="DA446" s="79"/>
    </row>
    <row r="447" spans="1:105" ht="15.75" x14ac:dyDescent="0.25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4"/>
      <c r="Y447" s="104"/>
      <c r="Z447" s="104"/>
      <c r="AA447" s="104"/>
      <c r="AB447" s="104"/>
      <c r="AC447" s="104"/>
      <c r="AD447" s="104"/>
      <c r="AE447" s="104"/>
      <c r="AF447" s="104"/>
      <c r="AG447" s="104"/>
      <c r="AH447" s="104"/>
      <c r="AI447" s="104"/>
      <c r="AJ447" s="104"/>
      <c r="AK447" s="104"/>
      <c r="AL447" s="104"/>
      <c r="AM447" s="104"/>
      <c r="AN447" s="104"/>
      <c r="AO447" s="104"/>
      <c r="AP447" s="104"/>
      <c r="AQ447" s="104"/>
      <c r="AR447" s="104"/>
      <c r="AS447" s="104"/>
      <c r="AT447" s="104"/>
      <c r="AU447" s="104"/>
      <c r="AV447" s="104"/>
      <c r="AW447" s="104"/>
      <c r="AX447" s="104"/>
      <c r="AY447" s="104"/>
      <c r="AZ447" s="104"/>
      <c r="BA447" s="104"/>
      <c r="BB447" s="104"/>
      <c r="BC447" s="104"/>
      <c r="BD447" s="104"/>
      <c r="BE447" s="104"/>
      <c r="BF447" s="104"/>
      <c r="BG447" s="104"/>
      <c r="BH447" s="104"/>
      <c r="BI447" s="104"/>
      <c r="BJ447" s="104"/>
      <c r="BK447" s="104"/>
      <c r="BL447" s="104"/>
      <c r="BM447" s="104"/>
      <c r="BN447" s="104"/>
      <c r="BO447" s="104"/>
      <c r="BP447" s="104"/>
      <c r="BQ447" s="104"/>
      <c r="BR447" s="104"/>
      <c r="BS447" s="104"/>
      <c r="BT447" s="104"/>
      <c r="BU447" s="104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G447" s="79"/>
      <c r="CH447" s="79"/>
      <c r="CI447" s="79"/>
      <c r="CJ447" s="79"/>
      <c r="CK447" s="79"/>
      <c r="CL447" s="79"/>
      <c r="CM447" s="79"/>
      <c r="CN447" s="79"/>
      <c r="CO447" s="79"/>
      <c r="CP447" s="79"/>
      <c r="CQ447" s="79"/>
      <c r="CR447" s="79"/>
      <c r="CS447" s="79"/>
      <c r="CT447" s="79"/>
      <c r="CU447" s="79"/>
      <c r="CV447" s="79"/>
      <c r="CW447" s="79"/>
      <c r="CX447" s="79"/>
      <c r="CY447" s="79"/>
      <c r="CZ447" s="79"/>
      <c r="DA447" s="79"/>
    </row>
    <row r="448" spans="1:105" ht="15.75" x14ac:dyDescent="0.25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4"/>
      <c r="Y448" s="104"/>
      <c r="Z448" s="104"/>
      <c r="AA448" s="104"/>
      <c r="AB448" s="104"/>
      <c r="AC448" s="104"/>
      <c r="AD448" s="104"/>
      <c r="AE448" s="104"/>
      <c r="AF448" s="104"/>
      <c r="AG448" s="104"/>
      <c r="AH448" s="104"/>
      <c r="AI448" s="104"/>
      <c r="AJ448" s="104"/>
      <c r="AK448" s="104"/>
      <c r="AL448" s="104"/>
      <c r="AM448" s="104"/>
      <c r="AN448" s="104"/>
      <c r="AO448" s="104"/>
      <c r="AP448" s="104"/>
      <c r="AQ448" s="104"/>
      <c r="AR448" s="104"/>
      <c r="AS448" s="104"/>
      <c r="AT448" s="104"/>
      <c r="AU448" s="104"/>
      <c r="AV448" s="104"/>
      <c r="AW448" s="104"/>
      <c r="AX448" s="104"/>
      <c r="AY448" s="104"/>
      <c r="AZ448" s="104"/>
      <c r="BA448" s="104"/>
      <c r="BB448" s="104"/>
      <c r="BC448" s="104"/>
      <c r="BD448" s="104"/>
      <c r="BE448" s="104"/>
      <c r="BF448" s="104"/>
      <c r="BG448" s="104"/>
      <c r="BH448" s="104"/>
      <c r="BI448" s="104"/>
      <c r="BJ448" s="104"/>
      <c r="BK448" s="104"/>
      <c r="BL448" s="104"/>
      <c r="BM448" s="104"/>
      <c r="BN448" s="104"/>
      <c r="BO448" s="104"/>
      <c r="BP448" s="104"/>
      <c r="BQ448" s="104"/>
      <c r="BR448" s="104"/>
      <c r="BS448" s="104"/>
      <c r="BT448" s="104"/>
      <c r="BU448" s="104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G448" s="79"/>
      <c r="CH448" s="79"/>
      <c r="CI448" s="79"/>
      <c r="CJ448" s="79"/>
      <c r="CK448" s="79"/>
      <c r="CL448" s="79"/>
      <c r="CM448" s="79"/>
      <c r="CN448" s="79"/>
      <c r="CO448" s="79"/>
      <c r="CP448" s="79"/>
      <c r="CQ448" s="79"/>
      <c r="CR448" s="79"/>
      <c r="CS448" s="79"/>
      <c r="CT448" s="79"/>
      <c r="CU448" s="79"/>
      <c r="CV448" s="79"/>
      <c r="CW448" s="79"/>
      <c r="CX448" s="79"/>
      <c r="CY448" s="79"/>
      <c r="CZ448" s="79"/>
      <c r="DA448" s="79"/>
    </row>
    <row r="449" spans="1:105" ht="15.75" x14ac:dyDescent="0.25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4"/>
      <c r="Y449" s="104"/>
      <c r="Z449" s="104"/>
      <c r="AA449" s="104"/>
      <c r="AB449" s="104"/>
      <c r="AC449" s="104"/>
      <c r="AD449" s="104"/>
      <c r="AE449" s="104"/>
      <c r="AF449" s="104"/>
      <c r="AG449" s="104"/>
      <c r="AH449" s="104"/>
      <c r="AI449" s="104"/>
      <c r="AJ449" s="104"/>
      <c r="AK449" s="104"/>
      <c r="AL449" s="104"/>
      <c r="AM449" s="104"/>
      <c r="AN449" s="104"/>
      <c r="AO449" s="104"/>
      <c r="AP449" s="104"/>
      <c r="AQ449" s="104"/>
      <c r="AR449" s="104"/>
      <c r="AS449" s="104"/>
      <c r="AT449" s="104"/>
      <c r="AU449" s="104"/>
      <c r="AV449" s="104"/>
      <c r="AW449" s="104"/>
      <c r="AX449" s="104"/>
      <c r="AY449" s="104"/>
      <c r="AZ449" s="104"/>
      <c r="BA449" s="104"/>
      <c r="BB449" s="104"/>
      <c r="BC449" s="104"/>
      <c r="BD449" s="104"/>
      <c r="BE449" s="104"/>
      <c r="BF449" s="104"/>
      <c r="BG449" s="104"/>
      <c r="BH449" s="104"/>
      <c r="BI449" s="104"/>
      <c r="BJ449" s="104"/>
      <c r="BK449" s="104"/>
      <c r="BL449" s="104"/>
      <c r="BM449" s="104"/>
      <c r="BN449" s="104"/>
      <c r="BO449" s="104"/>
      <c r="BP449" s="104"/>
      <c r="BQ449" s="104"/>
      <c r="BR449" s="104"/>
      <c r="BS449" s="104"/>
      <c r="BT449" s="104"/>
      <c r="BU449" s="104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79"/>
      <c r="CV449" s="79"/>
      <c r="CW449" s="79"/>
      <c r="CX449" s="79"/>
      <c r="CY449" s="79"/>
      <c r="CZ449" s="79"/>
      <c r="DA449" s="79"/>
    </row>
    <row r="450" spans="1:105" ht="15.75" x14ac:dyDescent="0.25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4"/>
      <c r="Y450" s="104"/>
      <c r="Z450" s="104"/>
      <c r="AA450" s="104"/>
      <c r="AB450" s="104"/>
      <c r="AC450" s="104"/>
      <c r="AD450" s="104"/>
      <c r="AE450" s="104"/>
      <c r="AF450" s="104"/>
      <c r="AG450" s="104"/>
      <c r="AH450" s="104"/>
      <c r="AI450" s="104"/>
      <c r="AJ450" s="104"/>
      <c r="AK450" s="104"/>
      <c r="AL450" s="104"/>
      <c r="AM450" s="104"/>
      <c r="AN450" s="104"/>
      <c r="AO450" s="104"/>
      <c r="AP450" s="104"/>
      <c r="AQ450" s="104"/>
      <c r="AR450" s="104"/>
      <c r="AS450" s="104"/>
      <c r="AT450" s="104"/>
      <c r="AU450" s="104"/>
      <c r="AV450" s="104"/>
      <c r="AW450" s="104"/>
      <c r="AX450" s="104"/>
      <c r="AY450" s="104"/>
      <c r="AZ450" s="104"/>
      <c r="BA450" s="104"/>
      <c r="BB450" s="104"/>
      <c r="BC450" s="104"/>
      <c r="BD450" s="104"/>
      <c r="BE450" s="104"/>
      <c r="BF450" s="104"/>
      <c r="BG450" s="104"/>
      <c r="BH450" s="104"/>
      <c r="BI450" s="104"/>
      <c r="BJ450" s="104"/>
      <c r="BK450" s="104"/>
      <c r="BL450" s="104"/>
      <c r="BM450" s="104"/>
      <c r="BN450" s="104"/>
      <c r="BO450" s="104"/>
      <c r="BP450" s="104"/>
      <c r="BQ450" s="104"/>
      <c r="BR450" s="104"/>
      <c r="BS450" s="104"/>
      <c r="BT450" s="104"/>
      <c r="BU450" s="104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</row>
    <row r="451" spans="1:105" ht="15.75" x14ac:dyDescent="0.25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  <c r="AJ451" s="104"/>
      <c r="AK451" s="104"/>
      <c r="AL451" s="104"/>
      <c r="AM451" s="104"/>
      <c r="AN451" s="104"/>
      <c r="AO451" s="104"/>
      <c r="AP451" s="104"/>
      <c r="AQ451" s="104"/>
      <c r="AR451" s="104"/>
      <c r="AS451" s="104"/>
      <c r="AT451" s="104"/>
      <c r="AU451" s="104"/>
      <c r="AV451" s="104"/>
      <c r="AW451" s="104"/>
      <c r="AX451" s="104"/>
      <c r="AY451" s="104"/>
      <c r="AZ451" s="104"/>
      <c r="BA451" s="104"/>
      <c r="BB451" s="104"/>
      <c r="BC451" s="104"/>
      <c r="BD451" s="104"/>
      <c r="BE451" s="104"/>
      <c r="BF451" s="104"/>
      <c r="BG451" s="104"/>
      <c r="BH451" s="104"/>
      <c r="BI451" s="104"/>
      <c r="BJ451" s="104"/>
      <c r="BK451" s="104"/>
      <c r="BL451" s="104"/>
      <c r="BM451" s="104"/>
      <c r="BN451" s="104"/>
      <c r="BO451" s="104"/>
      <c r="BP451" s="104"/>
      <c r="BQ451" s="104"/>
      <c r="BR451" s="104"/>
      <c r="BS451" s="104"/>
      <c r="BT451" s="104"/>
      <c r="BU451" s="104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G451" s="79"/>
      <c r="CH451" s="79"/>
      <c r="CI451" s="79"/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79"/>
      <c r="CV451" s="79"/>
      <c r="CW451" s="79"/>
      <c r="CX451" s="79"/>
      <c r="CY451" s="79"/>
      <c r="CZ451" s="79"/>
      <c r="DA451" s="79"/>
    </row>
    <row r="452" spans="1:105" ht="15.75" x14ac:dyDescent="0.25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4"/>
      <c r="Y452" s="104"/>
      <c r="Z452" s="104"/>
      <c r="AA452" s="104"/>
      <c r="AB452" s="104"/>
      <c r="AC452" s="104"/>
      <c r="AD452" s="104"/>
      <c r="AE452" s="104"/>
      <c r="AF452" s="104"/>
      <c r="AG452" s="104"/>
      <c r="AH452" s="104"/>
      <c r="AI452" s="104"/>
      <c r="AJ452" s="104"/>
      <c r="AK452" s="104"/>
      <c r="AL452" s="104"/>
      <c r="AM452" s="104"/>
      <c r="AN452" s="104"/>
      <c r="AO452" s="104"/>
      <c r="AP452" s="104"/>
      <c r="AQ452" s="104"/>
      <c r="AR452" s="104"/>
      <c r="AS452" s="104"/>
      <c r="AT452" s="104"/>
      <c r="AU452" s="104"/>
      <c r="AV452" s="104"/>
      <c r="AW452" s="104"/>
      <c r="AX452" s="104"/>
      <c r="AY452" s="104"/>
      <c r="AZ452" s="104"/>
      <c r="BA452" s="104"/>
      <c r="BB452" s="104"/>
      <c r="BC452" s="104"/>
      <c r="BD452" s="104"/>
      <c r="BE452" s="104"/>
      <c r="BF452" s="104"/>
      <c r="BG452" s="104"/>
      <c r="BH452" s="104"/>
      <c r="BI452" s="104"/>
      <c r="BJ452" s="104"/>
      <c r="BK452" s="104"/>
      <c r="BL452" s="104"/>
      <c r="BM452" s="104"/>
      <c r="BN452" s="104"/>
      <c r="BO452" s="104"/>
      <c r="BP452" s="104"/>
      <c r="BQ452" s="104"/>
      <c r="BR452" s="104"/>
      <c r="BS452" s="104"/>
      <c r="BT452" s="104"/>
      <c r="BU452" s="104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G452" s="79"/>
      <c r="CH452" s="79"/>
      <c r="CI452" s="79"/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79"/>
      <c r="CV452" s="79"/>
      <c r="CW452" s="79"/>
      <c r="CX452" s="79"/>
      <c r="CY452" s="79"/>
      <c r="CZ452" s="79"/>
      <c r="DA452" s="79"/>
    </row>
    <row r="453" spans="1:105" ht="15.75" x14ac:dyDescent="0.25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4"/>
      <c r="Y453" s="104"/>
      <c r="Z453" s="104"/>
      <c r="AA453" s="104"/>
      <c r="AB453" s="104"/>
      <c r="AC453" s="104"/>
      <c r="AD453" s="104"/>
      <c r="AE453" s="104"/>
      <c r="AF453" s="104"/>
      <c r="AG453" s="104"/>
      <c r="AH453" s="104"/>
      <c r="AI453" s="104"/>
      <c r="AJ453" s="104"/>
      <c r="AK453" s="104"/>
      <c r="AL453" s="104"/>
      <c r="AM453" s="104"/>
      <c r="AN453" s="104"/>
      <c r="AO453" s="104"/>
      <c r="AP453" s="104"/>
      <c r="AQ453" s="104"/>
      <c r="AR453" s="104"/>
      <c r="AS453" s="104"/>
      <c r="AT453" s="104"/>
      <c r="AU453" s="104"/>
      <c r="AV453" s="104"/>
      <c r="AW453" s="104"/>
      <c r="AX453" s="104"/>
      <c r="AY453" s="104"/>
      <c r="AZ453" s="104"/>
      <c r="BA453" s="104"/>
      <c r="BB453" s="104"/>
      <c r="BC453" s="104"/>
      <c r="BD453" s="104"/>
      <c r="BE453" s="104"/>
      <c r="BF453" s="104"/>
      <c r="BG453" s="104"/>
      <c r="BH453" s="104"/>
      <c r="BI453" s="104"/>
      <c r="BJ453" s="104"/>
      <c r="BK453" s="104"/>
      <c r="BL453" s="104"/>
      <c r="BM453" s="104"/>
      <c r="BN453" s="104"/>
      <c r="BO453" s="104"/>
      <c r="BP453" s="104"/>
      <c r="BQ453" s="104"/>
      <c r="BR453" s="104"/>
      <c r="BS453" s="104"/>
      <c r="BT453" s="104"/>
      <c r="BU453" s="104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79"/>
      <c r="CV453" s="79"/>
      <c r="CW453" s="79"/>
      <c r="CX453" s="79"/>
      <c r="CY453" s="79"/>
      <c r="CZ453" s="79"/>
      <c r="DA453" s="79"/>
    </row>
    <row r="454" spans="1:105" ht="15.75" x14ac:dyDescent="0.25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4"/>
      <c r="Y454" s="104"/>
      <c r="Z454" s="104"/>
      <c r="AA454" s="104"/>
      <c r="AB454" s="104"/>
      <c r="AC454" s="104"/>
      <c r="AD454" s="104"/>
      <c r="AE454" s="104"/>
      <c r="AF454" s="104"/>
      <c r="AG454" s="104"/>
      <c r="AH454" s="104"/>
      <c r="AI454" s="104"/>
      <c r="AJ454" s="104"/>
      <c r="AK454" s="104"/>
      <c r="AL454" s="104"/>
      <c r="AM454" s="104"/>
      <c r="AN454" s="104"/>
      <c r="AO454" s="104"/>
      <c r="AP454" s="104"/>
      <c r="AQ454" s="104"/>
      <c r="AR454" s="104"/>
      <c r="AS454" s="104"/>
      <c r="AT454" s="104"/>
      <c r="AU454" s="104"/>
      <c r="AV454" s="104"/>
      <c r="AW454" s="104"/>
      <c r="AX454" s="104"/>
      <c r="AY454" s="104"/>
      <c r="AZ454" s="104"/>
      <c r="BA454" s="104"/>
      <c r="BB454" s="104"/>
      <c r="BC454" s="104"/>
      <c r="BD454" s="104"/>
      <c r="BE454" s="104"/>
      <c r="BF454" s="104"/>
      <c r="BG454" s="104"/>
      <c r="BH454" s="104"/>
      <c r="BI454" s="104"/>
      <c r="BJ454" s="104"/>
      <c r="BK454" s="104"/>
      <c r="BL454" s="104"/>
      <c r="BM454" s="104"/>
      <c r="BN454" s="104"/>
      <c r="BO454" s="104"/>
      <c r="BP454" s="104"/>
      <c r="BQ454" s="104"/>
      <c r="BR454" s="104"/>
      <c r="BS454" s="104"/>
      <c r="BT454" s="104"/>
      <c r="BU454" s="104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G454" s="79"/>
      <c r="CH454" s="79"/>
      <c r="CI454" s="79"/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79"/>
      <c r="CV454" s="79"/>
      <c r="CW454" s="79"/>
      <c r="CX454" s="79"/>
      <c r="CY454" s="79"/>
      <c r="CZ454" s="79"/>
      <c r="DA454" s="79"/>
    </row>
    <row r="455" spans="1:105" ht="15.75" x14ac:dyDescent="0.2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4"/>
      <c r="Y455" s="104"/>
      <c r="Z455" s="104"/>
      <c r="AA455" s="104"/>
      <c r="AB455" s="104"/>
      <c r="AC455" s="104"/>
      <c r="AD455" s="104"/>
      <c r="AE455" s="104"/>
      <c r="AF455" s="104"/>
      <c r="AG455" s="104"/>
      <c r="AH455" s="104"/>
      <c r="AI455" s="104"/>
      <c r="AJ455" s="104"/>
      <c r="AK455" s="104"/>
      <c r="AL455" s="104"/>
      <c r="AM455" s="104"/>
      <c r="AN455" s="104"/>
      <c r="AO455" s="104"/>
      <c r="AP455" s="104"/>
      <c r="AQ455" s="104"/>
      <c r="AR455" s="104"/>
      <c r="AS455" s="104"/>
      <c r="AT455" s="104"/>
      <c r="AU455" s="104"/>
      <c r="AV455" s="104"/>
      <c r="AW455" s="104"/>
      <c r="AX455" s="104"/>
      <c r="AY455" s="104"/>
      <c r="AZ455" s="104"/>
      <c r="BA455" s="104"/>
      <c r="BB455" s="104"/>
      <c r="BC455" s="104"/>
      <c r="BD455" s="104"/>
      <c r="BE455" s="104"/>
      <c r="BF455" s="104"/>
      <c r="BG455" s="104"/>
      <c r="BH455" s="104"/>
      <c r="BI455" s="104"/>
      <c r="BJ455" s="104"/>
      <c r="BK455" s="104"/>
      <c r="BL455" s="104"/>
      <c r="BM455" s="104"/>
      <c r="BN455" s="104"/>
      <c r="BO455" s="104"/>
      <c r="BP455" s="104"/>
      <c r="BQ455" s="104"/>
      <c r="BR455" s="104"/>
      <c r="BS455" s="104"/>
      <c r="BT455" s="104"/>
      <c r="BU455" s="104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G455" s="79"/>
      <c r="CH455" s="79"/>
      <c r="CI455" s="79"/>
      <c r="CJ455" s="79"/>
      <c r="CK455" s="79"/>
      <c r="CL455" s="79"/>
      <c r="CM455" s="79"/>
      <c r="CN455" s="79"/>
      <c r="CO455" s="79"/>
      <c r="CP455" s="79"/>
      <c r="CQ455" s="79"/>
      <c r="CR455" s="79"/>
      <c r="CS455" s="79"/>
      <c r="CT455" s="79"/>
      <c r="CU455" s="79"/>
      <c r="CV455" s="79"/>
      <c r="CW455" s="79"/>
      <c r="CX455" s="79"/>
      <c r="CY455" s="79"/>
      <c r="CZ455" s="79"/>
      <c r="DA455" s="79"/>
    </row>
    <row r="456" spans="1:105" ht="15.75" x14ac:dyDescent="0.25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4"/>
      <c r="Y456" s="104"/>
      <c r="Z456" s="104"/>
      <c r="AA456" s="104"/>
      <c r="AB456" s="104"/>
      <c r="AC456" s="104"/>
      <c r="AD456" s="104"/>
      <c r="AE456" s="104"/>
      <c r="AF456" s="104"/>
      <c r="AG456" s="104"/>
      <c r="AH456" s="104"/>
      <c r="AI456" s="104"/>
      <c r="AJ456" s="104"/>
      <c r="AK456" s="104"/>
      <c r="AL456" s="104"/>
      <c r="AM456" s="104"/>
      <c r="AN456" s="104"/>
      <c r="AO456" s="104"/>
      <c r="AP456" s="104"/>
      <c r="AQ456" s="104"/>
      <c r="AR456" s="104"/>
      <c r="AS456" s="104"/>
      <c r="AT456" s="104"/>
      <c r="AU456" s="104"/>
      <c r="AV456" s="104"/>
      <c r="AW456" s="104"/>
      <c r="AX456" s="104"/>
      <c r="AY456" s="104"/>
      <c r="AZ456" s="104"/>
      <c r="BA456" s="104"/>
      <c r="BB456" s="104"/>
      <c r="BC456" s="104"/>
      <c r="BD456" s="104"/>
      <c r="BE456" s="104"/>
      <c r="BF456" s="104"/>
      <c r="BG456" s="104"/>
      <c r="BH456" s="104"/>
      <c r="BI456" s="104"/>
      <c r="BJ456" s="104"/>
      <c r="BK456" s="104"/>
      <c r="BL456" s="104"/>
      <c r="BM456" s="104"/>
      <c r="BN456" s="104"/>
      <c r="BO456" s="104"/>
      <c r="BP456" s="104"/>
      <c r="BQ456" s="104"/>
      <c r="BR456" s="104"/>
      <c r="BS456" s="104"/>
      <c r="BT456" s="104"/>
      <c r="BU456" s="104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G456" s="79"/>
      <c r="CH456" s="79"/>
      <c r="CI456" s="79"/>
      <c r="CJ456" s="79"/>
      <c r="CK456" s="79"/>
      <c r="CL456" s="79"/>
      <c r="CM456" s="79"/>
      <c r="CN456" s="79"/>
      <c r="CO456" s="79"/>
      <c r="CP456" s="79"/>
      <c r="CQ456" s="79"/>
      <c r="CR456" s="79"/>
      <c r="CS456" s="79"/>
      <c r="CT456" s="79"/>
      <c r="CU456" s="79"/>
      <c r="CV456" s="79"/>
      <c r="CW456" s="79"/>
      <c r="CX456" s="79"/>
      <c r="CY456" s="79"/>
      <c r="CZ456" s="79"/>
      <c r="DA456" s="79"/>
    </row>
    <row r="457" spans="1:105" ht="15.75" x14ac:dyDescent="0.25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4"/>
      <c r="Y457" s="104"/>
      <c r="Z457" s="104"/>
      <c r="AA457" s="104"/>
      <c r="AB457" s="104"/>
      <c r="AC457" s="104"/>
      <c r="AD457" s="104"/>
      <c r="AE457" s="104"/>
      <c r="AF457" s="104"/>
      <c r="AG457" s="104"/>
      <c r="AH457" s="104"/>
      <c r="AI457" s="104"/>
      <c r="AJ457" s="104"/>
      <c r="AK457" s="104"/>
      <c r="AL457" s="104"/>
      <c r="AM457" s="104"/>
      <c r="AN457" s="104"/>
      <c r="AO457" s="104"/>
      <c r="AP457" s="104"/>
      <c r="AQ457" s="104"/>
      <c r="AR457" s="104"/>
      <c r="AS457" s="104"/>
      <c r="AT457" s="104"/>
      <c r="AU457" s="104"/>
      <c r="AV457" s="104"/>
      <c r="AW457" s="104"/>
      <c r="AX457" s="104"/>
      <c r="AY457" s="104"/>
      <c r="AZ457" s="104"/>
      <c r="BA457" s="104"/>
      <c r="BB457" s="104"/>
      <c r="BC457" s="104"/>
      <c r="BD457" s="104"/>
      <c r="BE457" s="104"/>
      <c r="BF457" s="104"/>
      <c r="BG457" s="104"/>
      <c r="BH457" s="104"/>
      <c r="BI457" s="104"/>
      <c r="BJ457" s="104"/>
      <c r="BK457" s="104"/>
      <c r="BL457" s="104"/>
      <c r="BM457" s="104"/>
      <c r="BN457" s="104"/>
      <c r="BO457" s="104"/>
      <c r="BP457" s="104"/>
      <c r="BQ457" s="104"/>
      <c r="BR457" s="104"/>
      <c r="BS457" s="104"/>
      <c r="BT457" s="104"/>
      <c r="BU457" s="104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G457" s="79"/>
      <c r="CH457" s="79"/>
      <c r="CI457" s="79"/>
      <c r="CJ457" s="79"/>
      <c r="CK457" s="79"/>
      <c r="CL457" s="79"/>
      <c r="CM457" s="79"/>
      <c r="CN457" s="79"/>
      <c r="CO457" s="79"/>
      <c r="CP457" s="79"/>
      <c r="CQ457" s="79"/>
      <c r="CR457" s="79"/>
      <c r="CS457" s="79"/>
      <c r="CT457" s="79"/>
      <c r="CU457" s="79"/>
      <c r="CV457" s="79"/>
      <c r="CW457" s="79"/>
      <c r="CX457" s="79"/>
      <c r="CY457" s="79"/>
      <c r="CZ457" s="79"/>
      <c r="DA457" s="79"/>
    </row>
    <row r="458" spans="1:105" ht="15.75" x14ac:dyDescent="0.25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4"/>
      <c r="Y458" s="104"/>
      <c r="Z458" s="104"/>
      <c r="AA458" s="104"/>
      <c r="AB458" s="104"/>
      <c r="AC458" s="104"/>
      <c r="AD458" s="104"/>
      <c r="AE458" s="104"/>
      <c r="AF458" s="104"/>
      <c r="AG458" s="104"/>
      <c r="AH458" s="104"/>
      <c r="AI458" s="104"/>
      <c r="AJ458" s="104"/>
      <c r="AK458" s="104"/>
      <c r="AL458" s="104"/>
      <c r="AM458" s="104"/>
      <c r="AN458" s="104"/>
      <c r="AO458" s="104"/>
      <c r="AP458" s="104"/>
      <c r="AQ458" s="104"/>
      <c r="AR458" s="104"/>
      <c r="AS458" s="104"/>
      <c r="AT458" s="104"/>
      <c r="AU458" s="104"/>
      <c r="AV458" s="104"/>
      <c r="AW458" s="104"/>
      <c r="AX458" s="104"/>
      <c r="AY458" s="104"/>
      <c r="AZ458" s="104"/>
      <c r="BA458" s="104"/>
      <c r="BB458" s="104"/>
      <c r="BC458" s="104"/>
      <c r="BD458" s="104"/>
      <c r="BE458" s="104"/>
      <c r="BF458" s="104"/>
      <c r="BG458" s="104"/>
      <c r="BH458" s="104"/>
      <c r="BI458" s="104"/>
      <c r="BJ458" s="104"/>
      <c r="BK458" s="104"/>
      <c r="BL458" s="104"/>
      <c r="BM458" s="104"/>
      <c r="BN458" s="104"/>
      <c r="BO458" s="104"/>
      <c r="BP458" s="104"/>
      <c r="BQ458" s="104"/>
      <c r="BR458" s="104"/>
      <c r="BS458" s="104"/>
      <c r="BT458" s="104"/>
      <c r="BU458" s="104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G458" s="79"/>
      <c r="CH458" s="79"/>
      <c r="CI458" s="79"/>
      <c r="CJ458" s="79"/>
      <c r="CK458" s="79"/>
      <c r="CL458" s="79"/>
      <c r="CM458" s="79"/>
      <c r="CN458" s="79"/>
      <c r="CO458" s="79"/>
      <c r="CP458" s="79"/>
      <c r="CQ458" s="79"/>
      <c r="CR458" s="79"/>
      <c r="CS458" s="79"/>
      <c r="CT458" s="79"/>
      <c r="CU458" s="79"/>
      <c r="CV458" s="79"/>
      <c r="CW458" s="79"/>
      <c r="CX458" s="79"/>
      <c r="CY458" s="79"/>
      <c r="CZ458" s="79"/>
      <c r="DA458" s="79"/>
    </row>
    <row r="459" spans="1:105" ht="15.75" x14ac:dyDescent="0.25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4"/>
      <c r="Y459" s="104"/>
      <c r="Z459" s="104"/>
      <c r="AA459" s="104"/>
      <c r="AB459" s="104"/>
      <c r="AC459" s="104"/>
      <c r="AD459" s="104"/>
      <c r="AE459" s="104"/>
      <c r="AF459" s="104"/>
      <c r="AG459" s="104"/>
      <c r="AH459" s="104"/>
      <c r="AI459" s="104"/>
      <c r="AJ459" s="104"/>
      <c r="AK459" s="104"/>
      <c r="AL459" s="104"/>
      <c r="AM459" s="104"/>
      <c r="AN459" s="104"/>
      <c r="AO459" s="104"/>
      <c r="AP459" s="104"/>
      <c r="AQ459" s="104"/>
      <c r="AR459" s="104"/>
      <c r="AS459" s="104"/>
      <c r="AT459" s="104"/>
      <c r="AU459" s="104"/>
      <c r="AV459" s="104"/>
      <c r="AW459" s="104"/>
      <c r="AX459" s="104"/>
      <c r="AY459" s="104"/>
      <c r="AZ459" s="104"/>
      <c r="BA459" s="104"/>
      <c r="BB459" s="104"/>
      <c r="BC459" s="104"/>
      <c r="BD459" s="104"/>
      <c r="BE459" s="104"/>
      <c r="BF459" s="104"/>
      <c r="BG459" s="104"/>
      <c r="BH459" s="104"/>
      <c r="BI459" s="104"/>
      <c r="BJ459" s="104"/>
      <c r="BK459" s="104"/>
      <c r="BL459" s="104"/>
      <c r="BM459" s="104"/>
      <c r="BN459" s="104"/>
      <c r="BO459" s="104"/>
      <c r="BP459" s="104"/>
      <c r="BQ459" s="104"/>
      <c r="BR459" s="104"/>
      <c r="BS459" s="104"/>
      <c r="BT459" s="104"/>
      <c r="BU459" s="104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G459" s="79"/>
      <c r="CH459" s="79"/>
      <c r="CI459" s="79"/>
      <c r="CJ459" s="79"/>
      <c r="CK459" s="79"/>
      <c r="CL459" s="79"/>
      <c r="CM459" s="79"/>
      <c r="CN459" s="79"/>
      <c r="CO459" s="79"/>
      <c r="CP459" s="79"/>
      <c r="CQ459" s="79"/>
      <c r="CR459" s="79"/>
      <c r="CS459" s="79"/>
      <c r="CT459" s="79"/>
      <c r="CU459" s="79"/>
      <c r="CV459" s="79"/>
      <c r="CW459" s="79"/>
      <c r="CX459" s="79"/>
      <c r="CY459" s="79"/>
      <c r="CZ459" s="79"/>
      <c r="DA459" s="79"/>
    </row>
    <row r="460" spans="1:105" ht="15.75" x14ac:dyDescent="0.25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4"/>
      <c r="Y460" s="104"/>
      <c r="Z460" s="104"/>
      <c r="AA460" s="104"/>
      <c r="AB460" s="104"/>
      <c r="AC460" s="104"/>
      <c r="AD460" s="104"/>
      <c r="AE460" s="104"/>
      <c r="AF460" s="104"/>
      <c r="AG460" s="104"/>
      <c r="AH460" s="104"/>
      <c r="AI460" s="104"/>
      <c r="AJ460" s="104"/>
      <c r="AK460" s="104"/>
      <c r="AL460" s="104"/>
      <c r="AM460" s="104"/>
      <c r="AN460" s="104"/>
      <c r="AO460" s="104"/>
      <c r="AP460" s="104"/>
      <c r="AQ460" s="104"/>
      <c r="AR460" s="104"/>
      <c r="AS460" s="104"/>
      <c r="AT460" s="104"/>
      <c r="AU460" s="104"/>
      <c r="AV460" s="104"/>
      <c r="AW460" s="104"/>
      <c r="AX460" s="104"/>
      <c r="AY460" s="104"/>
      <c r="AZ460" s="104"/>
      <c r="BA460" s="104"/>
      <c r="BB460" s="104"/>
      <c r="BC460" s="104"/>
      <c r="BD460" s="104"/>
      <c r="BE460" s="104"/>
      <c r="BF460" s="104"/>
      <c r="BG460" s="104"/>
      <c r="BH460" s="104"/>
      <c r="BI460" s="104"/>
      <c r="BJ460" s="104"/>
      <c r="BK460" s="104"/>
      <c r="BL460" s="104"/>
      <c r="BM460" s="104"/>
      <c r="BN460" s="104"/>
      <c r="BO460" s="104"/>
      <c r="BP460" s="104"/>
      <c r="BQ460" s="104"/>
      <c r="BR460" s="104"/>
      <c r="BS460" s="104"/>
      <c r="BT460" s="104"/>
      <c r="BU460" s="104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G460" s="79"/>
      <c r="CH460" s="79"/>
      <c r="CI460" s="79"/>
      <c r="CJ460" s="79"/>
      <c r="CK460" s="79"/>
      <c r="CL460" s="79"/>
      <c r="CM460" s="79"/>
      <c r="CN460" s="79"/>
      <c r="CO460" s="79"/>
      <c r="CP460" s="79"/>
      <c r="CQ460" s="79"/>
      <c r="CR460" s="79"/>
      <c r="CS460" s="79"/>
      <c r="CT460" s="79"/>
      <c r="CU460" s="79"/>
      <c r="CV460" s="79"/>
      <c r="CW460" s="79"/>
      <c r="CX460" s="79"/>
      <c r="CY460" s="79"/>
      <c r="CZ460" s="79"/>
      <c r="DA460" s="79"/>
    </row>
    <row r="461" spans="1:105" ht="15.75" x14ac:dyDescent="0.25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4"/>
      <c r="Y461" s="104"/>
      <c r="Z461" s="104"/>
      <c r="AA461" s="104"/>
      <c r="AB461" s="104"/>
      <c r="AC461" s="104"/>
      <c r="AD461" s="104"/>
      <c r="AE461" s="104"/>
      <c r="AF461" s="104"/>
      <c r="AG461" s="104"/>
      <c r="AH461" s="104"/>
      <c r="AI461" s="104"/>
      <c r="AJ461" s="104"/>
      <c r="AK461" s="104"/>
      <c r="AL461" s="104"/>
      <c r="AM461" s="104"/>
      <c r="AN461" s="104"/>
      <c r="AO461" s="104"/>
      <c r="AP461" s="104"/>
      <c r="AQ461" s="104"/>
      <c r="AR461" s="104"/>
      <c r="AS461" s="104"/>
      <c r="AT461" s="104"/>
      <c r="AU461" s="104"/>
      <c r="AV461" s="104"/>
      <c r="AW461" s="104"/>
      <c r="AX461" s="104"/>
      <c r="AY461" s="104"/>
      <c r="AZ461" s="104"/>
      <c r="BA461" s="104"/>
      <c r="BB461" s="104"/>
      <c r="BC461" s="104"/>
      <c r="BD461" s="104"/>
      <c r="BE461" s="104"/>
      <c r="BF461" s="104"/>
      <c r="BG461" s="104"/>
      <c r="BH461" s="104"/>
      <c r="BI461" s="104"/>
      <c r="BJ461" s="104"/>
      <c r="BK461" s="104"/>
      <c r="BL461" s="104"/>
      <c r="BM461" s="104"/>
      <c r="BN461" s="104"/>
      <c r="BO461" s="104"/>
      <c r="BP461" s="104"/>
      <c r="BQ461" s="104"/>
      <c r="BR461" s="104"/>
      <c r="BS461" s="104"/>
      <c r="BT461" s="104"/>
      <c r="BU461" s="104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  <c r="CG461" s="79"/>
      <c r="CH461" s="79"/>
      <c r="CI461" s="79"/>
      <c r="CJ461" s="79"/>
      <c r="CK461" s="79"/>
      <c r="CL461" s="79"/>
      <c r="CM461" s="79"/>
      <c r="CN461" s="79"/>
      <c r="CO461" s="79"/>
      <c r="CP461" s="79"/>
      <c r="CQ461" s="79"/>
      <c r="CR461" s="79"/>
      <c r="CS461" s="79"/>
      <c r="CT461" s="79"/>
      <c r="CU461" s="79"/>
      <c r="CV461" s="79"/>
      <c r="CW461" s="79"/>
      <c r="CX461" s="79"/>
      <c r="CY461" s="79"/>
      <c r="CZ461" s="79"/>
      <c r="DA461" s="79"/>
    </row>
    <row r="462" spans="1:105" ht="15.75" x14ac:dyDescent="0.25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4"/>
      <c r="Y462" s="104"/>
      <c r="Z462" s="104"/>
      <c r="AA462" s="104"/>
      <c r="AB462" s="104"/>
      <c r="AC462" s="104"/>
      <c r="AD462" s="104"/>
      <c r="AE462" s="104"/>
      <c r="AF462" s="104"/>
      <c r="AG462" s="104"/>
      <c r="AH462" s="104"/>
      <c r="AI462" s="104"/>
      <c r="AJ462" s="104"/>
      <c r="AK462" s="104"/>
      <c r="AL462" s="104"/>
      <c r="AM462" s="104"/>
      <c r="AN462" s="104"/>
      <c r="AO462" s="104"/>
      <c r="AP462" s="104"/>
      <c r="AQ462" s="104"/>
      <c r="AR462" s="104"/>
      <c r="AS462" s="104"/>
      <c r="AT462" s="104"/>
      <c r="AU462" s="104"/>
      <c r="AV462" s="104"/>
      <c r="AW462" s="104"/>
      <c r="AX462" s="104"/>
      <c r="AY462" s="104"/>
      <c r="AZ462" s="104"/>
      <c r="BA462" s="104"/>
      <c r="BB462" s="104"/>
      <c r="BC462" s="104"/>
      <c r="BD462" s="104"/>
      <c r="BE462" s="104"/>
      <c r="BF462" s="104"/>
      <c r="BG462" s="104"/>
      <c r="BH462" s="104"/>
      <c r="BI462" s="104"/>
      <c r="BJ462" s="104"/>
      <c r="BK462" s="104"/>
      <c r="BL462" s="104"/>
      <c r="BM462" s="104"/>
      <c r="BN462" s="104"/>
      <c r="BO462" s="104"/>
      <c r="BP462" s="104"/>
      <c r="BQ462" s="104"/>
      <c r="BR462" s="104"/>
      <c r="BS462" s="104"/>
      <c r="BT462" s="104"/>
      <c r="BU462" s="104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  <c r="CG462" s="79"/>
      <c r="CH462" s="79"/>
      <c r="CI462" s="79"/>
      <c r="CJ462" s="79"/>
      <c r="CK462" s="79"/>
      <c r="CL462" s="79"/>
      <c r="CM462" s="79"/>
      <c r="CN462" s="79"/>
      <c r="CO462" s="79"/>
      <c r="CP462" s="79"/>
      <c r="CQ462" s="79"/>
      <c r="CR462" s="79"/>
      <c r="CS462" s="79"/>
      <c r="CT462" s="79"/>
      <c r="CU462" s="79"/>
      <c r="CV462" s="79"/>
      <c r="CW462" s="79"/>
      <c r="CX462" s="79"/>
      <c r="CY462" s="79"/>
      <c r="CZ462" s="79"/>
      <c r="DA462" s="79"/>
    </row>
    <row r="463" spans="1:105" ht="15.75" x14ac:dyDescent="0.25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4"/>
      <c r="Y463" s="104"/>
      <c r="Z463" s="104"/>
      <c r="AA463" s="104"/>
      <c r="AB463" s="104"/>
      <c r="AC463" s="104"/>
      <c r="AD463" s="104"/>
      <c r="AE463" s="104"/>
      <c r="AF463" s="104"/>
      <c r="AG463" s="104"/>
      <c r="AH463" s="104"/>
      <c r="AI463" s="104"/>
      <c r="AJ463" s="104"/>
      <c r="AK463" s="104"/>
      <c r="AL463" s="104"/>
      <c r="AM463" s="104"/>
      <c r="AN463" s="104"/>
      <c r="AO463" s="104"/>
      <c r="AP463" s="104"/>
      <c r="AQ463" s="104"/>
      <c r="AR463" s="104"/>
      <c r="AS463" s="104"/>
      <c r="AT463" s="104"/>
      <c r="AU463" s="104"/>
      <c r="AV463" s="104"/>
      <c r="AW463" s="104"/>
      <c r="AX463" s="104"/>
      <c r="AY463" s="104"/>
      <c r="AZ463" s="104"/>
      <c r="BA463" s="104"/>
      <c r="BB463" s="104"/>
      <c r="BC463" s="104"/>
      <c r="BD463" s="104"/>
      <c r="BE463" s="104"/>
      <c r="BF463" s="104"/>
      <c r="BG463" s="104"/>
      <c r="BH463" s="104"/>
      <c r="BI463" s="104"/>
      <c r="BJ463" s="104"/>
      <c r="BK463" s="104"/>
      <c r="BL463" s="104"/>
      <c r="BM463" s="104"/>
      <c r="BN463" s="104"/>
      <c r="BO463" s="104"/>
      <c r="BP463" s="104"/>
      <c r="BQ463" s="104"/>
      <c r="BR463" s="104"/>
      <c r="BS463" s="104"/>
      <c r="BT463" s="104"/>
      <c r="BU463" s="104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  <c r="CG463" s="79"/>
      <c r="CH463" s="79"/>
      <c r="CI463" s="79"/>
      <c r="CJ463" s="79"/>
      <c r="CK463" s="79"/>
      <c r="CL463" s="79"/>
      <c r="CM463" s="79"/>
      <c r="CN463" s="79"/>
      <c r="CO463" s="79"/>
      <c r="CP463" s="79"/>
      <c r="CQ463" s="79"/>
      <c r="CR463" s="79"/>
      <c r="CS463" s="79"/>
      <c r="CT463" s="79"/>
      <c r="CU463" s="79"/>
      <c r="CV463" s="79"/>
      <c r="CW463" s="79"/>
      <c r="CX463" s="79"/>
      <c r="CY463" s="79"/>
      <c r="CZ463" s="79"/>
      <c r="DA463" s="79"/>
    </row>
    <row r="464" spans="1:105" ht="15.75" x14ac:dyDescent="0.25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4"/>
      <c r="Y464" s="104"/>
      <c r="Z464" s="104"/>
      <c r="AA464" s="104"/>
      <c r="AB464" s="104"/>
      <c r="AC464" s="104"/>
      <c r="AD464" s="104"/>
      <c r="AE464" s="104"/>
      <c r="AF464" s="104"/>
      <c r="AG464" s="104"/>
      <c r="AH464" s="104"/>
      <c r="AI464" s="104"/>
      <c r="AJ464" s="104"/>
      <c r="AK464" s="104"/>
      <c r="AL464" s="104"/>
      <c r="AM464" s="104"/>
      <c r="AN464" s="104"/>
      <c r="AO464" s="104"/>
      <c r="AP464" s="104"/>
      <c r="AQ464" s="104"/>
      <c r="AR464" s="104"/>
      <c r="AS464" s="104"/>
      <c r="AT464" s="104"/>
      <c r="AU464" s="104"/>
      <c r="AV464" s="104"/>
      <c r="AW464" s="104"/>
      <c r="AX464" s="104"/>
      <c r="AY464" s="104"/>
      <c r="AZ464" s="104"/>
      <c r="BA464" s="104"/>
      <c r="BB464" s="104"/>
      <c r="BC464" s="104"/>
      <c r="BD464" s="104"/>
      <c r="BE464" s="104"/>
      <c r="BF464" s="104"/>
      <c r="BG464" s="104"/>
      <c r="BH464" s="104"/>
      <c r="BI464" s="104"/>
      <c r="BJ464" s="104"/>
      <c r="BK464" s="104"/>
      <c r="BL464" s="104"/>
      <c r="BM464" s="104"/>
      <c r="BN464" s="104"/>
      <c r="BO464" s="104"/>
      <c r="BP464" s="104"/>
      <c r="BQ464" s="104"/>
      <c r="BR464" s="104"/>
      <c r="BS464" s="104"/>
      <c r="BT464" s="104"/>
      <c r="BU464" s="104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  <c r="CG464" s="79"/>
      <c r="CH464" s="79"/>
      <c r="CI464" s="79"/>
      <c r="CJ464" s="79"/>
      <c r="CK464" s="79"/>
      <c r="CL464" s="79"/>
      <c r="CM464" s="79"/>
      <c r="CN464" s="79"/>
      <c r="CO464" s="79"/>
      <c r="CP464" s="79"/>
      <c r="CQ464" s="79"/>
      <c r="CR464" s="79"/>
      <c r="CS464" s="79"/>
      <c r="CT464" s="79"/>
      <c r="CU464" s="79"/>
      <c r="CV464" s="79"/>
      <c r="CW464" s="79"/>
      <c r="CX464" s="79"/>
      <c r="CY464" s="79"/>
      <c r="CZ464" s="79"/>
      <c r="DA464" s="79"/>
    </row>
    <row r="465" spans="1:105" ht="15.75" x14ac:dyDescent="0.2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4"/>
      <c r="AI465" s="104"/>
      <c r="AJ465" s="104"/>
      <c r="AK465" s="104"/>
      <c r="AL465" s="104"/>
      <c r="AM465" s="104"/>
      <c r="AN465" s="104"/>
      <c r="AO465" s="104"/>
      <c r="AP465" s="104"/>
      <c r="AQ465" s="104"/>
      <c r="AR465" s="104"/>
      <c r="AS465" s="104"/>
      <c r="AT465" s="104"/>
      <c r="AU465" s="104"/>
      <c r="AV465" s="104"/>
      <c r="AW465" s="104"/>
      <c r="AX465" s="104"/>
      <c r="AY465" s="104"/>
      <c r="AZ465" s="104"/>
      <c r="BA465" s="104"/>
      <c r="BB465" s="104"/>
      <c r="BC465" s="104"/>
      <c r="BD465" s="104"/>
      <c r="BE465" s="104"/>
      <c r="BF465" s="104"/>
      <c r="BG465" s="104"/>
      <c r="BH465" s="104"/>
      <c r="BI465" s="104"/>
      <c r="BJ465" s="104"/>
      <c r="BK465" s="104"/>
      <c r="BL465" s="104"/>
      <c r="BM465" s="104"/>
      <c r="BN465" s="104"/>
      <c r="BO465" s="104"/>
      <c r="BP465" s="104"/>
      <c r="BQ465" s="104"/>
      <c r="BR465" s="104"/>
      <c r="BS465" s="104"/>
      <c r="BT465" s="104"/>
      <c r="BU465" s="104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  <c r="CG465" s="79"/>
      <c r="CH465" s="79"/>
      <c r="CI465" s="79"/>
      <c r="CJ465" s="79"/>
      <c r="CK465" s="79"/>
      <c r="CL465" s="79"/>
      <c r="CM465" s="79"/>
      <c r="CN465" s="79"/>
      <c r="CO465" s="79"/>
      <c r="CP465" s="79"/>
      <c r="CQ465" s="79"/>
      <c r="CR465" s="79"/>
      <c r="CS465" s="79"/>
      <c r="CT465" s="79"/>
      <c r="CU465" s="79"/>
      <c r="CV465" s="79"/>
      <c r="CW465" s="79"/>
      <c r="CX465" s="79"/>
      <c r="CY465" s="79"/>
      <c r="CZ465" s="79"/>
      <c r="DA465" s="79"/>
    </row>
    <row r="466" spans="1:105" ht="15.75" x14ac:dyDescent="0.25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4"/>
      <c r="Y466" s="104"/>
      <c r="Z466" s="104"/>
      <c r="AA466" s="104"/>
      <c r="AB466" s="104"/>
      <c r="AC466" s="104"/>
      <c r="AD466" s="104"/>
      <c r="AE466" s="104"/>
      <c r="AF466" s="104"/>
      <c r="AG466" s="104"/>
      <c r="AH466" s="104"/>
      <c r="AI466" s="104"/>
      <c r="AJ466" s="104"/>
      <c r="AK466" s="104"/>
      <c r="AL466" s="104"/>
      <c r="AM466" s="104"/>
      <c r="AN466" s="104"/>
      <c r="AO466" s="104"/>
      <c r="AP466" s="104"/>
      <c r="AQ466" s="104"/>
      <c r="AR466" s="104"/>
      <c r="AS466" s="104"/>
      <c r="AT466" s="104"/>
      <c r="AU466" s="104"/>
      <c r="AV466" s="104"/>
      <c r="AW466" s="104"/>
      <c r="AX466" s="104"/>
      <c r="AY466" s="104"/>
      <c r="AZ466" s="104"/>
      <c r="BA466" s="104"/>
      <c r="BB466" s="104"/>
      <c r="BC466" s="104"/>
      <c r="BD466" s="104"/>
      <c r="BE466" s="104"/>
      <c r="BF466" s="104"/>
      <c r="BG466" s="104"/>
      <c r="BH466" s="104"/>
      <c r="BI466" s="104"/>
      <c r="BJ466" s="104"/>
      <c r="BK466" s="104"/>
      <c r="BL466" s="104"/>
      <c r="BM466" s="104"/>
      <c r="BN466" s="104"/>
      <c r="BO466" s="104"/>
      <c r="BP466" s="104"/>
      <c r="BQ466" s="104"/>
      <c r="BR466" s="104"/>
      <c r="BS466" s="104"/>
      <c r="BT466" s="104"/>
      <c r="BU466" s="104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  <c r="CG466" s="79"/>
      <c r="CH466" s="79"/>
      <c r="CI466" s="79"/>
      <c r="CJ466" s="79"/>
      <c r="CK466" s="79"/>
      <c r="CL466" s="79"/>
      <c r="CM466" s="79"/>
      <c r="CN466" s="79"/>
      <c r="CO466" s="79"/>
      <c r="CP466" s="79"/>
      <c r="CQ466" s="79"/>
      <c r="CR466" s="79"/>
      <c r="CS466" s="79"/>
      <c r="CT466" s="79"/>
      <c r="CU466" s="79"/>
      <c r="CV466" s="79"/>
      <c r="CW466" s="79"/>
      <c r="CX466" s="79"/>
      <c r="CY466" s="79"/>
      <c r="CZ466" s="79"/>
      <c r="DA466" s="79"/>
    </row>
    <row r="467" spans="1:105" ht="15.75" x14ac:dyDescent="0.25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4"/>
      <c r="Y467" s="104"/>
      <c r="Z467" s="104"/>
      <c r="AA467" s="104"/>
      <c r="AB467" s="104"/>
      <c r="AC467" s="104"/>
      <c r="AD467" s="104"/>
      <c r="AE467" s="104"/>
      <c r="AF467" s="104"/>
      <c r="AG467" s="104"/>
      <c r="AH467" s="104"/>
      <c r="AI467" s="104"/>
      <c r="AJ467" s="104"/>
      <c r="AK467" s="104"/>
      <c r="AL467" s="104"/>
      <c r="AM467" s="104"/>
      <c r="AN467" s="104"/>
      <c r="AO467" s="104"/>
      <c r="AP467" s="104"/>
      <c r="AQ467" s="104"/>
      <c r="AR467" s="104"/>
      <c r="AS467" s="104"/>
      <c r="AT467" s="104"/>
      <c r="AU467" s="104"/>
      <c r="AV467" s="104"/>
      <c r="AW467" s="104"/>
      <c r="AX467" s="104"/>
      <c r="AY467" s="104"/>
      <c r="AZ467" s="104"/>
      <c r="BA467" s="104"/>
      <c r="BB467" s="104"/>
      <c r="BC467" s="104"/>
      <c r="BD467" s="104"/>
      <c r="BE467" s="104"/>
      <c r="BF467" s="104"/>
      <c r="BG467" s="104"/>
      <c r="BH467" s="104"/>
      <c r="BI467" s="104"/>
      <c r="BJ467" s="104"/>
      <c r="BK467" s="104"/>
      <c r="BL467" s="104"/>
      <c r="BM467" s="104"/>
      <c r="BN467" s="104"/>
      <c r="BO467" s="104"/>
      <c r="BP467" s="104"/>
      <c r="BQ467" s="104"/>
      <c r="BR467" s="104"/>
      <c r="BS467" s="104"/>
      <c r="BT467" s="104"/>
      <c r="BU467" s="104"/>
      <c r="BV467" s="79"/>
      <c r="BW467" s="79"/>
      <c r="BX467" s="79"/>
      <c r="BY467" s="79"/>
      <c r="BZ467" s="79"/>
      <c r="CA467" s="79"/>
      <c r="CB467" s="79"/>
      <c r="CC467" s="79"/>
      <c r="CD467" s="79"/>
      <c r="CE467" s="79"/>
      <c r="CF467" s="79"/>
      <c r="CG467" s="79"/>
      <c r="CH467" s="79"/>
      <c r="CI467" s="79"/>
      <c r="CJ467" s="79"/>
      <c r="CK467" s="79"/>
      <c r="CL467" s="79"/>
      <c r="CM467" s="79"/>
      <c r="CN467" s="79"/>
      <c r="CO467" s="79"/>
      <c r="CP467" s="79"/>
      <c r="CQ467" s="79"/>
      <c r="CR467" s="79"/>
      <c r="CS467" s="79"/>
      <c r="CT467" s="79"/>
      <c r="CU467" s="79"/>
      <c r="CV467" s="79"/>
      <c r="CW467" s="79"/>
      <c r="CX467" s="79"/>
      <c r="CY467" s="79"/>
      <c r="CZ467" s="79"/>
      <c r="DA467" s="79"/>
    </row>
    <row r="468" spans="1:105" ht="15.75" x14ac:dyDescent="0.25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4"/>
      <c r="Y468" s="104"/>
      <c r="Z468" s="104"/>
      <c r="AA468" s="104"/>
      <c r="AB468" s="104"/>
      <c r="AC468" s="104"/>
      <c r="AD468" s="104"/>
      <c r="AE468" s="104"/>
      <c r="AF468" s="104"/>
      <c r="AG468" s="104"/>
      <c r="AH468" s="104"/>
      <c r="AI468" s="104"/>
      <c r="AJ468" s="104"/>
      <c r="AK468" s="104"/>
      <c r="AL468" s="104"/>
      <c r="AM468" s="104"/>
      <c r="AN468" s="104"/>
      <c r="AO468" s="104"/>
      <c r="AP468" s="104"/>
      <c r="AQ468" s="104"/>
      <c r="AR468" s="104"/>
      <c r="AS468" s="104"/>
      <c r="AT468" s="104"/>
      <c r="AU468" s="104"/>
      <c r="AV468" s="104"/>
      <c r="AW468" s="104"/>
      <c r="AX468" s="104"/>
      <c r="AY468" s="104"/>
      <c r="AZ468" s="104"/>
      <c r="BA468" s="104"/>
      <c r="BB468" s="104"/>
      <c r="BC468" s="104"/>
      <c r="BD468" s="104"/>
      <c r="BE468" s="104"/>
      <c r="BF468" s="104"/>
      <c r="BG468" s="104"/>
      <c r="BH468" s="104"/>
      <c r="BI468" s="104"/>
      <c r="BJ468" s="104"/>
      <c r="BK468" s="104"/>
      <c r="BL468" s="104"/>
      <c r="BM468" s="104"/>
      <c r="BN468" s="104"/>
      <c r="BO468" s="104"/>
      <c r="BP468" s="104"/>
      <c r="BQ468" s="104"/>
      <c r="BR468" s="104"/>
      <c r="BS468" s="104"/>
      <c r="BT468" s="104"/>
      <c r="BU468" s="104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  <c r="CI468" s="79"/>
      <c r="CJ468" s="79"/>
      <c r="CK468" s="79"/>
      <c r="CL468" s="79"/>
      <c r="CM468" s="79"/>
      <c r="CN468" s="79"/>
      <c r="CO468" s="79"/>
      <c r="CP468" s="79"/>
      <c r="CQ468" s="79"/>
      <c r="CR468" s="79"/>
      <c r="CS468" s="79"/>
      <c r="CT468" s="79"/>
      <c r="CU468" s="79"/>
      <c r="CV468" s="79"/>
      <c r="CW468" s="79"/>
      <c r="CX468" s="79"/>
      <c r="CY468" s="79"/>
      <c r="CZ468" s="79"/>
      <c r="DA468" s="79"/>
    </row>
    <row r="469" spans="1:105" ht="15.75" x14ac:dyDescent="0.25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4"/>
      <c r="Y469" s="104"/>
      <c r="Z469" s="104"/>
      <c r="AA469" s="104"/>
      <c r="AB469" s="104"/>
      <c r="AC469" s="104"/>
      <c r="AD469" s="104"/>
      <c r="AE469" s="104"/>
      <c r="AF469" s="104"/>
      <c r="AG469" s="104"/>
      <c r="AH469" s="104"/>
      <c r="AI469" s="104"/>
      <c r="AJ469" s="104"/>
      <c r="AK469" s="104"/>
      <c r="AL469" s="104"/>
      <c r="AM469" s="104"/>
      <c r="AN469" s="104"/>
      <c r="AO469" s="104"/>
      <c r="AP469" s="104"/>
      <c r="AQ469" s="104"/>
      <c r="AR469" s="104"/>
      <c r="AS469" s="104"/>
      <c r="AT469" s="104"/>
      <c r="AU469" s="104"/>
      <c r="AV469" s="104"/>
      <c r="AW469" s="104"/>
      <c r="AX469" s="104"/>
      <c r="AY469" s="104"/>
      <c r="AZ469" s="104"/>
      <c r="BA469" s="104"/>
      <c r="BB469" s="104"/>
      <c r="BC469" s="104"/>
      <c r="BD469" s="104"/>
      <c r="BE469" s="104"/>
      <c r="BF469" s="104"/>
      <c r="BG469" s="104"/>
      <c r="BH469" s="104"/>
      <c r="BI469" s="104"/>
      <c r="BJ469" s="104"/>
      <c r="BK469" s="104"/>
      <c r="BL469" s="104"/>
      <c r="BM469" s="104"/>
      <c r="BN469" s="104"/>
      <c r="BO469" s="104"/>
      <c r="BP469" s="104"/>
      <c r="BQ469" s="104"/>
      <c r="BR469" s="104"/>
      <c r="BS469" s="104"/>
      <c r="BT469" s="104"/>
      <c r="BU469" s="104"/>
      <c r="BV469" s="79"/>
      <c r="BW469" s="79"/>
      <c r="BX469" s="79"/>
      <c r="BY469" s="79"/>
      <c r="BZ469" s="79"/>
      <c r="CA469" s="79"/>
      <c r="CB469" s="79"/>
      <c r="CC469" s="79"/>
      <c r="CD469" s="79"/>
      <c r="CE469" s="79"/>
      <c r="CF469" s="79"/>
      <c r="CG469" s="79"/>
      <c r="CH469" s="79"/>
      <c r="CI469" s="79"/>
      <c r="CJ469" s="79"/>
      <c r="CK469" s="79"/>
      <c r="CL469" s="79"/>
      <c r="CM469" s="79"/>
      <c r="CN469" s="79"/>
      <c r="CO469" s="79"/>
      <c r="CP469" s="79"/>
      <c r="CQ469" s="79"/>
      <c r="CR469" s="79"/>
      <c r="CS469" s="79"/>
      <c r="CT469" s="79"/>
      <c r="CU469" s="79"/>
      <c r="CV469" s="79"/>
      <c r="CW469" s="79"/>
      <c r="CX469" s="79"/>
      <c r="CY469" s="79"/>
      <c r="CZ469" s="79"/>
      <c r="DA469" s="79"/>
    </row>
    <row r="470" spans="1:105" ht="15.75" x14ac:dyDescent="0.25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4"/>
      <c r="Y470" s="104"/>
      <c r="Z470" s="104"/>
      <c r="AA470" s="104"/>
      <c r="AB470" s="104"/>
      <c r="AC470" s="104"/>
      <c r="AD470" s="104"/>
      <c r="AE470" s="104"/>
      <c r="AF470" s="104"/>
      <c r="AG470" s="104"/>
      <c r="AH470" s="104"/>
      <c r="AI470" s="104"/>
      <c r="AJ470" s="104"/>
      <c r="AK470" s="104"/>
      <c r="AL470" s="104"/>
      <c r="AM470" s="104"/>
      <c r="AN470" s="104"/>
      <c r="AO470" s="104"/>
      <c r="AP470" s="104"/>
      <c r="AQ470" s="104"/>
      <c r="AR470" s="104"/>
      <c r="AS470" s="104"/>
      <c r="AT470" s="104"/>
      <c r="AU470" s="104"/>
      <c r="AV470" s="104"/>
      <c r="AW470" s="104"/>
      <c r="AX470" s="104"/>
      <c r="AY470" s="104"/>
      <c r="AZ470" s="104"/>
      <c r="BA470" s="104"/>
      <c r="BB470" s="104"/>
      <c r="BC470" s="104"/>
      <c r="BD470" s="104"/>
      <c r="BE470" s="104"/>
      <c r="BF470" s="104"/>
      <c r="BG470" s="104"/>
      <c r="BH470" s="104"/>
      <c r="BI470" s="104"/>
      <c r="BJ470" s="104"/>
      <c r="BK470" s="104"/>
      <c r="BL470" s="104"/>
      <c r="BM470" s="104"/>
      <c r="BN470" s="104"/>
      <c r="BO470" s="104"/>
      <c r="BP470" s="104"/>
      <c r="BQ470" s="104"/>
      <c r="BR470" s="104"/>
      <c r="BS470" s="104"/>
      <c r="BT470" s="104"/>
      <c r="BU470" s="104"/>
      <c r="BV470" s="79"/>
      <c r="BW470" s="79"/>
      <c r="BX470" s="79"/>
      <c r="BY470" s="79"/>
      <c r="BZ470" s="79"/>
      <c r="CA470" s="79"/>
      <c r="CB470" s="79"/>
      <c r="CC470" s="79"/>
      <c r="CD470" s="79"/>
      <c r="CE470" s="79"/>
      <c r="CF470" s="79"/>
      <c r="CG470" s="79"/>
      <c r="CH470" s="79"/>
      <c r="CI470" s="79"/>
      <c r="CJ470" s="79"/>
      <c r="CK470" s="79"/>
      <c r="CL470" s="79"/>
      <c r="CM470" s="79"/>
      <c r="CN470" s="79"/>
      <c r="CO470" s="79"/>
      <c r="CP470" s="79"/>
      <c r="CQ470" s="79"/>
      <c r="CR470" s="79"/>
      <c r="CS470" s="79"/>
      <c r="CT470" s="79"/>
      <c r="CU470" s="79"/>
      <c r="CV470" s="79"/>
      <c r="CW470" s="79"/>
      <c r="CX470" s="79"/>
      <c r="CY470" s="79"/>
      <c r="CZ470" s="79"/>
      <c r="DA470" s="79"/>
    </row>
    <row r="471" spans="1:105" ht="15.75" x14ac:dyDescent="0.25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4"/>
      <c r="Y471" s="104"/>
      <c r="Z471" s="104"/>
      <c r="AA471" s="104"/>
      <c r="AB471" s="104"/>
      <c r="AC471" s="104"/>
      <c r="AD471" s="104"/>
      <c r="AE471" s="104"/>
      <c r="AF471" s="104"/>
      <c r="AG471" s="104"/>
      <c r="AH471" s="104"/>
      <c r="AI471" s="104"/>
      <c r="AJ471" s="104"/>
      <c r="AK471" s="104"/>
      <c r="AL471" s="104"/>
      <c r="AM471" s="104"/>
      <c r="AN471" s="104"/>
      <c r="AO471" s="104"/>
      <c r="AP471" s="104"/>
      <c r="AQ471" s="104"/>
      <c r="AR471" s="104"/>
      <c r="AS471" s="104"/>
      <c r="AT471" s="104"/>
      <c r="AU471" s="104"/>
      <c r="AV471" s="104"/>
      <c r="AW471" s="104"/>
      <c r="AX471" s="104"/>
      <c r="AY471" s="104"/>
      <c r="AZ471" s="104"/>
      <c r="BA471" s="104"/>
      <c r="BB471" s="104"/>
      <c r="BC471" s="104"/>
      <c r="BD471" s="104"/>
      <c r="BE471" s="104"/>
      <c r="BF471" s="104"/>
      <c r="BG471" s="104"/>
      <c r="BH471" s="104"/>
      <c r="BI471" s="104"/>
      <c r="BJ471" s="104"/>
      <c r="BK471" s="104"/>
      <c r="BL471" s="104"/>
      <c r="BM471" s="104"/>
      <c r="BN471" s="104"/>
      <c r="BO471" s="104"/>
      <c r="BP471" s="104"/>
      <c r="BQ471" s="104"/>
      <c r="BR471" s="104"/>
      <c r="BS471" s="104"/>
      <c r="BT471" s="104"/>
      <c r="BU471" s="104"/>
      <c r="BV471" s="79"/>
      <c r="BW471" s="79"/>
      <c r="BX471" s="79"/>
      <c r="BY471" s="79"/>
      <c r="BZ471" s="79"/>
      <c r="CA471" s="79"/>
      <c r="CB471" s="79"/>
      <c r="CC471" s="79"/>
      <c r="CD471" s="79"/>
      <c r="CE471" s="79"/>
      <c r="CF471" s="79"/>
      <c r="CG471" s="79"/>
      <c r="CH471" s="79"/>
      <c r="CI471" s="79"/>
      <c r="CJ471" s="79"/>
      <c r="CK471" s="79"/>
      <c r="CL471" s="79"/>
      <c r="CM471" s="79"/>
      <c r="CN471" s="79"/>
      <c r="CO471" s="79"/>
      <c r="CP471" s="79"/>
      <c r="CQ471" s="79"/>
      <c r="CR471" s="79"/>
      <c r="CS471" s="79"/>
      <c r="CT471" s="79"/>
      <c r="CU471" s="79"/>
      <c r="CV471" s="79"/>
      <c r="CW471" s="79"/>
      <c r="CX471" s="79"/>
      <c r="CY471" s="79"/>
      <c r="CZ471" s="79"/>
      <c r="DA471" s="79"/>
    </row>
    <row r="472" spans="1:105" ht="15.75" x14ac:dyDescent="0.25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4"/>
      <c r="Y472" s="104"/>
      <c r="Z472" s="104"/>
      <c r="AA472" s="104"/>
      <c r="AB472" s="104"/>
      <c r="AC472" s="104"/>
      <c r="AD472" s="104"/>
      <c r="AE472" s="104"/>
      <c r="AF472" s="104"/>
      <c r="AG472" s="104"/>
      <c r="AH472" s="104"/>
      <c r="AI472" s="104"/>
      <c r="AJ472" s="104"/>
      <c r="AK472" s="104"/>
      <c r="AL472" s="104"/>
      <c r="AM472" s="104"/>
      <c r="AN472" s="104"/>
      <c r="AO472" s="104"/>
      <c r="AP472" s="104"/>
      <c r="AQ472" s="104"/>
      <c r="AR472" s="104"/>
      <c r="AS472" s="104"/>
      <c r="AT472" s="104"/>
      <c r="AU472" s="104"/>
      <c r="AV472" s="104"/>
      <c r="AW472" s="104"/>
      <c r="AX472" s="104"/>
      <c r="AY472" s="104"/>
      <c r="AZ472" s="104"/>
      <c r="BA472" s="104"/>
      <c r="BB472" s="104"/>
      <c r="BC472" s="104"/>
      <c r="BD472" s="104"/>
      <c r="BE472" s="104"/>
      <c r="BF472" s="104"/>
      <c r="BG472" s="104"/>
      <c r="BH472" s="104"/>
      <c r="BI472" s="104"/>
      <c r="BJ472" s="104"/>
      <c r="BK472" s="104"/>
      <c r="BL472" s="104"/>
      <c r="BM472" s="104"/>
      <c r="BN472" s="104"/>
      <c r="BO472" s="104"/>
      <c r="BP472" s="104"/>
      <c r="BQ472" s="104"/>
      <c r="BR472" s="104"/>
      <c r="BS472" s="104"/>
      <c r="BT472" s="104"/>
      <c r="BU472" s="104"/>
      <c r="BV472" s="79"/>
      <c r="BW472" s="79"/>
      <c r="BX472" s="79"/>
      <c r="BY472" s="79"/>
      <c r="BZ472" s="79"/>
      <c r="CA472" s="79"/>
      <c r="CB472" s="79"/>
      <c r="CC472" s="79"/>
      <c r="CD472" s="79"/>
      <c r="CE472" s="79"/>
      <c r="CF472" s="79"/>
      <c r="CG472" s="79"/>
      <c r="CH472" s="79"/>
      <c r="CI472" s="79"/>
      <c r="CJ472" s="79"/>
      <c r="CK472" s="79"/>
      <c r="CL472" s="79"/>
      <c r="CM472" s="79"/>
      <c r="CN472" s="79"/>
      <c r="CO472" s="79"/>
      <c r="CP472" s="79"/>
      <c r="CQ472" s="79"/>
      <c r="CR472" s="79"/>
      <c r="CS472" s="79"/>
      <c r="CT472" s="79"/>
      <c r="CU472" s="79"/>
      <c r="CV472" s="79"/>
      <c r="CW472" s="79"/>
      <c r="CX472" s="79"/>
      <c r="CY472" s="79"/>
      <c r="CZ472" s="79"/>
      <c r="DA472" s="79"/>
    </row>
    <row r="473" spans="1:105" ht="15.75" x14ac:dyDescent="0.25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4"/>
      <c r="Y473" s="104"/>
      <c r="Z473" s="104"/>
      <c r="AA473" s="104"/>
      <c r="AB473" s="104"/>
      <c r="AC473" s="104"/>
      <c r="AD473" s="104"/>
      <c r="AE473" s="104"/>
      <c r="AF473" s="104"/>
      <c r="AG473" s="104"/>
      <c r="AH473" s="104"/>
      <c r="AI473" s="104"/>
      <c r="AJ473" s="104"/>
      <c r="AK473" s="104"/>
      <c r="AL473" s="104"/>
      <c r="AM473" s="104"/>
      <c r="AN473" s="104"/>
      <c r="AO473" s="104"/>
      <c r="AP473" s="104"/>
      <c r="AQ473" s="104"/>
      <c r="AR473" s="104"/>
      <c r="AS473" s="104"/>
      <c r="AT473" s="104"/>
      <c r="AU473" s="104"/>
      <c r="AV473" s="104"/>
      <c r="AW473" s="104"/>
      <c r="AX473" s="104"/>
      <c r="AY473" s="104"/>
      <c r="AZ473" s="104"/>
      <c r="BA473" s="104"/>
      <c r="BB473" s="104"/>
      <c r="BC473" s="104"/>
      <c r="BD473" s="104"/>
      <c r="BE473" s="104"/>
      <c r="BF473" s="104"/>
      <c r="BG473" s="104"/>
      <c r="BH473" s="104"/>
      <c r="BI473" s="104"/>
      <c r="BJ473" s="104"/>
      <c r="BK473" s="104"/>
      <c r="BL473" s="104"/>
      <c r="BM473" s="104"/>
      <c r="BN473" s="104"/>
      <c r="BO473" s="104"/>
      <c r="BP473" s="104"/>
      <c r="BQ473" s="104"/>
      <c r="BR473" s="104"/>
      <c r="BS473" s="104"/>
      <c r="BT473" s="104"/>
      <c r="BU473" s="104"/>
      <c r="BV473" s="79"/>
      <c r="BW473" s="79"/>
      <c r="BX473" s="79"/>
      <c r="BY473" s="79"/>
      <c r="BZ473" s="79"/>
      <c r="CA473" s="79"/>
      <c r="CB473" s="79"/>
      <c r="CC473" s="79"/>
      <c r="CD473" s="79"/>
      <c r="CE473" s="79"/>
      <c r="CF473" s="79"/>
      <c r="CG473" s="79"/>
      <c r="CH473" s="79"/>
      <c r="CI473" s="79"/>
      <c r="CJ473" s="79"/>
      <c r="CK473" s="79"/>
      <c r="CL473" s="79"/>
      <c r="CM473" s="79"/>
      <c r="CN473" s="79"/>
      <c r="CO473" s="79"/>
      <c r="CP473" s="79"/>
      <c r="CQ473" s="79"/>
      <c r="CR473" s="79"/>
      <c r="CS473" s="79"/>
      <c r="CT473" s="79"/>
      <c r="CU473" s="79"/>
      <c r="CV473" s="79"/>
      <c r="CW473" s="79"/>
      <c r="CX473" s="79"/>
      <c r="CY473" s="79"/>
      <c r="CZ473" s="79"/>
      <c r="DA473" s="79"/>
    </row>
    <row r="474" spans="1:105" ht="15.75" x14ac:dyDescent="0.25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4"/>
      <c r="Y474" s="104"/>
      <c r="Z474" s="104"/>
      <c r="AA474" s="104"/>
      <c r="AB474" s="104"/>
      <c r="AC474" s="104"/>
      <c r="AD474" s="104"/>
      <c r="AE474" s="104"/>
      <c r="AF474" s="104"/>
      <c r="AG474" s="104"/>
      <c r="AH474" s="104"/>
      <c r="AI474" s="104"/>
      <c r="AJ474" s="104"/>
      <c r="AK474" s="104"/>
      <c r="AL474" s="104"/>
      <c r="AM474" s="104"/>
      <c r="AN474" s="104"/>
      <c r="AO474" s="104"/>
      <c r="AP474" s="104"/>
      <c r="AQ474" s="104"/>
      <c r="AR474" s="104"/>
      <c r="AS474" s="104"/>
      <c r="AT474" s="104"/>
      <c r="AU474" s="104"/>
      <c r="AV474" s="104"/>
      <c r="AW474" s="104"/>
      <c r="AX474" s="104"/>
      <c r="AY474" s="104"/>
      <c r="AZ474" s="104"/>
      <c r="BA474" s="104"/>
      <c r="BB474" s="104"/>
      <c r="BC474" s="104"/>
      <c r="BD474" s="104"/>
      <c r="BE474" s="104"/>
      <c r="BF474" s="104"/>
      <c r="BG474" s="104"/>
      <c r="BH474" s="104"/>
      <c r="BI474" s="104"/>
      <c r="BJ474" s="104"/>
      <c r="BK474" s="104"/>
      <c r="BL474" s="104"/>
      <c r="BM474" s="104"/>
      <c r="BN474" s="104"/>
      <c r="BO474" s="104"/>
      <c r="BP474" s="104"/>
      <c r="BQ474" s="104"/>
      <c r="BR474" s="104"/>
      <c r="BS474" s="104"/>
      <c r="BT474" s="104"/>
      <c r="BU474" s="104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  <c r="CI474" s="79"/>
      <c r="CJ474" s="79"/>
      <c r="CK474" s="79"/>
      <c r="CL474" s="79"/>
      <c r="CM474" s="79"/>
      <c r="CN474" s="79"/>
      <c r="CO474" s="79"/>
      <c r="CP474" s="79"/>
      <c r="CQ474" s="79"/>
      <c r="CR474" s="79"/>
      <c r="CS474" s="79"/>
      <c r="CT474" s="79"/>
      <c r="CU474" s="79"/>
      <c r="CV474" s="79"/>
      <c r="CW474" s="79"/>
      <c r="CX474" s="79"/>
      <c r="CY474" s="79"/>
      <c r="CZ474" s="79"/>
      <c r="DA474" s="79"/>
    </row>
    <row r="475" spans="1:105" ht="15.75" x14ac:dyDescent="0.2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4"/>
      <c r="Y475" s="104"/>
      <c r="Z475" s="104"/>
      <c r="AA475" s="104"/>
      <c r="AB475" s="104"/>
      <c r="AC475" s="104"/>
      <c r="AD475" s="104"/>
      <c r="AE475" s="104"/>
      <c r="AF475" s="104"/>
      <c r="AG475" s="104"/>
      <c r="AH475" s="104"/>
      <c r="AI475" s="104"/>
      <c r="AJ475" s="104"/>
      <c r="AK475" s="104"/>
      <c r="AL475" s="104"/>
      <c r="AM475" s="104"/>
      <c r="AN475" s="104"/>
      <c r="AO475" s="104"/>
      <c r="AP475" s="104"/>
      <c r="AQ475" s="104"/>
      <c r="AR475" s="104"/>
      <c r="AS475" s="104"/>
      <c r="AT475" s="104"/>
      <c r="AU475" s="104"/>
      <c r="AV475" s="104"/>
      <c r="AW475" s="104"/>
      <c r="AX475" s="104"/>
      <c r="AY475" s="104"/>
      <c r="AZ475" s="104"/>
      <c r="BA475" s="104"/>
      <c r="BB475" s="104"/>
      <c r="BC475" s="104"/>
      <c r="BD475" s="104"/>
      <c r="BE475" s="104"/>
      <c r="BF475" s="104"/>
      <c r="BG475" s="104"/>
      <c r="BH475" s="104"/>
      <c r="BI475" s="104"/>
      <c r="BJ475" s="104"/>
      <c r="BK475" s="104"/>
      <c r="BL475" s="104"/>
      <c r="BM475" s="104"/>
      <c r="BN475" s="104"/>
      <c r="BO475" s="104"/>
      <c r="BP475" s="104"/>
      <c r="BQ475" s="104"/>
      <c r="BR475" s="104"/>
      <c r="BS475" s="104"/>
      <c r="BT475" s="104"/>
      <c r="BU475" s="104"/>
      <c r="BV475" s="79"/>
      <c r="BW475" s="79"/>
      <c r="BX475" s="79"/>
      <c r="BY475" s="79"/>
      <c r="BZ475" s="79"/>
      <c r="CA475" s="79"/>
      <c r="CB475" s="79"/>
      <c r="CC475" s="79"/>
      <c r="CD475" s="79"/>
      <c r="CE475" s="79"/>
      <c r="CF475" s="79"/>
      <c r="CG475" s="79"/>
      <c r="CH475" s="79"/>
      <c r="CI475" s="79"/>
      <c r="CJ475" s="79"/>
      <c r="CK475" s="79"/>
      <c r="CL475" s="79"/>
      <c r="CM475" s="79"/>
      <c r="CN475" s="79"/>
      <c r="CO475" s="79"/>
      <c r="CP475" s="79"/>
      <c r="CQ475" s="79"/>
      <c r="CR475" s="79"/>
      <c r="CS475" s="79"/>
      <c r="CT475" s="79"/>
      <c r="CU475" s="79"/>
      <c r="CV475" s="79"/>
      <c r="CW475" s="79"/>
      <c r="CX475" s="79"/>
      <c r="CY475" s="79"/>
      <c r="CZ475" s="79"/>
      <c r="DA475" s="79"/>
    </row>
    <row r="476" spans="1:105" ht="15.75" x14ac:dyDescent="0.25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4"/>
      <c r="Y476" s="104"/>
      <c r="Z476" s="104"/>
      <c r="AA476" s="104"/>
      <c r="AB476" s="104"/>
      <c r="AC476" s="104"/>
      <c r="AD476" s="104"/>
      <c r="AE476" s="104"/>
      <c r="AF476" s="104"/>
      <c r="AG476" s="104"/>
      <c r="AH476" s="104"/>
      <c r="AI476" s="104"/>
      <c r="AJ476" s="104"/>
      <c r="AK476" s="104"/>
      <c r="AL476" s="104"/>
      <c r="AM476" s="104"/>
      <c r="AN476" s="104"/>
      <c r="AO476" s="104"/>
      <c r="AP476" s="104"/>
      <c r="AQ476" s="104"/>
      <c r="AR476" s="104"/>
      <c r="AS476" s="104"/>
      <c r="AT476" s="104"/>
      <c r="AU476" s="104"/>
      <c r="AV476" s="104"/>
      <c r="AW476" s="104"/>
      <c r="AX476" s="104"/>
      <c r="AY476" s="104"/>
      <c r="AZ476" s="104"/>
      <c r="BA476" s="104"/>
      <c r="BB476" s="104"/>
      <c r="BC476" s="104"/>
      <c r="BD476" s="104"/>
      <c r="BE476" s="104"/>
      <c r="BF476" s="104"/>
      <c r="BG476" s="104"/>
      <c r="BH476" s="104"/>
      <c r="BI476" s="104"/>
      <c r="BJ476" s="104"/>
      <c r="BK476" s="104"/>
      <c r="BL476" s="104"/>
      <c r="BM476" s="104"/>
      <c r="BN476" s="104"/>
      <c r="BO476" s="104"/>
      <c r="BP476" s="104"/>
      <c r="BQ476" s="104"/>
      <c r="BR476" s="104"/>
      <c r="BS476" s="104"/>
      <c r="BT476" s="104"/>
      <c r="BU476" s="104"/>
      <c r="BV476" s="79"/>
      <c r="BW476" s="79"/>
      <c r="BX476" s="79"/>
      <c r="BY476" s="79"/>
      <c r="BZ476" s="79"/>
      <c r="CA476" s="79"/>
      <c r="CB476" s="79"/>
      <c r="CC476" s="79"/>
      <c r="CD476" s="79"/>
      <c r="CE476" s="79"/>
      <c r="CF476" s="79"/>
      <c r="CG476" s="79"/>
      <c r="CH476" s="79"/>
      <c r="CI476" s="79"/>
      <c r="CJ476" s="79"/>
      <c r="CK476" s="79"/>
      <c r="CL476" s="79"/>
      <c r="CM476" s="79"/>
      <c r="CN476" s="79"/>
      <c r="CO476" s="79"/>
      <c r="CP476" s="79"/>
      <c r="CQ476" s="79"/>
      <c r="CR476" s="79"/>
      <c r="CS476" s="79"/>
      <c r="CT476" s="79"/>
      <c r="CU476" s="79"/>
      <c r="CV476" s="79"/>
      <c r="CW476" s="79"/>
      <c r="CX476" s="79"/>
      <c r="CY476" s="79"/>
      <c r="CZ476" s="79"/>
      <c r="DA476" s="79"/>
    </row>
    <row r="477" spans="1:105" ht="15.75" x14ac:dyDescent="0.25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4"/>
      <c r="Y477" s="104"/>
      <c r="Z477" s="104"/>
      <c r="AA477" s="104"/>
      <c r="AB477" s="104"/>
      <c r="AC477" s="104"/>
      <c r="AD477" s="104"/>
      <c r="AE477" s="104"/>
      <c r="AF477" s="104"/>
      <c r="AG477" s="104"/>
      <c r="AH477" s="104"/>
      <c r="AI477" s="104"/>
      <c r="AJ477" s="104"/>
      <c r="AK477" s="104"/>
      <c r="AL477" s="104"/>
      <c r="AM477" s="104"/>
      <c r="AN477" s="104"/>
      <c r="AO477" s="104"/>
      <c r="AP477" s="104"/>
      <c r="AQ477" s="104"/>
      <c r="AR477" s="104"/>
      <c r="AS477" s="104"/>
      <c r="AT477" s="104"/>
      <c r="AU477" s="104"/>
      <c r="AV477" s="104"/>
      <c r="AW477" s="104"/>
      <c r="AX477" s="104"/>
      <c r="AY477" s="104"/>
      <c r="AZ477" s="104"/>
      <c r="BA477" s="104"/>
      <c r="BB477" s="104"/>
      <c r="BC477" s="104"/>
      <c r="BD477" s="104"/>
      <c r="BE477" s="104"/>
      <c r="BF477" s="104"/>
      <c r="BG477" s="104"/>
      <c r="BH477" s="104"/>
      <c r="BI477" s="104"/>
      <c r="BJ477" s="104"/>
      <c r="BK477" s="104"/>
      <c r="BL477" s="104"/>
      <c r="BM477" s="104"/>
      <c r="BN477" s="104"/>
      <c r="BO477" s="104"/>
      <c r="BP477" s="104"/>
      <c r="BQ477" s="104"/>
      <c r="BR477" s="104"/>
      <c r="BS477" s="104"/>
      <c r="BT477" s="104"/>
      <c r="BU477" s="104"/>
      <c r="BV477" s="79"/>
      <c r="BW477" s="79"/>
      <c r="BX477" s="79"/>
      <c r="BY477" s="79"/>
      <c r="BZ477" s="79"/>
      <c r="CA477" s="79"/>
      <c r="CB477" s="79"/>
      <c r="CC477" s="79"/>
      <c r="CD477" s="79"/>
      <c r="CE477" s="79"/>
      <c r="CF477" s="79"/>
      <c r="CG477" s="79"/>
      <c r="CH477" s="79"/>
      <c r="CI477" s="79"/>
      <c r="CJ477" s="79"/>
      <c r="CK477" s="79"/>
      <c r="CL477" s="79"/>
      <c r="CM477" s="79"/>
      <c r="CN477" s="79"/>
      <c r="CO477" s="79"/>
      <c r="CP477" s="79"/>
      <c r="CQ477" s="79"/>
      <c r="CR477" s="79"/>
      <c r="CS477" s="79"/>
      <c r="CT477" s="79"/>
      <c r="CU477" s="79"/>
      <c r="CV477" s="79"/>
      <c r="CW477" s="79"/>
      <c r="CX477" s="79"/>
      <c r="CY477" s="79"/>
      <c r="CZ477" s="79"/>
      <c r="DA477" s="79"/>
    </row>
    <row r="478" spans="1:105" ht="15.75" x14ac:dyDescent="0.25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4"/>
      <c r="Y478" s="104"/>
      <c r="Z478" s="104"/>
      <c r="AA478" s="104"/>
      <c r="AB478" s="104"/>
      <c r="AC478" s="104"/>
      <c r="AD478" s="104"/>
      <c r="AE478" s="104"/>
      <c r="AF478" s="104"/>
      <c r="AG478" s="104"/>
      <c r="AH478" s="104"/>
      <c r="AI478" s="104"/>
      <c r="AJ478" s="104"/>
      <c r="AK478" s="104"/>
      <c r="AL478" s="104"/>
      <c r="AM478" s="104"/>
      <c r="AN478" s="104"/>
      <c r="AO478" s="104"/>
      <c r="AP478" s="104"/>
      <c r="AQ478" s="104"/>
      <c r="AR478" s="104"/>
      <c r="AS478" s="104"/>
      <c r="AT478" s="104"/>
      <c r="AU478" s="104"/>
      <c r="AV478" s="104"/>
      <c r="AW478" s="104"/>
      <c r="AX478" s="104"/>
      <c r="AY478" s="104"/>
      <c r="AZ478" s="104"/>
      <c r="BA478" s="104"/>
      <c r="BB478" s="104"/>
      <c r="BC478" s="104"/>
      <c r="BD478" s="104"/>
      <c r="BE478" s="104"/>
      <c r="BF478" s="104"/>
      <c r="BG478" s="104"/>
      <c r="BH478" s="104"/>
      <c r="BI478" s="104"/>
      <c r="BJ478" s="104"/>
      <c r="BK478" s="104"/>
      <c r="BL478" s="104"/>
      <c r="BM478" s="104"/>
      <c r="BN478" s="104"/>
      <c r="BO478" s="104"/>
      <c r="BP478" s="104"/>
      <c r="BQ478" s="104"/>
      <c r="BR478" s="104"/>
      <c r="BS478" s="104"/>
      <c r="BT478" s="104"/>
      <c r="BU478" s="104"/>
      <c r="BV478" s="79"/>
      <c r="BW478" s="79"/>
      <c r="BX478" s="79"/>
      <c r="BY478" s="79"/>
      <c r="BZ478" s="79"/>
      <c r="CA478" s="79"/>
      <c r="CB478" s="79"/>
      <c r="CC478" s="79"/>
      <c r="CD478" s="79"/>
      <c r="CE478" s="79"/>
      <c r="CF478" s="79"/>
      <c r="CG478" s="79"/>
      <c r="CH478" s="79"/>
      <c r="CI478" s="79"/>
      <c r="CJ478" s="79"/>
      <c r="CK478" s="79"/>
      <c r="CL478" s="79"/>
      <c r="CM478" s="79"/>
      <c r="CN478" s="79"/>
      <c r="CO478" s="79"/>
      <c r="CP478" s="79"/>
      <c r="CQ478" s="79"/>
      <c r="CR478" s="79"/>
      <c r="CS478" s="79"/>
      <c r="CT478" s="79"/>
      <c r="CU478" s="79"/>
      <c r="CV478" s="79"/>
      <c r="CW478" s="79"/>
      <c r="CX478" s="79"/>
      <c r="CY478" s="79"/>
      <c r="CZ478" s="79"/>
      <c r="DA478" s="79"/>
    </row>
    <row r="479" spans="1:105" ht="15.75" x14ac:dyDescent="0.25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4"/>
      <c r="Y479" s="104"/>
      <c r="Z479" s="104"/>
      <c r="AA479" s="104"/>
      <c r="AB479" s="104"/>
      <c r="AC479" s="104"/>
      <c r="AD479" s="104"/>
      <c r="AE479" s="104"/>
      <c r="AF479" s="104"/>
      <c r="AG479" s="104"/>
      <c r="AH479" s="104"/>
      <c r="AI479" s="104"/>
      <c r="AJ479" s="104"/>
      <c r="AK479" s="104"/>
      <c r="AL479" s="104"/>
      <c r="AM479" s="104"/>
      <c r="AN479" s="104"/>
      <c r="AO479" s="104"/>
      <c r="AP479" s="104"/>
      <c r="AQ479" s="104"/>
      <c r="AR479" s="104"/>
      <c r="AS479" s="104"/>
      <c r="AT479" s="104"/>
      <c r="AU479" s="104"/>
      <c r="AV479" s="104"/>
      <c r="AW479" s="104"/>
      <c r="AX479" s="104"/>
      <c r="AY479" s="104"/>
      <c r="AZ479" s="104"/>
      <c r="BA479" s="104"/>
      <c r="BB479" s="104"/>
      <c r="BC479" s="104"/>
      <c r="BD479" s="104"/>
      <c r="BE479" s="104"/>
      <c r="BF479" s="104"/>
      <c r="BG479" s="104"/>
      <c r="BH479" s="104"/>
      <c r="BI479" s="104"/>
      <c r="BJ479" s="104"/>
      <c r="BK479" s="104"/>
      <c r="BL479" s="104"/>
      <c r="BM479" s="104"/>
      <c r="BN479" s="104"/>
      <c r="BO479" s="104"/>
      <c r="BP479" s="104"/>
      <c r="BQ479" s="104"/>
      <c r="BR479" s="104"/>
      <c r="BS479" s="104"/>
      <c r="BT479" s="104"/>
      <c r="BU479" s="104"/>
      <c r="BV479" s="79"/>
      <c r="BW479" s="79"/>
      <c r="BX479" s="79"/>
      <c r="BY479" s="79"/>
      <c r="BZ479" s="79"/>
      <c r="CA479" s="79"/>
      <c r="CB479" s="79"/>
      <c r="CC479" s="79"/>
      <c r="CD479" s="79"/>
      <c r="CE479" s="79"/>
      <c r="CF479" s="79"/>
      <c r="CG479" s="79"/>
      <c r="CH479" s="79"/>
      <c r="CI479" s="79"/>
      <c r="CJ479" s="79"/>
      <c r="CK479" s="79"/>
      <c r="CL479" s="79"/>
      <c r="CM479" s="79"/>
      <c r="CN479" s="79"/>
      <c r="CO479" s="79"/>
      <c r="CP479" s="79"/>
      <c r="CQ479" s="79"/>
      <c r="CR479" s="79"/>
      <c r="CS479" s="79"/>
      <c r="CT479" s="79"/>
      <c r="CU479" s="79"/>
      <c r="CV479" s="79"/>
      <c r="CW479" s="79"/>
      <c r="CX479" s="79"/>
      <c r="CY479" s="79"/>
      <c r="CZ479" s="79"/>
      <c r="DA479" s="79"/>
    </row>
    <row r="480" spans="1:105" ht="15.75" x14ac:dyDescent="0.25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4"/>
      <c r="AI480" s="104"/>
      <c r="AJ480" s="104"/>
      <c r="AK480" s="104"/>
      <c r="AL480" s="104"/>
      <c r="AM480" s="104"/>
      <c r="AN480" s="104"/>
      <c r="AO480" s="104"/>
      <c r="AP480" s="104"/>
      <c r="AQ480" s="104"/>
      <c r="AR480" s="104"/>
      <c r="AS480" s="104"/>
      <c r="AT480" s="104"/>
      <c r="AU480" s="104"/>
      <c r="AV480" s="104"/>
      <c r="AW480" s="104"/>
      <c r="AX480" s="104"/>
      <c r="AY480" s="104"/>
      <c r="AZ480" s="104"/>
      <c r="BA480" s="104"/>
      <c r="BB480" s="104"/>
      <c r="BC480" s="104"/>
      <c r="BD480" s="104"/>
      <c r="BE480" s="104"/>
      <c r="BF480" s="104"/>
      <c r="BG480" s="104"/>
      <c r="BH480" s="104"/>
      <c r="BI480" s="104"/>
      <c r="BJ480" s="104"/>
      <c r="BK480" s="104"/>
      <c r="BL480" s="104"/>
      <c r="BM480" s="104"/>
      <c r="BN480" s="104"/>
      <c r="BO480" s="104"/>
      <c r="BP480" s="104"/>
      <c r="BQ480" s="104"/>
      <c r="BR480" s="104"/>
      <c r="BS480" s="104"/>
      <c r="BT480" s="104"/>
      <c r="BU480" s="104"/>
      <c r="BV480" s="79"/>
      <c r="BW480" s="79"/>
      <c r="BX480" s="79"/>
      <c r="BY480" s="79"/>
      <c r="BZ480" s="79"/>
      <c r="CA480" s="79"/>
      <c r="CB480" s="79"/>
      <c r="CC480" s="79"/>
      <c r="CD480" s="79"/>
      <c r="CE480" s="79"/>
      <c r="CF480" s="79"/>
      <c r="CG480" s="79"/>
      <c r="CH480" s="79"/>
      <c r="CI480" s="79"/>
      <c r="CJ480" s="79"/>
      <c r="CK480" s="79"/>
      <c r="CL480" s="79"/>
      <c r="CM480" s="79"/>
      <c r="CN480" s="79"/>
      <c r="CO480" s="79"/>
      <c r="CP480" s="79"/>
      <c r="CQ480" s="79"/>
      <c r="CR480" s="79"/>
      <c r="CS480" s="79"/>
      <c r="CT480" s="79"/>
      <c r="CU480" s="79"/>
      <c r="CV480" s="79"/>
      <c r="CW480" s="79"/>
      <c r="CX480" s="79"/>
      <c r="CY480" s="79"/>
      <c r="CZ480" s="79"/>
      <c r="DA480" s="79"/>
    </row>
    <row r="481" spans="1:105" ht="15.75" x14ac:dyDescent="0.25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4"/>
      <c r="Y481" s="104"/>
      <c r="Z481" s="104"/>
      <c r="AA481" s="104"/>
      <c r="AB481" s="104"/>
      <c r="AC481" s="104"/>
      <c r="AD481" s="104"/>
      <c r="AE481" s="104"/>
      <c r="AF481" s="104"/>
      <c r="AG481" s="104"/>
      <c r="AH481" s="104"/>
      <c r="AI481" s="104"/>
      <c r="AJ481" s="104"/>
      <c r="AK481" s="104"/>
      <c r="AL481" s="104"/>
      <c r="AM481" s="104"/>
      <c r="AN481" s="104"/>
      <c r="AO481" s="104"/>
      <c r="AP481" s="104"/>
      <c r="AQ481" s="104"/>
      <c r="AR481" s="104"/>
      <c r="AS481" s="104"/>
      <c r="AT481" s="104"/>
      <c r="AU481" s="104"/>
      <c r="AV481" s="104"/>
      <c r="AW481" s="104"/>
      <c r="AX481" s="104"/>
      <c r="AY481" s="104"/>
      <c r="AZ481" s="104"/>
      <c r="BA481" s="104"/>
      <c r="BB481" s="104"/>
      <c r="BC481" s="104"/>
      <c r="BD481" s="104"/>
      <c r="BE481" s="104"/>
      <c r="BF481" s="104"/>
      <c r="BG481" s="104"/>
      <c r="BH481" s="104"/>
      <c r="BI481" s="104"/>
      <c r="BJ481" s="104"/>
      <c r="BK481" s="104"/>
      <c r="BL481" s="104"/>
      <c r="BM481" s="104"/>
      <c r="BN481" s="104"/>
      <c r="BO481" s="104"/>
      <c r="BP481" s="104"/>
      <c r="BQ481" s="104"/>
      <c r="BR481" s="104"/>
      <c r="BS481" s="104"/>
      <c r="BT481" s="104"/>
      <c r="BU481" s="104"/>
      <c r="BV481" s="79"/>
      <c r="BW481" s="79"/>
      <c r="BX481" s="79"/>
      <c r="BY481" s="79"/>
      <c r="BZ481" s="79"/>
      <c r="CA481" s="79"/>
      <c r="CB481" s="79"/>
      <c r="CC481" s="79"/>
      <c r="CD481" s="79"/>
      <c r="CE481" s="79"/>
      <c r="CF481" s="79"/>
      <c r="CG481" s="79"/>
      <c r="CH481" s="79"/>
      <c r="CI481" s="79"/>
      <c r="CJ481" s="79"/>
      <c r="CK481" s="79"/>
      <c r="CL481" s="79"/>
      <c r="CM481" s="79"/>
      <c r="CN481" s="79"/>
      <c r="CO481" s="79"/>
      <c r="CP481" s="79"/>
      <c r="CQ481" s="79"/>
      <c r="CR481" s="79"/>
      <c r="CS481" s="79"/>
      <c r="CT481" s="79"/>
      <c r="CU481" s="79"/>
      <c r="CV481" s="79"/>
      <c r="CW481" s="79"/>
      <c r="CX481" s="79"/>
      <c r="CY481" s="79"/>
      <c r="CZ481" s="79"/>
      <c r="DA481" s="79"/>
    </row>
    <row r="482" spans="1:105" ht="15.75" x14ac:dyDescent="0.25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4"/>
      <c r="AI482" s="104"/>
      <c r="AJ482" s="104"/>
      <c r="AK482" s="104"/>
      <c r="AL482" s="104"/>
      <c r="AM482" s="104"/>
      <c r="AN482" s="104"/>
      <c r="AO482" s="104"/>
      <c r="AP482" s="104"/>
      <c r="AQ482" s="104"/>
      <c r="AR482" s="104"/>
      <c r="AS482" s="104"/>
      <c r="AT482" s="104"/>
      <c r="AU482" s="104"/>
      <c r="AV482" s="104"/>
      <c r="AW482" s="104"/>
      <c r="AX482" s="104"/>
      <c r="AY482" s="104"/>
      <c r="AZ482" s="104"/>
      <c r="BA482" s="104"/>
      <c r="BB482" s="104"/>
      <c r="BC482" s="104"/>
      <c r="BD482" s="104"/>
      <c r="BE482" s="104"/>
      <c r="BF482" s="104"/>
      <c r="BG482" s="104"/>
      <c r="BH482" s="104"/>
      <c r="BI482" s="104"/>
      <c r="BJ482" s="104"/>
      <c r="BK482" s="104"/>
      <c r="BL482" s="104"/>
      <c r="BM482" s="104"/>
      <c r="BN482" s="104"/>
      <c r="BO482" s="104"/>
      <c r="BP482" s="104"/>
      <c r="BQ482" s="104"/>
      <c r="BR482" s="104"/>
      <c r="BS482" s="104"/>
      <c r="BT482" s="104"/>
      <c r="BU482" s="104"/>
      <c r="BV482" s="79"/>
      <c r="BW482" s="79"/>
      <c r="BX482" s="79"/>
      <c r="BY482" s="79"/>
      <c r="BZ482" s="79"/>
      <c r="CA482" s="79"/>
      <c r="CB482" s="79"/>
      <c r="CC482" s="79"/>
      <c r="CD482" s="79"/>
      <c r="CE482" s="79"/>
      <c r="CF482" s="79"/>
      <c r="CG482" s="79"/>
      <c r="CH482" s="79"/>
      <c r="CI482" s="79"/>
      <c r="CJ482" s="79"/>
      <c r="CK482" s="79"/>
      <c r="CL482" s="79"/>
      <c r="CM482" s="79"/>
      <c r="CN482" s="79"/>
      <c r="CO482" s="79"/>
      <c r="CP482" s="79"/>
      <c r="CQ482" s="79"/>
      <c r="CR482" s="79"/>
      <c r="CS482" s="79"/>
      <c r="CT482" s="79"/>
      <c r="CU482" s="79"/>
      <c r="CV482" s="79"/>
      <c r="CW482" s="79"/>
      <c r="CX482" s="79"/>
      <c r="CY482" s="79"/>
      <c r="CZ482" s="79"/>
      <c r="DA482" s="79"/>
    </row>
    <row r="483" spans="1:105" ht="15.75" x14ac:dyDescent="0.25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4"/>
      <c r="Y483" s="104"/>
      <c r="Z483" s="104"/>
      <c r="AA483" s="104"/>
      <c r="AB483" s="104"/>
      <c r="AC483" s="104"/>
      <c r="AD483" s="104"/>
      <c r="AE483" s="104"/>
      <c r="AF483" s="104"/>
      <c r="AG483" s="104"/>
      <c r="AH483" s="104"/>
      <c r="AI483" s="104"/>
      <c r="AJ483" s="104"/>
      <c r="AK483" s="104"/>
      <c r="AL483" s="104"/>
      <c r="AM483" s="104"/>
      <c r="AN483" s="104"/>
      <c r="AO483" s="104"/>
      <c r="AP483" s="104"/>
      <c r="AQ483" s="104"/>
      <c r="AR483" s="104"/>
      <c r="AS483" s="104"/>
      <c r="AT483" s="104"/>
      <c r="AU483" s="104"/>
      <c r="AV483" s="104"/>
      <c r="AW483" s="104"/>
      <c r="AX483" s="104"/>
      <c r="AY483" s="104"/>
      <c r="AZ483" s="104"/>
      <c r="BA483" s="104"/>
      <c r="BB483" s="104"/>
      <c r="BC483" s="104"/>
      <c r="BD483" s="104"/>
      <c r="BE483" s="104"/>
      <c r="BF483" s="104"/>
      <c r="BG483" s="104"/>
      <c r="BH483" s="104"/>
      <c r="BI483" s="104"/>
      <c r="BJ483" s="104"/>
      <c r="BK483" s="104"/>
      <c r="BL483" s="104"/>
      <c r="BM483" s="104"/>
      <c r="BN483" s="104"/>
      <c r="BO483" s="104"/>
      <c r="BP483" s="104"/>
      <c r="BQ483" s="104"/>
      <c r="BR483" s="104"/>
      <c r="BS483" s="104"/>
      <c r="BT483" s="104"/>
      <c r="BU483" s="104"/>
      <c r="BV483" s="79"/>
      <c r="BW483" s="79"/>
      <c r="BX483" s="79"/>
      <c r="BY483" s="79"/>
      <c r="BZ483" s="79"/>
      <c r="CA483" s="79"/>
      <c r="CB483" s="79"/>
      <c r="CC483" s="79"/>
      <c r="CD483" s="79"/>
      <c r="CE483" s="79"/>
      <c r="CF483" s="79"/>
      <c r="CG483" s="79"/>
      <c r="CH483" s="79"/>
      <c r="CI483" s="79"/>
      <c r="CJ483" s="79"/>
      <c r="CK483" s="79"/>
      <c r="CL483" s="79"/>
      <c r="CM483" s="79"/>
      <c r="CN483" s="79"/>
      <c r="CO483" s="79"/>
      <c r="CP483" s="79"/>
      <c r="CQ483" s="79"/>
      <c r="CR483" s="79"/>
      <c r="CS483" s="79"/>
      <c r="CT483" s="79"/>
      <c r="CU483" s="79"/>
      <c r="CV483" s="79"/>
      <c r="CW483" s="79"/>
      <c r="CX483" s="79"/>
      <c r="CY483" s="79"/>
      <c r="CZ483" s="79"/>
      <c r="DA483" s="79"/>
    </row>
    <row r="484" spans="1:105" ht="15.75" x14ac:dyDescent="0.25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4"/>
      <c r="Y484" s="104"/>
      <c r="Z484" s="104"/>
      <c r="AA484" s="104"/>
      <c r="AB484" s="104"/>
      <c r="AC484" s="104"/>
      <c r="AD484" s="104"/>
      <c r="AE484" s="104"/>
      <c r="AF484" s="104"/>
      <c r="AG484" s="104"/>
      <c r="AH484" s="104"/>
      <c r="AI484" s="104"/>
      <c r="AJ484" s="104"/>
      <c r="AK484" s="104"/>
      <c r="AL484" s="104"/>
      <c r="AM484" s="104"/>
      <c r="AN484" s="104"/>
      <c r="AO484" s="104"/>
      <c r="AP484" s="104"/>
      <c r="AQ484" s="104"/>
      <c r="AR484" s="104"/>
      <c r="AS484" s="104"/>
      <c r="AT484" s="104"/>
      <c r="AU484" s="104"/>
      <c r="AV484" s="104"/>
      <c r="AW484" s="104"/>
      <c r="AX484" s="104"/>
      <c r="AY484" s="104"/>
      <c r="AZ484" s="104"/>
      <c r="BA484" s="104"/>
      <c r="BB484" s="104"/>
      <c r="BC484" s="104"/>
      <c r="BD484" s="104"/>
      <c r="BE484" s="104"/>
      <c r="BF484" s="104"/>
      <c r="BG484" s="104"/>
      <c r="BH484" s="104"/>
      <c r="BI484" s="104"/>
      <c r="BJ484" s="104"/>
      <c r="BK484" s="104"/>
      <c r="BL484" s="104"/>
      <c r="BM484" s="104"/>
      <c r="BN484" s="104"/>
      <c r="BO484" s="104"/>
      <c r="BP484" s="104"/>
      <c r="BQ484" s="104"/>
      <c r="BR484" s="104"/>
      <c r="BS484" s="104"/>
      <c r="BT484" s="104"/>
      <c r="BU484" s="104"/>
      <c r="BV484" s="79"/>
      <c r="BW484" s="79"/>
      <c r="BX484" s="79"/>
      <c r="BY484" s="79"/>
      <c r="BZ484" s="79"/>
      <c r="CA484" s="79"/>
      <c r="CB484" s="79"/>
      <c r="CC484" s="79"/>
      <c r="CD484" s="79"/>
      <c r="CE484" s="79"/>
      <c r="CF484" s="79"/>
      <c r="CG484" s="79"/>
      <c r="CH484" s="79"/>
      <c r="CI484" s="79"/>
      <c r="CJ484" s="79"/>
      <c r="CK484" s="79"/>
      <c r="CL484" s="79"/>
      <c r="CM484" s="79"/>
      <c r="CN484" s="79"/>
      <c r="CO484" s="79"/>
      <c r="CP484" s="79"/>
      <c r="CQ484" s="79"/>
      <c r="CR484" s="79"/>
      <c r="CS484" s="79"/>
      <c r="CT484" s="79"/>
      <c r="CU484" s="79"/>
      <c r="CV484" s="79"/>
      <c r="CW484" s="79"/>
      <c r="CX484" s="79"/>
      <c r="CY484" s="79"/>
      <c r="CZ484" s="79"/>
      <c r="DA484" s="79"/>
    </row>
    <row r="485" spans="1:105" ht="15.75" x14ac:dyDescent="0.2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4"/>
      <c r="Y485" s="104"/>
      <c r="Z485" s="104"/>
      <c r="AA485" s="104"/>
      <c r="AB485" s="104"/>
      <c r="AC485" s="104"/>
      <c r="AD485" s="104"/>
      <c r="AE485" s="104"/>
      <c r="AF485" s="104"/>
      <c r="AG485" s="104"/>
      <c r="AH485" s="104"/>
      <c r="AI485" s="104"/>
      <c r="AJ485" s="104"/>
      <c r="AK485" s="104"/>
      <c r="AL485" s="104"/>
      <c r="AM485" s="104"/>
      <c r="AN485" s="104"/>
      <c r="AO485" s="104"/>
      <c r="AP485" s="104"/>
      <c r="AQ485" s="104"/>
      <c r="AR485" s="104"/>
      <c r="AS485" s="104"/>
      <c r="AT485" s="104"/>
      <c r="AU485" s="104"/>
      <c r="AV485" s="104"/>
      <c r="AW485" s="104"/>
      <c r="AX485" s="104"/>
      <c r="AY485" s="104"/>
      <c r="AZ485" s="104"/>
      <c r="BA485" s="104"/>
      <c r="BB485" s="104"/>
      <c r="BC485" s="104"/>
      <c r="BD485" s="104"/>
      <c r="BE485" s="104"/>
      <c r="BF485" s="104"/>
      <c r="BG485" s="104"/>
      <c r="BH485" s="104"/>
      <c r="BI485" s="104"/>
      <c r="BJ485" s="104"/>
      <c r="BK485" s="104"/>
      <c r="BL485" s="104"/>
      <c r="BM485" s="104"/>
      <c r="BN485" s="104"/>
      <c r="BO485" s="104"/>
      <c r="BP485" s="104"/>
      <c r="BQ485" s="104"/>
      <c r="BR485" s="104"/>
      <c r="BS485" s="104"/>
      <c r="BT485" s="104"/>
      <c r="BU485" s="104"/>
      <c r="BV485" s="79"/>
      <c r="BW485" s="79"/>
      <c r="BX485" s="79"/>
      <c r="BY485" s="79"/>
      <c r="BZ485" s="79"/>
      <c r="CA485" s="79"/>
      <c r="CB485" s="79"/>
      <c r="CC485" s="79"/>
      <c r="CD485" s="79"/>
      <c r="CE485" s="79"/>
      <c r="CF485" s="79"/>
      <c r="CG485" s="79"/>
      <c r="CH485" s="79"/>
      <c r="CI485" s="79"/>
      <c r="CJ485" s="79"/>
      <c r="CK485" s="79"/>
      <c r="CL485" s="79"/>
      <c r="CM485" s="79"/>
      <c r="CN485" s="79"/>
      <c r="CO485" s="79"/>
      <c r="CP485" s="79"/>
      <c r="CQ485" s="79"/>
      <c r="CR485" s="79"/>
      <c r="CS485" s="79"/>
      <c r="CT485" s="79"/>
      <c r="CU485" s="79"/>
      <c r="CV485" s="79"/>
      <c r="CW485" s="79"/>
      <c r="CX485" s="79"/>
      <c r="CY485" s="79"/>
      <c r="CZ485" s="79"/>
      <c r="DA485" s="79"/>
    </row>
    <row r="486" spans="1:105" ht="15.75" x14ac:dyDescent="0.25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4"/>
      <c r="Y486" s="104"/>
      <c r="Z486" s="104"/>
      <c r="AA486" s="104"/>
      <c r="AB486" s="104"/>
      <c r="AC486" s="104"/>
      <c r="AD486" s="104"/>
      <c r="AE486" s="104"/>
      <c r="AF486" s="104"/>
      <c r="AG486" s="104"/>
      <c r="AH486" s="104"/>
      <c r="AI486" s="104"/>
      <c r="AJ486" s="104"/>
      <c r="AK486" s="104"/>
      <c r="AL486" s="104"/>
      <c r="AM486" s="104"/>
      <c r="AN486" s="104"/>
      <c r="AO486" s="104"/>
      <c r="AP486" s="104"/>
      <c r="AQ486" s="104"/>
      <c r="AR486" s="104"/>
      <c r="AS486" s="104"/>
      <c r="AT486" s="104"/>
      <c r="AU486" s="104"/>
      <c r="AV486" s="104"/>
      <c r="AW486" s="104"/>
      <c r="AX486" s="104"/>
      <c r="AY486" s="104"/>
      <c r="AZ486" s="104"/>
      <c r="BA486" s="104"/>
      <c r="BB486" s="104"/>
      <c r="BC486" s="104"/>
      <c r="BD486" s="104"/>
      <c r="BE486" s="104"/>
      <c r="BF486" s="104"/>
      <c r="BG486" s="104"/>
      <c r="BH486" s="104"/>
      <c r="BI486" s="104"/>
      <c r="BJ486" s="104"/>
      <c r="BK486" s="104"/>
      <c r="BL486" s="104"/>
      <c r="BM486" s="104"/>
      <c r="BN486" s="104"/>
      <c r="BO486" s="104"/>
      <c r="BP486" s="104"/>
      <c r="BQ486" s="104"/>
      <c r="BR486" s="104"/>
      <c r="BS486" s="104"/>
      <c r="BT486" s="104"/>
      <c r="BU486" s="104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79"/>
      <c r="CM486" s="79"/>
      <c r="CN486" s="79"/>
      <c r="CO486" s="79"/>
      <c r="CP486" s="79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</row>
    <row r="487" spans="1:105" ht="15.75" x14ac:dyDescent="0.25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4"/>
      <c r="Y487" s="104"/>
      <c r="Z487" s="104"/>
      <c r="AA487" s="104"/>
      <c r="AB487" s="104"/>
      <c r="AC487" s="104"/>
      <c r="AD487" s="104"/>
      <c r="AE487" s="104"/>
      <c r="AF487" s="104"/>
      <c r="AG487" s="104"/>
      <c r="AH487" s="104"/>
      <c r="AI487" s="104"/>
      <c r="AJ487" s="104"/>
      <c r="AK487" s="104"/>
      <c r="AL487" s="104"/>
      <c r="AM487" s="104"/>
      <c r="AN487" s="104"/>
      <c r="AO487" s="104"/>
      <c r="AP487" s="104"/>
      <c r="AQ487" s="104"/>
      <c r="AR487" s="104"/>
      <c r="AS487" s="104"/>
      <c r="AT487" s="104"/>
      <c r="AU487" s="104"/>
      <c r="AV487" s="104"/>
      <c r="AW487" s="104"/>
      <c r="AX487" s="104"/>
      <c r="AY487" s="104"/>
      <c r="AZ487" s="104"/>
      <c r="BA487" s="104"/>
      <c r="BB487" s="104"/>
      <c r="BC487" s="104"/>
      <c r="BD487" s="104"/>
      <c r="BE487" s="104"/>
      <c r="BF487" s="104"/>
      <c r="BG487" s="104"/>
      <c r="BH487" s="104"/>
      <c r="BI487" s="104"/>
      <c r="BJ487" s="104"/>
      <c r="BK487" s="104"/>
      <c r="BL487" s="104"/>
      <c r="BM487" s="104"/>
      <c r="BN487" s="104"/>
      <c r="BO487" s="104"/>
      <c r="BP487" s="104"/>
      <c r="BQ487" s="104"/>
      <c r="BR487" s="104"/>
      <c r="BS487" s="104"/>
      <c r="BT487" s="104"/>
      <c r="BU487" s="104"/>
      <c r="BV487" s="79"/>
      <c r="BW487" s="79"/>
      <c r="BX487" s="79"/>
      <c r="BY487" s="79"/>
      <c r="BZ487" s="79"/>
      <c r="CA487" s="79"/>
      <c r="CB487" s="79"/>
      <c r="CC487" s="79"/>
      <c r="CD487" s="79"/>
      <c r="CE487" s="79"/>
      <c r="CF487" s="79"/>
      <c r="CG487" s="79"/>
      <c r="CH487" s="79"/>
      <c r="CI487" s="79"/>
      <c r="CJ487" s="79"/>
      <c r="CK487" s="79"/>
      <c r="CL487" s="79"/>
      <c r="CM487" s="79"/>
      <c r="CN487" s="79"/>
      <c r="CO487" s="79"/>
      <c r="CP487" s="79"/>
      <c r="CQ487" s="79"/>
      <c r="CR487" s="79"/>
      <c r="CS487" s="79"/>
      <c r="CT487" s="79"/>
      <c r="CU487" s="79"/>
      <c r="CV487" s="79"/>
      <c r="CW487" s="79"/>
      <c r="CX487" s="79"/>
      <c r="CY487" s="79"/>
      <c r="CZ487" s="79"/>
      <c r="DA487" s="79"/>
    </row>
    <row r="488" spans="1:105" ht="15.75" x14ac:dyDescent="0.25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4"/>
      <c r="Y488" s="104"/>
      <c r="Z488" s="104"/>
      <c r="AA488" s="104"/>
      <c r="AB488" s="104"/>
      <c r="AC488" s="104"/>
      <c r="AD488" s="104"/>
      <c r="AE488" s="104"/>
      <c r="AF488" s="104"/>
      <c r="AG488" s="104"/>
      <c r="AH488" s="104"/>
      <c r="AI488" s="104"/>
      <c r="AJ488" s="104"/>
      <c r="AK488" s="104"/>
      <c r="AL488" s="104"/>
      <c r="AM488" s="104"/>
      <c r="AN488" s="104"/>
      <c r="AO488" s="104"/>
      <c r="AP488" s="104"/>
      <c r="AQ488" s="104"/>
      <c r="AR488" s="104"/>
      <c r="AS488" s="104"/>
      <c r="AT488" s="104"/>
      <c r="AU488" s="104"/>
      <c r="AV488" s="104"/>
      <c r="AW488" s="104"/>
      <c r="AX488" s="104"/>
      <c r="AY488" s="104"/>
      <c r="AZ488" s="104"/>
      <c r="BA488" s="104"/>
      <c r="BB488" s="104"/>
      <c r="BC488" s="104"/>
      <c r="BD488" s="104"/>
      <c r="BE488" s="104"/>
      <c r="BF488" s="104"/>
      <c r="BG488" s="104"/>
      <c r="BH488" s="104"/>
      <c r="BI488" s="104"/>
      <c r="BJ488" s="104"/>
      <c r="BK488" s="104"/>
      <c r="BL488" s="104"/>
      <c r="BM488" s="104"/>
      <c r="BN488" s="104"/>
      <c r="BO488" s="104"/>
      <c r="BP488" s="104"/>
      <c r="BQ488" s="104"/>
      <c r="BR488" s="104"/>
      <c r="BS488" s="104"/>
      <c r="BT488" s="104"/>
      <c r="BU488" s="104"/>
      <c r="BV488" s="79"/>
      <c r="BW488" s="79"/>
      <c r="BX488" s="79"/>
      <c r="BY488" s="79"/>
      <c r="BZ488" s="79"/>
      <c r="CA488" s="79"/>
      <c r="CB488" s="79"/>
      <c r="CC488" s="79"/>
      <c r="CD488" s="79"/>
      <c r="CE488" s="79"/>
      <c r="CF488" s="79"/>
      <c r="CG488" s="79"/>
      <c r="CH488" s="79"/>
      <c r="CI488" s="79"/>
      <c r="CJ488" s="79"/>
      <c r="CK488" s="79"/>
      <c r="CL488" s="79"/>
      <c r="CM488" s="79"/>
      <c r="CN488" s="79"/>
      <c r="CO488" s="79"/>
      <c r="CP488" s="79"/>
      <c r="CQ488" s="79"/>
      <c r="CR488" s="79"/>
      <c r="CS488" s="79"/>
      <c r="CT488" s="79"/>
      <c r="CU488" s="79"/>
      <c r="CV488" s="79"/>
      <c r="CW488" s="79"/>
      <c r="CX488" s="79"/>
      <c r="CY488" s="79"/>
      <c r="CZ488" s="79"/>
      <c r="DA488" s="79"/>
    </row>
    <row r="489" spans="1:105" ht="15.75" x14ac:dyDescent="0.25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4"/>
      <c r="Y489" s="104"/>
      <c r="Z489" s="104"/>
      <c r="AA489" s="104"/>
      <c r="AB489" s="104"/>
      <c r="AC489" s="104"/>
      <c r="AD489" s="104"/>
      <c r="AE489" s="104"/>
      <c r="AF489" s="104"/>
      <c r="AG489" s="104"/>
      <c r="AH489" s="104"/>
      <c r="AI489" s="104"/>
      <c r="AJ489" s="104"/>
      <c r="AK489" s="104"/>
      <c r="AL489" s="104"/>
      <c r="AM489" s="104"/>
      <c r="AN489" s="104"/>
      <c r="AO489" s="104"/>
      <c r="AP489" s="104"/>
      <c r="AQ489" s="104"/>
      <c r="AR489" s="104"/>
      <c r="AS489" s="104"/>
      <c r="AT489" s="104"/>
      <c r="AU489" s="104"/>
      <c r="AV489" s="104"/>
      <c r="AW489" s="104"/>
      <c r="AX489" s="104"/>
      <c r="AY489" s="104"/>
      <c r="AZ489" s="104"/>
      <c r="BA489" s="104"/>
      <c r="BB489" s="104"/>
      <c r="BC489" s="104"/>
      <c r="BD489" s="104"/>
      <c r="BE489" s="104"/>
      <c r="BF489" s="104"/>
      <c r="BG489" s="104"/>
      <c r="BH489" s="104"/>
      <c r="BI489" s="104"/>
      <c r="BJ489" s="104"/>
      <c r="BK489" s="104"/>
      <c r="BL489" s="104"/>
      <c r="BM489" s="104"/>
      <c r="BN489" s="104"/>
      <c r="BO489" s="104"/>
      <c r="BP489" s="104"/>
      <c r="BQ489" s="104"/>
      <c r="BR489" s="104"/>
      <c r="BS489" s="104"/>
      <c r="BT489" s="104"/>
      <c r="BU489" s="104"/>
      <c r="BV489" s="79"/>
      <c r="BW489" s="79"/>
      <c r="BX489" s="79"/>
      <c r="BY489" s="79"/>
      <c r="BZ489" s="79"/>
      <c r="CA489" s="79"/>
      <c r="CB489" s="79"/>
      <c r="CC489" s="79"/>
      <c r="CD489" s="79"/>
      <c r="CE489" s="79"/>
      <c r="CF489" s="79"/>
      <c r="CG489" s="79"/>
      <c r="CH489" s="79"/>
      <c r="CI489" s="79"/>
      <c r="CJ489" s="79"/>
      <c r="CK489" s="79"/>
      <c r="CL489" s="79"/>
      <c r="CM489" s="79"/>
      <c r="CN489" s="79"/>
      <c r="CO489" s="79"/>
      <c r="CP489" s="79"/>
      <c r="CQ489" s="79"/>
      <c r="CR489" s="79"/>
      <c r="CS489" s="79"/>
      <c r="CT489" s="79"/>
      <c r="CU489" s="79"/>
      <c r="CV489" s="79"/>
      <c r="CW489" s="79"/>
      <c r="CX489" s="79"/>
      <c r="CY489" s="79"/>
      <c r="CZ489" s="79"/>
      <c r="DA489" s="79"/>
    </row>
    <row r="490" spans="1:105" ht="15.75" x14ac:dyDescent="0.25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4"/>
      <c r="Y490" s="104"/>
      <c r="Z490" s="104"/>
      <c r="AA490" s="104"/>
      <c r="AB490" s="104"/>
      <c r="AC490" s="104"/>
      <c r="AD490" s="104"/>
      <c r="AE490" s="104"/>
      <c r="AF490" s="104"/>
      <c r="AG490" s="104"/>
      <c r="AH490" s="104"/>
      <c r="AI490" s="104"/>
      <c r="AJ490" s="104"/>
      <c r="AK490" s="104"/>
      <c r="AL490" s="104"/>
      <c r="AM490" s="104"/>
      <c r="AN490" s="104"/>
      <c r="AO490" s="104"/>
      <c r="AP490" s="104"/>
      <c r="AQ490" s="104"/>
      <c r="AR490" s="104"/>
      <c r="AS490" s="104"/>
      <c r="AT490" s="104"/>
      <c r="AU490" s="104"/>
      <c r="AV490" s="104"/>
      <c r="AW490" s="104"/>
      <c r="AX490" s="104"/>
      <c r="AY490" s="104"/>
      <c r="AZ490" s="104"/>
      <c r="BA490" s="104"/>
      <c r="BB490" s="104"/>
      <c r="BC490" s="104"/>
      <c r="BD490" s="104"/>
      <c r="BE490" s="104"/>
      <c r="BF490" s="104"/>
      <c r="BG490" s="104"/>
      <c r="BH490" s="104"/>
      <c r="BI490" s="104"/>
      <c r="BJ490" s="104"/>
      <c r="BK490" s="104"/>
      <c r="BL490" s="104"/>
      <c r="BM490" s="104"/>
      <c r="BN490" s="104"/>
      <c r="BO490" s="104"/>
      <c r="BP490" s="104"/>
      <c r="BQ490" s="104"/>
      <c r="BR490" s="104"/>
      <c r="BS490" s="104"/>
      <c r="BT490" s="104"/>
      <c r="BU490" s="104"/>
      <c r="BV490" s="79"/>
      <c r="BW490" s="79"/>
      <c r="BX490" s="79"/>
      <c r="BY490" s="79"/>
      <c r="BZ490" s="79"/>
      <c r="CA490" s="79"/>
      <c r="CB490" s="79"/>
      <c r="CC490" s="79"/>
      <c r="CD490" s="79"/>
      <c r="CE490" s="79"/>
      <c r="CF490" s="79"/>
      <c r="CG490" s="79"/>
      <c r="CH490" s="79"/>
      <c r="CI490" s="79"/>
      <c r="CJ490" s="79"/>
      <c r="CK490" s="79"/>
      <c r="CL490" s="79"/>
      <c r="CM490" s="79"/>
      <c r="CN490" s="79"/>
      <c r="CO490" s="79"/>
      <c r="CP490" s="79"/>
      <c r="CQ490" s="79"/>
      <c r="CR490" s="79"/>
      <c r="CS490" s="79"/>
      <c r="CT490" s="79"/>
      <c r="CU490" s="79"/>
      <c r="CV490" s="79"/>
      <c r="CW490" s="79"/>
      <c r="CX490" s="79"/>
      <c r="CY490" s="79"/>
      <c r="CZ490" s="79"/>
      <c r="DA490" s="79"/>
    </row>
    <row r="491" spans="1:105" ht="15.75" x14ac:dyDescent="0.25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4"/>
      <c r="Y491" s="104"/>
      <c r="Z491" s="104"/>
      <c r="AA491" s="104"/>
      <c r="AB491" s="104"/>
      <c r="AC491" s="104"/>
      <c r="AD491" s="104"/>
      <c r="AE491" s="104"/>
      <c r="AF491" s="104"/>
      <c r="AG491" s="104"/>
      <c r="AH491" s="104"/>
      <c r="AI491" s="104"/>
      <c r="AJ491" s="104"/>
      <c r="AK491" s="104"/>
      <c r="AL491" s="104"/>
      <c r="AM491" s="104"/>
      <c r="AN491" s="104"/>
      <c r="AO491" s="104"/>
      <c r="AP491" s="104"/>
      <c r="AQ491" s="104"/>
      <c r="AR491" s="104"/>
      <c r="AS491" s="104"/>
      <c r="AT491" s="104"/>
      <c r="AU491" s="104"/>
      <c r="AV491" s="104"/>
      <c r="AW491" s="104"/>
      <c r="AX491" s="104"/>
      <c r="AY491" s="104"/>
      <c r="AZ491" s="104"/>
      <c r="BA491" s="104"/>
      <c r="BB491" s="104"/>
      <c r="BC491" s="104"/>
      <c r="BD491" s="104"/>
      <c r="BE491" s="104"/>
      <c r="BF491" s="104"/>
      <c r="BG491" s="104"/>
      <c r="BH491" s="104"/>
      <c r="BI491" s="104"/>
      <c r="BJ491" s="104"/>
      <c r="BK491" s="104"/>
      <c r="BL491" s="104"/>
      <c r="BM491" s="104"/>
      <c r="BN491" s="104"/>
      <c r="BO491" s="104"/>
      <c r="BP491" s="104"/>
      <c r="BQ491" s="104"/>
      <c r="BR491" s="104"/>
      <c r="BS491" s="104"/>
      <c r="BT491" s="104"/>
      <c r="BU491" s="104"/>
      <c r="BV491" s="79"/>
      <c r="BW491" s="79"/>
      <c r="BX491" s="79"/>
      <c r="BY491" s="79"/>
      <c r="BZ491" s="79"/>
      <c r="CA491" s="79"/>
      <c r="CB491" s="79"/>
      <c r="CC491" s="79"/>
      <c r="CD491" s="79"/>
      <c r="CE491" s="79"/>
      <c r="CF491" s="79"/>
      <c r="CG491" s="79"/>
      <c r="CH491" s="79"/>
      <c r="CI491" s="79"/>
      <c r="CJ491" s="79"/>
      <c r="CK491" s="79"/>
      <c r="CL491" s="79"/>
      <c r="CM491" s="79"/>
      <c r="CN491" s="79"/>
      <c r="CO491" s="79"/>
      <c r="CP491" s="79"/>
      <c r="CQ491" s="79"/>
      <c r="CR491" s="79"/>
      <c r="CS491" s="79"/>
      <c r="CT491" s="79"/>
      <c r="CU491" s="79"/>
      <c r="CV491" s="79"/>
      <c r="CW491" s="79"/>
      <c r="CX491" s="79"/>
      <c r="CY491" s="79"/>
      <c r="CZ491" s="79"/>
      <c r="DA491" s="79"/>
    </row>
    <row r="492" spans="1:105" ht="15.75" x14ac:dyDescent="0.25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4"/>
      <c r="Y492" s="104"/>
      <c r="Z492" s="104"/>
      <c r="AA492" s="104"/>
      <c r="AB492" s="104"/>
      <c r="AC492" s="104"/>
      <c r="AD492" s="104"/>
      <c r="AE492" s="104"/>
      <c r="AF492" s="104"/>
      <c r="AG492" s="104"/>
      <c r="AH492" s="104"/>
      <c r="AI492" s="104"/>
      <c r="AJ492" s="104"/>
      <c r="AK492" s="104"/>
      <c r="AL492" s="104"/>
      <c r="AM492" s="104"/>
      <c r="AN492" s="104"/>
      <c r="AO492" s="104"/>
      <c r="AP492" s="104"/>
      <c r="AQ492" s="104"/>
      <c r="AR492" s="104"/>
      <c r="AS492" s="104"/>
      <c r="AT492" s="104"/>
      <c r="AU492" s="104"/>
      <c r="AV492" s="104"/>
      <c r="AW492" s="104"/>
      <c r="AX492" s="104"/>
      <c r="AY492" s="104"/>
      <c r="AZ492" s="104"/>
      <c r="BA492" s="104"/>
      <c r="BB492" s="104"/>
      <c r="BC492" s="104"/>
      <c r="BD492" s="104"/>
      <c r="BE492" s="104"/>
      <c r="BF492" s="104"/>
      <c r="BG492" s="104"/>
      <c r="BH492" s="104"/>
      <c r="BI492" s="104"/>
      <c r="BJ492" s="104"/>
      <c r="BK492" s="104"/>
      <c r="BL492" s="104"/>
      <c r="BM492" s="104"/>
      <c r="BN492" s="104"/>
      <c r="BO492" s="104"/>
      <c r="BP492" s="104"/>
      <c r="BQ492" s="104"/>
      <c r="BR492" s="104"/>
      <c r="BS492" s="104"/>
      <c r="BT492" s="104"/>
      <c r="BU492" s="104"/>
      <c r="BV492" s="79"/>
      <c r="BW492" s="79"/>
      <c r="BX492" s="79"/>
      <c r="BY492" s="79"/>
      <c r="BZ492" s="79"/>
      <c r="CA492" s="79"/>
      <c r="CB492" s="79"/>
      <c r="CC492" s="79"/>
      <c r="CD492" s="79"/>
      <c r="CE492" s="79"/>
      <c r="CF492" s="79"/>
      <c r="CG492" s="79"/>
      <c r="CH492" s="79"/>
      <c r="CI492" s="79"/>
      <c r="CJ492" s="79"/>
      <c r="CK492" s="79"/>
      <c r="CL492" s="79"/>
      <c r="CM492" s="79"/>
      <c r="CN492" s="79"/>
      <c r="CO492" s="79"/>
      <c r="CP492" s="79"/>
      <c r="CQ492" s="79"/>
      <c r="CR492" s="79"/>
      <c r="CS492" s="79"/>
      <c r="CT492" s="79"/>
      <c r="CU492" s="79"/>
      <c r="CV492" s="79"/>
      <c r="CW492" s="79"/>
      <c r="CX492" s="79"/>
      <c r="CY492" s="79"/>
      <c r="CZ492" s="79"/>
      <c r="DA492" s="79"/>
    </row>
    <row r="493" spans="1:105" ht="15.75" x14ac:dyDescent="0.25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4"/>
      <c r="Y493" s="104"/>
      <c r="Z493" s="104"/>
      <c r="AA493" s="104"/>
      <c r="AB493" s="104"/>
      <c r="AC493" s="104"/>
      <c r="AD493" s="104"/>
      <c r="AE493" s="104"/>
      <c r="AF493" s="104"/>
      <c r="AG493" s="104"/>
      <c r="AH493" s="104"/>
      <c r="AI493" s="104"/>
      <c r="AJ493" s="104"/>
      <c r="AK493" s="104"/>
      <c r="AL493" s="104"/>
      <c r="AM493" s="104"/>
      <c r="AN493" s="104"/>
      <c r="AO493" s="104"/>
      <c r="AP493" s="104"/>
      <c r="AQ493" s="104"/>
      <c r="AR493" s="104"/>
      <c r="AS493" s="104"/>
      <c r="AT493" s="104"/>
      <c r="AU493" s="104"/>
      <c r="AV493" s="104"/>
      <c r="AW493" s="104"/>
      <c r="AX493" s="104"/>
      <c r="AY493" s="104"/>
      <c r="AZ493" s="104"/>
      <c r="BA493" s="104"/>
      <c r="BB493" s="104"/>
      <c r="BC493" s="104"/>
      <c r="BD493" s="104"/>
      <c r="BE493" s="104"/>
      <c r="BF493" s="104"/>
      <c r="BG493" s="104"/>
      <c r="BH493" s="104"/>
      <c r="BI493" s="104"/>
      <c r="BJ493" s="104"/>
      <c r="BK493" s="104"/>
      <c r="BL493" s="104"/>
      <c r="BM493" s="104"/>
      <c r="BN493" s="104"/>
      <c r="BO493" s="104"/>
      <c r="BP493" s="104"/>
      <c r="BQ493" s="104"/>
      <c r="BR493" s="104"/>
      <c r="BS493" s="104"/>
      <c r="BT493" s="104"/>
      <c r="BU493" s="104"/>
      <c r="BV493" s="79"/>
      <c r="BW493" s="79"/>
      <c r="BX493" s="79"/>
      <c r="BY493" s="79"/>
      <c r="BZ493" s="79"/>
      <c r="CA493" s="79"/>
      <c r="CB493" s="79"/>
      <c r="CC493" s="79"/>
      <c r="CD493" s="79"/>
      <c r="CE493" s="79"/>
      <c r="CF493" s="79"/>
      <c r="CG493" s="79"/>
      <c r="CH493" s="79"/>
      <c r="CI493" s="79"/>
      <c r="CJ493" s="79"/>
      <c r="CK493" s="79"/>
      <c r="CL493" s="79"/>
      <c r="CM493" s="79"/>
      <c r="CN493" s="79"/>
      <c r="CO493" s="79"/>
      <c r="CP493" s="79"/>
      <c r="CQ493" s="79"/>
      <c r="CR493" s="79"/>
      <c r="CS493" s="79"/>
      <c r="CT493" s="79"/>
      <c r="CU493" s="79"/>
      <c r="CV493" s="79"/>
      <c r="CW493" s="79"/>
      <c r="CX493" s="79"/>
      <c r="CY493" s="79"/>
      <c r="CZ493" s="79"/>
      <c r="DA493" s="79"/>
    </row>
    <row r="494" spans="1:105" ht="15.75" x14ac:dyDescent="0.25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4"/>
      <c r="Y494" s="104"/>
      <c r="Z494" s="104"/>
      <c r="AA494" s="104"/>
      <c r="AB494" s="104"/>
      <c r="AC494" s="104"/>
      <c r="AD494" s="104"/>
      <c r="AE494" s="104"/>
      <c r="AF494" s="104"/>
      <c r="AG494" s="104"/>
      <c r="AH494" s="104"/>
      <c r="AI494" s="104"/>
      <c r="AJ494" s="104"/>
      <c r="AK494" s="104"/>
      <c r="AL494" s="104"/>
      <c r="AM494" s="104"/>
      <c r="AN494" s="104"/>
      <c r="AO494" s="104"/>
      <c r="AP494" s="104"/>
      <c r="AQ494" s="104"/>
      <c r="AR494" s="104"/>
      <c r="AS494" s="104"/>
      <c r="AT494" s="104"/>
      <c r="AU494" s="104"/>
      <c r="AV494" s="104"/>
      <c r="AW494" s="104"/>
      <c r="AX494" s="104"/>
      <c r="AY494" s="104"/>
      <c r="AZ494" s="104"/>
      <c r="BA494" s="104"/>
      <c r="BB494" s="104"/>
      <c r="BC494" s="104"/>
      <c r="BD494" s="104"/>
      <c r="BE494" s="104"/>
      <c r="BF494" s="104"/>
      <c r="BG494" s="104"/>
      <c r="BH494" s="104"/>
      <c r="BI494" s="104"/>
      <c r="BJ494" s="104"/>
      <c r="BK494" s="104"/>
      <c r="BL494" s="104"/>
      <c r="BM494" s="104"/>
      <c r="BN494" s="104"/>
      <c r="BO494" s="104"/>
      <c r="BP494" s="104"/>
      <c r="BQ494" s="104"/>
      <c r="BR494" s="104"/>
      <c r="BS494" s="104"/>
      <c r="BT494" s="104"/>
      <c r="BU494" s="104"/>
      <c r="BV494" s="79"/>
      <c r="BW494" s="79"/>
      <c r="BX494" s="79"/>
      <c r="BY494" s="79"/>
      <c r="BZ494" s="79"/>
      <c r="CA494" s="79"/>
      <c r="CB494" s="79"/>
      <c r="CC494" s="79"/>
      <c r="CD494" s="79"/>
      <c r="CE494" s="79"/>
      <c r="CF494" s="79"/>
      <c r="CG494" s="79"/>
      <c r="CH494" s="79"/>
      <c r="CI494" s="79"/>
      <c r="CJ494" s="79"/>
      <c r="CK494" s="79"/>
      <c r="CL494" s="79"/>
      <c r="CM494" s="79"/>
      <c r="CN494" s="79"/>
      <c r="CO494" s="79"/>
      <c r="CP494" s="79"/>
      <c r="CQ494" s="79"/>
      <c r="CR494" s="79"/>
      <c r="CS494" s="79"/>
      <c r="CT494" s="79"/>
      <c r="CU494" s="79"/>
      <c r="CV494" s="79"/>
      <c r="CW494" s="79"/>
      <c r="CX494" s="79"/>
      <c r="CY494" s="79"/>
      <c r="CZ494" s="79"/>
      <c r="DA494" s="79"/>
    </row>
    <row r="495" spans="1:105" ht="15.75" x14ac:dyDescent="0.2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4"/>
      <c r="Y495" s="104"/>
      <c r="Z495" s="104"/>
      <c r="AA495" s="104"/>
      <c r="AB495" s="104"/>
      <c r="AC495" s="104"/>
      <c r="AD495" s="104"/>
      <c r="AE495" s="104"/>
      <c r="AF495" s="104"/>
      <c r="AG495" s="104"/>
      <c r="AH495" s="104"/>
      <c r="AI495" s="104"/>
      <c r="AJ495" s="104"/>
      <c r="AK495" s="104"/>
      <c r="AL495" s="104"/>
      <c r="AM495" s="104"/>
      <c r="AN495" s="104"/>
      <c r="AO495" s="104"/>
      <c r="AP495" s="104"/>
      <c r="AQ495" s="104"/>
      <c r="AR495" s="104"/>
      <c r="AS495" s="104"/>
      <c r="AT495" s="104"/>
      <c r="AU495" s="104"/>
      <c r="AV495" s="104"/>
      <c r="AW495" s="104"/>
      <c r="AX495" s="104"/>
      <c r="AY495" s="104"/>
      <c r="AZ495" s="104"/>
      <c r="BA495" s="104"/>
      <c r="BB495" s="104"/>
      <c r="BC495" s="104"/>
      <c r="BD495" s="104"/>
      <c r="BE495" s="104"/>
      <c r="BF495" s="104"/>
      <c r="BG495" s="104"/>
      <c r="BH495" s="104"/>
      <c r="BI495" s="104"/>
      <c r="BJ495" s="104"/>
      <c r="BK495" s="104"/>
      <c r="BL495" s="104"/>
      <c r="BM495" s="104"/>
      <c r="BN495" s="104"/>
      <c r="BO495" s="104"/>
      <c r="BP495" s="104"/>
      <c r="BQ495" s="104"/>
      <c r="BR495" s="104"/>
      <c r="BS495" s="104"/>
      <c r="BT495" s="104"/>
      <c r="BU495" s="104"/>
      <c r="BV495" s="79"/>
      <c r="BW495" s="79"/>
      <c r="BX495" s="79"/>
      <c r="BY495" s="79"/>
      <c r="BZ495" s="79"/>
      <c r="CA495" s="79"/>
      <c r="CB495" s="79"/>
      <c r="CC495" s="79"/>
      <c r="CD495" s="79"/>
      <c r="CE495" s="79"/>
      <c r="CF495" s="79"/>
      <c r="CG495" s="79"/>
      <c r="CH495" s="79"/>
      <c r="CI495" s="79"/>
      <c r="CJ495" s="79"/>
      <c r="CK495" s="79"/>
      <c r="CL495" s="79"/>
      <c r="CM495" s="79"/>
      <c r="CN495" s="79"/>
      <c r="CO495" s="79"/>
      <c r="CP495" s="79"/>
      <c r="CQ495" s="79"/>
      <c r="CR495" s="79"/>
      <c r="CS495" s="79"/>
      <c r="CT495" s="79"/>
      <c r="CU495" s="79"/>
      <c r="CV495" s="79"/>
      <c r="CW495" s="79"/>
      <c r="CX495" s="79"/>
      <c r="CY495" s="79"/>
      <c r="CZ495" s="79"/>
      <c r="DA495" s="79"/>
    </row>
    <row r="496" spans="1:105" ht="15.75" x14ac:dyDescent="0.25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4"/>
      <c r="AI496" s="104"/>
      <c r="AJ496" s="104"/>
      <c r="AK496" s="104"/>
      <c r="AL496" s="104"/>
      <c r="AM496" s="104"/>
      <c r="AN496" s="104"/>
      <c r="AO496" s="104"/>
      <c r="AP496" s="104"/>
      <c r="AQ496" s="104"/>
      <c r="AR496" s="104"/>
      <c r="AS496" s="104"/>
      <c r="AT496" s="104"/>
      <c r="AU496" s="104"/>
      <c r="AV496" s="104"/>
      <c r="AW496" s="104"/>
      <c r="AX496" s="104"/>
      <c r="AY496" s="104"/>
      <c r="AZ496" s="104"/>
      <c r="BA496" s="104"/>
      <c r="BB496" s="104"/>
      <c r="BC496" s="104"/>
      <c r="BD496" s="104"/>
      <c r="BE496" s="104"/>
      <c r="BF496" s="104"/>
      <c r="BG496" s="104"/>
      <c r="BH496" s="104"/>
      <c r="BI496" s="104"/>
      <c r="BJ496" s="104"/>
      <c r="BK496" s="104"/>
      <c r="BL496" s="104"/>
      <c r="BM496" s="104"/>
      <c r="BN496" s="104"/>
      <c r="BO496" s="104"/>
      <c r="BP496" s="104"/>
      <c r="BQ496" s="104"/>
      <c r="BR496" s="104"/>
      <c r="BS496" s="104"/>
      <c r="BT496" s="104"/>
      <c r="BU496" s="104"/>
      <c r="BV496" s="79"/>
      <c r="BW496" s="79"/>
      <c r="BX496" s="79"/>
      <c r="BY496" s="79"/>
      <c r="BZ496" s="79"/>
      <c r="CA496" s="79"/>
      <c r="CB496" s="79"/>
      <c r="CC496" s="79"/>
      <c r="CD496" s="79"/>
      <c r="CE496" s="79"/>
      <c r="CF496" s="79"/>
      <c r="CG496" s="79"/>
      <c r="CH496" s="79"/>
      <c r="CI496" s="79"/>
      <c r="CJ496" s="79"/>
      <c r="CK496" s="79"/>
      <c r="CL496" s="79"/>
      <c r="CM496" s="79"/>
      <c r="CN496" s="79"/>
      <c r="CO496" s="79"/>
      <c r="CP496" s="79"/>
      <c r="CQ496" s="79"/>
      <c r="CR496" s="79"/>
      <c r="CS496" s="79"/>
      <c r="CT496" s="79"/>
      <c r="CU496" s="79"/>
      <c r="CV496" s="79"/>
      <c r="CW496" s="79"/>
      <c r="CX496" s="79"/>
      <c r="CY496" s="79"/>
      <c r="CZ496" s="79"/>
      <c r="DA496" s="79"/>
    </row>
    <row r="497" spans="1:105" ht="15.75" x14ac:dyDescent="0.25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4"/>
      <c r="AI497" s="104"/>
      <c r="AJ497" s="104"/>
      <c r="AK497" s="104"/>
      <c r="AL497" s="104"/>
      <c r="AM497" s="104"/>
      <c r="AN497" s="104"/>
      <c r="AO497" s="104"/>
      <c r="AP497" s="104"/>
      <c r="AQ497" s="104"/>
      <c r="AR497" s="104"/>
      <c r="AS497" s="104"/>
      <c r="AT497" s="104"/>
      <c r="AU497" s="104"/>
      <c r="AV497" s="104"/>
      <c r="AW497" s="104"/>
      <c r="AX497" s="104"/>
      <c r="AY497" s="104"/>
      <c r="AZ497" s="104"/>
      <c r="BA497" s="104"/>
      <c r="BB497" s="104"/>
      <c r="BC497" s="104"/>
      <c r="BD497" s="104"/>
      <c r="BE497" s="104"/>
      <c r="BF497" s="104"/>
      <c r="BG497" s="104"/>
      <c r="BH497" s="104"/>
      <c r="BI497" s="104"/>
      <c r="BJ497" s="104"/>
      <c r="BK497" s="104"/>
      <c r="BL497" s="104"/>
      <c r="BM497" s="104"/>
      <c r="BN497" s="104"/>
      <c r="BO497" s="104"/>
      <c r="BP497" s="104"/>
      <c r="BQ497" s="104"/>
      <c r="BR497" s="104"/>
      <c r="BS497" s="104"/>
      <c r="BT497" s="104"/>
      <c r="BU497" s="104"/>
      <c r="BV497" s="79"/>
      <c r="BW497" s="79"/>
      <c r="BX497" s="79"/>
      <c r="BY497" s="79"/>
      <c r="BZ497" s="79"/>
      <c r="CA497" s="79"/>
      <c r="CB497" s="79"/>
      <c r="CC497" s="79"/>
      <c r="CD497" s="79"/>
      <c r="CE497" s="79"/>
      <c r="CF497" s="79"/>
      <c r="CG497" s="79"/>
      <c r="CH497" s="79"/>
      <c r="CI497" s="79"/>
      <c r="CJ497" s="79"/>
      <c r="CK497" s="79"/>
      <c r="CL497" s="79"/>
      <c r="CM497" s="79"/>
      <c r="CN497" s="79"/>
      <c r="CO497" s="79"/>
      <c r="CP497" s="79"/>
      <c r="CQ497" s="79"/>
      <c r="CR497" s="79"/>
      <c r="CS497" s="79"/>
      <c r="CT497" s="79"/>
      <c r="CU497" s="79"/>
      <c r="CV497" s="79"/>
      <c r="CW497" s="79"/>
      <c r="CX497" s="79"/>
      <c r="CY497" s="79"/>
      <c r="CZ497" s="79"/>
      <c r="DA497" s="79"/>
    </row>
    <row r="498" spans="1:105" ht="15.75" x14ac:dyDescent="0.25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4"/>
      <c r="AI498" s="104"/>
      <c r="AJ498" s="104"/>
      <c r="AK498" s="104"/>
      <c r="AL498" s="104"/>
      <c r="AM498" s="104"/>
      <c r="AN498" s="104"/>
      <c r="AO498" s="104"/>
      <c r="AP498" s="104"/>
      <c r="AQ498" s="104"/>
      <c r="AR498" s="104"/>
      <c r="AS498" s="104"/>
      <c r="AT498" s="104"/>
      <c r="AU498" s="104"/>
      <c r="AV498" s="104"/>
      <c r="AW498" s="104"/>
      <c r="AX498" s="104"/>
      <c r="AY498" s="104"/>
      <c r="AZ498" s="104"/>
      <c r="BA498" s="104"/>
      <c r="BB498" s="104"/>
      <c r="BC498" s="104"/>
      <c r="BD498" s="104"/>
      <c r="BE498" s="104"/>
      <c r="BF498" s="104"/>
      <c r="BG498" s="104"/>
      <c r="BH498" s="104"/>
      <c r="BI498" s="104"/>
      <c r="BJ498" s="104"/>
      <c r="BK498" s="104"/>
      <c r="BL498" s="104"/>
      <c r="BM498" s="104"/>
      <c r="BN498" s="104"/>
      <c r="BO498" s="104"/>
      <c r="BP498" s="104"/>
      <c r="BQ498" s="104"/>
      <c r="BR498" s="104"/>
      <c r="BS498" s="104"/>
      <c r="BT498" s="104"/>
      <c r="BU498" s="104"/>
      <c r="BV498" s="79"/>
      <c r="BW498" s="79"/>
      <c r="BX498" s="79"/>
      <c r="BY498" s="79"/>
      <c r="BZ498" s="79"/>
      <c r="CA498" s="79"/>
      <c r="CB498" s="79"/>
      <c r="CC498" s="79"/>
      <c r="CD498" s="79"/>
      <c r="CE498" s="79"/>
      <c r="CF498" s="79"/>
      <c r="CG498" s="79"/>
      <c r="CH498" s="79"/>
      <c r="CI498" s="79"/>
      <c r="CJ498" s="79"/>
      <c r="CK498" s="79"/>
      <c r="CL498" s="79"/>
      <c r="CM498" s="79"/>
      <c r="CN498" s="79"/>
      <c r="CO498" s="79"/>
      <c r="CP498" s="79"/>
      <c r="CQ498" s="79"/>
      <c r="CR498" s="79"/>
      <c r="CS498" s="79"/>
      <c r="CT498" s="79"/>
      <c r="CU498" s="79"/>
      <c r="CV498" s="79"/>
      <c r="CW498" s="79"/>
      <c r="CX498" s="79"/>
      <c r="CY498" s="79"/>
      <c r="CZ498" s="79"/>
      <c r="DA498" s="79"/>
    </row>
    <row r="499" spans="1:105" ht="15.75" x14ac:dyDescent="0.25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4"/>
      <c r="AI499" s="104"/>
      <c r="AJ499" s="104"/>
      <c r="AK499" s="104"/>
      <c r="AL499" s="104"/>
      <c r="AM499" s="104"/>
      <c r="AN499" s="104"/>
      <c r="AO499" s="104"/>
      <c r="AP499" s="104"/>
      <c r="AQ499" s="104"/>
      <c r="AR499" s="104"/>
      <c r="AS499" s="104"/>
      <c r="AT499" s="104"/>
      <c r="AU499" s="104"/>
      <c r="AV499" s="104"/>
      <c r="AW499" s="104"/>
      <c r="AX499" s="104"/>
      <c r="AY499" s="104"/>
      <c r="AZ499" s="104"/>
      <c r="BA499" s="104"/>
      <c r="BB499" s="104"/>
      <c r="BC499" s="104"/>
      <c r="BD499" s="104"/>
      <c r="BE499" s="104"/>
      <c r="BF499" s="104"/>
      <c r="BG499" s="104"/>
      <c r="BH499" s="104"/>
      <c r="BI499" s="104"/>
      <c r="BJ499" s="104"/>
      <c r="BK499" s="104"/>
      <c r="BL499" s="104"/>
      <c r="BM499" s="104"/>
      <c r="BN499" s="104"/>
      <c r="BO499" s="104"/>
      <c r="BP499" s="104"/>
      <c r="BQ499" s="104"/>
      <c r="BR499" s="104"/>
      <c r="BS499" s="104"/>
      <c r="BT499" s="104"/>
      <c r="BU499" s="104"/>
      <c r="BV499" s="79"/>
      <c r="BW499" s="79"/>
      <c r="BX499" s="79"/>
      <c r="BY499" s="79"/>
      <c r="BZ499" s="79"/>
      <c r="CA499" s="79"/>
      <c r="CB499" s="79"/>
      <c r="CC499" s="79"/>
      <c r="CD499" s="79"/>
      <c r="CE499" s="79"/>
      <c r="CF499" s="79"/>
      <c r="CG499" s="79"/>
      <c r="CH499" s="79"/>
      <c r="CI499" s="79"/>
      <c r="CJ499" s="79"/>
      <c r="CK499" s="79"/>
      <c r="CL499" s="79"/>
      <c r="CM499" s="79"/>
      <c r="CN499" s="79"/>
      <c r="CO499" s="79"/>
      <c r="CP499" s="79"/>
      <c r="CQ499" s="79"/>
      <c r="CR499" s="79"/>
      <c r="CS499" s="79"/>
      <c r="CT499" s="79"/>
      <c r="CU499" s="79"/>
      <c r="CV499" s="79"/>
      <c r="CW499" s="79"/>
      <c r="CX499" s="79"/>
      <c r="CY499" s="79"/>
      <c r="CZ499" s="79"/>
      <c r="DA499" s="79"/>
    </row>
    <row r="500" spans="1:105" ht="15.75" x14ac:dyDescent="0.25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4"/>
      <c r="AI500" s="104"/>
      <c r="AJ500" s="104"/>
      <c r="AK500" s="104"/>
      <c r="AL500" s="104"/>
      <c r="AM500" s="104"/>
      <c r="AN500" s="104"/>
      <c r="AO500" s="104"/>
      <c r="AP500" s="104"/>
      <c r="AQ500" s="104"/>
      <c r="AR500" s="104"/>
      <c r="AS500" s="104"/>
      <c r="AT500" s="104"/>
      <c r="AU500" s="104"/>
      <c r="AV500" s="104"/>
      <c r="AW500" s="104"/>
      <c r="AX500" s="104"/>
      <c r="AY500" s="104"/>
      <c r="AZ500" s="104"/>
      <c r="BA500" s="104"/>
      <c r="BB500" s="104"/>
      <c r="BC500" s="104"/>
      <c r="BD500" s="104"/>
      <c r="BE500" s="104"/>
      <c r="BF500" s="104"/>
      <c r="BG500" s="104"/>
      <c r="BH500" s="104"/>
      <c r="BI500" s="104"/>
      <c r="BJ500" s="104"/>
      <c r="BK500" s="104"/>
      <c r="BL500" s="104"/>
      <c r="BM500" s="104"/>
      <c r="BN500" s="104"/>
      <c r="BO500" s="104"/>
      <c r="BP500" s="104"/>
      <c r="BQ500" s="104"/>
      <c r="BR500" s="104"/>
      <c r="BS500" s="104"/>
      <c r="BT500" s="104"/>
      <c r="BU500" s="104"/>
      <c r="BV500" s="79"/>
      <c r="BW500" s="79"/>
      <c r="BX500" s="79"/>
      <c r="BY500" s="79"/>
      <c r="BZ500" s="79"/>
      <c r="CA500" s="79"/>
      <c r="CB500" s="79"/>
      <c r="CC500" s="79"/>
      <c r="CD500" s="79"/>
      <c r="CE500" s="79"/>
      <c r="CF500" s="79"/>
      <c r="CG500" s="79"/>
      <c r="CH500" s="79"/>
      <c r="CI500" s="79"/>
      <c r="CJ500" s="79"/>
      <c r="CK500" s="79"/>
      <c r="CL500" s="79"/>
      <c r="CM500" s="79"/>
      <c r="CN500" s="79"/>
      <c r="CO500" s="79"/>
      <c r="CP500" s="79"/>
      <c r="CQ500" s="79"/>
      <c r="CR500" s="79"/>
      <c r="CS500" s="79"/>
      <c r="CT500" s="79"/>
      <c r="CU500" s="79"/>
      <c r="CV500" s="79"/>
      <c r="CW500" s="79"/>
      <c r="CX500" s="79"/>
      <c r="CY500" s="79"/>
      <c r="CZ500" s="79"/>
      <c r="DA500" s="79"/>
    </row>
    <row r="501" spans="1:105" ht="15.75" x14ac:dyDescent="0.25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4"/>
      <c r="AI501" s="104"/>
      <c r="AJ501" s="104"/>
      <c r="AK501" s="104"/>
      <c r="AL501" s="104"/>
      <c r="AM501" s="104"/>
      <c r="AN501" s="104"/>
      <c r="AO501" s="104"/>
      <c r="AP501" s="104"/>
      <c r="AQ501" s="104"/>
      <c r="AR501" s="104"/>
      <c r="AS501" s="104"/>
      <c r="AT501" s="104"/>
      <c r="AU501" s="104"/>
      <c r="AV501" s="104"/>
      <c r="AW501" s="104"/>
      <c r="AX501" s="104"/>
      <c r="AY501" s="104"/>
      <c r="AZ501" s="104"/>
      <c r="BA501" s="104"/>
      <c r="BB501" s="104"/>
      <c r="BC501" s="104"/>
      <c r="BD501" s="104"/>
      <c r="BE501" s="104"/>
      <c r="BF501" s="104"/>
      <c r="BG501" s="104"/>
      <c r="BH501" s="104"/>
      <c r="BI501" s="104"/>
      <c r="BJ501" s="104"/>
      <c r="BK501" s="104"/>
      <c r="BL501" s="104"/>
      <c r="BM501" s="104"/>
      <c r="BN501" s="104"/>
      <c r="BO501" s="104"/>
      <c r="BP501" s="104"/>
      <c r="BQ501" s="104"/>
      <c r="BR501" s="104"/>
      <c r="BS501" s="104"/>
      <c r="BT501" s="104"/>
      <c r="BU501" s="104"/>
      <c r="BV501" s="79"/>
      <c r="BW501" s="79"/>
      <c r="BX501" s="79"/>
      <c r="BY501" s="79"/>
      <c r="BZ501" s="79"/>
      <c r="CA501" s="79"/>
      <c r="CB501" s="79"/>
      <c r="CC501" s="79"/>
      <c r="CD501" s="79"/>
      <c r="CE501" s="79"/>
      <c r="CF501" s="79"/>
      <c r="CG501" s="79"/>
      <c r="CH501" s="79"/>
      <c r="CI501" s="79"/>
      <c r="CJ501" s="79"/>
      <c r="CK501" s="79"/>
      <c r="CL501" s="79"/>
      <c r="CM501" s="79"/>
      <c r="CN501" s="79"/>
      <c r="CO501" s="79"/>
      <c r="CP501" s="79"/>
      <c r="CQ501" s="79"/>
      <c r="CR501" s="79"/>
      <c r="CS501" s="79"/>
      <c r="CT501" s="79"/>
      <c r="CU501" s="79"/>
      <c r="CV501" s="79"/>
      <c r="CW501" s="79"/>
      <c r="CX501" s="79"/>
      <c r="CY501" s="79"/>
      <c r="CZ501" s="79"/>
      <c r="DA501" s="79"/>
    </row>
    <row r="502" spans="1:105" ht="15.75" x14ac:dyDescent="0.25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4"/>
      <c r="Y502" s="104"/>
      <c r="Z502" s="104"/>
      <c r="AA502" s="104"/>
      <c r="AB502" s="104"/>
      <c r="AC502" s="104"/>
      <c r="AD502" s="104"/>
      <c r="AE502" s="104"/>
      <c r="AF502" s="104"/>
      <c r="AG502" s="104"/>
      <c r="AH502" s="104"/>
      <c r="AI502" s="104"/>
      <c r="AJ502" s="104"/>
      <c r="AK502" s="104"/>
      <c r="AL502" s="104"/>
      <c r="AM502" s="104"/>
      <c r="AN502" s="104"/>
      <c r="AO502" s="104"/>
      <c r="AP502" s="104"/>
      <c r="AQ502" s="104"/>
      <c r="AR502" s="104"/>
      <c r="AS502" s="104"/>
      <c r="AT502" s="104"/>
      <c r="AU502" s="104"/>
      <c r="AV502" s="104"/>
      <c r="AW502" s="104"/>
      <c r="AX502" s="104"/>
      <c r="AY502" s="104"/>
      <c r="AZ502" s="104"/>
      <c r="BA502" s="104"/>
      <c r="BB502" s="104"/>
      <c r="BC502" s="104"/>
      <c r="BD502" s="104"/>
      <c r="BE502" s="104"/>
      <c r="BF502" s="104"/>
      <c r="BG502" s="104"/>
      <c r="BH502" s="104"/>
      <c r="BI502" s="104"/>
      <c r="BJ502" s="104"/>
      <c r="BK502" s="104"/>
      <c r="BL502" s="104"/>
      <c r="BM502" s="104"/>
      <c r="BN502" s="104"/>
      <c r="BO502" s="104"/>
      <c r="BP502" s="104"/>
      <c r="BQ502" s="104"/>
      <c r="BR502" s="104"/>
      <c r="BS502" s="104"/>
      <c r="BT502" s="104"/>
      <c r="BU502" s="104"/>
      <c r="BV502" s="79"/>
      <c r="BW502" s="79"/>
      <c r="BX502" s="79"/>
      <c r="BY502" s="79"/>
      <c r="BZ502" s="79"/>
      <c r="CA502" s="79"/>
      <c r="CB502" s="79"/>
      <c r="CC502" s="79"/>
      <c r="CD502" s="79"/>
      <c r="CE502" s="79"/>
      <c r="CF502" s="79"/>
      <c r="CG502" s="79"/>
      <c r="CH502" s="79"/>
      <c r="CI502" s="79"/>
      <c r="CJ502" s="79"/>
      <c r="CK502" s="79"/>
      <c r="CL502" s="79"/>
      <c r="CM502" s="79"/>
      <c r="CN502" s="79"/>
      <c r="CO502" s="79"/>
      <c r="CP502" s="79"/>
      <c r="CQ502" s="79"/>
      <c r="CR502" s="79"/>
      <c r="CS502" s="79"/>
      <c r="CT502" s="79"/>
      <c r="CU502" s="79"/>
      <c r="CV502" s="79"/>
      <c r="CW502" s="79"/>
      <c r="CX502" s="79"/>
      <c r="CY502" s="79"/>
      <c r="CZ502" s="79"/>
      <c r="DA502" s="79"/>
    </row>
    <row r="503" spans="1:105" ht="15.75" x14ac:dyDescent="0.25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4"/>
      <c r="AI503" s="104"/>
      <c r="AJ503" s="104"/>
      <c r="AK503" s="104"/>
      <c r="AL503" s="104"/>
      <c r="AM503" s="104"/>
      <c r="AN503" s="104"/>
      <c r="AO503" s="104"/>
      <c r="AP503" s="104"/>
      <c r="AQ503" s="104"/>
      <c r="AR503" s="104"/>
      <c r="AS503" s="104"/>
      <c r="AT503" s="104"/>
      <c r="AU503" s="104"/>
      <c r="AV503" s="104"/>
      <c r="AW503" s="104"/>
      <c r="AX503" s="104"/>
      <c r="AY503" s="104"/>
      <c r="AZ503" s="104"/>
      <c r="BA503" s="104"/>
      <c r="BB503" s="104"/>
      <c r="BC503" s="104"/>
      <c r="BD503" s="104"/>
      <c r="BE503" s="104"/>
      <c r="BF503" s="104"/>
      <c r="BG503" s="104"/>
      <c r="BH503" s="104"/>
      <c r="BI503" s="104"/>
      <c r="BJ503" s="104"/>
      <c r="BK503" s="104"/>
      <c r="BL503" s="104"/>
      <c r="BM503" s="104"/>
      <c r="BN503" s="104"/>
      <c r="BO503" s="104"/>
      <c r="BP503" s="104"/>
      <c r="BQ503" s="104"/>
      <c r="BR503" s="104"/>
      <c r="BS503" s="104"/>
      <c r="BT503" s="104"/>
      <c r="BU503" s="104"/>
      <c r="BV503" s="79"/>
      <c r="BW503" s="79"/>
      <c r="BX503" s="79"/>
      <c r="BY503" s="79"/>
      <c r="BZ503" s="79"/>
      <c r="CA503" s="79"/>
      <c r="CB503" s="79"/>
      <c r="CC503" s="79"/>
      <c r="CD503" s="79"/>
      <c r="CE503" s="79"/>
      <c r="CF503" s="79"/>
      <c r="CG503" s="79"/>
      <c r="CH503" s="79"/>
      <c r="CI503" s="79"/>
      <c r="CJ503" s="79"/>
      <c r="CK503" s="79"/>
      <c r="CL503" s="79"/>
      <c r="CM503" s="79"/>
      <c r="CN503" s="79"/>
      <c r="CO503" s="79"/>
      <c r="CP503" s="79"/>
      <c r="CQ503" s="79"/>
      <c r="CR503" s="79"/>
      <c r="CS503" s="79"/>
      <c r="CT503" s="79"/>
      <c r="CU503" s="79"/>
      <c r="CV503" s="79"/>
      <c r="CW503" s="79"/>
      <c r="CX503" s="79"/>
      <c r="CY503" s="79"/>
      <c r="CZ503" s="79"/>
      <c r="DA503" s="79"/>
    </row>
    <row r="504" spans="1:105" ht="15.75" x14ac:dyDescent="0.25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4"/>
      <c r="Y504" s="104"/>
      <c r="Z504" s="104"/>
      <c r="AA504" s="104"/>
      <c r="AB504" s="104"/>
      <c r="AC504" s="104"/>
      <c r="AD504" s="104"/>
      <c r="AE504" s="104"/>
      <c r="AF504" s="104"/>
      <c r="AG504" s="104"/>
      <c r="AH504" s="104"/>
      <c r="AI504" s="104"/>
      <c r="AJ504" s="104"/>
      <c r="AK504" s="104"/>
      <c r="AL504" s="104"/>
      <c r="AM504" s="104"/>
      <c r="AN504" s="104"/>
      <c r="AO504" s="104"/>
      <c r="AP504" s="104"/>
      <c r="AQ504" s="104"/>
      <c r="AR504" s="104"/>
      <c r="AS504" s="104"/>
      <c r="AT504" s="104"/>
      <c r="AU504" s="104"/>
      <c r="AV504" s="104"/>
      <c r="AW504" s="104"/>
      <c r="AX504" s="104"/>
      <c r="AY504" s="104"/>
      <c r="AZ504" s="104"/>
      <c r="BA504" s="104"/>
      <c r="BB504" s="104"/>
      <c r="BC504" s="104"/>
      <c r="BD504" s="104"/>
      <c r="BE504" s="104"/>
      <c r="BF504" s="104"/>
      <c r="BG504" s="104"/>
      <c r="BH504" s="104"/>
      <c r="BI504" s="104"/>
      <c r="BJ504" s="104"/>
      <c r="BK504" s="104"/>
      <c r="BL504" s="104"/>
      <c r="BM504" s="104"/>
      <c r="BN504" s="104"/>
      <c r="BO504" s="104"/>
      <c r="BP504" s="104"/>
      <c r="BQ504" s="104"/>
      <c r="BR504" s="104"/>
      <c r="BS504" s="104"/>
      <c r="BT504" s="104"/>
      <c r="BU504" s="104"/>
      <c r="BV504" s="79"/>
      <c r="BW504" s="79"/>
      <c r="BX504" s="79"/>
      <c r="BY504" s="79"/>
      <c r="BZ504" s="79"/>
      <c r="CA504" s="79"/>
      <c r="CB504" s="79"/>
      <c r="CC504" s="79"/>
      <c r="CD504" s="79"/>
      <c r="CE504" s="79"/>
      <c r="CF504" s="79"/>
      <c r="CG504" s="79"/>
      <c r="CH504" s="79"/>
      <c r="CI504" s="79"/>
      <c r="CJ504" s="79"/>
      <c r="CK504" s="79"/>
      <c r="CL504" s="79"/>
      <c r="CM504" s="79"/>
      <c r="CN504" s="79"/>
      <c r="CO504" s="79"/>
      <c r="CP504" s="79"/>
      <c r="CQ504" s="79"/>
      <c r="CR504" s="79"/>
      <c r="CS504" s="79"/>
      <c r="CT504" s="79"/>
      <c r="CU504" s="79"/>
      <c r="CV504" s="79"/>
      <c r="CW504" s="79"/>
      <c r="CX504" s="79"/>
      <c r="CY504" s="79"/>
      <c r="CZ504" s="79"/>
      <c r="DA504" s="79"/>
    </row>
    <row r="505" spans="1:105" ht="15.75" x14ac:dyDescent="0.2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4"/>
      <c r="Y505" s="104"/>
      <c r="Z505" s="104"/>
      <c r="AA505" s="104"/>
      <c r="AB505" s="104"/>
      <c r="AC505" s="104"/>
      <c r="AD505" s="104"/>
      <c r="AE505" s="104"/>
      <c r="AF505" s="104"/>
      <c r="AG505" s="104"/>
      <c r="AH505" s="104"/>
      <c r="AI505" s="104"/>
      <c r="AJ505" s="104"/>
      <c r="AK505" s="104"/>
      <c r="AL505" s="104"/>
      <c r="AM505" s="104"/>
      <c r="AN505" s="104"/>
      <c r="AO505" s="104"/>
      <c r="AP505" s="104"/>
      <c r="AQ505" s="104"/>
      <c r="AR505" s="104"/>
      <c r="AS505" s="104"/>
      <c r="AT505" s="104"/>
      <c r="AU505" s="104"/>
      <c r="AV505" s="104"/>
      <c r="AW505" s="104"/>
      <c r="AX505" s="104"/>
      <c r="AY505" s="104"/>
      <c r="AZ505" s="104"/>
      <c r="BA505" s="104"/>
      <c r="BB505" s="104"/>
      <c r="BC505" s="104"/>
      <c r="BD505" s="104"/>
      <c r="BE505" s="104"/>
      <c r="BF505" s="104"/>
      <c r="BG505" s="104"/>
      <c r="BH505" s="104"/>
      <c r="BI505" s="104"/>
      <c r="BJ505" s="104"/>
      <c r="BK505" s="104"/>
      <c r="BL505" s="104"/>
      <c r="BM505" s="104"/>
      <c r="BN505" s="104"/>
      <c r="BO505" s="104"/>
      <c r="BP505" s="104"/>
      <c r="BQ505" s="104"/>
      <c r="BR505" s="104"/>
      <c r="BS505" s="104"/>
      <c r="BT505" s="104"/>
      <c r="BU505" s="104"/>
      <c r="BV505" s="79"/>
      <c r="BW505" s="79"/>
      <c r="BX505" s="79"/>
      <c r="BY505" s="79"/>
      <c r="BZ505" s="79"/>
      <c r="CA505" s="79"/>
      <c r="CB505" s="79"/>
      <c r="CC505" s="79"/>
      <c r="CD505" s="79"/>
      <c r="CE505" s="79"/>
      <c r="CF505" s="79"/>
      <c r="CG505" s="79"/>
      <c r="CH505" s="79"/>
      <c r="CI505" s="79"/>
      <c r="CJ505" s="79"/>
      <c r="CK505" s="79"/>
      <c r="CL505" s="79"/>
      <c r="CM505" s="79"/>
      <c r="CN505" s="79"/>
      <c r="CO505" s="79"/>
      <c r="CP505" s="79"/>
      <c r="CQ505" s="79"/>
      <c r="CR505" s="79"/>
      <c r="CS505" s="79"/>
      <c r="CT505" s="79"/>
      <c r="CU505" s="79"/>
      <c r="CV505" s="79"/>
      <c r="CW505" s="79"/>
      <c r="CX505" s="79"/>
      <c r="CY505" s="79"/>
      <c r="CZ505" s="79"/>
      <c r="DA505" s="79"/>
    </row>
    <row r="506" spans="1:105" ht="15.75" x14ac:dyDescent="0.25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4"/>
      <c r="Y506" s="104"/>
      <c r="Z506" s="104"/>
      <c r="AA506" s="104"/>
      <c r="AB506" s="104"/>
      <c r="AC506" s="104"/>
      <c r="AD506" s="104"/>
      <c r="AE506" s="104"/>
      <c r="AF506" s="104"/>
      <c r="AG506" s="104"/>
      <c r="AH506" s="104"/>
      <c r="AI506" s="104"/>
      <c r="AJ506" s="104"/>
      <c r="AK506" s="104"/>
      <c r="AL506" s="104"/>
      <c r="AM506" s="104"/>
      <c r="AN506" s="104"/>
      <c r="AO506" s="104"/>
      <c r="AP506" s="104"/>
      <c r="AQ506" s="104"/>
      <c r="AR506" s="104"/>
      <c r="AS506" s="104"/>
      <c r="AT506" s="104"/>
      <c r="AU506" s="104"/>
      <c r="AV506" s="104"/>
      <c r="AW506" s="104"/>
      <c r="AX506" s="104"/>
      <c r="AY506" s="104"/>
      <c r="AZ506" s="104"/>
      <c r="BA506" s="104"/>
      <c r="BB506" s="104"/>
      <c r="BC506" s="104"/>
      <c r="BD506" s="104"/>
      <c r="BE506" s="104"/>
      <c r="BF506" s="104"/>
      <c r="BG506" s="104"/>
      <c r="BH506" s="104"/>
      <c r="BI506" s="104"/>
      <c r="BJ506" s="104"/>
      <c r="BK506" s="104"/>
      <c r="BL506" s="104"/>
      <c r="BM506" s="104"/>
      <c r="BN506" s="104"/>
      <c r="BO506" s="104"/>
      <c r="BP506" s="104"/>
      <c r="BQ506" s="104"/>
      <c r="BR506" s="104"/>
      <c r="BS506" s="104"/>
      <c r="BT506" s="104"/>
      <c r="BU506" s="104"/>
      <c r="BV506" s="79"/>
      <c r="BW506" s="79"/>
      <c r="BX506" s="79"/>
      <c r="BY506" s="79"/>
      <c r="BZ506" s="79"/>
      <c r="CA506" s="79"/>
      <c r="CB506" s="79"/>
      <c r="CC506" s="79"/>
      <c r="CD506" s="79"/>
      <c r="CE506" s="79"/>
      <c r="CF506" s="79"/>
      <c r="CG506" s="79"/>
      <c r="CH506" s="79"/>
      <c r="CI506" s="79"/>
      <c r="CJ506" s="79"/>
      <c r="CK506" s="79"/>
      <c r="CL506" s="79"/>
      <c r="CM506" s="79"/>
      <c r="CN506" s="79"/>
      <c r="CO506" s="79"/>
      <c r="CP506" s="79"/>
      <c r="CQ506" s="79"/>
      <c r="CR506" s="79"/>
      <c r="CS506" s="79"/>
      <c r="CT506" s="79"/>
      <c r="CU506" s="79"/>
      <c r="CV506" s="79"/>
      <c r="CW506" s="79"/>
      <c r="CX506" s="79"/>
      <c r="CY506" s="79"/>
      <c r="CZ506" s="79"/>
      <c r="DA506" s="79"/>
    </row>
    <row r="507" spans="1:105" ht="15.75" x14ac:dyDescent="0.25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4"/>
      <c r="Y507" s="104"/>
      <c r="Z507" s="104"/>
      <c r="AA507" s="104"/>
      <c r="AB507" s="104"/>
      <c r="AC507" s="104"/>
      <c r="AD507" s="104"/>
      <c r="AE507" s="104"/>
      <c r="AF507" s="104"/>
      <c r="AG507" s="104"/>
      <c r="AH507" s="104"/>
      <c r="AI507" s="104"/>
      <c r="AJ507" s="104"/>
      <c r="AK507" s="104"/>
      <c r="AL507" s="104"/>
      <c r="AM507" s="104"/>
      <c r="AN507" s="104"/>
      <c r="AO507" s="104"/>
      <c r="AP507" s="104"/>
      <c r="AQ507" s="104"/>
      <c r="AR507" s="104"/>
      <c r="AS507" s="104"/>
      <c r="AT507" s="104"/>
      <c r="AU507" s="104"/>
      <c r="AV507" s="104"/>
      <c r="AW507" s="104"/>
      <c r="AX507" s="104"/>
      <c r="AY507" s="104"/>
      <c r="AZ507" s="104"/>
      <c r="BA507" s="104"/>
      <c r="BB507" s="104"/>
      <c r="BC507" s="104"/>
      <c r="BD507" s="104"/>
      <c r="BE507" s="104"/>
      <c r="BF507" s="104"/>
      <c r="BG507" s="104"/>
      <c r="BH507" s="104"/>
      <c r="BI507" s="104"/>
      <c r="BJ507" s="104"/>
      <c r="BK507" s="104"/>
      <c r="BL507" s="104"/>
      <c r="BM507" s="104"/>
      <c r="BN507" s="104"/>
      <c r="BO507" s="104"/>
      <c r="BP507" s="104"/>
      <c r="BQ507" s="104"/>
      <c r="BR507" s="104"/>
      <c r="BS507" s="104"/>
      <c r="BT507" s="104"/>
      <c r="BU507" s="104"/>
      <c r="BV507" s="79"/>
      <c r="BW507" s="79"/>
      <c r="BX507" s="79"/>
      <c r="BY507" s="79"/>
      <c r="BZ507" s="79"/>
      <c r="CA507" s="79"/>
      <c r="CB507" s="79"/>
      <c r="CC507" s="79"/>
      <c r="CD507" s="79"/>
      <c r="CE507" s="79"/>
      <c r="CF507" s="79"/>
      <c r="CG507" s="79"/>
      <c r="CH507" s="79"/>
      <c r="CI507" s="79"/>
      <c r="CJ507" s="79"/>
      <c r="CK507" s="79"/>
      <c r="CL507" s="79"/>
      <c r="CM507" s="79"/>
      <c r="CN507" s="79"/>
      <c r="CO507" s="79"/>
      <c r="CP507" s="79"/>
      <c r="CQ507" s="79"/>
      <c r="CR507" s="79"/>
      <c r="CS507" s="79"/>
      <c r="CT507" s="79"/>
      <c r="CU507" s="79"/>
      <c r="CV507" s="79"/>
      <c r="CW507" s="79"/>
      <c r="CX507" s="79"/>
      <c r="CY507" s="79"/>
      <c r="CZ507" s="79"/>
      <c r="DA507" s="79"/>
    </row>
    <row r="508" spans="1:105" ht="15.75" x14ac:dyDescent="0.25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4"/>
      <c r="Y508" s="104"/>
      <c r="Z508" s="104"/>
      <c r="AA508" s="104"/>
      <c r="AB508" s="104"/>
      <c r="AC508" s="104"/>
      <c r="AD508" s="104"/>
      <c r="AE508" s="104"/>
      <c r="AF508" s="104"/>
      <c r="AG508" s="104"/>
      <c r="AH508" s="104"/>
      <c r="AI508" s="104"/>
      <c r="AJ508" s="104"/>
      <c r="AK508" s="104"/>
      <c r="AL508" s="104"/>
      <c r="AM508" s="104"/>
      <c r="AN508" s="104"/>
      <c r="AO508" s="104"/>
      <c r="AP508" s="104"/>
      <c r="AQ508" s="104"/>
      <c r="AR508" s="104"/>
      <c r="AS508" s="104"/>
      <c r="AT508" s="104"/>
      <c r="AU508" s="104"/>
      <c r="AV508" s="104"/>
      <c r="AW508" s="104"/>
      <c r="AX508" s="104"/>
      <c r="AY508" s="104"/>
      <c r="AZ508" s="104"/>
      <c r="BA508" s="104"/>
      <c r="BB508" s="104"/>
      <c r="BC508" s="104"/>
      <c r="BD508" s="104"/>
      <c r="BE508" s="104"/>
      <c r="BF508" s="104"/>
      <c r="BG508" s="104"/>
      <c r="BH508" s="104"/>
      <c r="BI508" s="104"/>
      <c r="BJ508" s="104"/>
      <c r="BK508" s="104"/>
      <c r="BL508" s="104"/>
      <c r="BM508" s="104"/>
      <c r="BN508" s="104"/>
      <c r="BO508" s="104"/>
      <c r="BP508" s="104"/>
      <c r="BQ508" s="104"/>
      <c r="BR508" s="104"/>
      <c r="BS508" s="104"/>
      <c r="BT508" s="104"/>
      <c r="BU508" s="104"/>
      <c r="BV508" s="79"/>
      <c r="BW508" s="79"/>
      <c r="BX508" s="79"/>
      <c r="BY508" s="79"/>
      <c r="BZ508" s="79"/>
      <c r="CA508" s="79"/>
      <c r="CB508" s="79"/>
      <c r="CC508" s="79"/>
      <c r="CD508" s="79"/>
      <c r="CE508" s="79"/>
      <c r="CF508" s="79"/>
      <c r="CG508" s="79"/>
      <c r="CH508" s="79"/>
      <c r="CI508" s="79"/>
      <c r="CJ508" s="79"/>
      <c r="CK508" s="79"/>
      <c r="CL508" s="79"/>
      <c r="CM508" s="79"/>
      <c r="CN508" s="79"/>
      <c r="CO508" s="79"/>
      <c r="CP508" s="79"/>
      <c r="CQ508" s="79"/>
      <c r="CR508" s="79"/>
      <c r="CS508" s="79"/>
      <c r="CT508" s="79"/>
      <c r="CU508" s="79"/>
      <c r="CV508" s="79"/>
      <c r="CW508" s="79"/>
      <c r="CX508" s="79"/>
      <c r="CY508" s="79"/>
      <c r="CZ508" s="79"/>
      <c r="DA508" s="79"/>
    </row>
    <row r="509" spans="1:105" ht="15.75" x14ac:dyDescent="0.25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4"/>
      <c r="Y509" s="104"/>
      <c r="Z509" s="104"/>
      <c r="AA509" s="104"/>
      <c r="AB509" s="104"/>
      <c r="AC509" s="104"/>
      <c r="AD509" s="104"/>
      <c r="AE509" s="104"/>
      <c r="AF509" s="104"/>
      <c r="AG509" s="104"/>
      <c r="AH509" s="104"/>
      <c r="AI509" s="104"/>
      <c r="AJ509" s="104"/>
      <c r="AK509" s="104"/>
      <c r="AL509" s="104"/>
      <c r="AM509" s="104"/>
      <c r="AN509" s="104"/>
      <c r="AO509" s="104"/>
      <c r="AP509" s="104"/>
      <c r="AQ509" s="104"/>
      <c r="AR509" s="104"/>
      <c r="AS509" s="104"/>
      <c r="AT509" s="104"/>
      <c r="AU509" s="104"/>
      <c r="AV509" s="104"/>
      <c r="AW509" s="104"/>
      <c r="AX509" s="104"/>
      <c r="AY509" s="104"/>
      <c r="AZ509" s="104"/>
      <c r="BA509" s="104"/>
      <c r="BB509" s="104"/>
      <c r="BC509" s="104"/>
      <c r="BD509" s="104"/>
      <c r="BE509" s="104"/>
      <c r="BF509" s="104"/>
      <c r="BG509" s="104"/>
      <c r="BH509" s="104"/>
      <c r="BI509" s="104"/>
      <c r="BJ509" s="104"/>
      <c r="BK509" s="104"/>
      <c r="BL509" s="104"/>
      <c r="BM509" s="104"/>
      <c r="BN509" s="104"/>
      <c r="BO509" s="104"/>
      <c r="BP509" s="104"/>
      <c r="BQ509" s="104"/>
      <c r="BR509" s="104"/>
      <c r="BS509" s="104"/>
      <c r="BT509" s="104"/>
      <c r="BU509" s="104"/>
      <c r="BV509" s="79"/>
      <c r="BW509" s="79"/>
      <c r="BX509" s="79"/>
      <c r="BY509" s="79"/>
      <c r="BZ509" s="79"/>
      <c r="CA509" s="79"/>
      <c r="CB509" s="79"/>
      <c r="CC509" s="79"/>
      <c r="CD509" s="79"/>
      <c r="CE509" s="79"/>
      <c r="CF509" s="79"/>
      <c r="CG509" s="79"/>
      <c r="CH509" s="79"/>
      <c r="CI509" s="79"/>
      <c r="CJ509" s="79"/>
      <c r="CK509" s="79"/>
      <c r="CL509" s="79"/>
      <c r="CM509" s="79"/>
      <c r="CN509" s="79"/>
      <c r="CO509" s="79"/>
      <c r="CP509" s="79"/>
      <c r="CQ509" s="79"/>
      <c r="CR509" s="79"/>
      <c r="CS509" s="79"/>
      <c r="CT509" s="79"/>
      <c r="CU509" s="79"/>
      <c r="CV509" s="79"/>
      <c r="CW509" s="79"/>
      <c r="CX509" s="79"/>
      <c r="CY509" s="79"/>
      <c r="CZ509" s="79"/>
      <c r="DA509" s="79"/>
    </row>
    <row r="510" spans="1:105" ht="15.75" x14ac:dyDescent="0.25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4"/>
      <c r="AI510" s="104"/>
      <c r="AJ510" s="104"/>
      <c r="AK510" s="104"/>
      <c r="AL510" s="104"/>
      <c r="AM510" s="104"/>
      <c r="AN510" s="104"/>
      <c r="AO510" s="104"/>
      <c r="AP510" s="104"/>
      <c r="AQ510" s="104"/>
      <c r="AR510" s="104"/>
      <c r="AS510" s="104"/>
      <c r="AT510" s="104"/>
      <c r="AU510" s="104"/>
      <c r="AV510" s="104"/>
      <c r="AW510" s="104"/>
      <c r="AX510" s="104"/>
      <c r="AY510" s="104"/>
      <c r="AZ510" s="104"/>
      <c r="BA510" s="104"/>
      <c r="BB510" s="104"/>
      <c r="BC510" s="104"/>
      <c r="BD510" s="104"/>
      <c r="BE510" s="104"/>
      <c r="BF510" s="104"/>
      <c r="BG510" s="104"/>
      <c r="BH510" s="104"/>
      <c r="BI510" s="104"/>
      <c r="BJ510" s="104"/>
      <c r="BK510" s="104"/>
      <c r="BL510" s="104"/>
      <c r="BM510" s="104"/>
      <c r="BN510" s="104"/>
      <c r="BO510" s="104"/>
      <c r="BP510" s="104"/>
      <c r="BQ510" s="104"/>
      <c r="BR510" s="104"/>
      <c r="BS510" s="104"/>
      <c r="BT510" s="104"/>
      <c r="BU510" s="104"/>
      <c r="BV510" s="79"/>
      <c r="BW510" s="79"/>
      <c r="BX510" s="79"/>
      <c r="BY510" s="79"/>
      <c r="BZ510" s="79"/>
      <c r="CA510" s="79"/>
      <c r="CB510" s="79"/>
      <c r="CC510" s="79"/>
      <c r="CD510" s="79"/>
      <c r="CE510" s="79"/>
      <c r="CF510" s="79"/>
      <c r="CG510" s="79"/>
      <c r="CH510" s="79"/>
      <c r="CI510" s="79"/>
      <c r="CJ510" s="79"/>
      <c r="CK510" s="79"/>
      <c r="CL510" s="79"/>
      <c r="CM510" s="79"/>
      <c r="CN510" s="79"/>
      <c r="CO510" s="79"/>
      <c r="CP510" s="79"/>
      <c r="CQ510" s="79"/>
      <c r="CR510" s="79"/>
      <c r="CS510" s="79"/>
      <c r="CT510" s="79"/>
      <c r="CU510" s="79"/>
      <c r="CV510" s="79"/>
      <c r="CW510" s="79"/>
      <c r="CX510" s="79"/>
      <c r="CY510" s="79"/>
      <c r="CZ510" s="79"/>
      <c r="DA510" s="79"/>
    </row>
    <row r="511" spans="1:105" ht="15.75" x14ac:dyDescent="0.25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  <c r="AI511" s="104"/>
      <c r="AJ511" s="104"/>
      <c r="AK511" s="104"/>
      <c r="AL511" s="104"/>
      <c r="AM511" s="104"/>
      <c r="AN511" s="104"/>
      <c r="AO511" s="104"/>
      <c r="AP511" s="104"/>
      <c r="AQ511" s="104"/>
      <c r="AR511" s="104"/>
      <c r="AS511" s="104"/>
      <c r="AT511" s="104"/>
      <c r="AU511" s="104"/>
      <c r="AV511" s="104"/>
      <c r="AW511" s="104"/>
      <c r="AX511" s="104"/>
      <c r="AY511" s="104"/>
      <c r="AZ511" s="104"/>
      <c r="BA511" s="104"/>
      <c r="BB511" s="104"/>
      <c r="BC511" s="104"/>
      <c r="BD511" s="104"/>
      <c r="BE511" s="104"/>
      <c r="BF511" s="104"/>
      <c r="BG511" s="104"/>
      <c r="BH511" s="104"/>
      <c r="BI511" s="104"/>
      <c r="BJ511" s="104"/>
      <c r="BK511" s="104"/>
      <c r="BL511" s="104"/>
      <c r="BM511" s="104"/>
      <c r="BN511" s="104"/>
      <c r="BO511" s="104"/>
      <c r="BP511" s="104"/>
      <c r="BQ511" s="104"/>
      <c r="BR511" s="104"/>
      <c r="BS511" s="104"/>
      <c r="BT511" s="104"/>
      <c r="BU511" s="104"/>
      <c r="BV511" s="79"/>
      <c r="BW511" s="79"/>
      <c r="BX511" s="79"/>
      <c r="BY511" s="79"/>
      <c r="BZ511" s="79"/>
      <c r="CA511" s="79"/>
      <c r="CB511" s="79"/>
      <c r="CC511" s="79"/>
      <c r="CD511" s="79"/>
      <c r="CE511" s="79"/>
      <c r="CF511" s="79"/>
      <c r="CG511" s="79"/>
      <c r="CH511" s="79"/>
      <c r="CI511" s="79"/>
      <c r="CJ511" s="79"/>
      <c r="CK511" s="79"/>
      <c r="CL511" s="79"/>
      <c r="CM511" s="79"/>
      <c r="CN511" s="79"/>
      <c r="CO511" s="79"/>
      <c r="CP511" s="79"/>
      <c r="CQ511" s="79"/>
      <c r="CR511" s="79"/>
      <c r="CS511" s="79"/>
      <c r="CT511" s="79"/>
      <c r="CU511" s="79"/>
      <c r="CV511" s="79"/>
      <c r="CW511" s="79"/>
      <c r="CX511" s="79"/>
      <c r="CY511" s="79"/>
      <c r="CZ511" s="79"/>
      <c r="DA511" s="79"/>
    </row>
    <row r="512" spans="1:105" ht="15.75" x14ac:dyDescent="0.25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4"/>
      <c r="AI512" s="104"/>
      <c r="AJ512" s="104"/>
      <c r="AK512" s="104"/>
      <c r="AL512" s="104"/>
      <c r="AM512" s="104"/>
      <c r="AN512" s="104"/>
      <c r="AO512" s="104"/>
      <c r="AP512" s="104"/>
      <c r="AQ512" s="104"/>
      <c r="AR512" s="104"/>
      <c r="AS512" s="104"/>
      <c r="AT512" s="104"/>
      <c r="AU512" s="104"/>
      <c r="AV512" s="104"/>
      <c r="AW512" s="104"/>
      <c r="AX512" s="104"/>
      <c r="AY512" s="104"/>
      <c r="AZ512" s="104"/>
      <c r="BA512" s="104"/>
      <c r="BB512" s="104"/>
      <c r="BC512" s="104"/>
      <c r="BD512" s="104"/>
      <c r="BE512" s="104"/>
      <c r="BF512" s="104"/>
      <c r="BG512" s="104"/>
      <c r="BH512" s="104"/>
      <c r="BI512" s="104"/>
      <c r="BJ512" s="104"/>
      <c r="BK512" s="104"/>
      <c r="BL512" s="104"/>
      <c r="BM512" s="104"/>
      <c r="BN512" s="104"/>
      <c r="BO512" s="104"/>
      <c r="BP512" s="104"/>
      <c r="BQ512" s="104"/>
      <c r="BR512" s="104"/>
      <c r="BS512" s="104"/>
      <c r="BT512" s="104"/>
      <c r="BU512" s="104"/>
      <c r="BV512" s="79"/>
      <c r="BW512" s="79"/>
      <c r="BX512" s="79"/>
      <c r="BY512" s="79"/>
      <c r="BZ512" s="79"/>
      <c r="CA512" s="79"/>
      <c r="CB512" s="79"/>
      <c r="CC512" s="79"/>
      <c r="CD512" s="79"/>
      <c r="CE512" s="79"/>
      <c r="CF512" s="79"/>
      <c r="CG512" s="79"/>
      <c r="CH512" s="79"/>
      <c r="CI512" s="79"/>
      <c r="CJ512" s="79"/>
      <c r="CK512" s="79"/>
      <c r="CL512" s="79"/>
      <c r="CM512" s="79"/>
      <c r="CN512" s="79"/>
      <c r="CO512" s="79"/>
      <c r="CP512" s="79"/>
      <c r="CQ512" s="79"/>
      <c r="CR512" s="79"/>
      <c r="CS512" s="79"/>
      <c r="CT512" s="79"/>
      <c r="CU512" s="79"/>
      <c r="CV512" s="79"/>
      <c r="CW512" s="79"/>
      <c r="CX512" s="79"/>
      <c r="CY512" s="79"/>
      <c r="CZ512" s="79"/>
      <c r="DA512" s="79"/>
    </row>
    <row r="513" spans="1:105" ht="15.75" x14ac:dyDescent="0.25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4"/>
      <c r="AI513" s="104"/>
      <c r="AJ513" s="104"/>
      <c r="AK513" s="104"/>
      <c r="AL513" s="104"/>
      <c r="AM513" s="104"/>
      <c r="AN513" s="104"/>
      <c r="AO513" s="104"/>
      <c r="AP513" s="104"/>
      <c r="AQ513" s="104"/>
      <c r="AR513" s="104"/>
      <c r="AS513" s="104"/>
      <c r="AT513" s="104"/>
      <c r="AU513" s="104"/>
      <c r="AV513" s="104"/>
      <c r="AW513" s="104"/>
      <c r="AX513" s="104"/>
      <c r="AY513" s="104"/>
      <c r="AZ513" s="104"/>
      <c r="BA513" s="104"/>
      <c r="BB513" s="104"/>
      <c r="BC513" s="104"/>
      <c r="BD513" s="104"/>
      <c r="BE513" s="104"/>
      <c r="BF513" s="104"/>
      <c r="BG513" s="104"/>
      <c r="BH513" s="104"/>
      <c r="BI513" s="104"/>
      <c r="BJ513" s="104"/>
      <c r="BK513" s="104"/>
      <c r="BL513" s="104"/>
      <c r="BM513" s="104"/>
      <c r="BN513" s="104"/>
      <c r="BO513" s="104"/>
      <c r="BP513" s="104"/>
      <c r="BQ513" s="104"/>
      <c r="BR513" s="104"/>
      <c r="BS513" s="104"/>
      <c r="BT513" s="104"/>
      <c r="BU513" s="104"/>
      <c r="BV513" s="79"/>
      <c r="BW513" s="79"/>
      <c r="BX513" s="79"/>
      <c r="BY513" s="79"/>
      <c r="BZ513" s="79"/>
      <c r="CA513" s="79"/>
      <c r="CB513" s="79"/>
      <c r="CC513" s="79"/>
      <c r="CD513" s="79"/>
      <c r="CE513" s="79"/>
      <c r="CF513" s="79"/>
      <c r="CG513" s="79"/>
      <c r="CH513" s="79"/>
      <c r="CI513" s="79"/>
      <c r="CJ513" s="79"/>
      <c r="CK513" s="79"/>
      <c r="CL513" s="79"/>
      <c r="CM513" s="79"/>
      <c r="CN513" s="79"/>
      <c r="CO513" s="79"/>
      <c r="CP513" s="79"/>
      <c r="CQ513" s="79"/>
      <c r="CR513" s="79"/>
      <c r="CS513" s="79"/>
      <c r="CT513" s="79"/>
      <c r="CU513" s="79"/>
      <c r="CV513" s="79"/>
      <c r="CW513" s="79"/>
      <c r="CX513" s="79"/>
      <c r="CY513" s="79"/>
      <c r="CZ513" s="79"/>
      <c r="DA513" s="79"/>
    </row>
    <row r="514" spans="1:105" ht="15.75" x14ac:dyDescent="0.25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4"/>
      <c r="AI514" s="104"/>
      <c r="AJ514" s="104"/>
      <c r="AK514" s="104"/>
      <c r="AL514" s="104"/>
      <c r="AM514" s="104"/>
      <c r="AN514" s="104"/>
      <c r="AO514" s="104"/>
      <c r="AP514" s="104"/>
      <c r="AQ514" s="104"/>
      <c r="AR514" s="104"/>
      <c r="AS514" s="104"/>
      <c r="AT514" s="104"/>
      <c r="AU514" s="104"/>
      <c r="AV514" s="104"/>
      <c r="AW514" s="104"/>
      <c r="AX514" s="104"/>
      <c r="AY514" s="104"/>
      <c r="AZ514" s="104"/>
      <c r="BA514" s="104"/>
      <c r="BB514" s="104"/>
      <c r="BC514" s="104"/>
      <c r="BD514" s="104"/>
      <c r="BE514" s="104"/>
      <c r="BF514" s="104"/>
      <c r="BG514" s="104"/>
      <c r="BH514" s="104"/>
      <c r="BI514" s="104"/>
      <c r="BJ514" s="104"/>
      <c r="BK514" s="104"/>
      <c r="BL514" s="104"/>
      <c r="BM514" s="104"/>
      <c r="BN514" s="104"/>
      <c r="BO514" s="104"/>
      <c r="BP514" s="104"/>
      <c r="BQ514" s="104"/>
      <c r="BR514" s="104"/>
      <c r="BS514" s="104"/>
      <c r="BT514" s="104"/>
      <c r="BU514" s="104"/>
      <c r="BV514" s="79"/>
      <c r="BW514" s="79"/>
      <c r="BX514" s="79"/>
      <c r="BY514" s="79"/>
      <c r="BZ514" s="79"/>
      <c r="CA514" s="79"/>
      <c r="CB514" s="79"/>
      <c r="CC514" s="79"/>
      <c r="CD514" s="79"/>
      <c r="CE514" s="79"/>
      <c r="CF514" s="79"/>
      <c r="CG514" s="79"/>
      <c r="CH514" s="79"/>
      <c r="CI514" s="79"/>
      <c r="CJ514" s="79"/>
      <c r="CK514" s="79"/>
      <c r="CL514" s="79"/>
      <c r="CM514" s="79"/>
      <c r="CN514" s="79"/>
      <c r="CO514" s="79"/>
      <c r="CP514" s="79"/>
      <c r="CQ514" s="79"/>
      <c r="CR514" s="79"/>
      <c r="CS514" s="79"/>
      <c r="CT514" s="79"/>
      <c r="CU514" s="79"/>
      <c r="CV514" s="79"/>
      <c r="CW514" s="79"/>
      <c r="CX514" s="79"/>
      <c r="CY514" s="79"/>
      <c r="CZ514" s="79"/>
      <c r="DA514" s="79"/>
    </row>
    <row r="515" spans="1:105" ht="15.75" x14ac:dyDescent="0.2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4"/>
      <c r="Y515" s="104"/>
      <c r="Z515" s="104"/>
      <c r="AA515" s="104"/>
      <c r="AB515" s="104"/>
      <c r="AC515" s="104"/>
      <c r="AD515" s="104"/>
      <c r="AE515" s="104"/>
      <c r="AF515" s="104"/>
      <c r="AG515" s="104"/>
      <c r="AH515" s="104"/>
      <c r="AI515" s="104"/>
      <c r="AJ515" s="104"/>
      <c r="AK515" s="104"/>
      <c r="AL515" s="104"/>
      <c r="AM515" s="104"/>
      <c r="AN515" s="104"/>
      <c r="AO515" s="104"/>
      <c r="AP515" s="104"/>
      <c r="AQ515" s="104"/>
      <c r="AR515" s="104"/>
      <c r="AS515" s="104"/>
      <c r="AT515" s="104"/>
      <c r="AU515" s="104"/>
      <c r="AV515" s="104"/>
      <c r="AW515" s="104"/>
      <c r="AX515" s="104"/>
      <c r="AY515" s="104"/>
      <c r="AZ515" s="104"/>
      <c r="BA515" s="104"/>
      <c r="BB515" s="104"/>
      <c r="BC515" s="104"/>
      <c r="BD515" s="104"/>
      <c r="BE515" s="104"/>
      <c r="BF515" s="104"/>
      <c r="BG515" s="104"/>
      <c r="BH515" s="104"/>
      <c r="BI515" s="104"/>
      <c r="BJ515" s="104"/>
      <c r="BK515" s="104"/>
      <c r="BL515" s="104"/>
      <c r="BM515" s="104"/>
      <c r="BN515" s="104"/>
      <c r="BO515" s="104"/>
      <c r="BP515" s="104"/>
      <c r="BQ515" s="104"/>
      <c r="BR515" s="104"/>
      <c r="BS515" s="104"/>
      <c r="BT515" s="104"/>
      <c r="BU515" s="104"/>
      <c r="BV515" s="79"/>
      <c r="BW515" s="79"/>
      <c r="BX515" s="79"/>
      <c r="BY515" s="79"/>
      <c r="BZ515" s="79"/>
      <c r="CA515" s="79"/>
      <c r="CB515" s="79"/>
      <c r="CC515" s="79"/>
      <c r="CD515" s="79"/>
      <c r="CE515" s="79"/>
      <c r="CF515" s="79"/>
      <c r="CG515" s="79"/>
      <c r="CH515" s="79"/>
      <c r="CI515" s="79"/>
      <c r="CJ515" s="79"/>
      <c r="CK515" s="79"/>
      <c r="CL515" s="79"/>
      <c r="CM515" s="79"/>
      <c r="CN515" s="79"/>
      <c r="CO515" s="79"/>
      <c r="CP515" s="79"/>
      <c r="CQ515" s="79"/>
      <c r="CR515" s="79"/>
      <c r="CS515" s="79"/>
      <c r="CT515" s="79"/>
      <c r="CU515" s="79"/>
      <c r="CV515" s="79"/>
      <c r="CW515" s="79"/>
      <c r="CX515" s="79"/>
      <c r="CY515" s="79"/>
      <c r="CZ515" s="79"/>
      <c r="DA515" s="79"/>
    </row>
    <row r="516" spans="1:105" ht="15.75" x14ac:dyDescent="0.25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4"/>
      <c r="Y516" s="104"/>
      <c r="Z516" s="104"/>
      <c r="AA516" s="104"/>
      <c r="AB516" s="104"/>
      <c r="AC516" s="104"/>
      <c r="AD516" s="104"/>
      <c r="AE516" s="104"/>
      <c r="AF516" s="104"/>
      <c r="AG516" s="104"/>
      <c r="AH516" s="104"/>
      <c r="AI516" s="104"/>
      <c r="AJ516" s="104"/>
      <c r="AK516" s="104"/>
      <c r="AL516" s="104"/>
      <c r="AM516" s="104"/>
      <c r="AN516" s="104"/>
      <c r="AO516" s="104"/>
      <c r="AP516" s="104"/>
      <c r="AQ516" s="104"/>
      <c r="AR516" s="104"/>
      <c r="AS516" s="104"/>
      <c r="AT516" s="104"/>
      <c r="AU516" s="104"/>
      <c r="AV516" s="104"/>
      <c r="AW516" s="104"/>
      <c r="AX516" s="104"/>
      <c r="AY516" s="104"/>
      <c r="AZ516" s="104"/>
      <c r="BA516" s="104"/>
      <c r="BB516" s="104"/>
      <c r="BC516" s="104"/>
      <c r="BD516" s="104"/>
      <c r="BE516" s="104"/>
      <c r="BF516" s="104"/>
      <c r="BG516" s="104"/>
      <c r="BH516" s="104"/>
      <c r="BI516" s="104"/>
      <c r="BJ516" s="104"/>
      <c r="BK516" s="104"/>
      <c r="BL516" s="104"/>
      <c r="BM516" s="104"/>
      <c r="BN516" s="104"/>
      <c r="BO516" s="104"/>
      <c r="BP516" s="104"/>
      <c r="BQ516" s="104"/>
      <c r="BR516" s="104"/>
      <c r="BS516" s="104"/>
      <c r="BT516" s="104"/>
      <c r="BU516" s="104"/>
      <c r="BV516" s="79"/>
      <c r="BW516" s="79"/>
      <c r="BX516" s="79"/>
      <c r="BY516" s="79"/>
      <c r="BZ516" s="79"/>
      <c r="CA516" s="79"/>
      <c r="CB516" s="79"/>
      <c r="CC516" s="79"/>
      <c r="CD516" s="79"/>
      <c r="CE516" s="79"/>
      <c r="CF516" s="79"/>
      <c r="CG516" s="79"/>
      <c r="CH516" s="79"/>
      <c r="CI516" s="79"/>
      <c r="CJ516" s="79"/>
      <c r="CK516" s="79"/>
      <c r="CL516" s="79"/>
      <c r="CM516" s="79"/>
      <c r="CN516" s="79"/>
      <c r="CO516" s="79"/>
      <c r="CP516" s="79"/>
      <c r="CQ516" s="79"/>
      <c r="CR516" s="79"/>
      <c r="CS516" s="79"/>
      <c r="CT516" s="79"/>
      <c r="CU516" s="79"/>
      <c r="CV516" s="79"/>
      <c r="CW516" s="79"/>
      <c r="CX516" s="79"/>
      <c r="CY516" s="79"/>
      <c r="CZ516" s="79"/>
      <c r="DA516" s="79"/>
    </row>
    <row r="517" spans="1:105" ht="15.75" x14ac:dyDescent="0.25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4"/>
      <c r="Y517" s="104"/>
      <c r="Z517" s="104"/>
      <c r="AA517" s="104"/>
      <c r="AB517" s="104"/>
      <c r="AC517" s="104"/>
      <c r="AD517" s="104"/>
      <c r="AE517" s="104"/>
      <c r="AF517" s="104"/>
      <c r="AG517" s="104"/>
      <c r="AH517" s="104"/>
      <c r="AI517" s="104"/>
      <c r="AJ517" s="104"/>
      <c r="AK517" s="104"/>
      <c r="AL517" s="104"/>
      <c r="AM517" s="104"/>
      <c r="AN517" s="104"/>
      <c r="AO517" s="104"/>
      <c r="AP517" s="104"/>
      <c r="AQ517" s="104"/>
      <c r="AR517" s="104"/>
      <c r="AS517" s="104"/>
      <c r="AT517" s="104"/>
      <c r="AU517" s="104"/>
      <c r="AV517" s="104"/>
      <c r="AW517" s="104"/>
      <c r="AX517" s="104"/>
      <c r="AY517" s="104"/>
      <c r="AZ517" s="104"/>
      <c r="BA517" s="104"/>
      <c r="BB517" s="104"/>
      <c r="BC517" s="104"/>
      <c r="BD517" s="104"/>
      <c r="BE517" s="104"/>
      <c r="BF517" s="104"/>
      <c r="BG517" s="104"/>
      <c r="BH517" s="104"/>
      <c r="BI517" s="104"/>
      <c r="BJ517" s="104"/>
      <c r="BK517" s="104"/>
      <c r="BL517" s="104"/>
      <c r="BM517" s="104"/>
      <c r="BN517" s="104"/>
      <c r="BO517" s="104"/>
      <c r="BP517" s="104"/>
      <c r="BQ517" s="104"/>
      <c r="BR517" s="104"/>
      <c r="BS517" s="104"/>
      <c r="BT517" s="104"/>
      <c r="BU517" s="104"/>
      <c r="BV517" s="79"/>
      <c r="BW517" s="79"/>
      <c r="BX517" s="79"/>
      <c r="BY517" s="79"/>
      <c r="BZ517" s="79"/>
      <c r="CA517" s="79"/>
      <c r="CB517" s="79"/>
      <c r="CC517" s="79"/>
      <c r="CD517" s="79"/>
      <c r="CE517" s="79"/>
      <c r="CF517" s="79"/>
      <c r="CG517" s="79"/>
      <c r="CH517" s="79"/>
      <c r="CI517" s="79"/>
      <c r="CJ517" s="79"/>
      <c r="CK517" s="79"/>
      <c r="CL517" s="79"/>
      <c r="CM517" s="79"/>
      <c r="CN517" s="79"/>
      <c r="CO517" s="79"/>
      <c r="CP517" s="79"/>
      <c r="CQ517" s="79"/>
      <c r="CR517" s="79"/>
      <c r="CS517" s="79"/>
      <c r="CT517" s="79"/>
      <c r="CU517" s="79"/>
      <c r="CV517" s="79"/>
      <c r="CW517" s="79"/>
      <c r="CX517" s="79"/>
      <c r="CY517" s="79"/>
      <c r="CZ517" s="79"/>
      <c r="DA517" s="79"/>
    </row>
    <row r="518" spans="1:105" ht="15.75" x14ac:dyDescent="0.25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4"/>
      <c r="Y518" s="104"/>
      <c r="Z518" s="104"/>
      <c r="AA518" s="104"/>
      <c r="AB518" s="104"/>
      <c r="AC518" s="104"/>
      <c r="AD518" s="104"/>
      <c r="AE518" s="104"/>
      <c r="AF518" s="104"/>
      <c r="AG518" s="104"/>
      <c r="AH518" s="104"/>
      <c r="AI518" s="104"/>
      <c r="AJ518" s="104"/>
      <c r="AK518" s="104"/>
      <c r="AL518" s="104"/>
      <c r="AM518" s="104"/>
      <c r="AN518" s="104"/>
      <c r="AO518" s="104"/>
      <c r="AP518" s="104"/>
      <c r="AQ518" s="104"/>
      <c r="AR518" s="104"/>
      <c r="AS518" s="104"/>
      <c r="AT518" s="104"/>
      <c r="AU518" s="104"/>
      <c r="AV518" s="104"/>
      <c r="AW518" s="104"/>
      <c r="AX518" s="104"/>
      <c r="AY518" s="104"/>
      <c r="AZ518" s="104"/>
      <c r="BA518" s="104"/>
      <c r="BB518" s="104"/>
      <c r="BC518" s="104"/>
      <c r="BD518" s="104"/>
      <c r="BE518" s="104"/>
      <c r="BF518" s="104"/>
      <c r="BG518" s="104"/>
      <c r="BH518" s="104"/>
      <c r="BI518" s="104"/>
      <c r="BJ518" s="104"/>
      <c r="BK518" s="104"/>
      <c r="BL518" s="104"/>
      <c r="BM518" s="104"/>
      <c r="BN518" s="104"/>
      <c r="BO518" s="104"/>
      <c r="BP518" s="104"/>
      <c r="BQ518" s="104"/>
      <c r="BR518" s="104"/>
      <c r="BS518" s="104"/>
      <c r="BT518" s="104"/>
      <c r="BU518" s="104"/>
      <c r="BV518" s="79"/>
      <c r="BW518" s="79"/>
      <c r="BX518" s="79"/>
      <c r="BY518" s="79"/>
      <c r="BZ518" s="79"/>
      <c r="CA518" s="79"/>
      <c r="CB518" s="79"/>
      <c r="CC518" s="79"/>
      <c r="CD518" s="79"/>
      <c r="CE518" s="79"/>
      <c r="CF518" s="79"/>
      <c r="CG518" s="79"/>
      <c r="CH518" s="79"/>
      <c r="CI518" s="79"/>
      <c r="CJ518" s="79"/>
      <c r="CK518" s="79"/>
      <c r="CL518" s="79"/>
      <c r="CM518" s="79"/>
      <c r="CN518" s="79"/>
      <c r="CO518" s="79"/>
      <c r="CP518" s="79"/>
      <c r="CQ518" s="79"/>
      <c r="CR518" s="79"/>
      <c r="CS518" s="79"/>
      <c r="CT518" s="79"/>
      <c r="CU518" s="79"/>
      <c r="CV518" s="79"/>
      <c r="CW518" s="79"/>
      <c r="CX518" s="79"/>
      <c r="CY518" s="79"/>
      <c r="CZ518" s="79"/>
      <c r="DA518" s="79"/>
    </row>
    <row r="519" spans="1:105" ht="15.75" x14ac:dyDescent="0.25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4"/>
      <c r="Y519" s="104"/>
      <c r="Z519" s="104"/>
      <c r="AA519" s="104"/>
      <c r="AB519" s="104"/>
      <c r="AC519" s="104"/>
      <c r="AD519" s="104"/>
      <c r="AE519" s="104"/>
      <c r="AF519" s="104"/>
      <c r="AG519" s="104"/>
      <c r="AH519" s="104"/>
      <c r="AI519" s="104"/>
      <c r="AJ519" s="104"/>
      <c r="AK519" s="104"/>
      <c r="AL519" s="104"/>
      <c r="AM519" s="104"/>
      <c r="AN519" s="104"/>
      <c r="AO519" s="104"/>
      <c r="AP519" s="104"/>
      <c r="AQ519" s="104"/>
      <c r="AR519" s="104"/>
      <c r="AS519" s="104"/>
      <c r="AT519" s="104"/>
      <c r="AU519" s="104"/>
      <c r="AV519" s="104"/>
      <c r="AW519" s="104"/>
      <c r="AX519" s="104"/>
      <c r="AY519" s="104"/>
      <c r="AZ519" s="104"/>
      <c r="BA519" s="104"/>
      <c r="BB519" s="104"/>
      <c r="BC519" s="104"/>
      <c r="BD519" s="104"/>
      <c r="BE519" s="104"/>
      <c r="BF519" s="104"/>
      <c r="BG519" s="104"/>
      <c r="BH519" s="104"/>
      <c r="BI519" s="104"/>
      <c r="BJ519" s="104"/>
      <c r="BK519" s="104"/>
      <c r="BL519" s="104"/>
      <c r="BM519" s="104"/>
      <c r="BN519" s="104"/>
      <c r="BO519" s="104"/>
      <c r="BP519" s="104"/>
      <c r="BQ519" s="104"/>
      <c r="BR519" s="104"/>
      <c r="BS519" s="104"/>
      <c r="BT519" s="104"/>
      <c r="BU519" s="104"/>
      <c r="BV519" s="79"/>
      <c r="BW519" s="79"/>
      <c r="BX519" s="79"/>
      <c r="BY519" s="79"/>
      <c r="BZ519" s="79"/>
      <c r="CA519" s="79"/>
      <c r="CB519" s="79"/>
      <c r="CC519" s="79"/>
      <c r="CD519" s="79"/>
      <c r="CE519" s="79"/>
      <c r="CF519" s="79"/>
      <c r="CG519" s="79"/>
      <c r="CH519" s="79"/>
      <c r="CI519" s="79"/>
      <c r="CJ519" s="79"/>
      <c r="CK519" s="79"/>
      <c r="CL519" s="79"/>
      <c r="CM519" s="79"/>
      <c r="CN519" s="79"/>
      <c r="CO519" s="79"/>
      <c r="CP519" s="79"/>
      <c r="CQ519" s="79"/>
      <c r="CR519" s="79"/>
      <c r="CS519" s="79"/>
      <c r="CT519" s="79"/>
      <c r="CU519" s="79"/>
      <c r="CV519" s="79"/>
      <c r="CW519" s="79"/>
      <c r="CX519" s="79"/>
      <c r="CY519" s="79"/>
      <c r="CZ519" s="79"/>
      <c r="DA519" s="79"/>
    </row>
    <row r="520" spans="1:105" ht="15.75" x14ac:dyDescent="0.25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4"/>
      <c r="Y520" s="104"/>
      <c r="Z520" s="104"/>
      <c r="AA520" s="104"/>
      <c r="AB520" s="104"/>
      <c r="AC520" s="104"/>
      <c r="AD520" s="104"/>
      <c r="AE520" s="104"/>
      <c r="AF520" s="104"/>
      <c r="AG520" s="104"/>
      <c r="AH520" s="104"/>
      <c r="AI520" s="104"/>
      <c r="AJ520" s="104"/>
      <c r="AK520" s="104"/>
      <c r="AL520" s="104"/>
      <c r="AM520" s="104"/>
      <c r="AN520" s="104"/>
      <c r="AO520" s="104"/>
      <c r="AP520" s="104"/>
      <c r="AQ520" s="104"/>
      <c r="AR520" s="104"/>
      <c r="AS520" s="104"/>
      <c r="AT520" s="104"/>
      <c r="AU520" s="104"/>
      <c r="AV520" s="104"/>
      <c r="AW520" s="104"/>
      <c r="AX520" s="104"/>
      <c r="AY520" s="104"/>
      <c r="AZ520" s="104"/>
      <c r="BA520" s="104"/>
      <c r="BB520" s="104"/>
      <c r="BC520" s="104"/>
      <c r="BD520" s="104"/>
      <c r="BE520" s="104"/>
      <c r="BF520" s="104"/>
      <c r="BG520" s="104"/>
      <c r="BH520" s="104"/>
      <c r="BI520" s="104"/>
      <c r="BJ520" s="104"/>
      <c r="BK520" s="104"/>
      <c r="BL520" s="104"/>
      <c r="BM520" s="104"/>
      <c r="BN520" s="104"/>
      <c r="BO520" s="104"/>
      <c r="BP520" s="104"/>
      <c r="BQ520" s="104"/>
      <c r="BR520" s="104"/>
      <c r="BS520" s="104"/>
      <c r="BT520" s="104"/>
      <c r="BU520" s="104"/>
      <c r="BV520" s="79"/>
      <c r="BW520" s="79"/>
      <c r="BX520" s="79"/>
      <c r="BY520" s="79"/>
      <c r="BZ520" s="79"/>
      <c r="CA520" s="79"/>
      <c r="CB520" s="79"/>
      <c r="CC520" s="79"/>
      <c r="CD520" s="79"/>
      <c r="CE520" s="79"/>
      <c r="CF520" s="79"/>
      <c r="CG520" s="79"/>
      <c r="CH520" s="79"/>
      <c r="CI520" s="79"/>
      <c r="CJ520" s="79"/>
      <c r="CK520" s="79"/>
      <c r="CL520" s="79"/>
      <c r="CM520" s="79"/>
      <c r="CN520" s="79"/>
      <c r="CO520" s="79"/>
      <c r="CP520" s="79"/>
      <c r="CQ520" s="79"/>
      <c r="CR520" s="79"/>
      <c r="CS520" s="79"/>
      <c r="CT520" s="79"/>
      <c r="CU520" s="79"/>
      <c r="CV520" s="79"/>
      <c r="CW520" s="79"/>
      <c r="CX520" s="79"/>
      <c r="CY520" s="79"/>
      <c r="CZ520" s="79"/>
      <c r="DA520" s="79"/>
    </row>
    <row r="521" spans="1:105" ht="15.75" x14ac:dyDescent="0.25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4"/>
      <c r="Y521" s="104"/>
      <c r="Z521" s="104"/>
      <c r="AA521" s="104"/>
      <c r="AB521" s="104"/>
      <c r="AC521" s="104"/>
      <c r="AD521" s="104"/>
      <c r="AE521" s="104"/>
      <c r="AF521" s="104"/>
      <c r="AG521" s="104"/>
      <c r="AH521" s="104"/>
      <c r="AI521" s="104"/>
      <c r="AJ521" s="104"/>
      <c r="AK521" s="104"/>
      <c r="AL521" s="104"/>
      <c r="AM521" s="104"/>
      <c r="AN521" s="104"/>
      <c r="AO521" s="104"/>
      <c r="AP521" s="104"/>
      <c r="AQ521" s="104"/>
      <c r="AR521" s="104"/>
      <c r="AS521" s="104"/>
      <c r="AT521" s="104"/>
      <c r="AU521" s="104"/>
      <c r="AV521" s="104"/>
      <c r="AW521" s="104"/>
      <c r="AX521" s="104"/>
      <c r="AY521" s="104"/>
      <c r="AZ521" s="104"/>
      <c r="BA521" s="104"/>
      <c r="BB521" s="104"/>
      <c r="BC521" s="104"/>
      <c r="BD521" s="104"/>
      <c r="BE521" s="104"/>
      <c r="BF521" s="104"/>
      <c r="BG521" s="104"/>
      <c r="BH521" s="104"/>
      <c r="BI521" s="104"/>
      <c r="BJ521" s="104"/>
      <c r="BK521" s="104"/>
      <c r="BL521" s="104"/>
      <c r="BM521" s="104"/>
      <c r="BN521" s="104"/>
      <c r="BO521" s="104"/>
      <c r="BP521" s="104"/>
      <c r="BQ521" s="104"/>
      <c r="BR521" s="104"/>
      <c r="BS521" s="104"/>
      <c r="BT521" s="104"/>
      <c r="BU521" s="104"/>
      <c r="BV521" s="79"/>
      <c r="BW521" s="79"/>
      <c r="BX521" s="79"/>
      <c r="BY521" s="79"/>
      <c r="BZ521" s="79"/>
      <c r="CA521" s="79"/>
      <c r="CB521" s="79"/>
      <c r="CC521" s="79"/>
      <c r="CD521" s="79"/>
      <c r="CE521" s="79"/>
      <c r="CF521" s="79"/>
      <c r="CG521" s="79"/>
      <c r="CH521" s="79"/>
      <c r="CI521" s="79"/>
      <c r="CJ521" s="79"/>
      <c r="CK521" s="79"/>
      <c r="CL521" s="79"/>
      <c r="CM521" s="79"/>
      <c r="CN521" s="79"/>
      <c r="CO521" s="79"/>
      <c r="CP521" s="79"/>
      <c r="CQ521" s="79"/>
      <c r="CR521" s="79"/>
      <c r="CS521" s="79"/>
      <c r="CT521" s="79"/>
      <c r="CU521" s="79"/>
      <c r="CV521" s="79"/>
      <c r="CW521" s="79"/>
      <c r="CX521" s="79"/>
      <c r="CY521" s="79"/>
      <c r="CZ521" s="79"/>
      <c r="DA521" s="79"/>
    </row>
    <row r="522" spans="1:105" ht="15.75" x14ac:dyDescent="0.25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4"/>
      <c r="Y522" s="104"/>
      <c r="Z522" s="104"/>
      <c r="AA522" s="104"/>
      <c r="AB522" s="104"/>
      <c r="AC522" s="104"/>
      <c r="AD522" s="104"/>
      <c r="AE522" s="104"/>
      <c r="AF522" s="104"/>
      <c r="AG522" s="104"/>
      <c r="AH522" s="104"/>
      <c r="AI522" s="104"/>
      <c r="AJ522" s="104"/>
      <c r="AK522" s="104"/>
      <c r="AL522" s="104"/>
      <c r="AM522" s="104"/>
      <c r="AN522" s="104"/>
      <c r="AO522" s="104"/>
      <c r="AP522" s="104"/>
      <c r="AQ522" s="104"/>
      <c r="AR522" s="104"/>
      <c r="AS522" s="104"/>
      <c r="AT522" s="104"/>
      <c r="AU522" s="104"/>
      <c r="AV522" s="104"/>
      <c r="AW522" s="104"/>
      <c r="AX522" s="104"/>
      <c r="AY522" s="104"/>
      <c r="AZ522" s="104"/>
      <c r="BA522" s="104"/>
      <c r="BB522" s="104"/>
      <c r="BC522" s="104"/>
      <c r="BD522" s="104"/>
      <c r="BE522" s="104"/>
      <c r="BF522" s="104"/>
      <c r="BG522" s="104"/>
      <c r="BH522" s="104"/>
      <c r="BI522" s="104"/>
      <c r="BJ522" s="104"/>
      <c r="BK522" s="104"/>
      <c r="BL522" s="104"/>
      <c r="BM522" s="104"/>
      <c r="BN522" s="104"/>
      <c r="BO522" s="104"/>
      <c r="BP522" s="104"/>
      <c r="BQ522" s="104"/>
      <c r="BR522" s="104"/>
      <c r="BS522" s="104"/>
      <c r="BT522" s="104"/>
      <c r="BU522" s="104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79"/>
      <c r="CM522" s="79"/>
      <c r="CN522" s="79"/>
      <c r="CO522" s="79"/>
      <c r="CP522" s="79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</row>
    <row r="523" spans="1:105" ht="15.75" x14ac:dyDescent="0.25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4"/>
      <c r="Y523" s="104"/>
      <c r="Z523" s="104"/>
      <c r="AA523" s="104"/>
      <c r="AB523" s="104"/>
      <c r="AC523" s="104"/>
      <c r="AD523" s="104"/>
      <c r="AE523" s="104"/>
      <c r="AF523" s="104"/>
      <c r="AG523" s="104"/>
      <c r="AH523" s="104"/>
      <c r="AI523" s="104"/>
      <c r="AJ523" s="104"/>
      <c r="AK523" s="104"/>
      <c r="AL523" s="104"/>
      <c r="AM523" s="104"/>
      <c r="AN523" s="104"/>
      <c r="AO523" s="104"/>
      <c r="AP523" s="104"/>
      <c r="AQ523" s="104"/>
      <c r="AR523" s="104"/>
      <c r="AS523" s="104"/>
      <c r="AT523" s="104"/>
      <c r="AU523" s="104"/>
      <c r="AV523" s="104"/>
      <c r="AW523" s="104"/>
      <c r="AX523" s="104"/>
      <c r="AY523" s="104"/>
      <c r="AZ523" s="104"/>
      <c r="BA523" s="104"/>
      <c r="BB523" s="104"/>
      <c r="BC523" s="104"/>
      <c r="BD523" s="104"/>
      <c r="BE523" s="104"/>
      <c r="BF523" s="104"/>
      <c r="BG523" s="104"/>
      <c r="BH523" s="104"/>
      <c r="BI523" s="104"/>
      <c r="BJ523" s="104"/>
      <c r="BK523" s="104"/>
      <c r="BL523" s="104"/>
      <c r="BM523" s="104"/>
      <c r="BN523" s="104"/>
      <c r="BO523" s="104"/>
      <c r="BP523" s="104"/>
      <c r="BQ523" s="104"/>
      <c r="BR523" s="104"/>
      <c r="BS523" s="104"/>
      <c r="BT523" s="104"/>
      <c r="BU523" s="104"/>
      <c r="BV523" s="79"/>
      <c r="BW523" s="79"/>
      <c r="BX523" s="79"/>
      <c r="BY523" s="79"/>
      <c r="BZ523" s="79"/>
      <c r="CA523" s="79"/>
      <c r="CB523" s="79"/>
      <c r="CC523" s="79"/>
      <c r="CD523" s="79"/>
      <c r="CE523" s="79"/>
      <c r="CF523" s="79"/>
      <c r="CG523" s="79"/>
      <c r="CH523" s="79"/>
      <c r="CI523" s="79"/>
      <c r="CJ523" s="79"/>
      <c r="CK523" s="79"/>
      <c r="CL523" s="79"/>
      <c r="CM523" s="79"/>
      <c r="CN523" s="79"/>
      <c r="CO523" s="79"/>
      <c r="CP523" s="79"/>
      <c r="CQ523" s="79"/>
      <c r="CR523" s="79"/>
      <c r="CS523" s="79"/>
      <c r="CT523" s="79"/>
      <c r="CU523" s="79"/>
      <c r="CV523" s="79"/>
      <c r="CW523" s="79"/>
      <c r="CX523" s="79"/>
      <c r="CY523" s="79"/>
      <c r="CZ523" s="79"/>
      <c r="DA523" s="79"/>
    </row>
    <row r="524" spans="1:105" ht="15.75" x14ac:dyDescent="0.25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4"/>
      <c r="AI524" s="104"/>
      <c r="AJ524" s="104"/>
      <c r="AK524" s="104"/>
      <c r="AL524" s="104"/>
      <c r="AM524" s="104"/>
      <c r="AN524" s="104"/>
      <c r="AO524" s="104"/>
      <c r="AP524" s="104"/>
      <c r="AQ524" s="104"/>
      <c r="AR524" s="104"/>
      <c r="AS524" s="104"/>
      <c r="AT524" s="104"/>
      <c r="AU524" s="104"/>
      <c r="AV524" s="104"/>
      <c r="AW524" s="104"/>
      <c r="AX524" s="104"/>
      <c r="AY524" s="104"/>
      <c r="AZ524" s="104"/>
      <c r="BA524" s="104"/>
      <c r="BB524" s="104"/>
      <c r="BC524" s="104"/>
      <c r="BD524" s="104"/>
      <c r="BE524" s="104"/>
      <c r="BF524" s="104"/>
      <c r="BG524" s="104"/>
      <c r="BH524" s="104"/>
      <c r="BI524" s="104"/>
      <c r="BJ524" s="104"/>
      <c r="BK524" s="104"/>
      <c r="BL524" s="104"/>
      <c r="BM524" s="104"/>
      <c r="BN524" s="104"/>
      <c r="BO524" s="104"/>
      <c r="BP524" s="104"/>
      <c r="BQ524" s="104"/>
      <c r="BR524" s="104"/>
      <c r="BS524" s="104"/>
      <c r="BT524" s="104"/>
      <c r="BU524" s="104"/>
      <c r="BV524" s="79"/>
      <c r="BW524" s="79"/>
      <c r="BX524" s="79"/>
      <c r="BY524" s="79"/>
      <c r="BZ524" s="79"/>
      <c r="CA524" s="79"/>
      <c r="CB524" s="79"/>
      <c r="CC524" s="79"/>
      <c r="CD524" s="79"/>
      <c r="CE524" s="79"/>
      <c r="CF524" s="79"/>
      <c r="CG524" s="79"/>
      <c r="CH524" s="79"/>
      <c r="CI524" s="79"/>
      <c r="CJ524" s="79"/>
      <c r="CK524" s="79"/>
      <c r="CL524" s="79"/>
      <c r="CM524" s="79"/>
      <c r="CN524" s="79"/>
      <c r="CO524" s="79"/>
      <c r="CP524" s="79"/>
      <c r="CQ524" s="79"/>
      <c r="CR524" s="79"/>
      <c r="CS524" s="79"/>
      <c r="CT524" s="79"/>
      <c r="CU524" s="79"/>
      <c r="CV524" s="79"/>
      <c r="CW524" s="79"/>
      <c r="CX524" s="79"/>
      <c r="CY524" s="79"/>
      <c r="CZ524" s="79"/>
      <c r="DA524" s="79"/>
    </row>
    <row r="525" spans="1:105" ht="15.75" x14ac:dyDescent="0.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4"/>
      <c r="AI525" s="104"/>
      <c r="AJ525" s="104"/>
      <c r="AK525" s="104"/>
      <c r="AL525" s="104"/>
      <c r="AM525" s="104"/>
      <c r="AN525" s="104"/>
      <c r="AO525" s="104"/>
      <c r="AP525" s="104"/>
      <c r="AQ525" s="104"/>
      <c r="AR525" s="104"/>
      <c r="AS525" s="104"/>
      <c r="AT525" s="104"/>
      <c r="AU525" s="104"/>
      <c r="AV525" s="104"/>
      <c r="AW525" s="104"/>
      <c r="AX525" s="104"/>
      <c r="AY525" s="104"/>
      <c r="AZ525" s="104"/>
      <c r="BA525" s="104"/>
      <c r="BB525" s="104"/>
      <c r="BC525" s="104"/>
      <c r="BD525" s="104"/>
      <c r="BE525" s="104"/>
      <c r="BF525" s="104"/>
      <c r="BG525" s="104"/>
      <c r="BH525" s="104"/>
      <c r="BI525" s="104"/>
      <c r="BJ525" s="104"/>
      <c r="BK525" s="104"/>
      <c r="BL525" s="104"/>
      <c r="BM525" s="104"/>
      <c r="BN525" s="104"/>
      <c r="BO525" s="104"/>
      <c r="BP525" s="104"/>
      <c r="BQ525" s="104"/>
      <c r="BR525" s="104"/>
      <c r="BS525" s="104"/>
      <c r="BT525" s="104"/>
      <c r="BU525" s="104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79"/>
      <c r="CR525" s="79"/>
      <c r="CS525" s="79"/>
      <c r="CT525" s="79"/>
      <c r="CU525" s="79"/>
      <c r="CV525" s="79"/>
      <c r="CW525" s="79"/>
      <c r="CX525" s="79"/>
      <c r="CY525" s="79"/>
      <c r="CZ525" s="79"/>
      <c r="DA525" s="79"/>
    </row>
    <row r="526" spans="1:105" ht="15.75" x14ac:dyDescent="0.25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4"/>
      <c r="AI526" s="104"/>
      <c r="AJ526" s="104"/>
      <c r="AK526" s="104"/>
      <c r="AL526" s="104"/>
      <c r="AM526" s="104"/>
      <c r="AN526" s="104"/>
      <c r="AO526" s="104"/>
      <c r="AP526" s="104"/>
      <c r="AQ526" s="104"/>
      <c r="AR526" s="104"/>
      <c r="AS526" s="104"/>
      <c r="AT526" s="104"/>
      <c r="AU526" s="104"/>
      <c r="AV526" s="104"/>
      <c r="AW526" s="104"/>
      <c r="AX526" s="104"/>
      <c r="AY526" s="104"/>
      <c r="AZ526" s="104"/>
      <c r="BA526" s="104"/>
      <c r="BB526" s="104"/>
      <c r="BC526" s="104"/>
      <c r="BD526" s="104"/>
      <c r="BE526" s="104"/>
      <c r="BF526" s="104"/>
      <c r="BG526" s="104"/>
      <c r="BH526" s="104"/>
      <c r="BI526" s="104"/>
      <c r="BJ526" s="104"/>
      <c r="BK526" s="104"/>
      <c r="BL526" s="104"/>
      <c r="BM526" s="104"/>
      <c r="BN526" s="104"/>
      <c r="BO526" s="104"/>
      <c r="BP526" s="104"/>
      <c r="BQ526" s="104"/>
      <c r="BR526" s="104"/>
      <c r="BS526" s="104"/>
      <c r="BT526" s="104"/>
      <c r="BU526" s="104"/>
      <c r="BV526" s="79"/>
      <c r="BW526" s="79"/>
      <c r="BX526" s="79"/>
      <c r="BY526" s="79"/>
      <c r="BZ526" s="79"/>
      <c r="CA526" s="79"/>
      <c r="CB526" s="79"/>
      <c r="CC526" s="79"/>
      <c r="CD526" s="79"/>
      <c r="CE526" s="79"/>
      <c r="CF526" s="79"/>
      <c r="CG526" s="79"/>
      <c r="CH526" s="79"/>
      <c r="CI526" s="79"/>
      <c r="CJ526" s="79"/>
      <c r="CK526" s="79"/>
      <c r="CL526" s="79"/>
      <c r="CM526" s="79"/>
      <c r="CN526" s="79"/>
      <c r="CO526" s="79"/>
      <c r="CP526" s="79"/>
      <c r="CQ526" s="79"/>
      <c r="CR526" s="79"/>
      <c r="CS526" s="79"/>
      <c r="CT526" s="79"/>
      <c r="CU526" s="79"/>
      <c r="CV526" s="79"/>
      <c r="CW526" s="79"/>
      <c r="CX526" s="79"/>
      <c r="CY526" s="79"/>
      <c r="CZ526" s="79"/>
      <c r="DA526" s="79"/>
    </row>
    <row r="527" spans="1:105" ht="15.75" x14ac:dyDescent="0.25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4"/>
      <c r="AI527" s="104"/>
      <c r="AJ527" s="104"/>
      <c r="AK527" s="104"/>
      <c r="AL527" s="104"/>
      <c r="AM527" s="104"/>
      <c r="AN527" s="104"/>
      <c r="AO527" s="104"/>
      <c r="AP527" s="104"/>
      <c r="AQ527" s="104"/>
      <c r="AR527" s="104"/>
      <c r="AS527" s="104"/>
      <c r="AT527" s="104"/>
      <c r="AU527" s="104"/>
      <c r="AV527" s="104"/>
      <c r="AW527" s="104"/>
      <c r="AX527" s="104"/>
      <c r="AY527" s="104"/>
      <c r="AZ527" s="104"/>
      <c r="BA527" s="104"/>
      <c r="BB527" s="104"/>
      <c r="BC527" s="104"/>
      <c r="BD527" s="104"/>
      <c r="BE527" s="104"/>
      <c r="BF527" s="104"/>
      <c r="BG527" s="104"/>
      <c r="BH527" s="104"/>
      <c r="BI527" s="104"/>
      <c r="BJ527" s="104"/>
      <c r="BK527" s="104"/>
      <c r="BL527" s="104"/>
      <c r="BM527" s="104"/>
      <c r="BN527" s="104"/>
      <c r="BO527" s="104"/>
      <c r="BP527" s="104"/>
      <c r="BQ527" s="104"/>
      <c r="BR527" s="104"/>
      <c r="BS527" s="104"/>
      <c r="BT527" s="104"/>
      <c r="BU527" s="104"/>
      <c r="BV527" s="79"/>
      <c r="BW527" s="79"/>
      <c r="BX527" s="79"/>
      <c r="BY527" s="79"/>
      <c r="BZ527" s="79"/>
      <c r="CA527" s="79"/>
      <c r="CB527" s="79"/>
      <c r="CC527" s="79"/>
      <c r="CD527" s="79"/>
      <c r="CE527" s="79"/>
      <c r="CF527" s="79"/>
      <c r="CG527" s="79"/>
      <c r="CH527" s="79"/>
      <c r="CI527" s="79"/>
      <c r="CJ527" s="79"/>
      <c r="CK527" s="79"/>
      <c r="CL527" s="79"/>
      <c r="CM527" s="79"/>
      <c r="CN527" s="79"/>
      <c r="CO527" s="79"/>
      <c r="CP527" s="79"/>
      <c r="CQ527" s="79"/>
      <c r="CR527" s="79"/>
      <c r="CS527" s="79"/>
      <c r="CT527" s="79"/>
      <c r="CU527" s="79"/>
      <c r="CV527" s="79"/>
      <c r="CW527" s="79"/>
      <c r="CX527" s="79"/>
      <c r="CY527" s="79"/>
      <c r="CZ527" s="79"/>
      <c r="DA527" s="79"/>
    </row>
    <row r="528" spans="1:105" ht="15.75" x14ac:dyDescent="0.25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4"/>
      <c r="AI528" s="104"/>
      <c r="AJ528" s="104"/>
      <c r="AK528" s="104"/>
      <c r="AL528" s="104"/>
      <c r="AM528" s="104"/>
      <c r="AN528" s="104"/>
      <c r="AO528" s="104"/>
      <c r="AP528" s="104"/>
      <c r="AQ528" s="104"/>
      <c r="AR528" s="104"/>
      <c r="AS528" s="104"/>
      <c r="AT528" s="104"/>
      <c r="AU528" s="104"/>
      <c r="AV528" s="104"/>
      <c r="AW528" s="104"/>
      <c r="AX528" s="104"/>
      <c r="AY528" s="104"/>
      <c r="AZ528" s="104"/>
      <c r="BA528" s="104"/>
      <c r="BB528" s="104"/>
      <c r="BC528" s="104"/>
      <c r="BD528" s="104"/>
      <c r="BE528" s="104"/>
      <c r="BF528" s="104"/>
      <c r="BG528" s="104"/>
      <c r="BH528" s="104"/>
      <c r="BI528" s="104"/>
      <c r="BJ528" s="104"/>
      <c r="BK528" s="104"/>
      <c r="BL528" s="104"/>
      <c r="BM528" s="104"/>
      <c r="BN528" s="104"/>
      <c r="BO528" s="104"/>
      <c r="BP528" s="104"/>
      <c r="BQ528" s="104"/>
      <c r="BR528" s="104"/>
      <c r="BS528" s="104"/>
      <c r="BT528" s="104"/>
      <c r="BU528" s="104"/>
      <c r="BV528" s="79"/>
      <c r="BW528" s="79"/>
      <c r="BX528" s="79"/>
      <c r="BY528" s="79"/>
      <c r="BZ528" s="79"/>
      <c r="CA528" s="79"/>
      <c r="CB528" s="79"/>
      <c r="CC528" s="79"/>
      <c r="CD528" s="79"/>
      <c r="CE528" s="79"/>
      <c r="CF528" s="79"/>
      <c r="CG528" s="79"/>
      <c r="CH528" s="79"/>
      <c r="CI528" s="79"/>
      <c r="CJ528" s="79"/>
      <c r="CK528" s="79"/>
      <c r="CL528" s="79"/>
      <c r="CM528" s="79"/>
      <c r="CN528" s="79"/>
      <c r="CO528" s="79"/>
      <c r="CP528" s="79"/>
      <c r="CQ528" s="79"/>
      <c r="CR528" s="79"/>
      <c r="CS528" s="79"/>
      <c r="CT528" s="79"/>
      <c r="CU528" s="79"/>
      <c r="CV528" s="79"/>
      <c r="CW528" s="79"/>
      <c r="CX528" s="79"/>
      <c r="CY528" s="79"/>
      <c r="CZ528" s="79"/>
      <c r="DA528" s="79"/>
    </row>
    <row r="529" spans="1:105" ht="15.75" x14ac:dyDescent="0.25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4"/>
      <c r="Y529" s="104"/>
      <c r="Z529" s="104"/>
      <c r="AA529" s="104"/>
      <c r="AB529" s="104"/>
      <c r="AC529" s="104"/>
      <c r="AD529" s="104"/>
      <c r="AE529" s="104"/>
      <c r="AF529" s="104"/>
      <c r="AG529" s="104"/>
      <c r="AH529" s="104"/>
      <c r="AI529" s="104"/>
      <c r="AJ529" s="104"/>
      <c r="AK529" s="104"/>
      <c r="AL529" s="104"/>
      <c r="AM529" s="104"/>
      <c r="AN529" s="104"/>
      <c r="AO529" s="104"/>
      <c r="AP529" s="104"/>
      <c r="AQ529" s="104"/>
      <c r="AR529" s="104"/>
      <c r="AS529" s="104"/>
      <c r="AT529" s="104"/>
      <c r="AU529" s="104"/>
      <c r="AV529" s="104"/>
      <c r="AW529" s="104"/>
      <c r="AX529" s="104"/>
      <c r="AY529" s="104"/>
      <c r="AZ529" s="104"/>
      <c r="BA529" s="104"/>
      <c r="BB529" s="104"/>
      <c r="BC529" s="104"/>
      <c r="BD529" s="104"/>
      <c r="BE529" s="104"/>
      <c r="BF529" s="104"/>
      <c r="BG529" s="104"/>
      <c r="BH529" s="104"/>
      <c r="BI529" s="104"/>
      <c r="BJ529" s="104"/>
      <c r="BK529" s="104"/>
      <c r="BL529" s="104"/>
      <c r="BM529" s="104"/>
      <c r="BN529" s="104"/>
      <c r="BO529" s="104"/>
      <c r="BP529" s="104"/>
      <c r="BQ529" s="104"/>
      <c r="BR529" s="104"/>
      <c r="BS529" s="104"/>
      <c r="BT529" s="104"/>
      <c r="BU529" s="104"/>
      <c r="BV529" s="79"/>
      <c r="BW529" s="79"/>
      <c r="BX529" s="79"/>
      <c r="BY529" s="79"/>
      <c r="BZ529" s="79"/>
      <c r="CA529" s="79"/>
      <c r="CB529" s="79"/>
      <c r="CC529" s="79"/>
      <c r="CD529" s="79"/>
      <c r="CE529" s="79"/>
      <c r="CF529" s="79"/>
      <c r="CG529" s="79"/>
      <c r="CH529" s="79"/>
      <c r="CI529" s="79"/>
      <c r="CJ529" s="79"/>
      <c r="CK529" s="79"/>
      <c r="CL529" s="79"/>
      <c r="CM529" s="79"/>
      <c r="CN529" s="79"/>
      <c r="CO529" s="79"/>
      <c r="CP529" s="79"/>
      <c r="CQ529" s="79"/>
      <c r="CR529" s="79"/>
      <c r="CS529" s="79"/>
      <c r="CT529" s="79"/>
      <c r="CU529" s="79"/>
      <c r="CV529" s="79"/>
      <c r="CW529" s="79"/>
      <c r="CX529" s="79"/>
      <c r="CY529" s="79"/>
      <c r="CZ529" s="79"/>
      <c r="DA529" s="79"/>
    </row>
    <row r="530" spans="1:105" ht="15.75" x14ac:dyDescent="0.25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4"/>
      <c r="Y530" s="104"/>
      <c r="Z530" s="104"/>
      <c r="AA530" s="104"/>
      <c r="AB530" s="104"/>
      <c r="AC530" s="104"/>
      <c r="AD530" s="104"/>
      <c r="AE530" s="104"/>
      <c r="AF530" s="104"/>
      <c r="AG530" s="104"/>
      <c r="AH530" s="104"/>
      <c r="AI530" s="104"/>
      <c r="AJ530" s="104"/>
      <c r="AK530" s="104"/>
      <c r="AL530" s="104"/>
      <c r="AM530" s="104"/>
      <c r="AN530" s="104"/>
      <c r="AO530" s="104"/>
      <c r="AP530" s="104"/>
      <c r="AQ530" s="104"/>
      <c r="AR530" s="104"/>
      <c r="AS530" s="104"/>
      <c r="AT530" s="104"/>
      <c r="AU530" s="104"/>
      <c r="AV530" s="104"/>
      <c r="AW530" s="104"/>
      <c r="AX530" s="104"/>
      <c r="AY530" s="104"/>
      <c r="AZ530" s="104"/>
      <c r="BA530" s="104"/>
      <c r="BB530" s="104"/>
      <c r="BC530" s="104"/>
      <c r="BD530" s="104"/>
      <c r="BE530" s="104"/>
      <c r="BF530" s="104"/>
      <c r="BG530" s="104"/>
      <c r="BH530" s="104"/>
      <c r="BI530" s="104"/>
      <c r="BJ530" s="104"/>
      <c r="BK530" s="104"/>
      <c r="BL530" s="104"/>
      <c r="BM530" s="104"/>
      <c r="BN530" s="104"/>
      <c r="BO530" s="104"/>
      <c r="BP530" s="104"/>
      <c r="BQ530" s="104"/>
      <c r="BR530" s="104"/>
      <c r="BS530" s="104"/>
      <c r="BT530" s="104"/>
      <c r="BU530" s="104"/>
      <c r="BV530" s="79"/>
      <c r="BW530" s="79"/>
      <c r="BX530" s="79"/>
      <c r="BY530" s="79"/>
      <c r="BZ530" s="79"/>
      <c r="CA530" s="79"/>
      <c r="CB530" s="79"/>
      <c r="CC530" s="79"/>
      <c r="CD530" s="79"/>
      <c r="CE530" s="79"/>
      <c r="CF530" s="79"/>
      <c r="CG530" s="79"/>
      <c r="CH530" s="79"/>
      <c r="CI530" s="79"/>
      <c r="CJ530" s="79"/>
      <c r="CK530" s="79"/>
      <c r="CL530" s="79"/>
      <c r="CM530" s="79"/>
      <c r="CN530" s="79"/>
      <c r="CO530" s="79"/>
      <c r="CP530" s="79"/>
      <c r="CQ530" s="79"/>
      <c r="CR530" s="79"/>
      <c r="CS530" s="79"/>
      <c r="CT530" s="79"/>
      <c r="CU530" s="79"/>
      <c r="CV530" s="79"/>
      <c r="CW530" s="79"/>
      <c r="CX530" s="79"/>
      <c r="CY530" s="79"/>
      <c r="CZ530" s="79"/>
      <c r="DA530" s="79"/>
    </row>
    <row r="531" spans="1:105" ht="15.75" x14ac:dyDescent="0.25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4"/>
      <c r="Y531" s="104"/>
      <c r="Z531" s="104"/>
      <c r="AA531" s="104"/>
      <c r="AB531" s="104"/>
      <c r="AC531" s="104"/>
      <c r="AD531" s="104"/>
      <c r="AE531" s="104"/>
      <c r="AF531" s="104"/>
      <c r="AG531" s="104"/>
      <c r="AH531" s="104"/>
      <c r="AI531" s="104"/>
      <c r="AJ531" s="104"/>
      <c r="AK531" s="104"/>
      <c r="AL531" s="104"/>
      <c r="AM531" s="104"/>
      <c r="AN531" s="104"/>
      <c r="AO531" s="104"/>
      <c r="AP531" s="104"/>
      <c r="AQ531" s="104"/>
      <c r="AR531" s="104"/>
      <c r="AS531" s="104"/>
      <c r="AT531" s="104"/>
      <c r="AU531" s="104"/>
      <c r="AV531" s="104"/>
      <c r="AW531" s="104"/>
      <c r="AX531" s="104"/>
      <c r="AY531" s="104"/>
      <c r="AZ531" s="104"/>
      <c r="BA531" s="104"/>
      <c r="BB531" s="104"/>
      <c r="BC531" s="104"/>
      <c r="BD531" s="104"/>
      <c r="BE531" s="104"/>
      <c r="BF531" s="104"/>
      <c r="BG531" s="104"/>
      <c r="BH531" s="104"/>
      <c r="BI531" s="104"/>
      <c r="BJ531" s="104"/>
      <c r="BK531" s="104"/>
      <c r="BL531" s="104"/>
      <c r="BM531" s="104"/>
      <c r="BN531" s="104"/>
      <c r="BO531" s="104"/>
      <c r="BP531" s="104"/>
      <c r="BQ531" s="104"/>
      <c r="BR531" s="104"/>
      <c r="BS531" s="104"/>
      <c r="BT531" s="104"/>
      <c r="BU531" s="104"/>
      <c r="BV531" s="79"/>
      <c r="BW531" s="79"/>
      <c r="BX531" s="79"/>
      <c r="BY531" s="79"/>
      <c r="BZ531" s="79"/>
      <c r="CA531" s="79"/>
      <c r="CB531" s="79"/>
      <c r="CC531" s="79"/>
      <c r="CD531" s="79"/>
      <c r="CE531" s="79"/>
      <c r="CF531" s="79"/>
      <c r="CG531" s="79"/>
      <c r="CH531" s="79"/>
      <c r="CI531" s="79"/>
      <c r="CJ531" s="79"/>
      <c r="CK531" s="79"/>
      <c r="CL531" s="79"/>
      <c r="CM531" s="79"/>
      <c r="CN531" s="79"/>
      <c r="CO531" s="79"/>
      <c r="CP531" s="79"/>
      <c r="CQ531" s="79"/>
      <c r="CR531" s="79"/>
      <c r="CS531" s="79"/>
      <c r="CT531" s="79"/>
      <c r="CU531" s="79"/>
      <c r="CV531" s="79"/>
      <c r="CW531" s="79"/>
      <c r="CX531" s="79"/>
      <c r="CY531" s="79"/>
      <c r="CZ531" s="79"/>
      <c r="DA531" s="79"/>
    </row>
    <row r="532" spans="1:105" ht="15.75" x14ac:dyDescent="0.25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4"/>
      <c r="Y532" s="104"/>
      <c r="Z532" s="104"/>
      <c r="AA532" s="104"/>
      <c r="AB532" s="104"/>
      <c r="AC532" s="104"/>
      <c r="AD532" s="104"/>
      <c r="AE532" s="104"/>
      <c r="AF532" s="104"/>
      <c r="AG532" s="104"/>
      <c r="AH532" s="104"/>
      <c r="AI532" s="104"/>
      <c r="AJ532" s="104"/>
      <c r="AK532" s="104"/>
      <c r="AL532" s="104"/>
      <c r="AM532" s="104"/>
      <c r="AN532" s="104"/>
      <c r="AO532" s="104"/>
      <c r="AP532" s="104"/>
      <c r="AQ532" s="104"/>
      <c r="AR532" s="104"/>
      <c r="AS532" s="104"/>
      <c r="AT532" s="104"/>
      <c r="AU532" s="104"/>
      <c r="AV532" s="104"/>
      <c r="AW532" s="104"/>
      <c r="AX532" s="104"/>
      <c r="AY532" s="104"/>
      <c r="AZ532" s="104"/>
      <c r="BA532" s="104"/>
      <c r="BB532" s="104"/>
      <c r="BC532" s="104"/>
      <c r="BD532" s="104"/>
      <c r="BE532" s="104"/>
      <c r="BF532" s="104"/>
      <c r="BG532" s="104"/>
      <c r="BH532" s="104"/>
      <c r="BI532" s="104"/>
      <c r="BJ532" s="104"/>
      <c r="BK532" s="104"/>
      <c r="BL532" s="104"/>
      <c r="BM532" s="104"/>
      <c r="BN532" s="104"/>
      <c r="BO532" s="104"/>
      <c r="BP532" s="104"/>
      <c r="BQ532" s="104"/>
      <c r="BR532" s="104"/>
      <c r="BS532" s="104"/>
      <c r="BT532" s="104"/>
      <c r="BU532" s="104"/>
      <c r="BV532" s="79"/>
      <c r="BW532" s="79"/>
      <c r="BX532" s="79"/>
      <c r="BY532" s="79"/>
      <c r="BZ532" s="79"/>
      <c r="CA532" s="79"/>
      <c r="CB532" s="79"/>
      <c r="CC532" s="79"/>
      <c r="CD532" s="79"/>
      <c r="CE532" s="79"/>
      <c r="CF532" s="79"/>
      <c r="CG532" s="79"/>
      <c r="CH532" s="79"/>
      <c r="CI532" s="79"/>
      <c r="CJ532" s="79"/>
      <c r="CK532" s="79"/>
      <c r="CL532" s="79"/>
      <c r="CM532" s="79"/>
      <c r="CN532" s="79"/>
      <c r="CO532" s="79"/>
      <c r="CP532" s="79"/>
      <c r="CQ532" s="79"/>
      <c r="CR532" s="79"/>
      <c r="CS532" s="79"/>
      <c r="CT532" s="79"/>
      <c r="CU532" s="79"/>
      <c r="CV532" s="79"/>
      <c r="CW532" s="79"/>
      <c r="CX532" s="79"/>
      <c r="CY532" s="79"/>
      <c r="CZ532" s="79"/>
      <c r="DA532" s="79"/>
    </row>
    <row r="533" spans="1:105" ht="15.75" x14ac:dyDescent="0.25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4"/>
      <c r="Y533" s="104"/>
      <c r="Z533" s="104"/>
      <c r="AA533" s="104"/>
      <c r="AB533" s="104"/>
      <c r="AC533" s="104"/>
      <c r="AD533" s="104"/>
      <c r="AE533" s="104"/>
      <c r="AF533" s="104"/>
      <c r="AG533" s="104"/>
      <c r="AH533" s="104"/>
      <c r="AI533" s="104"/>
      <c r="AJ533" s="104"/>
      <c r="AK533" s="104"/>
      <c r="AL533" s="104"/>
      <c r="AM533" s="104"/>
      <c r="AN533" s="104"/>
      <c r="AO533" s="104"/>
      <c r="AP533" s="104"/>
      <c r="AQ533" s="104"/>
      <c r="AR533" s="104"/>
      <c r="AS533" s="104"/>
      <c r="AT533" s="104"/>
      <c r="AU533" s="104"/>
      <c r="AV533" s="104"/>
      <c r="AW533" s="104"/>
      <c r="AX533" s="104"/>
      <c r="AY533" s="104"/>
      <c r="AZ533" s="104"/>
      <c r="BA533" s="104"/>
      <c r="BB533" s="104"/>
      <c r="BC533" s="104"/>
      <c r="BD533" s="104"/>
      <c r="BE533" s="104"/>
      <c r="BF533" s="104"/>
      <c r="BG533" s="104"/>
      <c r="BH533" s="104"/>
      <c r="BI533" s="104"/>
      <c r="BJ533" s="104"/>
      <c r="BK533" s="104"/>
      <c r="BL533" s="104"/>
      <c r="BM533" s="104"/>
      <c r="BN533" s="104"/>
      <c r="BO533" s="104"/>
      <c r="BP533" s="104"/>
      <c r="BQ533" s="104"/>
      <c r="BR533" s="104"/>
      <c r="BS533" s="104"/>
      <c r="BT533" s="104"/>
      <c r="BU533" s="104"/>
      <c r="BV533" s="79"/>
      <c r="BW533" s="79"/>
      <c r="BX533" s="79"/>
      <c r="BY533" s="79"/>
      <c r="BZ533" s="79"/>
      <c r="CA533" s="79"/>
      <c r="CB533" s="79"/>
      <c r="CC533" s="79"/>
      <c r="CD533" s="79"/>
      <c r="CE533" s="79"/>
      <c r="CF533" s="79"/>
      <c r="CG533" s="79"/>
      <c r="CH533" s="79"/>
      <c r="CI533" s="79"/>
      <c r="CJ533" s="79"/>
      <c r="CK533" s="79"/>
      <c r="CL533" s="79"/>
      <c r="CM533" s="79"/>
      <c r="CN533" s="79"/>
      <c r="CO533" s="79"/>
      <c r="CP533" s="79"/>
      <c r="CQ533" s="79"/>
      <c r="CR533" s="79"/>
      <c r="CS533" s="79"/>
      <c r="CT533" s="79"/>
      <c r="CU533" s="79"/>
      <c r="CV533" s="79"/>
      <c r="CW533" s="79"/>
      <c r="CX533" s="79"/>
      <c r="CY533" s="79"/>
      <c r="CZ533" s="79"/>
      <c r="DA533" s="79"/>
    </row>
    <row r="534" spans="1:105" ht="15.75" x14ac:dyDescent="0.25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4"/>
      <c r="Y534" s="104"/>
      <c r="Z534" s="104"/>
      <c r="AA534" s="104"/>
      <c r="AB534" s="104"/>
      <c r="AC534" s="104"/>
      <c r="AD534" s="104"/>
      <c r="AE534" s="104"/>
      <c r="AF534" s="104"/>
      <c r="AG534" s="104"/>
      <c r="AH534" s="104"/>
      <c r="AI534" s="104"/>
      <c r="AJ534" s="104"/>
      <c r="AK534" s="104"/>
      <c r="AL534" s="104"/>
      <c r="AM534" s="104"/>
      <c r="AN534" s="104"/>
      <c r="AO534" s="104"/>
      <c r="AP534" s="104"/>
      <c r="AQ534" s="104"/>
      <c r="AR534" s="104"/>
      <c r="AS534" s="104"/>
      <c r="AT534" s="104"/>
      <c r="AU534" s="104"/>
      <c r="AV534" s="104"/>
      <c r="AW534" s="104"/>
      <c r="AX534" s="104"/>
      <c r="AY534" s="104"/>
      <c r="AZ534" s="104"/>
      <c r="BA534" s="104"/>
      <c r="BB534" s="104"/>
      <c r="BC534" s="104"/>
      <c r="BD534" s="104"/>
      <c r="BE534" s="104"/>
      <c r="BF534" s="104"/>
      <c r="BG534" s="104"/>
      <c r="BH534" s="104"/>
      <c r="BI534" s="104"/>
      <c r="BJ534" s="104"/>
      <c r="BK534" s="104"/>
      <c r="BL534" s="104"/>
      <c r="BM534" s="104"/>
      <c r="BN534" s="104"/>
      <c r="BO534" s="104"/>
      <c r="BP534" s="104"/>
      <c r="BQ534" s="104"/>
      <c r="BR534" s="104"/>
      <c r="BS534" s="104"/>
      <c r="BT534" s="104"/>
      <c r="BU534" s="104"/>
      <c r="BV534" s="79"/>
      <c r="BW534" s="79"/>
      <c r="BX534" s="79"/>
      <c r="BY534" s="79"/>
      <c r="BZ534" s="79"/>
      <c r="CA534" s="79"/>
      <c r="CB534" s="79"/>
      <c r="CC534" s="79"/>
      <c r="CD534" s="79"/>
      <c r="CE534" s="79"/>
      <c r="CF534" s="79"/>
      <c r="CG534" s="79"/>
      <c r="CH534" s="79"/>
      <c r="CI534" s="79"/>
      <c r="CJ534" s="79"/>
      <c r="CK534" s="79"/>
      <c r="CL534" s="79"/>
      <c r="CM534" s="79"/>
      <c r="CN534" s="79"/>
      <c r="CO534" s="79"/>
      <c r="CP534" s="79"/>
      <c r="CQ534" s="79"/>
      <c r="CR534" s="79"/>
      <c r="CS534" s="79"/>
      <c r="CT534" s="79"/>
      <c r="CU534" s="79"/>
      <c r="CV534" s="79"/>
      <c r="CW534" s="79"/>
      <c r="CX534" s="79"/>
      <c r="CY534" s="79"/>
      <c r="CZ534" s="79"/>
      <c r="DA534" s="79"/>
    </row>
    <row r="535" spans="1:105" ht="15.75" x14ac:dyDescent="0.2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4"/>
      <c r="Y535" s="104"/>
      <c r="Z535" s="104"/>
      <c r="AA535" s="104"/>
      <c r="AB535" s="104"/>
      <c r="AC535" s="104"/>
      <c r="AD535" s="104"/>
      <c r="AE535" s="104"/>
      <c r="AF535" s="104"/>
      <c r="AG535" s="104"/>
      <c r="AH535" s="104"/>
      <c r="AI535" s="104"/>
      <c r="AJ535" s="104"/>
      <c r="AK535" s="104"/>
      <c r="AL535" s="104"/>
      <c r="AM535" s="104"/>
      <c r="AN535" s="104"/>
      <c r="AO535" s="104"/>
      <c r="AP535" s="104"/>
      <c r="AQ535" s="104"/>
      <c r="AR535" s="104"/>
      <c r="AS535" s="104"/>
      <c r="AT535" s="104"/>
      <c r="AU535" s="104"/>
      <c r="AV535" s="104"/>
      <c r="AW535" s="104"/>
      <c r="AX535" s="104"/>
      <c r="AY535" s="104"/>
      <c r="AZ535" s="104"/>
      <c r="BA535" s="104"/>
      <c r="BB535" s="104"/>
      <c r="BC535" s="104"/>
      <c r="BD535" s="104"/>
      <c r="BE535" s="104"/>
      <c r="BF535" s="104"/>
      <c r="BG535" s="104"/>
      <c r="BH535" s="104"/>
      <c r="BI535" s="104"/>
      <c r="BJ535" s="104"/>
      <c r="BK535" s="104"/>
      <c r="BL535" s="104"/>
      <c r="BM535" s="104"/>
      <c r="BN535" s="104"/>
      <c r="BO535" s="104"/>
      <c r="BP535" s="104"/>
      <c r="BQ535" s="104"/>
      <c r="BR535" s="104"/>
      <c r="BS535" s="104"/>
      <c r="BT535" s="104"/>
      <c r="BU535" s="104"/>
      <c r="BV535" s="79"/>
      <c r="BW535" s="79"/>
      <c r="BX535" s="79"/>
      <c r="BY535" s="79"/>
      <c r="BZ535" s="79"/>
      <c r="CA535" s="79"/>
      <c r="CB535" s="79"/>
      <c r="CC535" s="79"/>
      <c r="CD535" s="79"/>
      <c r="CE535" s="79"/>
      <c r="CF535" s="79"/>
      <c r="CG535" s="79"/>
      <c r="CH535" s="79"/>
      <c r="CI535" s="79"/>
      <c r="CJ535" s="79"/>
      <c r="CK535" s="79"/>
      <c r="CL535" s="79"/>
      <c r="CM535" s="79"/>
      <c r="CN535" s="79"/>
      <c r="CO535" s="79"/>
      <c r="CP535" s="79"/>
      <c r="CQ535" s="79"/>
      <c r="CR535" s="79"/>
      <c r="CS535" s="79"/>
      <c r="CT535" s="79"/>
      <c r="CU535" s="79"/>
      <c r="CV535" s="79"/>
      <c r="CW535" s="79"/>
      <c r="CX535" s="79"/>
      <c r="CY535" s="79"/>
      <c r="CZ535" s="79"/>
      <c r="DA535" s="79"/>
    </row>
    <row r="536" spans="1:105" ht="15.75" x14ac:dyDescent="0.25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4"/>
      <c r="Y536" s="104"/>
      <c r="Z536" s="104"/>
      <c r="AA536" s="104"/>
      <c r="AB536" s="104"/>
      <c r="AC536" s="104"/>
      <c r="AD536" s="104"/>
      <c r="AE536" s="104"/>
      <c r="AF536" s="104"/>
      <c r="AG536" s="104"/>
      <c r="AH536" s="104"/>
      <c r="AI536" s="104"/>
      <c r="AJ536" s="104"/>
      <c r="AK536" s="104"/>
      <c r="AL536" s="104"/>
      <c r="AM536" s="104"/>
      <c r="AN536" s="104"/>
      <c r="AO536" s="104"/>
      <c r="AP536" s="104"/>
      <c r="AQ536" s="104"/>
      <c r="AR536" s="104"/>
      <c r="AS536" s="104"/>
      <c r="AT536" s="104"/>
      <c r="AU536" s="104"/>
      <c r="AV536" s="104"/>
      <c r="AW536" s="104"/>
      <c r="AX536" s="104"/>
      <c r="AY536" s="104"/>
      <c r="AZ536" s="104"/>
      <c r="BA536" s="104"/>
      <c r="BB536" s="104"/>
      <c r="BC536" s="104"/>
      <c r="BD536" s="104"/>
      <c r="BE536" s="104"/>
      <c r="BF536" s="104"/>
      <c r="BG536" s="104"/>
      <c r="BH536" s="104"/>
      <c r="BI536" s="104"/>
      <c r="BJ536" s="104"/>
      <c r="BK536" s="104"/>
      <c r="BL536" s="104"/>
      <c r="BM536" s="104"/>
      <c r="BN536" s="104"/>
      <c r="BO536" s="104"/>
      <c r="BP536" s="104"/>
      <c r="BQ536" s="104"/>
      <c r="BR536" s="104"/>
      <c r="BS536" s="104"/>
      <c r="BT536" s="104"/>
      <c r="BU536" s="104"/>
      <c r="BV536" s="79"/>
      <c r="BW536" s="79"/>
      <c r="BX536" s="79"/>
      <c r="BY536" s="79"/>
      <c r="BZ536" s="79"/>
      <c r="CA536" s="79"/>
      <c r="CB536" s="79"/>
      <c r="CC536" s="79"/>
      <c r="CD536" s="79"/>
      <c r="CE536" s="79"/>
      <c r="CF536" s="79"/>
      <c r="CG536" s="79"/>
      <c r="CH536" s="79"/>
      <c r="CI536" s="79"/>
      <c r="CJ536" s="79"/>
      <c r="CK536" s="79"/>
      <c r="CL536" s="79"/>
      <c r="CM536" s="79"/>
      <c r="CN536" s="79"/>
      <c r="CO536" s="79"/>
      <c r="CP536" s="79"/>
      <c r="CQ536" s="79"/>
      <c r="CR536" s="79"/>
      <c r="CS536" s="79"/>
      <c r="CT536" s="79"/>
      <c r="CU536" s="79"/>
      <c r="CV536" s="79"/>
      <c r="CW536" s="79"/>
      <c r="CX536" s="79"/>
      <c r="CY536" s="79"/>
      <c r="CZ536" s="79"/>
      <c r="DA536" s="79"/>
    </row>
    <row r="537" spans="1:105" ht="15.75" x14ac:dyDescent="0.25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4"/>
      <c r="Y537" s="104"/>
      <c r="Z537" s="104"/>
      <c r="AA537" s="104"/>
      <c r="AB537" s="104"/>
      <c r="AC537" s="104"/>
      <c r="AD537" s="104"/>
      <c r="AE537" s="104"/>
      <c r="AF537" s="104"/>
      <c r="AG537" s="104"/>
      <c r="AH537" s="104"/>
      <c r="AI537" s="104"/>
      <c r="AJ537" s="104"/>
      <c r="AK537" s="104"/>
      <c r="AL537" s="104"/>
      <c r="AM537" s="104"/>
      <c r="AN537" s="104"/>
      <c r="AO537" s="104"/>
      <c r="AP537" s="104"/>
      <c r="AQ537" s="104"/>
      <c r="AR537" s="104"/>
      <c r="AS537" s="104"/>
      <c r="AT537" s="104"/>
      <c r="AU537" s="104"/>
      <c r="AV537" s="104"/>
      <c r="AW537" s="104"/>
      <c r="AX537" s="104"/>
      <c r="AY537" s="104"/>
      <c r="AZ537" s="104"/>
      <c r="BA537" s="104"/>
      <c r="BB537" s="104"/>
      <c r="BC537" s="104"/>
      <c r="BD537" s="104"/>
      <c r="BE537" s="104"/>
      <c r="BF537" s="104"/>
      <c r="BG537" s="104"/>
      <c r="BH537" s="104"/>
      <c r="BI537" s="104"/>
      <c r="BJ537" s="104"/>
      <c r="BK537" s="104"/>
      <c r="BL537" s="104"/>
      <c r="BM537" s="104"/>
      <c r="BN537" s="104"/>
      <c r="BO537" s="104"/>
      <c r="BP537" s="104"/>
      <c r="BQ537" s="104"/>
      <c r="BR537" s="104"/>
      <c r="BS537" s="104"/>
      <c r="BT537" s="104"/>
      <c r="BU537" s="104"/>
      <c r="BV537" s="79"/>
      <c r="BW537" s="79"/>
      <c r="BX537" s="79"/>
      <c r="BY537" s="79"/>
      <c r="BZ537" s="79"/>
      <c r="CA537" s="79"/>
      <c r="CB537" s="79"/>
      <c r="CC537" s="79"/>
      <c r="CD537" s="79"/>
      <c r="CE537" s="79"/>
      <c r="CF537" s="79"/>
      <c r="CG537" s="79"/>
      <c r="CH537" s="79"/>
      <c r="CI537" s="79"/>
      <c r="CJ537" s="79"/>
      <c r="CK537" s="79"/>
      <c r="CL537" s="79"/>
      <c r="CM537" s="79"/>
      <c r="CN537" s="79"/>
      <c r="CO537" s="79"/>
      <c r="CP537" s="79"/>
      <c r="CQ537" s="79"/>
      <c r="CR537" s="79"/>
      <c r="CS537" s="79"/>
      <c r="CT537" s="79"/>
      <c r="CU537" s="79"/>
      <c r="CV537" s="79"/>
      <c r="CW537" s="79"/>
      <c r="CX537" s="79"/>
      <c r="CY537" s="79"/>
      <c r="CZ537" s="79"/>
      <c r="DA537" s="79"/>
    </row>
    <row r="538" spans="1:105" ht="15.75" x14ac:dyDescent="0.25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4"/>
      <c r="AI538" s="104"/>
      <c r="AJ538" s="104"/>
      <c r="AK538" s="104"/>
      <c r="AL538" s="104"/>
      <c r="AM538" s="104"/>
      <c r="AN538" s="104"/>
      <c r="AO538" s="104"/>
      <c r="AP538" s="104"/>
      <c r="AQ538" s="104"/>
      <c r="AR538" s="104"/>
      <c r="AS538" s="104"/>
      <c r="AT538" s="104"/>
      <c r="AU538" s="104"/>
      <c r="AV538" s="104"/>
      <c r="AW538" s="104"/>
      <c r="AX538" s="104"/>
      <c r="AY538" s="104"/>
      <c r="AZ538" s="104"/>
      <c r="BA538" s="104"/>
      <c r="BB538" s="104"/>
      <c r="BC538" s="104"/>
      <c r="BD538" s="104"/>
      <c r="BE538" s="104"/>
      <c r="BF538" s="104"/>
      <c r="BG538" s="104"/>
      <c r="BH538" s="104"/>
      <c r="BI538" s="104"/>
      <c r="BJ538" s="104"/>
      <c r="BK538" s="104"/>
      <c r="BL538" s="104"/>
      <c r="BM538" s="104"/>
      <c r="BN538" s="104"/>
      <c r="BO538" s="104"/>
      <c r="BP538" s="104"/>
      <c r="BQ538" s="104"/>
      <c r="BR538" s="104"/>
      <c r="BS538" s="104"/>
      <c r="BT538" s="104"/>
      <c r="BU538" s="104"/>
      <c r="BV538" s="79"/>
      <c r="BW538" s="79"/>
      <c r="BX538" s="79"/>
      <c r="BY538" s="79"/>
      <c r="BZ538" s="79"/>
      <c r="CA538" s="79"/>
      <c r="CB538" s="79"/>
      <c r="CC538" s="79"/>
      <c r="CD538" s="79"/>
      <c r="CE538" s="79"/>
      <c r="CF538" s="79"/>
      <c r="CG538" s="79"/>
      <c r="CH538" s="79"/>
      <c r="CI538" s="79"/>
      <c r="CJ538" s="79"/>
      <c r="CK538" s="79"/>
      <c r="CL538" s="79"/>
      <c r="CM538" s="79"/>
      <c r="CN538" s="79"/>
      <c r="CO538" s="79"/>
      <c r="CP538" s="79"/>
      <c r="CQ538" s="79"/>
      <c r="CR538" s="79"/>
      <c r="CS538" s="79"/>
      <c r="CT538" s="79"/>
      <c r="CU538" s="79"/>
      <c r="CV538" s="79"/>
      <c r="CW538" s="79"/>
      <c r="CX538" s="79"/>
      <c r="CY538" s="79"/>
      <c r="CZ538" s="79"/>
      <c r="DA538" s="79"/>
    </row>
    <row r="539" spans="1:105" ht="15.75" x14ac:dyDescent="0.25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4"/>
      <c r="AI539" s="104"/>
      <c r="AJ539" s="104"/>
      <c r="AK539" s="104"/>
      <c r="AL539" s="104"/>
      <c r="AM539" s="104"/>
      <c r="AN539" s="104"/>
      <c r="AO539" s="104"/>
      <c r="AP539" s="104"/>
      <c r="AQ539" s="104"/>
      <c r="AR539" s="104"/>
      <c r="AS539" s="104"/>
      <c r="AT539" s="104"/>
      <c r="AU539" s="104"/>
      <c r="AV539" s="104"/>
      <c r="AW539" s="104"/>
      <c r="AX539" s="104"/>
      <c r="AY539" s="104"/>
      <c r="AZ539" s="104"/>
      <c r="BA539" s="104"/>
      <c r="BB539" s="104"/>
      <c r="BC539" s="104"/>
      <c r="BD539" s="104"/>
      <c r="BE539" s="104"/>
      <c r="BF539" s="104"/>
      <c r="BG539" s="104"/>
      <c r="BH539" s="104"/>
      <c r="BI539" s="104"/>
      <c r="BJ539" s="104"/>
      <c r="BK539" s="104"/>
      <c r="BL539" s="104"/>
      <c r="BM539" s="104"/>
      <c r="BN539" s="104"/>
      <c r="BO539" s="104"/>
      <c r="BP539" s="104"/>
      <c r="BQ539" s="104"/>
      <c r="BR539" s="104"/>
      <c r="BS539" s="104"/>
      <c r="BT539" s="104"/>
      <c r="BU539" s="104"/>
      <c r="BV539" s="79"/>
      <c r="BW539" s="79"/>
      <c r="BX539" s="79"/>
      <c r="BY539" s="79"/>
      <c r="BZ539" s="79"/>
      <c r="CA539" s="79"/>
      <c r="CB539" s="79"/>
      <c r="CC539" s="79"/>
      <c r="CD539" s="79"/>
      <c r="CE539" s="79"/>
      <c r="CF539" s="79"/>
      <c r="CG539" s="79"/>
      <c r="CH539" s="79"/>
      <c r="CI539" s="79"/>
      <c r="CJ539" s="79"/>
      <c r="CK539" s="79"/>
      <c r="CL539" s="79"/>
      <c r="CM539" s="79"/>
      <c r="CN539" s="79"/>
      <c r="CO539" s="79"/>
      <c r="CP539" s="79"/>
      <c r="CQ539" s="79"/>
      <c r="CR539" s="79"/>
      <c r="CS539" s="79"/>
      <c r="CT539" s="79"/>
      <c r="CU539" s="79"/>
      <c r="CV539" s="79"/>
      <c r="CW539" s="79"/>
      <c r="CX539" s="79"/>
      <c r="CY539" s="79"/>
      <c r="CZ539" s="79"/>
      <c r="DA539" s="79"/>
    </row>
    <row r="540" spans="1:105" ht="15.75" x14ac:dyDescent="0.25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4"/>
      <c r="AI540" s="104"/>
      <c r="AJ540" s="104"/>
      <c r="AK540" s="104"/>
      <c r="AL540" s="104"/>
      <c r="AM540" s="104"/>
      <c r="AN540" s="104"/>
      <c r="AO540" s="104"/>
      <c r="AP540" s="104"/>
      <c r="AQ540" s="104"/>
      <c r="AR540" s="104"/>
      <c r="AS540" s="104"/>
      <c r="AT540" s="104"/>
      <c r="AU540" s="104"/>
      <c r="AV540" s="104"/>
      <c r="AW540" s="104"/>
      <c r="AX540" s="104"/>
      <c r="AY540" s="104"/>
      <c r="AZ540" s="104"/>
      <c r="BA540" s="104"/>
      <c r="BB540" s="104"/>
      <c r="BC540" s="104"/>
      <c r="BD540" s="104"/>
      <c r="BE540" s="104"/>
      <c r="BF540" s="104"/>
      <c r="BG540" s="104"/>
      <c r="BH540" s="104"/>
      <c r="BI540" s="104"/>
      <c r="BJ540" s="104"/>
      <c r="BK540" s="104"/>
      <c r="BL540" s="104"/>
      <c r="BM540" s="104"/>
      <c r="BN540" s="104"/>
      <c r="BO540" s="104"/>
      <c r="BP540" s="104"/>
      <c r="BQ540" s="104"/>
      <c r="BR540" s="104"/>
      <c r="BS540" s="104"/>
      <c r="BT540" s="104"/>
      <c r="BU540" s="104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79"/>
      <c r="CM540" s="79"/>
      <c r="CN540" s="79"/>
      <c r="CO540" s="79"/>
      <c r="CP540" s="79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</row>
    <row r="541" spans="1:105" ht="15.75" x14ac:dyDescent="0.25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4"/>
      <c r="AI541" s="104"/>
      <c r="AJ541" s="104"/>
      <c r="AK541" s="104"/>
      <c r="AL541" s="104"/>
      <c r="AM541" s="104"/>
      <c r="AN541" s="104"/>
      <c r="AO541" s="104"/>
      <c r="AP541" s="104"/>
      <c r="AQ541" s="104"/>
      <c r="AR541" s="104"/>
      <c r="AS541" s="104"/>
      <c r="AT541" s="104"/>
      <c r="AU541" s="104"/>
      <c r="AV541" s="104"/>
      <c r="AW541" s="104"/>
      <c r="AX541" s="104"/>
      <c r="AY541" s="104"/>
      <c r="AZ541" s="104"/>
      <c r="BA541" s="104"/>
      <c r="BB541" s="104"/>
      <c r="BC541" s="104"/>
      <c r="BD541" s="104"/>
      <c r="BE541" s="104"/>
      <c r="BF541" s="104"/>
      <c r="BG541" s="104"/>
      <c r="BH541" s="104"/>
      <c r="BI541" s="104"/>
      <c r="BJ541" s="104"/>
      <c r="BK541" s="104"/>
      <c r="BL541" s="104"/>
      <c r="BM541" s="104"/>
      <c r="BN541" s="104"/>
      <c r="BO541" s="104"/>
      <c r="BP541" s="104"/>
      <c r="BQ541" s="104"/>
      <c r="BR541" s="104"/>
      <c r="BS541" s="104"/>
      <c r="BT541" s="104"/>
      <c r="BU541" s="104"/>
      <c r="BV541" s="79"/>
      <c r="BW541" s="79"/>
      <c r="BX541" s="79"/>
      <c r="BY541" s="79"/>
      <c r="BZ541" s="79"/>
      <c r="CA541" s="79"/>
      <c r="CB541" s="79"/>
      <c r="CC541" s="79"/>
      <c r="CD541" s="79"/>
      <c r="CE541" s="79"/>
      <c r="CF541" s="79"/>
      <c r="CG541" s="79"/>
      <c r="CH541" s="79"/>
      <c r="CI541" s="79"/>
      <c r="CJ541" s="79"/>
      <c r="CK541" s="79"/>
      <c r="CL541" s="79"/>
      <c r="CM541" s="79"/>
      <c r="CN541" s="79"/>
      <c r="CO541" s="79"/>
      <c r="CP541" s="79"/>
      <c r="CQ541" s="79"/>
      <c r="CR541" s="79"/>
      <c r="CS541" s="79"/>
      <c r="CT541" s="79"/>
      <c r="CU541" s="79"/>
      <c r="CV541" s="79"/>
      <c r="CW541" s="79"/>
      <c r="CX541" s="79"/>
      <c r="CY541" s="79"/>
      <c r="CZ541" s="79"/>
      <c r="DA541" s="79"/>
    </row>
    <row r="542" spans="1:105" ht="15.75" x14ac:dyDescent="0.25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4"/>
      <c r="AI542" s="104"/>
      <c r="AJ542" s="104"/>
      <c r="AK542" s="104"/>
      <c r="AL542" s="104"/>
      <c r="AM542" s="104"/>
      <c r="AN542" s="104"/>
      <c r="AO542" s="104"/>
      <c r="AP542" s="104"/>
      <c r="AQ542" s="104"/>
      <c r="AR542" s="104"/>
      <c r="AS542" s="104"/>
      <c r="AT542" s="104"/>
      <c r="AU542" s="104"/>
      <c r="AV542" s="104"/>
      <c r="AW542" s="104"/>
      <c r="AX542" s="104"/>
      <c r="AY542" s="104"/>
      <c r="AZ542" s="104"/>
      <c r="BA542" s="104"/>
      <c r="BB542" s="104"/>
      <c r="BC542" s="104"/>
      <c r="BD542" s="104"/>
      <c r="BE542" s="104"/>
      <c r="BF542" s="104"/>
      <c r="BG542" s="104"/>
      <c r="BH542" s="104"/>
      <c r="BI542" s="104"/>
      <c r="BJ542" s="104"/>
      <c r="BK542" s="104"/>
      <c r="BL542" s="104"/>
      <c r="BM542" s="104"/>
      <c r="BN542" s="104"/>
      <c r="BO542" s="104"/>
      <c r="BP542" s="104"/>
      <c r="BQ542" s="104"/>
      <c r="BR542" s="104"/>
      <c r="BS542" s="104"/>
      <c r="BT542" s="104"/>
      <c r="BU542" s="104"/>
      <c r="BV542" s="79"/>
      <c r="BW542" s="79"/>
      <c r="BX542" s="79"/>
      <c r="BY542" s="79"/>
      <c r="BZ542" s="79"/>
      <c r="CA542" s="79"/>
      <c r="CB542" s="79"/>
      <c r="CC542" s="79"/>
      <c r="CD542" s="79"/>
      <c r="CE542" s="79"/>
      <c r="CF542" s="79"/>
      <c r="CG542" s="79"/>
      <c r="CH542" s="79"/>
      <c r="CI542" s="79"/>
      <c r="CJ542" s="79"/>
      <c r="CK542" s="79"/>
      <c r="CL542" s="79"/>
      <c r="CM542" s="79"/>
      <c r="CN542" s="79"/>
      <c r="CO542" s="79"/>
      <c r="CP542" s="79"/>
      <c r="CQ542" s="79"/>
      <c r="CR542" s="79"/>
      <c r="CS542" s="79"/>
      <c r="CT542" s="79"/>
      <c r="CU542" s="79"/>
      <c r="CV542" s="79"/>
      <c r="CW542" s="79"/>
      <c r="CX542" s="79"/>
      <c r="CY542" s="79"/>
      <c r="CZ542" s="79"/>
      <c r="DA542" s="79"/>
    </row>
    <row r="543" spans="1:105" ht="15.75" x14ac:dyDescent="0.25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4"/>
      <c r="Y543" s="104"/>
      <c r="Z543" s="104"/>
      <c r="AA543" s="104"/>
      <c r="AB543" s="104"/>
      <c r="AC543" s="104"/>
      <c r="AD543" s="104"/>
      <c r="AE543" s="104"/>
      <c r="AF543" s="104"/>
      <c r="AG543" s="104"/>
      <c r="AH543" s="104"/>
      <c r="AI543" s="104"/>
      <c r="AJ543" s="104"/>
      <c r="AK543" s="104"/>
      <c r="AL543" s="104"/>
      <c r="AM543" s="104"/>
      <c r="AN543" s="104"/>
      <c r="AO543" s="104"/>
      <c r="AP543" s="104"/>
      <c r="AQ543" s="104"/>
      <c r="AR543" s="104"/>
      <c r="AS543" s="104"/>
      <c r="AT543" s="104"/>
      <c r="AU543" s="104"/>
      <c r="AV543" s="104"/>
      <c r="AW543" s="104"/>
      <c r="AX543" s="104"/>
      <c r="AY543" s="104"/>
      <c r="AZ543" s="104"/>
      <c r="BA543" s="104"/>
      <c r="BB543" s="104"/>
      <c r="BC543" s="104"/>
      <c r="BD543" s="104"/>
      <c r="BE543" s="104"/>
      <c r="BF543" s="104"/>
      <c r="BG543" s="104"/>
      <c r="BH543" s="104"/>
      <c r="BI543" s="104"/>
      <c r="BJ543" s="104"/>
      <c r="BK543" s="104"/>
      <c r="BL543" s="104"/>
      <c r="BM543" s="104"/>
      <c r="BN543" s="104"/>
      <c r="BO543" s="104"/>
      <c r="BP543" s="104"/>
      <c r="BQ543" s="104"/>
      <c r="BR543" s="104"/>
      <c r="BS543" s="104"/>
      <c r="BT543" s="104"/>
      <c r="BU543" s="104"/>
      <c r="BV543" s="79"/>
      <c r="BW543" s="79"/>
      <c r="BX543" s="79"/>
      <c r="BY543" s="79"/>
      <c r="BZ543" s="79"/>
      <c r="CA543" s="79"/>
      <c r="CB543" s="79"/>
      <c r="CC543" s="79"/>
      <c r="CD543" s="79"/>
      <c r="CE543" s="79"/>
      <c r="CF543" s="79"/>
      <c r="CG543" s="79"/>
      <c r="CH543" s="79"/>
      <c r="CI543" s="79"/>
      <c r="CJ543" s="79"/>
      <c r="CK543" s="79"/>
      <c r="CL543" s="79"/>
      <c r="CM543" s="79"/>
      <c r="CN543" s="79"/>
      <c r="CO543" s="79"/>
      <c r="CP543" s="79"/>
      <c r="CQ543" s="79"/>
      <c r="CR543" s="79"/>
      <c r="CS543" s="79"/>
      <c r="CT543" s="79"/>
      <c r="CU543" s="79"/>
      <c r="CV543" s="79"/>
      <c r="CW543" s="79"/>
      <c r="CX543" s="79"/>
      <c r="CY543" s="79"/>
      <c r="CZ543" s="79"/>
      <c r="DA543" s="79"/>
    </row>
    <row r="544" spans="1:105" ht="15.75" x14ac:dyDescent="0.25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4"/>
      <c r="Y544" s="104"/>
      <c r="Z544" s="104"/>
      <c r="AA544" s="104"/>
      <c r="AB544" s="104"/>
      <c r="AC544" s="104"/>
      <c r="AD544" s="104"/>
      <c r="AE544" s="104"/>
      <c r="AF544" s="104"/>
      <c r="AG544" s="104"/>
      <c r="AH544" s="104"/>
      <c r="AI544" s="104"/>
      <c r="AJ544" s="104"/>
      <c r="AK544" s="104"/>
      <c r="AL544" s="104"/>
      <c r="AM544" s="104"/>
      <c r="AN544" s="104"/>
      <c r="AO544" s="104"/>
      <c r="AP544" s="104"/>
      <c r="AQ544" s="104"/>
      <c r="AR544" s="104"/>
      <c r="AS544" s="104"/>
      <c r="AT544" s="104"/>
      <c r="AU544" s="104"/>
      <c r="AV544" s="104"/>
      <c r="AW544" s="104"/>
      <c r="AX544" s="104"/>
      <c r="AY544" s="104"/>
      <c r="AZ544" s="104"/>
      <c r="BA544" s="104"/>
      <c r="BB544" s="104"/>
      <c r="BC544" s="104"/>
      <c r="BD544" s="104"/>
      <c r="BE544" s="104"/>
      <c r="BF544" s="104"/>
      <c r="BG544" s="104"/>
      <c r="BH544" s="104"/>
      <c r="BI544" s="104"/>
      <c r="BJ544" s="104"/>
      <c r="BK544" s="104"/>
      <c r="BL544" s="104"/>
      <c r="BM544" s="104"/>
      <c r="BN544" s="104"/>
      <c r="BO544" s="104"/>
      <c r="BP544" s="104"/>
      <c r="BQ544" s="104"/>
      <c r="BR544" s="104"/>
      <c r="BS544" s="104"/>
      <c r="BT544" s="104"/>
      <c r="BU544" s="104"/>
      <c r="BV544" s="79"/>
      <c r="BW544" s="79"/>
      <c r="BX544" s="79"/>
      <c r="BY544" s="79"/>
      <c r="BZ544" s="79"/>
      <c r="CA544" s="79"/>
      <c r="CB544" s="79"/>
      <c r="CC544" s="79"/>
      <c r="CD544" s="79"/>
      <c r="CE544" s="79"/>
      <c r="CF544" s="79"/>
      <c r="CG544" s="79"/>
      <c r="CH544" s="79"/>
      <c r="CI544" s="79"/>
      <c r="CJ544" s="79"/>
      <c r="CK544" s="79"/>
      <c r="CL544" s="79"/>
      <c r="CM544" s="79"/>
      <c r="CN544" s="79"/>
      <c r="CO544" s="79"/>
      <c r="CP544" s="79"/>
      <c r="CQ544" s="79"/>
      <c r="CR544" s="79"/>
      <c r="CS544" s="79"/>
      <c r="CT544" s="79"/>
      <c r="CU544" s="79"/>
      <c r="CV544" s="79"/>
      <c r="CW544" s="79"/>
      <c r="CX544" s="79"/>
      <c r="CY544" s="79"/>
      <c r="CZ544" s="79"/>
      <c r="DA544" s="79"/>
    </row>
    <row r="545" spans="1:105" ht="15.75" x14ac:dyDescent="0.2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4"/>
      <c r="Y545" s="104"/>
      <c r="Z545" s="104"/>
      <c r="AA545" s="104"/>
      <c r="AB545" s="104"/>
      <c r="AC545" s="104"/>
      <c r="AD545" s="104"/>
      <c r="AE545" s="104"/>
      <c r="AF545" s="104"/>
      <c r="AG545" s="104"/>
      <c r="AH545" s="104"/>
      <c r="AI545" s="104"/>
      <c r="AJ545" s="104"/>
      <c r="AK545" s="104"/>
      <c r="AL545" s="104"/>
      <c r="AM545" s="104"/>
      <c r="AN545" s="104"/>
      <c r="AO545" s="104"/>
      <c r="AP545" s="104"/>
      <c r="AQ545" s="104"/>
      <c r="AR545" s="104"/>
      <c r="AS545" s="104"/>
      <c r="AT545" s="104"/>
      <c r="AU545" s="104"/>
      <c r="AV545" s="104"/>
      <c r="AW545" s="104"/>
      <c r="AX545" s="104"/>
      <c r="AY545" s="104"/>
      <c r="AZ545" s="104"/>
      <c r="BA545" s="104"/>
      <c r="BB545" s="104"/>
      <c r="BC545" s="104"/>
      <c r="BD545" s="104"/>
      <c r="BE545" s="104"/>
      <c r="BF545" s="104"/>
      <c r="BG545" s="104"/>
      <c r="BH545" s="104"/>
      <c r="BI545" s="104"/>
      <c r="BJ545" s="104"/>
      <c r="BK545" s="104"/>
      <c r="BL545" s="104"/>
      <c r="BM545" s="104"/>
      <c r="BN545" s="104"/>
      <c r="BO545" s="104"/>
      <c r="BP545" s="104"/>
      <c r="BQ545" s="104"/>
      <c r="BR545" s="104"/>
      <c r="BS545" s="104"/>
      <c r="BT545" s="104"/>
      <c r="BU545" s="104"/>
      <c r="BV545" s="79"/>
      <c r="BW545" s="79"/>
      <c r="BX545" s="79"/>
      <c r="BY545" s="79"/>
      <c r="BZ545" s="79"/>
      <c r="CA545" s="79"/>
      <c r="CB545" s="79"/>
      <c r="CC545" s="79"/>
      <c r="CD545" s="79"/>
      <c r="CE545" s="79"/>
      <c r="CF545" s="79"/>
      <c r="CG545" s="79"/>
      <c r="CH545" s="79"/>
      <c r="CI545" s="79"/>
      <c r="CJ545" s="79"/>
      <c r="CK545" s="79"/>
      <c r="CL545" s="79"/>
      <c r="CM545" s="79"/>
      <c r="CN545" s="79"/>
      <c r="CO545" s="79"/>
      <c r="CP545" s="79"/>
      <c r="CQ545" s="79"/>
      <c r="CR545" s="79"/>
      <c r="CS545" s="79"/>
      <c r="CT545" s="79"/>
      <c r="CU545" s="79"/>
      <c r="CV545" s="79"/>
      <c r="CW545" s="79"/>
      <c r="CX545" s="79"/>
      <c r="CY545" s="79"/>
      <c r="CZ545" s="79"/>
      <c r="DA545" s="79"/>
    </row>
    <row r="546" spans="1:105" ht="15.75" x14ac:dyDescent="0.25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4"/>
      <c r="Y546" s="104"/>
      <c r="Z546" s="104"/>
      <c r="AA546" s="104"/>
      <c r="AB546" s="104"/>
      <c r="AC546" s="104"/>
      <c r="AD546" s="104"/>
      <c r="AE546" s="104"/>
      <c r="AF546" s="104"/>
      <c r="AG546" s="104"/>
      <c r="AH546" s="104"/>
      <c r="AI546" s="104"/>
      <c r="AJ546" s="104"/>
      <c r="AK546" s="104"/>
      <c r="AL546" s="104"/>
      <c r="AM546" s="104"/>
      <c r="AN546" s="104"/>
      <c r="AO546" s="104"/>
      <c r="AP546" s="104"/>
      <c r="AQ546" s="104"/>
      <c r="AR546" s="104"/>
      <c r="AS546" s="104"/>
      <c r="AT546" s="104"/>
      <c r="AU546" s="104"/>
      <c r="AV546" s="104"/>
      <c r="AW546" s="104"/>
      <c r="AX546" s="104"/>
      <c r="AY546" s="104"/>
      <c r="AZ546" s="104"/>
      <c r="BA546" s="104"/>
      <c r="BB546" s="104"/>
      <c r="BC546" s="104"/>
      <c r="BD546" s="104"/>
      <c r="BE546" s="104"/>
      <c r="BF546" s="104"/>
      <c r="BG546" s="104"/>
      <c r="BH546" s="104"/>
      <c r="BI546" s="104"/>
      <c r="BJ546" s="104"/>
      <c r="BK546" s="104"/>
      <c r="BL546" s="104"/>
      <c r="BM546" s="104"/>
      <c r="BN546" s="104"/>
      <c r="BO546" s="104"/>
      <c r="BP546" s="104"/>
      <c r="BQ546" s="104"/>
      <c r="BR546" s="104"/>
      <c r="BS546" s="104"/>
      <c r="BT546" s="104"/>
      <c r="BU546" s="104"/>
      <c r="BV546" s="79"/>
      <c r="BW546" s="79"/>
      <c r="BX546" s="79"/>
      <c r="BY546" s="79"/>
      <c r="BZ546" s="79"/>
      <c r="CA546" s="79"/>
      <c r="CB546" s="79"/>
      <c r="CC546" s="79"/>
      <c r="CD546" s="79"/>
      <c r="CE546" s="79"/>
      <c r="CF546" s="79"/>
      <c r="CG546" s="79"/>
      <c r="CH546" s="79"/>
      <c r="CI546" s="79"/>
      <c r="CJ546" s="79"/>
      <c r="CK546" s="79"/>
      <c r="CL546" s="79"/>
      <c r="CM546" s="79"/>
      <c r="CN546" s="79"/>
      <c r="CO546" s="79"/>
      <c r="CP546" s="79"/>
      <c r="CQ546" s="79"/>
      <c r="CR546" s="79"/>
      <c r="CS546" s="79"/>
      <c r="CT546" s="79"/>
      <c r="CU546" s="79"/>
      <c r="CV546" s="79"/>
      <c r="CW546" s="79"/>
      <c r="CX546" s="79"/>
      <c r="CY546" s="79"/>
      <c r="CZ546" s="79"/>
      <c r="DA546" s="79"/>
    </row>
    <row r="547" spans="1:105" ht="15.75" x14ac:dyDescent="0.25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4"/>
      <c r="Y547" s="104"/>
      <c r="Z547" s="104"/>
      <c r="AA547" s="104"/>
      <c r="AB547" s="104"/>
      <c r="AC547" s="104"/>
      <c r="AD547" s="104"/>
      <c r="AE547" s="104"/>
      <c r="AF547" s="104"/>
      <c r="AG547" s="104"/>
      <c r="AH547" s="104"/>
      <c r="AI547" s="104"/>
      <c r="AJ547" s="104"/>
      <c r="AK547" s="104"/>
      <c r="AL547" s="104"/>
      <c r="AM547" s="104"/>
      <c r="AN547" s="104"/>
      <c r="AO547" s="104"/>
      <c r="AP547" s="104"/>
      <c r="AQ547" s="104"/>
      <c r="AR547" s="104"/>
      <c r="AS547" s="104"/>
      <c r="AT547" s="104"/>
      <c r="AU547" s="104"/>
      <c r="AV547" s="104"/>
      <c r="AW547" s="104"/>
      <c r="AX547" s="104"/>
      <c r="AY547" s="104"/>
      <c r="AZ547" s="104"/>
      <c r="BA547" s="104"/>
      <c r="BB547" s="104"/>
      <c r="BC547" s="104"/>
      <c r="BD547" s="104"/>
      <c r="BE547" s="104"/>
      <c r="BF547" s="104"/>
      <c r="BG547" s="104"/>
      <c r="BH547" s="104"/>
      <c r="BI547" s="104"/>
      <c r="BJ547" s="104"/>
      <c r="BK547" s="104"/>
      <c r="BL547" s="104"/>
      <c r="BM547" s="104"/>
      <c r="BN547" s="104"/>
      <c r="BO547" s="104"/>
      <c r="BP547" s="104"/>
      <c r="BQ547" s="104"/>
      <c r="BR547" s="104"/>
      <c r="BS547" s="104"/>
      <c r="BT547" s="104"/>
      <c r="BU547" s="104"/>
      <c r="BV547" s="79"/>
      <c r="BW547" s="79"/>
      <c r="BX547" s="79"/>
      <c r="BY547" s="79"/>
      <c r="BZ547" s="79"/>
      <c r="CA547" s="79"/>
      <c r="CB547" s="79"/>
      <c r="CC547" s="79"/>
      <c r="CD547" s="79"/>
      <c r="CE547" s="79"/>
      <c r="CF547" s="79"/>
      <c r="CG547" s="79"/>
      <c r="CH547" s="79"/>
      <c r="CI547" s="79"/>
      <c r="CJ547" s="79"/>
      <c r="CK547" s="79"/>
      <c r="CL547" s="79"/>
      <c r="CM547" s="79"/>
      <c r="CN547" s="79"/>
      <c r="CO547" s="79"/>
      <c r="CP547" s="79"/>
      <c r="CQ547" s="79"/>
      <c r="CR547" s="79"/>
      <c r="CS547" s="79"/>
      <c r="CT547" s="79"/>
      <c r="CU547" s="79"/>
      <c r="CV547" s="79"/>
      <c r="CW547" s="79"/>
      <c r="CX547" s="79"/>
      <c r="CY547" s="79"/>
      <c r="CZ547" s="79"/>
      <c r="DA547" s="79"/>
    </row>
    <row r="548" spans="1:105" ht="15.75" x14ac:dyDescent="0.25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4"/>
      <c r="Y548" s="104"/>
      <c r="Z548" s="104"/>
      <c r="AA548" s="104"/>
      <c r="AB548" s="104"/>
      <c r="AC548" s="104"/>
      <c r="AD548" s="104"/>
      <c r="AE548" s="104"/>
      <c r="AF548" s="104"/>
      <c r="AG548" s="104"/>
      <c r="AH548" s="104"/>
      <c r="AI548" s="104"/>
      <c r="AJ548" s="104"/>
      <c r="AK548" s="104"/>
      <c r="AL548" s="104"/>
      <c r="AM548" s="104"/>
      <c r="AN548" s="104"/>
      <c r="AO548" s="104"/>
      <c r="AP548" s="104"/>
      <c r="AQ548" s="104"/>
      <c r="AR548" s="104"/>
      <c r="AS548" s="104"/>
      <c r="AT548" s="104"/>
      <c r="AU548" s="104"/>
      <c r="AV548" s="104"/>
      <c r="AW548" s="104"/>
      <c r="AX548" s="104"/>
      <c r="AY548" s="104"/>
      <c r="AZ548" s="104"/>
      <c r="BA548" s="104"/>
      <c r="BB548" s="104"/>
      <c r="BC548" s="104"/>
      <c r="BD548" s="104"/>
      <c r="BE548" s="104"/>
      <c r="BF548" s="104"/>
      <c r="BG548" s="104"/>
      <c r="BH548" s="104"/>
      <c r="BI548" s="104"/>
      <c r="BJ548" s="104"/>
      <c r="BK548" s="104"/>
      <c r="BL548" s="104"/>
      <c r="BM548" s="104"/>
      <c r="BN548" s="104"/>
      <c r="BO548" s="104"/>
      <c r="BP548" s="104"/>
      <c r="BQ548" s="104"/>
      <c r="BR548" s="104"/>
      <c r="BS548" s="104"/>
      <c r="BT548" s="104"/>
      <c r="BU548" s="104"/>
      <c r="BV548" s="79"/>
      <c r="BW548" s="79"/>
      <c r="BX548" s="79"/>
      <c r="BY548" s="79"/>
      <c r="BZ548" s="79"/>
      <c r="CA548" s="79"/>
      <c r="CB548" s="79"/>
      <c r="CC548" s="79"/>
      <c r="CD548" s="79"/>
      <c r="CE548" s="79"/>
      <c r="CF548" s="79"/>
      <c r="CG548" s="79"/>
      <c r="CH548" s="79"/>
      <c r="CI548" s="79"/>
      <c r="CJ548" s="79"/>
      <c r="CK548" s="79"/>
      <c r="CL548" s="79"/>
      <c r="CM548" s="79"/>
      <c r="CN548" s="79"/>
      <c r="CO548" s="79"/>
      <c r="CP548" s="79"/>
      <c r="CQ548" s="79"/>
      <c r="CR548" s="79"/>
      <c r="CS548" s="79"/>
      <c r="CT548" s="79"/>
      <c r="CU548" s="79"/>
      <c r="CV548" s="79"/>
      <c r="CW548" s="79"/>
      <c r="CX548" s="79"/>
      <c r="CY548" s="79"/>
      <c r="CZ548" s="79"/>
      <c r="DA548" s="79"/>
    </row>
    <row r="549" spans="1:105" ht="15.75" x14ac:dyDescent="0.25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4"/>
      <c r="Y549" s="104"/>
      <c r="Z549" s="104"/>
      <c r="AA549" s="104"/>
      <c r="AB549" s="104"/>
      <c r="AC549" s="104"/>
      <c r="AD549" s="104"/>
      <c r="AE549" s="104"/>
      <c r="AF549" s="104"/>
      <c r="AG549" s="104"/>
      <c r="AH549" s="104"/>
      <c r="AI549" s="104"/>
      <c r="AJ549" s="104"/>
      <c r="AK549" s="104"/>
      <c r="AL549" s="104"/>
      <c r="AM549" s="104"/>
      <c r="AN549" s="104"/>
      <c r="AO549" s="104"/>
      <c r="AP549" s="104"/>
      <c r="AQ549" s="104"/>
      <c r="AR549" s="104"/>
      <c r="AS549" s="104"/>
      <c r="AT549" s="104"/>
      <c r="AU549" s="104"/>
      <c r="AV549" s="104"/>
      <c r="AW549" s="104"/>
      <c r="AX549" s="104"/>
      <c r="AY549" s="104"/>
      <c r="AZ549" s="104"/>
      <c r="BA549" s="104"/>
      <c r="BB549" s="104"/>
      <c r="BC549" s="104"/>
      <c r="BD549" s="104"/>
      <c r="BE549" s="104"/>
      <c r="BF549" s="104"/>
      <c r="BG549" s="104"/>
      <c r="BH549" s="104"/>
      <c r="BI549" s="104"/>
      <c r="BJ549" s="104"/>
      <c r="BK549" s="104"/>
      <c r="BL549" s="104"/>
      <c r="BM549" s="104"/>
      <c r="BN549" s="104"/>
      <c r="BO549" s="104"/>
      <c r="BP549" s="104"/>
      <c r="BQ549" s="104"/>
      <c r="BR549" s="104"/>
      <c r="BS549" s="104"/>
      <c r="BT549" s="104"/>
      <c r="BU549" s="104"/>
      <c r="BV549" s="79"/>
      <c r="BW549" s="79"/>
      <c r="BX549" s="79"/>
      <c r="BY549" s="79"/>
      <c r="BZ549" s="79"/>
      <c r="CA549" s="79"/>
      <c r="CB549" s="79"/>
      <c r="CC549" s="79"/>
      <c r="CD549" s="79"/>
      <c r="CE549" s="79"/>
      <c r="CF549" s="79"/>
      <c r="CG549" s="79"/>
      <c r="CH549" s="79"/>
      <c r="CI549" s="79"/>
      <c r="CJ549" s="79"/>
      <c r="CK549" s="79"/>
      <c r="CL549" s="79"/>
      <c r="CM549" s="79"/>
      <c r="CN549" s="79"/>
      <c r="CO549" s="79"/>
      <c r="CP549" s="79"/>
      <c r="CQ549" s="79"/>
      <c r="CR549" s="79"/>
      <c r="CS549" s="79"/>
      <c r="CT549" s="79"/>
      <c r="CU549" s="79"/>
      <c r="CV549" s="79"/>
      <c r="CW549" s="79"/>
      <c r="CX549" s="79"/>
      <c r="CY549" s="79"/>
      <c r="CZ549" s="79"/>
      <c r="DA549" s="79"/>
    </row>
    <row r="550" spans="1:105" ht="15.75" x14ac:dyDescent="0.25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4"/>
      <c r="Y550" s="104"/>
      <c r="Z550" s="104"/>
      <c r="AA550" s="104"/>
      <c r="AB550" s="104"/>
      <c r="AC550" s="104"/>
      <c r="AD550" s="104"/>
      <c r="AE550" s="104"/>
      <c r="AF550" s="104"/>
      <c r="AG550" s="104"/>
      <c r="AH550" s="104"/>
      <c r="AI550" s="104"/>
      <c r="AJ550" s="104"/>
      <c r="AK550" s="104"/>
      <c r="AL550" s="104"/>
      <c r="AM550" s="104"/>
      <c r="AN550" s="104"/>
      <c r="AO550" s="104"/>
      <c r="AP550" s="104"/>
      <c r="AQ550" s="104"/>
      <c r="AR550" s="104"/>
      <c r="AS550" s="104"/>
      <c r="AT550" s="104"/>
      <c r="AU550" s="104"/>
      <c r="AV550" s="104"/>
      <c r="AW550" s="104"/>
      <c r="AX550" s="104"/>
      <c r="AY550" s="104"/>
      <c r="AZ550" s="104"/>
      <c r="BA550" s="104"/>
      <c r="BB550" s="104"/>
      <c r="BC550" s="104"/>
      <c r="BD550" s="104"/>
      <c r="BE550" s="104"/>
      <c r="BF550" s="104"/>
      <c r="BG550" s="104"/>
      <c r="BH550" s="104"/>
      <c r="BI550" s="104"/>
      <c r="BJ550" s="104"/>
      <c r="BK550" s="104"/>
      <c r="BL550" s="104"/>
      <c r="BM550" s="104"/>
      <c r="BN550" s="104"/>
      <c r="BO550" s="104"/>
      <c r="BP550" s="104"/>
      <c r="BQ550" s="104"/>
      <c r="BR550" s="104"/>
      <c r="BS550" s="104"/>
      <c r="BT550" s="104"/>
      <c r="BU550" s="104"/>
      <c r="BV550" s="79"/>
      <c r="BW550" s="79"/>
      <c r="BX550" s="79"/>
      <c r="BY550" s="79"/>
      <c r="BZ550" s="79"/>
      <c r="CA550" s="79"/>
      <c r="CB550" s="79"/>
      <c r="CC550" s="79"/>
      <c r="CD550" s="79"/>
      <c r="CE550" s="79"/>
      <c r="CF550" s="79"/>
      <c r="CG550" s="79"/>
      <c r="CH550" s="79"/>
      <c r="CI550" s="79"/>
      <c r="CJ550" s="79"/>
      <c r="CK550" s="79"/>
      <c r="CL550" s="79"/>
      <c r="CM550" s="79"/>
      <c r="CN550" s="79"/>
      <c r="CO550" s="79"/>
      <c r="CP550" s="79"/>
      <c r="CQ550" s="79"/>
      <c r="CR550" s="79"/>
      <c r="CS550" s="79"/>
      <c r="CT550" s="79"/>
      <c r="CU550" s="79"/>
      <c r="CV550" s="79"/>
      <c r="CW550" s="79"/>
      <c r="CX550" s="79"/>
      <c r="CY550" s="79"/>
      <c r="CZ550" s="79"/>
      <c r="DA550" s="79"/>
    </row>
    <row r="551" spans="1:105" ht="15.75" x14ac:dyDescent="0.25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4"/>
      <c r="Y551" s="104"/>
      <c r="Z551" s="104"/>
      <c r="AA551" s="104"/>
      <c r="AB551" s="104"/>
      <c r="AC551" s="104"/>
      <c r="AD551" s="104"/>
      <c r="AE551" s="104"/>
      <c r="AF551" s="104"/>
      <c r="AG551" s="104"/>
      <c r="AH551" s="104"/>
      <c r="AI551" s="104"/>
      <c r="AJ551" s="104"/>
      <c r="AK551" s="104"/>
      <c r="AL551" s="104"/>
      <c r="AM551" s="104"/>
      <c r="AN551" s="104"/>
      <c r="AO551" s="104"/>
      <c r="AP551" s="104"/>
      <c r="AQ551" s="104"/>
      <c r="AR551" s="104"/>
      <c r="AS551" s="104"/>
      <c r="AT551" s="104"/>
      <c r="AU551" s="104"/>
      <c r="AV551" s="104"/>
      <c r="AW551" s="104"/>
      <c r="AX551" s="104"/>
      <c r="AY551" s="104"/>
      <c r="AZ551" s="104"/>
      <c r="BA551" s="104"/>
      <c r="BB551" s="104"/>
      <c r="BC551" s="104"/>
      <c r="BD551" s="104"/>
      <c r="BE551" s="104"/>
      <c r="BF551" s="104"/>
      <c r="BG551" s="104"/>
      <c r="BH551" s="104"/>
      <c r="BI551" s="104"/>
      <c r="BJ551" s="104"/>
      <c r="BK551" s="104"/>
      <c r="BL551" s="104"/>
      <c r="BM551" s="104"/>
      <c r="BN551" s="104"/>
      <c r="BO551" s="104"/>
      <c r="BP551" s="104"/>
      <c r="BQ551" s="104"/>
      <c r="BR551" s="104"/>
      <c r="BS551" s="104"/>
      <c r="BT551" s="104"/>
      <c r="BU551" s="104"/>
      <c r="BV551" s="79"/>
      <c r="BW551" s="79"/>
      <c r="BX551" s="79"/>
      <c r="BY551" s="79"/>
      <c r="BZ551" s="79"/>
      <c r="CA551" s="79"/>
      <c r="CB551" s="79"/>
      <c r="CC551" s="79"/>
      <c r="CD551" s="79"/>
      <c r="CE551" s="79"/>
      <c r="CF551" s="79"/>
      <c r="CG551" s="79"/>
      <c r="CH551" s="79"/>
      <c r="CI551" s="79"/>
      <c r="CJ551" s="79"/>
      <c r="CK551" s="79"/>
      <c r="CL551" s="79"/>
      <c r="CM551" s="79"/>
      <c r="CN551" s="79"/>
      <c r="CO551" s="79"/>
      <c r="CP551" s="79"/>
      <c r="CQ551" s="79"/>
      <c r="CR551" s="79"/>
      <c r="CS551" s="79"/>
      <c r="CT551" s="79"/>
      <c r="CU551" s="79"/>
      <c r="CV551" s="79"/>
      <c r="CW551" s="79"/>
      <c r="CX551" s="79"/>
      <c r="CY551" s="79"/>
      <c r="CZ551" s="79"/>
      <c r="DA551" s="79"/>
    </row>
    <row r="552" spans="1:105" ht="15.75" x14ac:dyDescent="0.25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4"/>
      <c r="Y552" s="104"/>
      <c r="Z552" s="104"/>
      <c r="AA552" s="104"/>
      <c r="AB552" s="104"/>
      <c r="AC552" s="104"/>
      <c r="AD552" s="104"/>
      <c r="AE552" s="104"/>
      <c r="AF552" s="104"/>
      <c r="AG552" s="104"/>
      <c r="AH552" s="104"/>
      <c r="AI552" s="104"/>
      <c r="AJ552" s="104"/>
      <c r="AK552" s="104"/>
      <c r="AL552" s="104"/>
      <c r="AM552" s="104"/>
      <c r="AN552" s="104"/>
      <c r="AO552" s="104"/>
      <c r="AP552" s="104"/>
      <c r="AQ552" s="104"/>
      <c r="AR552" s="104"/>
      <c r="AS552" s="104"/>
      <c r="AT552" s="104"/>
      <c r="AU552" s="104"/>
      <c r="AV552" s="104"/>
      <c r="AW552" s="104"/>
      <c r="AX552" s="104"/>
      <c r="AY552" s="104"/>
      <c r="AZ552" s="104"/>
      <c r="BA552" s="104"/>
      <c r="BB552" s="104"/>
      <c r="BC552" s="104"/>
      <c r="BD552" s="104"/>
      <c r="BE552" s="104"/>
      <c r="BF552" s="104"/>
      <c r="BG552" s="104"/>
      <c r="BH552" s="104"/>
      <c r="BI552" s="104"/>
      <c r="BJ552" s="104"/>
      <c r="BK552" s="104"/>
      <c r="BL552" s="104"/>
      <c r="BM552" s="104"/>
      <c r="BN552" s="104"/>
      <c r="BO552" s="104"/>
      <c r="BP552" s="104"/>
      <c r="BQ552" s="104"/>
      <c r="BR552" s="104"/>
      <c r="BS552" s="104"/>
      <c r="BT552" s="104"/>
      <c r="BU552" s="104"/>
      <c r="BV552" s="79"/>
      <c r="BW552" s="79"/>
      <c r="BX552" s="79"/>
      <c r="BY552" s="79"/>
      <c r="BZ552" s="79"/>
      <c r="CA552" s="79"/>
      <c r="CB552" s="79"/>
      <c r="CC552" s="79"/>
      <c r="CD552" s="79"/>
      <c r="CE552" s="79"/>
      <c r="CF552" s="79"/>
      <c r="CG552" s="79"/>
      <c r="CH552" s="79"/>
      <c r="CI552" s="79"/>
      <c r="CJ552" s="79"/>
      <c r="CK552" s="79"/>
      <c r="CL552" s="79"/>
      <c r="CM552" s="79"/>
      <c r="CN552" s="79"/>
      <c r="CO552" s="79"/>
      <c r="CP552" s="79"/>
      <c r="CQ552" s="79"/>
      <c r="CR552" s="79"/>
      <c r="CS552" s="79"/>
      <c r="CT552" s="79"/>
      <c r="CU552" s="79"/>
      <c r="CV552" s="79"/>
      <c r="CW552" s="79"/>
      <c r="CX552" s="79"/>
      <c r="CY552" s="79"/>
      <c r="CZ552" s="79"/>
      <c r="DA552" s="79"/>
    </row>
    <row r="553" spans="1:105" ht="15.75" x14ac:dyDescent="0.25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4"/>
      <c r="Y553" s="104"/>
      <c r="Z553" s="104"/>
      <c r="AA553" s="104"/>
      <c r="AB553" s="104"/>
      <c r="AC553" s="104"/>
      <c r="AD553" s="104"/>
      <c r="AE553" s="104"/>
      <c r="AF553" s="104"/>
      <c r="AG553" s="104"/>
      <c r="AH553" s="104"/>
      <c r="AI553" s="104"/>
      <c r="AJ553" s="104"/>
      <c r="AK553" s="104"/>
      <c r="AL553" s="104"/>
      <c r="AM553" s="104"/>
      <c r="AN553" s="104"/>
      <c r="AO553" s="104"/>
      <c r="AP553" s="104"/>
      <c r="AQ553" s="104"/>
      <c r="AR553" s="104"/>
      <c r="AS553" s="104"/>
      <c r="AT553" s="104"/>
      <c r="AU553" s="104"/>
      <c r="AV553" s="104"/>
      <c r="AW553" s="104"/>
      <c r="AX553" s="104"/>
      <c r="AY553" s="104"/>
      <c r="AZ553" s="104"/>
      <c r="BA553" s="104"/>
      <c r="BB553" s="104"/>
      <c r="BC553" s="104"/>
      <c r="BD553" s="104"/>
      <c r="BE553" s="104"/>
      <c r="BF553" s="104"/>
      <c r="BG553" s="104"/>
      <c r="BH553" s="104"/>
      <c r="BI553" s="104"/>
      <c r="BJ553" s="104"/>
      <c r="BK553" s="104"/>
      <c r="BL553" s="104"/>
      <c r="BM553" s="104"/>
      <c r="BN553" s="104"/>
      <c r="BO553" s="104"/>
      <c r="BP553" s="104"/>
      <c r="BQ553" s="104"/>
      <c r="BR553" s="104"/>
      <c r="BS553" s="104"/>
      <c r="BT553" s="104"/>
      <c r="BU553" s="104"/>
      <c r="BV553" s="79"/>
      <c r="BW553" s="79"/>
      <c r="BX553" s="79"/>
      <c r="BY553" s="79"/>
      <c r="BZ553" s="79"/>
      <c r="CA553" s="79"/>
      <c r="CB553" s="79"/>
      <c r="CC553" s="79"/>
      <c r="CD553" s="79"/>
      <c r="CE553" s="79"/>
      <c r="CF553" s="79"/>
      <c r="CG553" s="79"/>
      <c r="CH553" s="79"/>
      <c r="CI553" s="79"/>
      <c r="CJ553" s="79"/>
      <c r="CK553" s="79"/>
      <c r="CL553" s="79"/>
      <c r="CM553" s="79"/>
      <c r="CN553" s="79"/>
      <c r="CO553" s="79"/>
      <c r="CP553" s="79"/>
      <c r="CQ553" s="79"/>
      <c r="CR553" s="79"/>
      <c r="CS553" s="79"/>
      <c r="CT553" s="79"/>
      <c r="CU553" s="79"/>
      <c r="CV553" s="79"/>
      <c r="CW553" s="79"/>
      <c r="CX553" s="79"/>
      <c r="CY553" s="79"/>
      <c r="CZ553" s="79"/>
      <c r="DA553" s="79"/>
    </row>
    <row r="554" spans="1:105" ht="15.75" x14ac:dyDescent="0.25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4"/>
      <c r="Y554" s="104"/>
      <c r="Z554" s="104"/>
      <c r="AA554" s="104"/>
      <c r="AB554" s="104"/>
      <c r="AC554" s="104"/>
      <c r="AD554" s="104"/>
      <c r="AE554" s="104"/>
      <c r="AF554" s="104"/>
      <c r="AG554" s="104"/>
      <c r="AH554" s="104"/>
      <c r="AI554" s="104"/>
      <c r="AJ554" s="104"/>
      <c r="AK554" s="104"/>
      <c r="AL554" s="104"/>
      <c r="AM554" s="104"/>
      <c r="AN554" s="104"/>
      <c r="AO554" s="104"/>
      <c r="AP554" s="104"/>
      <c r="AQ554" s="104"/>
      <c r="AR554" s="104"/>
      <c r="AS554" s="104"/>
      <c r="AT554" s="104"/>
      <c r="AU554" s="104"/>
      <c r="AV554" s="104"/>
      <c r="AW554" s="104"/>
      <c r="AX554" s="104"/>
      <c r="AY554" s="104"/>
      <c r="AZ554" s="104"/>
      <c r="BA554" s="104"/>
      <c r="BB554" s="104"/>
      <c r="BC554" s="104"/>
      <c r="BD554" s="104"/>
      <c r="BE554" s="104"/>
      <c r="BF554" s="104"/>
      <c r="BG554" s="104"/>
      <c r="BH554" s="104"/>
      <c r="BI554" s="104"/>
      <c r="BJ554" s="104"/>
      <c r="BK554" s="104"/>
      <c r="BL554" s="104"/>
      <c r="BM554" s="104"/>
      <c r="BN554" s="104"/>
      <c r="BO554" s="104"/>
      <c r="BP554" s="104"/>
      <c r="BQ554" s="104"/>
      <c r="BR554" s="104"/>
      <c r="BS554" s="104"/>
      <c r="BT554" s="104"/>
      <c r="BU554" s="104"/>
      <c r="BV554" s="79"/>
      <c r="BW554" s="79"/>
      <c r="BX554" s="79"/>
      <c r="BY554" s="79"/>
      <c r="BZ554" s="79"/>
      <c r="CA554" s="79"/>
      <c r="CB554" s="79"/>
      <c r="CC554" s="79"/>
      <c r="CD554" s="79"/>
      <c r="CE554" s="79"/>
      <c r="CF554" s="79"/>
      <c r="CG554" s="79"/>
      <c r="CH554" s="79"/>
      <c r="CI554" s="79"/>
      <c r="CJ554" s="79"/>
      <c r="CK554" s="79"/>
      <c r="CL554" s="79"/>
      <c r="CM554" s="79"/>
      <c r="CN554" s="79"/>
      <c r="CO554" s="79"/>
      <c r="CP554" s="79"/>
      <c r="CQ554" s="79"/>
      <c r="CR554" s="79"/>
      <c r="CS554" s="79"/>
      <c r="CT554" s="79"/>
      <c r="CU554" s="79"/>
      <c r="CV554" s="79"/>
      <c r="CW554" s="79"/>
      <c r="CX554" s="79"/>
      <c r="CY554" s="79"/>
      <c r="CZ554" s="79"/>
      <c r="DA554" s="79"/>
    </row>
    <row r="555" spans="1:105" ht="15.75" x14ac:dyDescent="0.2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4"/>
      <c r="Y555" s="104"/>
      <c r="Z555" s="104"/>
      <c r="AA555" s="104"/>
      <c r="AB555" s="104"/>
      <c r="AC555" s="104"/>
      <c r="AD555" s="104"/>
      <c r="AE555" s="104"/>
      <c r="AF555" s="104"/>
      <c r="AG555" s="104"/>
      <c r="AH555" s="104"/>
      <c r="AI555" s="104"/>
      <c r="AJ555" s="104"/>
      <c r="AK555" s="104"/>
      <c r="AL555" s="104"/>
      <c r="AM555" s="104"/>
      <c r="AN555" s="104"/>
      <c r="AO555" s="104"/>
      <c r="AP555" s="104"/>
      <c r="AQ555" s="104"/>
      <c r="AR555" s="104"/>
      <c r="AS555" s="104"/>
      <c r="AT555" s="104"/>
      <c r="AU555" s="104"/>
      <c r="AV555" s="104"/>
      <c r="AW555" s="104"/>
      <c r="AX555" s="104"/>
      <c r="AY555" s="104"/>
      <c r="AZ555" s="104"/>
      <c r="BA555" s="104"/>
      <c r="BB555" s="104"/>
      <c r="BC555" s="104"/>
      <c r="BD555" s="104"/>
      <c r="BE555" s="104"/>
      <c r="BF555" s="104"/>
      <c r="BG555" s="104"/>
      <c r="BH555" s="104"/>
      <c r="BI555" s="104"/>
      <c r="BJ555" s="104"/>
      <c r="BK555" s="104"/>
      <c r="BL555" s="104"/>
      <c r="BM555" s="104"/>
      <c r="BN555" s="104"/>
      <c r="BO555" s="104"/>
      <c r="BP555" s="104"/>
      <c r="BQ555" s="104"/>
      <c r="BR555" s="104"/>
      <c r="BS555" s="104"/>
      <c r="BT555" s="104"/>
      <c r="BU555" s="104"/>
      <c r="BV555" s="79"/>
      <c r="BW555" s="79"/>
      <c r="BX555" s="79"/>
      <c r="BY555" s="79"/>
      <c r="BZ555" s="79"/>
      <c r="CA555" s="79"/>
      <c r="CB555" s="79"/>
      <c r="CC555" s="79"/>
      <c r="CD555" s="79"/>
      <c r="CE555" s="79"/>
      <c r="CF555" s="79"/>
      <c r="CG555" s="79"/>
      <c r="CH555" s="79"/>
      <c r="CI555" s="79"/>
      <c r="CJ555" s="79"/>
      <c r="CK555" s="79"/>
      <c r="CL555" s="79"/>
      <c r="CM555" s="79"/>
      <c r="CN555" s="79"/>
      <c r="CO555" s="79"/>
      <c r="CP555" s="79"/>
      <c r="CQ555" s="79"/>
      <c r="CR555" s="79"/>
      <c r="CS555" s="79"/>
      <c r="CT555" s="79"/>
      <c r="CU555" s="79"/>
      <c r="CV555" s="79"/>
      <c r="CW555" s="79"/>
      <c r="CX555" s="79"/>
      <c r="CY555" s="79"/>
      <c r="CZ555" s="79"/>
      <c r="DA555" s="79"/>
    </row>
    <row r="556" spans="1:105" ht="15.75" x14ac:dyDescent="0.25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4"/>
      <c r="Y556" s="104"/>
      <c r="Z556" s="104"/>
      <c r="AA556" s="104"/>
      <c r="AB556" s="104"/>
      <c r="AC556" s="104"/>
      <c r="AD556" s="104"/>
      <c r="AE556" s="104"/>
      <c r="AF556" s="104"/>
      <c r="AG556" s="104"/>
      <c r="AH556" s="104"/>
      <c r="AI556" s="104"/>
      <c r="AJ556" s="104"/>
      <c r="AK556" s="104"/>
      <c r="AL556" s="104"/>
      <c r="AM556" s="104"/>
      <c r="AN556" s="104"/>
      <c r="AO556" s="104"/>
      <c r="AP556" s="104"/>
      <c r="AQ556" s="104"/>
      <c r="AR556" s="104"/>
      <c r="AS556" s="104"/>
      <c r="AT556" s="104"/>
      <c r="AU556" s="104"/>
      <c r="AV556" s="104"/>
      <c r="AW556" s="104"/>
      <c r="AX556" s="104"/>
      <c r="AY556" s="104"/>
      <c r="AZ556" s="104"/>
      <c r="BA556" s="104"/>
      <c r="BB556" s="104"/>
      <c r="BC556" s="104"/>
      <c r="BD556" s="104"/>
      <c r="BE556" s="104"/>
      <c r="BF556" s="104"/>
      <c r="BG556" s="104"/>
      <c r="BH556" s="104"/>
      <c r="BI556" s="104"/>
      <c r="BJ556" s="104"/>
      <c r="BK556" s="104"/>
      <c r="BL556" s="104"/>
      <c r="BM556" s="104"/>
      <c r="BN556" s="104"/>
      <c r="BO556" s="104"/>
      <c r="BP556" s="104"/>
      <c r="BQ556" s="104"/>
      <c r="BR556" s="104"/>
      <c r="BS556" s="104"/>
      <c r="BT556" s="104"/>
      <c r="BU556" s="104"/>
      <c r="BV556" s="79"/>
      <c r="BW556" s="79"/>
      <c r="BX556" s="79"/>
      <c r="BY556" s="79"/>
      <c r="BZ556" s="79"/>
      <c r="CA556" s="79"/>
      <c r="CB556" s="79"/>
      <c r="CC556" s="79"/>
      <c r="CD556" s="79"/>
      <c r="CE556" s="79"/>
      <c r="CF556" s="79"/>
      <c r="CG556" s="79"/>
      <c r="CH556" s="79"/>
      <c r="CI556" s="79"/>
      <c r="CJ556" s="79"/>
      <c r="CK556" s="79"/>
      <c r="CL556" s="79"/>
      <c r="CM556" s="79"/>
      <c r="CN556" s="79"/>
      <c r="CO556" s="79"/>
      <c r="CP556" s="79"/>
      <c r="CQ556" s="79"/>
      <c r="CR556" s="79"/>
      <c r="CS556" s="79"/>
      <c r="CT556" s="79"/>
      <c r="CU556" s="79"/>
      <c r="CV556" s="79"/>
      <c r="CW556" s="79"/>
      <c r="CX556" s="79"/>
      <c r="CY556" s="79"/>
      <c r="CZ556" s="79"/>
      <c r="DA556" s="79"/>
    </row>
    <row r="557" spans="1:105" ht="15.75" x14ac:dyDescent="0.25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4"/>
      <c r="Y557" s="104"/>
      <c r="Z557" s="104"/>
      <c r="AA557" s="104"/>
      <c r="AB557" s="104"/>
      <c r="AC557" s="104"/>
      <c r="AD557" s="104"/>
      <c r="AE557" s="104"/>
      <c r="AF557" s="104"/>
      <c r="AG557" s="104"/>
      <c r="AH557" s="104"/>
      <c r="AI557" s="104"/>
      <c r="AJ557" s="104"/>
      <c r="AK557" s="104"/>
      <c r="AL557" s="104"/>
      <c r="AM557" s="104"/>
      <c r="AN557" s="104"/>
      <c r="AO557" s="104"/>
      <c r="AP557" s="104"/>
      <c r="AQ557" s="104"/>
      <c r="AR557" s="104"/>
      <c r="AS557" s="104"/>
      <c r="AT557" s="104"/>
      <c r="AU557" s="104"/>
      <c r="AV557" s="104"/>
      <c r="AW557" s="104"/>
      <c r="AX557" s="104"/>
      <c r="AY557" s="104"/>
      <c r="AZ557" s="104"/>
      <c r="BA557" s="104"/>
      <c r="BB557" s="104"/>
      <c r="BC557" s="104"/>
      <c r="BD557" s="104"/>
      <c r="BE557" s="104"/>
      <c r="BF557" s="104"/>
      <c r="BG557" s="104"/>
      <c r="BH557" s="104"/>
      <c r="BI557" s="104"/>
      <c r="BJ557" s="104"/>
      <c r="BK557" s="104"/>
      <c r="BL557" s="104"/>
      <c r="BM557" s="104"/>
      <c r="BN557" s="104"/>
      <c r="BO557" s="104"/>
      <c r="BP557" s="104"/>
      <c r="BQ557" s="104"/>
      <c r="BR557" s="104"/>
      <c r="BS557" s="104"/>
      <c r="BT557" s="104"/>
      <c r="BU557" s="104"/>
      <c r="BV557" s="79"/>
      <c r="BW557" s="79"/>
      <c r="BX557" s="79"/>
      <c r="BY557" s="79"/>
      <c r="BZ557" s="79"/>
      <c r="CA557" s="79"/>
      <c r="CB557" s="79"/>
      <c r="CC557" s="79"/>
      <c r="CD557" s="79"/>
      <c r="CE557" s="79"/>
      <c r="CF557" s="79"/>
      <c r="CG557" s="79"/>
      <c r="CH557" s="79"/>
      <c r="CI557" s="79"/>
      <c r="CJ557" s="79"/>
      <c r="CK557" s="79"/>
      <c r="CL557" s="79"/>
      <c r="CM557" s="79"/>
      <c r="CN557" s="79"/>
      <c r="CO557" s="79"/>
      <c r="CP557" s="79"/>
      <c r="CQ557" s="79"/>
      <c r="CR557" s="79"/>
      <c r="CS557" s="79"/>
      <c r="CT557" s="79"/>
      <c r="CU557" s="79"/>
      <c r="CV557" s="79"/>
      <c r="CW557" s="79"/>
      <c r="CX557" s="79"/>
      <c r="CY557" s="79"/>
      <c r="CZ557" s="79"/>
      <c r="DA557" s="79"/>
    </row>
    <row r="558" spans="1:105" ht="15.75" x14ac:dyDescent="0.25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4"/>
      <c r="Y558" s="104"/>
      <c r="Z558" s="104"/>
      <c r="AA558" s="104"/>
      <c r="AB558" s="104"/>
      <c r="AC558" s="104"/>
      <c r="AD558" s="104"/>
      <c r="AE558" s="104"/>
      <c r="AF558" s="104"/>
      <c r="AG558" s="104"/>
      <c r="AH558" s="104"/>
      <c r="AI558" s="104"/>
      <c r="AJ558" s="104"/>
      <c r="AK558" s="104"/>
      <c r="AL558" s="104"/>
      <c r="AM558" s="104"/>
      <c r="AN558" s="104"/>
      <c r="AO558" s="104"/>
      <c r="AP558" s="104"/>
      <c r="AQ558" s="104"/>
      <c r="AR558" s="104"/>
      <c r="AS558" s="104"/>
      <c r="AT558" s="104"/>
      <c r="AU558" s="104"/>
      <c r="AV558" s="104"/>
      <c r="AW558" s="104"/>
      <c r="AX558" s="104"/>
      <c r="AY558" s="104"/>
      <c r="AZ558" s="104"/>
      <c r="BA558" s="104"/>
      <c r="BB558" s="104"/>
      <c r="BC558" s="104"/>
      <c r="BD558" s="104"/>
      <c r="BE558" s="104"/>
      <c r="BF558" s="104"/>
      <c r="BG558" s="104"/>
      <c r="BH558" s="104"/>
      <c r="BI558" s="104"/>
      <c r="BJ558" s="104"/>
      <c r="BK558" s="104"/>
      <c r="BL558" s="104"/>
      <c r="BM558" s="104"/>
      <c r="BN558" s="104"/>
      <c r="BO558" s="104"/>
      <c r="BP558" s="104"/>
      <c r="BQ558" s="104"/>
      <c r="BR558" s="104"/>
      <c r="BS558" s="104"/>
      <c r="BT558" s="104"/>
      <c r="BU558" s="104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79"/>
      <c r="CM558" s="79"/>
      <c r="CN558" s="79"/>
      <c r="CO558" s="79"/>
      <c r="CP558" s="79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</row>
    <row r="559" spans="1:105" ht="15.75" x14ac:dyDescent="0.25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4"/>
      <c r="Y559" s="104"/>
      <c r="Z559" s="104"/>
      <c r="AA559" s="104"/>
      <c r="AB559" s="104"/>
      <c r="AC559" s="104"/>
      <c r="AD559" s="104"/>
      <c r="AE559" s="104"/>
      <c r="AF559" s="104"/>
      <c r="AG559" s="104"/>
      <c r="AH559" s="104"/>
      <c r="AI559" s="104"/>
      <c r="AJ559" s="104"/>
      <c r="AK559" s="104"/>
      <c r="AL559" s="104"/>
      <c r="AM559" s="104"/>
      <c r="AN559" s="104"/>
      <c r="AO559" s="104"/>
      <c r="AP559" s="104"/>
      <c r="AQ559" s="104"/>
      <c r="AR559" s="104"/>
      <c r="AS559" s="104"/>
      <c r="AT559" s="104"/>
      <c r="AU559" s="104"/>
      <c r="AV559" s="104"/>
      <c r="AW559" s="104"/>
      <c r="AX559" s="104"/>
      <c r="AY559" s="104"/>
      <c r="AZ559" s="104"/>
      <c r="BA559" s="104"/>
      <c r="BB559" s="104"/>
      <c r="BC559" s="104"/>
      <c r="BD559" s="104"/>
      <c r="BE559" s="104"/>
      <c r="BF559" s="104"/>
      <c r="BG559" s="104"/>
      <c r="BH559" s="104"/>
      <c r="BI559" s="104"/>
      <c r="BJ559" s="104"/>
      <c r="BK559" s="104"/>
      <c r="BL559" s="104"/>
      <c r="BM559" s="104"/>
      <c r="BN559" s="104"/>
      <c r="BO559" s="104"/>
      <c r="BP559" s="104"/>
      <c r="BQ559" s="104"/>
      <c r="BR559" s="104"/>
      <c r="BS559" s="104"/>
      <c r="BT559" s="104"/>
      <c r="BU559" s="104"/>
      <c r="BV559" s="79"/>
      <c r="BW559" s="79"/>
      <c r="BX559" s="79"/>
      <c r="BY559" s="79"/>
      <c r="BZ559" s="79"/>
      <c r="CA559" s="79"/>
      <c r="CB559" s="79"/>
      <c r="CC559" s="79"/>
      <c r="CD559" s="79"/>
      <c r="CE559" s="79"/>
      <c r="CF559" s="79"/>
      <c r="CG559" s="79"/>
      <c r="CH559" s="79"/>
      <c r="CI559" s="79"/>
      <c r="CJ559" s="79"/>
      <c r="CK559" s="79"/>
      <c r="CL559" s="79"/>
      <c r="CM559" s="79"/>
      <c r="CN559" s="79"/>
      <c r="CO559" s="79"/>
      <c r="CP559" s="79"/>
      <c r="CQ559" s="79"/>
      <c r="CR559" s="79"/>
      <c r="CS559" s="79"/>
      <c r="CT559" s="79"/>
      <c r="CU559" s="79"/>
      <c r="CV559" s="79"/>
      <c r="CW559" s="79"/>
      <c r="CX559" s="79"/>
      <c r="CY559" s="79"/>
      <c r="CZ559" s="79"/>
      <c r="DA559" s="79"/>
    </row>
    <row r="560" spans="1:105" ht="15.75" x14ac:dyDescent="0.25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4"/>
      <c r="Y560" s="104"/>
      <c r="Z560" s="104"/>
      <c r="AA560" s="104"/>
      <c r="AB560" s="104"/>
      <c r="AC560" s="104"/>
      <c r="AD560" s="104"/>
      <c r="AE560" s="104"/>
      <c r="AF560" s="104"/>
      <c r="AG560" s="104"/>
      <c r="AH560" s="104"/>
      <c r="AI560" s="104"/>
      <c r="AJ560" s="104"/>
      <c r="AK560" s="104"/>
      <c r="AL560" s="104"/>
      <c r="AM560" s="104"/>
      <c r="AN560" s="104"/>
      <c r="AO560" s="104"/>
      <c r="AP560" s="104"/>
      <c r="AQ560" s="104"/>
      <c r="AR560" s="104"/>
      <c r="AS560" s="104"/>
      <c r="AT560" s="104"/>
      <c r="AU560" s="104"/>
      <c r="AV560" s="104"/>
      <c r="AW560" s="104"/>
      <c r="AX560" s="104"/>
      <c r="AY560" s="104"/>
      <c r="AZ560" s="104"/>
      <c r="BA560" s="104"/>
      <c r="BB560" s="104"/>
      <c r="BC560" s="104"/>
      <c r="BD560" s="104"/>
      <c r="BE560" s="104"/>
      <c r="BF560" s="104"/>
      <c r="BG560" s="104"/>
      <c r="BH560" s="104"/>
      <c r="BI560" s="104"/>
      <c r="BJ560" s="104"/>
      <c r="BK560" s="104"/>
      <c r="BL560" s="104"/>
      <c r="BM560" s="104"/>
      <c r="BN560" s="104"/>
      <c r="BO560" s="104"/>
      <c r="BP560" s="104"/>
      <c r="BQ560" s="104"/>
      <c r="BR560" s="104"/>
      <c r="BS560" s="104"/>
      <c r="BT560" s="104"/>
      <c r="BU560" s="104"/>
      <c r="BV560" s="79"/>
      <c r="BW560" s="79"/>
      <c r="BX560" s="79"/>
      <c r="BY560" s="79"/>
      <c r="BZ560" s="79"/>
      <c r="CA560" s="79"/>
      <c r="CB560" s="79"/>
      <c r="CC560" s="79"/>
      <c r="CD560" s="79"/>
      <c r="CE560" s="79"/>
      <c r="CF560" s="79"/>
      <c r="CG560" s="79"/>
      <c r="CH560" s="79"/>
      <c r="CI560" s="79"/>
      <c r="CJ560" s="79"/>
      <c r="CK560" s="79"/>
      <c r="CL560" s="79"/>
      <c r="CM560" s="79"/>
      <c r="CN560" s="79"/>
      <c r="CO560" s="79"/>
      <c r="CP560" s="79"/>
      <c r="CQ560" s="79"/>
      <c r="CR560" s="79"/>
      <c r="CS560" s="79"/>
      <c r="CT560" s="79"/>
      <c r="CU560" s="79"/>
      <c r="CV560" s="79"/>
      <c r="CW560" s="79"/>
      <c r="CX560" s="79"/>
      <c r="CY560" s="79"/>
      <c r="CZ560" s="79"/>
      <c r="DA560" s="79"/>
    </row>
    <row r="561" spans="1:105" ht="15.75" x14ac:dyDescent="0.25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4"/>
      <c r="Y561" s="104"/>
      <c r="Z561" s="104"/>
      <c r="AA561" s="104"/>
      <c r="AB561" s="104"/>
      <c r="AC561" s="104"/>
      <c r="AD561" s="104"/>
      <c r="AE561" s="104"/>
      <c r="AF561" s="104"/>
      <c r="AG561" s="104"/>
      <c r="AH561" s="104"/>
      <c r="AI561" s="104"/>
      <c r="AJ561" s="104"/>
      <c r="AK561" s="104"/>
      <c r="AL561" s="104"/>
      <c r="AM561" s="104"/>
      <c r="AN561" s="104"/>
      <c r="AO561" s="104"/>
      <c r="AP561" s="104"/>
      <c r="AQ561" s="104"/>
      <c r="AR561" s="104"/>
      <c r="AS561" s="104"/>
      <c r="AT561" s="104"/>
      <c r="AU561" s="104"/>
      <c r="AV561" s="104"/>
      <c r="AW561" s="104"/>
      <c r="AX561" s="104"/>
      <c r="AY561" s="104"/>
      <c r="AZ561" s="104"/>
      <c r="BA561" s="104"/>
      <c r="BB561" s="104"/>
      <c r="BC561" s="104"/>
      <c r="BD561" s="104"/>
      <c r="BE561" s="104"/>
      <c r="BF561" s="104"/>
      <c r="BG561" s="104"/>
      <c r="BH561" s="104"/>
      <c r="BI561" s="104"/>
      <c r="BJ561" s="104"/>
      <c r="BK561" s="104"/>
      <c r="BL561" s="104"/>
      <c r="BM561" s="104"/>
      <c r="BN561" s="104"/>
      <c r="BO561" s="104"/>
      <c r="BP561" s="104"/>
      <c r="BQ561" s="104"/>
      <c r="BR561" s="104"/>
      <c r="BS561" s="104"/>
      <c r="BT561" s="104"/>
      <c r="BU561" s="104"/>
      <c r="BV561" s="79"/>
      <c r="BW561" s="79"/>
      <c r="BX561" s="79"/>
      <c r="BY561" s="79"/>
      <c r="BZ561" s="79"/>
      <c r="CA561" s="79"/>
      <c r="CB561" s="79"/>
      <c r="CC561" s="79"/>
      <c r="CD561" s="79"/>
      <c r="CE561" s="79"/>
      <c r="CF561" s="79"/>
      <c r="CG561" s="79"/>
      <c r="CH561" s="79"/>
      <c r="CI561" s="79"/>
      <c r="CJ561" s="79"/>
      <c r="CK561" s="79"/>
      <c r="CL561" s="79"/>
      <c r="CM561" s="79"/>
      <c r="CN561" s="79"/>
      <c r="CO561" s="79"/>
      <c r="CP561" s="79"/>
      <c r="CQ561" s="79"/>
      <c r="CR561" s="79"/>
      <c r="CS561" s="79"/>
      <c r="CT561" s="79"/>
      <c r="CU561" s="79"/>
      <c r="CV561" s="79"/>
      <c r="CW561" s="79"/>
      <c r="CX561" s="79"/>
      <c r="CY561" s="79"/>
      <c r="CZ561" s="79"/>
      <c r="DA561" s="79"/>
    </row>
    <row r="562" spans="1:105" ht="15.75" x14ac:dyDescent="0.25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4"/>
      <c r="Y562" s="104"/>
      <c r="Z562" s="104"/>
      <c r="AA562" s="104"/>
      <c r="AB562" s="104"/>
      <c r="AC562" s="104"/>
      <c r="AD562" s="104"/>
      <c r="AE562" s="104"/>
      <c r="AF562" s="104"/>
      <c r="AG562" s="104"/>
      <c r="AH562" s="104"/>
      <c r="AI562" s="104"/>
      <c r="AJ562" s="104"/>
      <c r="AK562" s="104"/>
      <c r="AL562" s="104"/>
      <c r="AM562" s="104"/>
      <c r="AN562" s="104"/>
      <c r="AO562" s="104"/>
      <c r="AP562" s="104"/>
      <c r="AQ562" s="104"/>
      <c r="AR562" s="104"/>
      <c r="AS562" s="104"/>
      <c r="AT562" s="104"/>
      <c r="AU562" s="104"/>
      <c r="AV562" s="104"/>
      <c r="AW562" s="104"/>
      <c r="AX562" s="104"/>
      <c r="AY562" s="104"/>
      <c r="AZ562" s="104"/>
      <c r="BA562" s="104"/>
      <c r="BB562" s="104"/>
      <c r="BC562" s="104"/>
      <c r="BD562" s="104"/>
      <c r="BE562" s="104"/>
      <c r="BF562" s="104"/>
      <c r="BG562" s="104"/>
      <c r="BH562" s="104"/>
      <c r="BI562" s="104"/>
      <c r="BJ562" s="104"/>
      <c r="BK562" s="104"/>
      <c r="BL562" s="104"/>
      <c r="BM562" s="104"/>
      <c r="BN562" s="104"/>
      <c r="BO562" s="104"/>
      <c r="BP562" s="104"/>
      <c r="BQ562" s="104"/>
      <c r="BR562" s="104"/>
      <c r="BS562" s="104"/>
      <c r="BT562" s="104"/>
      <c r="BU562" s="104"/>
      <c r="BV562" s="79"/>
      <c r="BW562" s="79"/>
      <c r="BX562" s="79"/>
      <c r="BY562" s="79"/>
      <c r="BZ562" s="79"/>
      <c r="CA562" s="79"/>
      <c r="CB562" s="79"/>
      <c r="CC562" s="79"/>
      <c r="CD562" s="79"/>
      <c r="CE562" s="79"/>
      <c r="CF562" s="79"/>
      <c r="CG562" s="79"/>
      <c r="CH562" s="79"/>
      <c r="CI562" s="79"/>
      <c r="CJ562" s="79"/>
      <c r="CK562" s="79"/>
      <c r="CL562" s="79"/>
      <c r="CM562" s="79"/>
      <c r="CN562" s="79"/>
      <c r="CO562" s="79"/>
      <c r="CP562" s="79"/>
      <c r="CQ562" s="79"/>
      <c r="CR562" s="79"/>
      <c r="CS562" s="79"/>
      <c r="CT562" s="79"/>
      <c r="CU562" s="79"/>
      <c r="CV562" s="79"/>
      <c r="CW562" s="79"/>
      <c r="CX562" s="79"/>
      <c r="CY562" s="79"/>
      <c r="CZ562" s="79"/>
      <c r="DA562" s="79"/>
    </row>
    <row r="563" spans="1:105" ht="15.75" x14ac:dyDescent="0.25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4"/>
      <c r="Y563" s="104"/>
      <c r="Z563" s="104"/>
      <c r="AA563" s="104"/>
      <c r="AB563" s="104"/>
      <c r="AC563" s="104"/>
      <c r="AD563" s="104"/>
      <c r="AE563" s="104"/>
      <c r="AF563" s="104"/>
      <c r="AG563" s="104"/>
      <c r="AH563" s="104"/>
      <c r="AI563" s="104"/>
      <c r="AJ563" s="104"/>
      <c r="AK563" s="104"/>
      <c r="AL563" s="104"/>
      <c r="AM563" s="104"/>
      <c r="AN563" s="104"/>
      <c r="AO563" s="104"/>
      <c r="AP563" s="104"/>
      <c r="AQ563" s="104"/>
      <c r="AR563" s="104"/>
      <c r="AS563" s="104"/>
      <c r="AT563" s="104"/>
      <c r="AU563" s="104"/>
      <c r="AV563" s="104"/>
      <c r="AW563" s="104"/>
      <c r="AX563" s="104"/>
      <c r="AY563" s="104"/>
      <c r="AZ563" s="104"/>
      <c r="BA563" s="104"/>
      <c r="BB563" s="104"/>
      <c r="BC563" s="104"/>
      <c r="BD563" s="104"/>
      <c r="BE563" s="104"/>
      <c r="BF563" s="104"/>
      <c r="BG563" s="104"/>
      <c r="BH563" s="104"/>
      <c r="BI563" s="104"/>
      <c r="BJ563" s="104"/>
      <c r="BK563" s="104"/>
      <c r="BL563" s="104"/>
      <c r="BM563" s="104"/>
      <c r="BN563" s="104"/>
      <c r="BO563" s="104"/>
      <c r="BP563" s="104"/>
      <c r="BQ563" s="104"/>
      <c r="BR563" s="104"/>
      <c r="BS563" s="104"/>
      <c r="BT563" s="104"/>
      <c r="BU563" s="104"/>
      <c r="BV563" s="79"/>
      <c r="BW563" s="79"/>
      <c r="BX563" s="79"/>
      <c r="BY563" s="79"/>
      <c r="BZ563" s="79"/>
      <c r="CA563" s="79"/>
      <c r="CB563" s="79"/>
      <c r="CC563" s="79"/>
      <c r="CD563" s="79"/>
      <c r="CE563" s="79"/>
      <c r="CF563" s="79"/>
      <c r="CG563" s="79"/>
      <c r="CH563" s="79"/>
      <c r="CI563" s="79"/>
      <c r="CJ563" s="79"/>
      <c r="CK563" s="79"/>
      <c r="CL563" s="79"/>
      <c r="CM563" s="79"/>
      <c r="CN563" s="79"/>
      <c r="CO563" s="79"/>
      <c r="CP563" s="79"/>
      <c r="CQ563" s="79"/>
      <c r="CR563" s="79"/>
      <c r="CS563" s="79"/>
      <c r="CT563" s="79"/>
      <c r="CU563" s="79"/>
      <c r="CV563" s="79"/>
      <c r="CW563" s="79"/>
      <c r="CX563" s="79"/>
      <c r="CY563" s="79"/>
      <c r="CZ563" s="79"/>
      <c r="DA563" s="79"/>
    </row>
    <row r="564" spans="1:105" ht="15.75" x14ac:dyDescent="0.25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4"/>
      <c r="Y564" s="104"/>
      <c r="Z564" s="104"/>
      <c r="AA564" s="104"/>
      <c r="AB564" s="104"/>
      <c r="AC564" s="104"/>
      <c r="AD564" s="104"/>
      <c r="AE564" s="104"/>
      <c r="AF564" s="104"/>
      <c r="AG564" s="104"/>
      <c r="AH564" s="104"/>
      <c r="AI564" s="104"/>
      <c r="AJ564" s="104"/>
      <c r="AK564" s="104"/>
      <c r="AL564" s="104"/>
      <c r="AM564" s="104"/>
      <c r="AN564" s="104"/>
      <c r="AO564" s="104"/>
      <c r="AP564" s="104"/>
      <c r="AQ564" s="104"/>
      <c r="AR564" s="104"/>
      <c r="AS564" s="104"/>
      <c r="AT564" s="104"/>
      <c r="AU564" s="104"/>
      <c r="AV564" s="104"/>
      <c r="AW564" s="104"/>
      <c r="AX564" s="104"/>
      <c r="AY564" s="104"/>
      <c r="AZ564" s="104"/>
      <c r="BA564" s="104"/>
      <c r="BB564" s="104"/>
      <c r="BC564" s="104"/>
      <c r="BD564" s="104"/>
      <c r="BE564" s="104"/>
      <c r="BF564" s="104"/>
      <c r="BG564" s="104"/>
      <c r="BH564" s="104"/>
      <c r="BI564" s="104"/>
      <c r="BJ564" s="104"/>
      <c r="BK564" s="104"/>
      <c r="BL564" s="104"/>
      <c r="BM564" s="104"/>
      <c r="BN564" s="104"/>
      <c r="BO564" s="104"/>
      <c r="BP564" s="104"/>
      <c r="BQ564" s="104"/>
      <c r="BR564" s="104"/>
      <c r="BS564" s="104"/>
      <c r="BT564" s="104"/>
      <c r="BU564" s="104"/>
      <c r="BV564" s="79"/>
      <c r="BW564" s="79"/>
      <c r="BX564" s="79"/>
      <c r="BY564" s="79"/>
      <c r="BZ564" s="79"/>
      <c r="CA564" s="79"/>
      <c r="CB564" s="79"/>
      <c r="CC564" s="79"/>
      <c r="CD564" s="79"/>
      <c r="CE564" s="79"/>
      <c r="CF564" s="79"/>
      <c r="CG564" s="79"/>
      <c r="CH564" s="79"/>
      <c r="CI564" s="79"/>
      <c r="CJ564" s="79"/>
      <c r="CK564" s="79"/>
      <c r="CL564" s="79"/>
      <c r="CM564" s="79"/>
      <c r="CN564" s="79"/>
      <c r="CO564" s="79"/>
      <c r="CP564" s="79"/>
      <c r="CQ564" s="79"/>
      <c r="CR564" s="79"/>
      <c r="CS564" s="79"/>
      <c r="CT564" s="79"/>
      <c r="CU564" s="79"/>
      <c r="CV564" s="79"/>
      <c r="CW564" s="79"/>
      <c r="CX564" s="79"/>
      <c r="CY564" s="79"/>
      <c r="CZ564" s="79"/>
      <c r="DA564" s="79"/>
    </row>
    <row r="565" spans="1:105" ht="15.75" x14ac:dyDescent="0.2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4"/>
      <c r="Y565" s="104"/>
      <c r="Z565" s="104"/>
      <c r="AA565" s="104"/>
      <c r="AB565" s="104"/>
      <c r="AC565" s="104"/>
      <c r="AD565" s="104"/>
      <c r="AE565" s="104"/>
      <c r="AF565" s="104"/>
      <c r="AG565" s="104"/>
      <c r="AH565" s="104"/>
      <c r="AI565" s="104"/>
      <c r="AJ565" s="104"/>
      <c r="AK565" s="104"/>
      <c r="AL565" s="104"/>
      <c r="AM565" s="104"/>
      <c r="AN565" s="104"/>
      <c r="AO565" s="104"/>
      <c r="AP565" s="104"/>
      <c r="AQ565" s="104"/>
      <c r="AR565" s="104"/>
      <c r="AS565" s="104"/>
      <c r="AT565" s="104"/>
      <c r="AU565" s="104"/>
      <c r="AV565" s="104"/>
      <c r="AW565" s="104"/>
      <c r="AX565" s="104"/>
      <c r="AY565" s="104"/>
      <c r="AZ565" s="104"/>
      <c r="BA565" s="104"/>
      <c r="BB565" s="104"/>
      <c r="BC565" s="104"/>
      <c r="BD565" s="104"/>
      <c r="BE565" s="104"/>
      <c r="BF565" s="104"/>
      <c r="BG565" s="104"/>
      <c r="BH565" s="104"/>
      <c r="BI565" s="104"/>
      <c r="BJ565" s="104"/>
      <c r="BK565" s="104"/>
      <c r="BL565" s="104"/>
      <c r="BM565" s="104"/>
      <c r="BN565" s="104"/>
      <c r="BO565" s="104"/>
      <c r="BP565" s="104"/>
      <c r="BQ565" s="104"/>
      <c r="BR565" s="104"/>
      <c r="BS565" s="104"/>
      <c r="BT565" s="104"/>
      <c r="BU565" s="104"/>
      <c r="BV565" s="79"/>
      <c r="BW565" s="79"/>
      <c r="BX565" s="79"/>
      <c r="BY565" s="79"/>
      <c r="BZ565" s="79"/>
      <c r="CA565" s="79"/>
      <c r="CB565" s="79"/>
      <c r="CC565" s="79"/>
      <c r="CD565" s="79"/>
      <c r="CE565" s="79"/>
      <c r="CF565" s="79"/>
      <c r="CG565" s="79"/>
      <c r="CH565" s="79"/>
      <c r="CI565" s="79"/>
      <c r="CJ565" s="79"/>
      <c r="CK565" s="79"/>
      <c r="CL565" s="79"/>
      <c r="CM565" s="79"/>
      <c r="CN565" s="79"/>
      <c r="CO565" s="79"/>
      <c r="CP565" s="79"/>
      <c r="CQ565" s="79"/>
      <c r="CR565" s="79"/>
      <c r="CS565" s="79"/>
      <c r="CT565" s="79"/>
      <c r="CU565" s="79"/>
      <c r="CV565" s="79"/>
      <c r="CW565" s="79"/>
      <c r="CX565" s="79"/>
      <c r="CY565" s="79"/>
      <c r="CZ565" s="79"/>
      <c r="DA565" s="79"/>
    </row>
    <row r="566" spans="1:105" ht="15.75" x14ac:dyDescent="0.25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4"/>
      <c r="Y566" s="104"/>
      <c r="Z566" s="104"/>
      <c r="AA566" s="104"/>
      <c r="AB566" s="104"/>
      <c r="AC566" s="104"/>
      <c r="AD566" s="104"/>
      <c r="AE566" s="104"/>
      <c r="AF566" s="104"/>
      <c r="AG566" s="104"/>
      <c r="AH566" s="104"/>
      <c r="AI566" s="104"/>
      <c r="AJ566" s="104"/>
      <c r="AK566" s="104"/>
      <c r="AL566" s="104"/>
      <c r="AM566" s="104"/>
      <c r="AN566" s="104"/>
      <c r="AO566" s="104"/>
      <c r="AP566" s="104"/>
      <c r="AQ566" s="104"/>
      <c r="AR566" s="104"/>
      <c r="AS566" s="104"/>
      <c r="AT566" s="104"/>
      <c r="AU566" s="104"/>
      <c r="AV566" s="104"/>
      <c r="AW566" s="104"/>
      <c r="AX566" s="104"/>
      <c r="AY566" s="104"/>
      <c r="AZ566" s="104"/>
      <c r="BA566" s="104"/>
      <c r="BB566" s="104"/>
      <c r="BC566" s="104"/>
      <c r="BD566" s="104"/>
      <c r="BE566" s="104"/>
      <c r="BF566" s="104"/>
      <c r="BG566" s="104"/>
      <c r="BH566" s="104"/>
      <c r="BI566" s="104"/>
      <c r="BJ566" s="104"/>
      <c r="BK566" s="104"/>
      <c r="BL566" s="104"/>
      <c r="BM566" s="104"/>
      <c r="BN566" s="104"/>
      <c r="BO566" s="104"/>
      <c r="BP566" s="104"/>
      <c r="BQ566" s="104"/>
      <c r="BR566" s="104"/>
      <c r="BS566" s="104"/>
      <c r="BT566" s="104"/>
      <c r="BU566" s="104"/>
      <c r="BV566" s="79"/>
      <c r="BW566" s="79"/>
      <c r="BX566" s="79"/>
      <c r="BY566" s="79"/>
      <c r="BZ566" s="79"/>
      <c r="CA566" s="79"/>
      <c r="CB566" s="79"/>
      <c r="CC566" s="79"/>
      <c r="CD566" s="79"/>
      <c r="CE566" s="79"/>
      <c r="CF566" s="79"/>
      <c r="CG566" s="79"/>
      <c r="CH566" s="79"/>
      <c r="CI566" s="79"/>
      <c r="CJ566" s="79"/>
      <c r="CK566" s="79"/>
      <c r="CL566" s="79"/>
      <c r="CM566" s="79"/>
      <c r="CN566" s="79"/>
      <c r="CO566" s="79"/>
      <c r="CP566" s="79"/>
      <c r="CQ566" s="79"/>
      <c r="CR566" s="79"/>
      <c r="CS566" s="79"/>
      <c r="CT566" s="79"/>
      <c r="CU566" s="79"/>
      <c r="CV566" s="79"/>
      <c r="CW566" s="79"/>
      <c r="CX566" s="79"/>
      <c r="CY566" s="79"/>
      <c r="CZ566" s="79"/>
      <c r="DA566" s="79"/>
    </row>
    <row r="567" spans="1:105" ht="15.75" x14ac:dyDescent="0.25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4"/>
      <c r="Y567" s="104"/>
      <c r="Z567" s="104"/>
      <c r="AA567" s="104"/>
      <c r="AB567" s="104"/>
      <c r="AC567" s="104"/>
      <c r="AD567" s="104"/>
      <c r="AE567" s="104"/>
      <c r="AF567" s="104"/>
      <c r="AG567" s="104"/>
      <c r="AH567" s="104"/>
      <c r="AI567" s="104"/>
      <c r="AJ567" s="104"/>
      <c r="AK567" s="104"/>
      <c r="AL567" s="104"/>
      <c r="AM567" s="104"/>
      <c r="AN567" s="104"/>
      <c r="AO567" s="104"/>
      <c r="AP567" s="104"/>
      <c r="AQ567" s="104"/>
      <c r="AR567" s="104"/>
      <c r="AS567" s="104"/>
      <c r="AT567" s="104"/>
      <c r="AU567" s="104"/>
      <c r="AV567" s="104"/>
      <c r="AW567" s="104"/>
      <c r="AX567" s="104"/>
      <c r="AY567" s="104"/>
      <c r="AZ567" s="104"/>
      <c r="BA567" s="104"/>
      <c r="BB567" s="104"/>
      <c r="BC567" s="104"/>
      <c r="BD567" s="104"/>
      <c r="BE567" s="104"/>
      <c r="BF567" s="104"/>
      <c r="BG567" s="104"/>
      <c r="BH567" s="104"/>
      <c r="BI567" s="104"/>
      <c r="BJ567" s="104"/>
      <c r="BK567" s="104"/>
      <c r="BL567" s="104"/>
      <c r="BM567" s="104"/>
      <c r="BN567" s="104"/>
      <c r="BO567" s="104"/>
      <c r="BP567" s="104"/>
      <c r="BQ567" s="104"/>
      <c r="BR567" s="104"/>
      <c r="BS567" s="104"/>
      <c r="BT567" s="104"/>
      <c r="BU567" s="104"/>
      <c r="BV567" s="79"/>
      <c r="BW567" s="79"/>
      <c r="BX567" s="79"/>
      <c r="BY567" s="79"/>
      <c r="BZ567" s="79"/>
      <c r="CA567" s="79"/>
      <c r="CB567" s="79"/>
      <c r="CC567" s="79"/>
      <c r="CD567" s="79"/>
      <c r="CE567" s="79"/>
      <c r="CF567" s="79"/>
      <c r="CG567" s="79"/>
      <c r="CH567" s="79"/>
      <c r="CI567" s="79"/>
      <c r="CJ567" s="79"/>
      <c r="CK567" s="79"/>
      <c r="CL567" s="79"/>
      <c r="CM567" s="79"/>
      <c r="CN567" s="79"/>
      <c r="CO567" s="79"/>
      <c r="CP567" s="79"/>
      <c r="CQ567" s="79"/>
      <c r="CR567" s="79"/>
      <c r="CS567" s="79"/>
      <c r="CT567" s="79"/>
      <c r="CU567" s="79"/>
      <c r="CV567" s="79"/>
      <c r="CW567" s="79"/>
      <c r="CX567" s="79"/>
      <c r="CY567" s="79"/>
      <c r="CZ567" s="79"/>
      <c r="DA567" s="79"/>
    </row>
    <row r="568" spans="1:105" ht="15.75" x14ac:dyDescent="0.25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4"/>
      <c r="Y568" s="104"/>
      <c r="Z568" s="104"/>
      <c r="AA568" s="104"/>
      <c r="AB568" s="104"/>
      <c r="AC568" s="104"/>
      <c r="AD568" s="104"/>
      <c r="AE568" s="104"/>
      <c r="AF568" s="104"/>
      <c r="AG568" s="104"/>
      <c r="AH568" s="104"/>
      <c r="AI568" s="104"/>
      <c r="AJ568" s="104"/>
      <c r="AK568" s="104"/>
      <c r="AL568" s="104"/>
      <c r="AM568" s="104"/>
      <c r="AN568" s="104"/>
      <c r="AO568" s="104"/>
      <c r="AP568" s="104"/>
      <c r="AQ568" s="104"/>
      <c r="AR568" s="104"/>
      <c r="AS568" s="104"/>
      <c r="AT568" s="104"/>
      <c r="AU568" s="104"/>
      <c r="AV568" s="104"/>
      <c r="AW568" s="104"/>
      <c r="AX568" s="104"/>
      <c r="AY568" s="104"/>
      <c r="AZ568" s="104"/>
      <c r="BA568" s="104"/>
      <c r="BB568" s="104"/>
      <c r="BC568" s="104"/>
      <c r="BD568" s="104"/>
      <c r="BE568" s="104"/>
      <c r="BF568" s="104"/>
      <c r="BG568" s="104"/>
      <c r="BH568" s="104"/>
      <c r="BI568" s="104"/>
      <c r="BJ568" s="104"/>
      <c r="BK568" s="104"/>
      <c r="BL568" s="104"/>
      <c r="BM568" s="104"/>
      <c r="BN568" s="104"/>
      <c r="BO568" s="104"/>
      <c r="BP568" s="104"/>
      <c r="BQ568" s="104"/>
      <c r="BR568" s="104"/>
      <c r="BS568" s="104"/>
      <c r="BT568" s="104"/>
      <c r="BU568" s="104"/>
      <c r="BV568" s="79"/>
      <c r="BW568" s="79"/>
      <c r="BX568" s="79"/>
      <c r="BY568" s="79"/>
      <c r="BZ568" s="79"/>
      <c r="CA568" s="79"/>
      <c r="CB568" s="79"/>
      <c r="CC568" s="79"/>
      <c r="CD568" s="79"/>
      <c r="CE568" s="79"/>
      <c r="CF568" s="79"/>
      <c r="CG568" s="79"/>
      <c r="CH568" s="79"/>
      <c r="CI568" s="79"/>
      <c r="CJ568" s="79"/>
      <c r="CK568" s="79"/>
      <c r="CL568" s="79"/>
      <c r="CM568" s="79"/>
      <c r="CN568" s="79"/>
      <c r="CO568" s="79"/>
      <c r="CP568" s="79"/>
      <c r="CQ568" s="79"/>
      <c r="CR568" s="79"/>
      <c r="CS568" s="79"/>
      <c r="CT568" s="79"/>
      <c r="CU568" s="79"/>
      <c r="CV568" s="79"/>
      <c r="CW568" s="79"/>
      <c r="CX568" s="79"/>
      <c r="CY568" s="79"/>
      <c r="CZ568" s="79"/>
      <c r="DA568" s="79"/>
    </row>
    <row r="569" spans="1:105" ht="15.75" x14ac:dyDescent="0.25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4"/>
      <c r="Y569" s="104"/>
      <c r="Z569" s="104"/>
      <c r="AA569" s="104"/>
      <c r="AB569" s="104"/>
      <c r="AC569" s="104"/>
      <c r="AD569" s="104"/>
      <c r="AE569" s="104"/>
      <c r="AF569" s="104"/>
      <c r="AG569" s="104"/>
      <c r="AH569" s="104"/>
      <c r="AI569" s="104"/>
      <c r="AJ569" s="104"/>
      <c r="AK569" s="104"/>
      <c r="AL569" s="104"/>
      <c r="AM569" s="104"/>
      <c r="AN569" s="104"/>
      <c r="AO569" s="104"/>
      <c r="AP569" s="104"/>
      <c r="AQ569" s="104"/>
      <c r="AR569" s="104"/>
      <c r="AS569" s="104"/>
      <c r="AT569" s="104"/>
      <c r="AU569" s="104"/>
      <c r="AV569" s="104"/>
      <c r="AW569" s="104"/>
      <c r="AX569" s="104"/>
      <c r="AY569" s="104"/>
      <c r="AZ569" s="104"/>
      <c r="BA569" s="104"/>
      <c r="BB569" s="104"/>
      <c r="BC569" s="104"/>
      <c r="BD569" s="104"/>
      <c r="BE569" s="104"/>
      <c r="BF569" s="104"/>
      <c r="BG569" s="104"/>
      <c r="BH569" s="104"/>
      <c r="BI569" s="104"/>
      <c r="BJ569" s="104"/>
      <c r="BK569" s="104"/>
      <c r="BL569" s="104"/>
      <c r="BM569" s="104"/>
      <c r="BN569" s="104"/>
      <c r="BO569" s="104"/>
      <c r="BP569" s="104"/>
      <c r="BQ569" s="104"/>
      <c r="BR569" s="104"/>
      <c r="BS569" s="104"/>
      <c r="BT569" s="104"/>
      <c r="BU569" s="104"/>
      <c r="BV569" s="79"/>
      <c r="BW569" s="79"/>
      <c r="BX569" s="79"/>
      <c r="BY569" s="79"/>
      <c r="BZ569" s="79"/>
      <c r="CA569" s="79"/>
      <c r="CB569" s="79"/>
      <c r="CC569" s="79"/>
      <c r="CD569" s="79"/>
      <c r="CE569" s="79"/>
      <c r="CF569" s="79"/>
      <c r="CG569" s="79"/>
      <c r="CH569" s="79"/>
      <c r="CI569" s="79"/>
      <c r="CJ569" s="79"/>
      <c r="CK569" s="79"/>
      <c r="CL569" s="79"/>
      <c r="CM569" s="79"/>
      <c r="CN569" s="79"/>
      <c r="CO569" s="79"/>
      <c r="CP569" s="79"/>
      <c r="CQ569" s="79"/>
      <c r="CR569" s="79"/>
      <c r="CS569" s="79"/>
      <c r="CT569" s="79"/>
      <c r="CU569" s="79"/>
      <c r="CV569" s="79"/>
      <c r="CW569" s="79"/>
      <c r="CX569" s="79"/>
      <c r="CY569" s="79"/>
      <c r="CZ569" s="79"/>
      <c r="DA569" s="79"/>
    </row>
    <row r="570" spans="1:105" ht="15.75" x14ac:dyDescent="0.25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4"/>
      <c r="Y570" s="104"/>
      <c r="Z570" s="104"/>
      <c r="AA570" s="104"/>
      <c r="AB570" s="104"/>
      <c r="AC570" s="104"/>
      <c r="AD570" s="104"/>
      <c r="AE570" s="104"/>
      <c r="AF570" s="104"/>
      <c r="AG570" s="104"/>
      <c r="AH570" s="104"/>
      <c r="AI570" s="104"/>
      <c r="AJ570" s="104"/>
      <c r="AK570" s="104"/>
      <c r="AL570" s="104"/>
      <c r="AM570" s="104"/>
      <c r="AN570" s="104"/>
      <c r="AO570" s="104"/>
      <c r="AP570" s="104"/>
      <c r="AQ570" s="104"/>
      <c r="AR570" s="104"/>
      <c r="AS570" s="104"/>
      <c r="AT570" s="104"/>
      <c r="AU570" s="104"/>
      <c r="AV570" s="104"/>
      <c r="AW570" s="104"/>
      <c r="AX570" s="104"/>
      <c r="AY570" s="104"/>
      <c r="AZ570" s="104"/>
      <c r="BA570" s="104"/>
      <c r="BB570" s="104"/>
      <c r="BC570" s="104"/>
      <c r="BD570" s="104"/>
      <c r="BE570" s="104"/>
      <c r="BF570" s="104"/>
      <c r="BG570" s="104"/>
      <c r="BH570" s="104"/>
      <c r="BI570" s="104"/>
      <c r="BJ570" s="104"/>
      <c r="BK570" s="104"/>
      <c r="BL570" s="104"/>
      <c r="BM570" s="104"/>
      <c r="BN570" s="104"/>
      <c r="BO570" s="104"/>
      <c r="BP570" s="104"/>
      <c r="BQ570" s="104"/>
      <c r="BR570" s="104"/>
      <c r="BS570" s="104"/>
      <c r="BT570" s="104"/>
      <c r="BU570" s="104"/>
      <c r="BV570" s="79"/>
      <c r="BW570" s="79"/>
      <c r="BX570" s="79"/>
      <c r="BY570" s="79"/>
      <c r="BZ570" s="79"/>
      <c r="CA570" s="79"/>
      <c r="CB570" s="79"/>
      <c r="CC570" s="79"/>
      <c r="CD570" s="79"/>
      <c r="CE570" s="79"/>
      <c r="CF570" s="79"/>
      <c r="CG570" s="79"/>
      <c r="CH570" s="79"/>
      <c r="CI570" s="79"/>
      <c r="CJ570" s="79"/>
      <c r="CK570" s="79"/>
      <c r="CL570" s="79"/>
      <c r="CM570" s="79"/>
      <c r="CN570" s="79"/>
      <c r="CO570" s="79"/>
      <c r="CP570" s="79"/>
      <c r="CQ570" s="79"/>
      <c r="CR570" s="79"/>
      <c r="CS570" s="79"/>
      <c r="CT570" s="79"/>
      <c r="CU570" s="79"/>
      <c r="CV570" s="79"/>
      <c r="CW570" s="79"/>
      <c r="CX570" s="79"/>
      <c r="CY570" s="79"/>
      <c r="CZ570" s="79"/>
      <c r="DA570" s="79"/>
    </row>
    <row r="571" spans="1:105" ht="15.75" x14ac:dyDescent="0.25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4"/>
      <c r="Y571" s="104"/>
      <c r="Z571" s="104"/>
      <c r="AA571" s="104"/>
      <c r="AB571" s="104"/>
      <c r="AC571" s="104"/>
      <c r="AD571" s="104"/>
      <c r="AE571" s="104"/>
      <c r="AF571" s="104"/>
      <c r="AG571" s="104"/>
      <c r="AH571" s="104"/>
      <c r="AI571" s="104"/>
      <c r="AJ571" s="104"/>
      <c r="AK571" s="104"/>
      <c r="AL571" s="104"/>
      <c r="AM571" s="104"/>
      <c r="AN571" s="104"/>
      <c r="AO571" s="104"/>
      <c r="AP571" s="104"/>
      <c r="AQ571" s="104"/>
      <c r="AR571" s="104"/>
      <c r="AS571" s="104"/>
      <c r="AT571" s="104"/>
      <c r="AU571" s="104"/>
      <c r="AV571" s="104"/>
      <c r="AW571" s="104"/>
      <c r="AX571" s="104"/>
      <c r="AY571" s="104"/>
      <c r="AZ571" s="104"/>
      <c r="BA571" s="104"/>
      <c r="BB571" s="104"/>
      <c r="BC571" s="104"/>
      <c r="BD571" s="104"/>
      <c r="BE571" s="104"/>
      <c r="BF571" s="104"/>
      <c r="BG571" s="104"/>
      <c r="BH571" s="104"/>
      <c r="BI571" s="104"/>
      <c r="BJ571" s="104"/>
      <c r="BK571" s="104"/>
      <c r="BL571" s="104"/>
      <c r="BM571" s="104"/>
      <c r="BN571" s="104"/>
      <c r="BO571" s="104"/>
      <c r="BP571" s="104"/>
      <c r="BQ571" s="104"/>
      <c r="BR571" s="104"/>
      <c r="BS571" s="104"/>
      <c r="BT571" s="104"/>
      <c r="BU571" s="104"/>
      <c r="BV571" s="79"/>
      <c r="BW571" s="79"/>
      <c r="BX571" s="79"/>
      <c r="BY571" s="79"/>
      <c r="BZ571" s="79"/>
      <c r="CA571" s="79"/>
      <c r="CB571" s="79"/>
      <c r="CC571" s="79"/>
      <c r="CD571" s="79"/>
      <c r="CE571" s="79"/>
      <c r="CF571" s="79"/>
      <c r="CG571" s="79"/>
      <c r="CH571" s="79"/>
      <c r="CI571" s="79"/>
      <c r="CJ571" s="79"/>
      <c r="CK571" s="79"/>
      <c r="CL571" s="79"/>
      <c r="CM571" s="79"/>
      <c r="CN571" s="79"/>
      <c r="CO571" s="79"/>
      <c r="CP571" s="79"/>
      <c r="CQ571" s="79"/>
      <c r="CR571" s="79"/>
      <c r="CS571" s="79"/>
      <c r="CT571" s="79"/>
      <c r="CU571" s="79"/>
      <c r="CV571" s="79"/>
      <c r="CW571" s="79"/>
      <c r="CX571" s="79"/>
      <c r="CY571" s="79"/>
      <c r="CZ571" s="79"/>
      <c r="DA571" s="79"/>
    </row>
    <row r="572" spans="1:105" ht="15.75" x14ac:dyDescent="0.25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4"/>
      <c r="Y572" s="104"/>
      <c r="Z572" s="104"/>
      <c r="AA572" s="104"/>
      <c r="AB572" s="104"/>
      <c r="AC572" s="104"/>
      <c r="AD572" s="104"/>
      <c r="AE572" s="104"/>
      <c r="AF572" s="104"/>
      <c r="AG572" s="104"/>
      <c r="AH572" s="104"/>
      <c r="AI572" s="104"/>
      <c r="AJ572" s="104"/>
      <c r="AK572" s="104"/>
      <c r="AL572" s="104"/>
      <c r="AM572" s="104"/>
      <c r="AN572" s="104"/>
      <c r="AO572" s="104"/>
      <c r="AP572" s="104"/>
      <c r="AQ572" s="104"/>
      <c r="AR572" s="104"/>
      <c r="AS572" s="104"/>
      <c r="AT572" s="104"/>
      <c r="AU572" s="104"/>
      <c r="AV572" s="104"/>
      <c r="AW572" s="104"/>
      <c r="AX572" s="104"/>
      <c r="AY572" s="104"/>
      <c r="AZ572" s="104"/>
      <c r="BA572" s="104"/>
      <c r="BB572" s="104"/>
      <c r="BC572" s="104"/>
      <c r="BD572" s="104"/>
      <c r="BE572" s="104"/>
      <c r="BF572" s="104"/>
      <c r="BG572" s="104"/>
      <c r="BH572" s="104"/>
      <c r="BI572" s="104"/>
      <c r="BJ572" s="104"/>
      <c r="BK572" s="104"/>
      <c r="BL572" s="104"/>
      <c r="BM572" s="104"/>
      <c r="BN572" s="104"/>
      <c r="BO572" s="104"/>
      <c r="BP572" s="104"/>
      <c r="BQ572" s="104"/>
      <c r="BR572" s="104"/>
      <c r="BS572" s="104"/>
      <c r="BT572" s="104"/>
      <c r="BU572" s="104"/>
      <c r="BV572" s="79"/>
      <c r="BW572" s="79"/>
      <c r="BX572" s="79"/>
      <c r="BY572" s="79"/>
      <c r="BZ572" s="79"/>
      <c r="CA572" s="79"/>
      <c r="CB572" s="79"/>
      <c r="CC572" s="79"/>
      <c r="CD572" s="79"/>
      <c r="CE572" s="79"/>
      <c r="CF572" s="79"/>
      <c r="CG572" s="79"/>
      <c r="CH572" s="79"/>
      <c r="CI572" s="79"/>
      <c r="CJ572" s="79"/>
      <c r="CK572" s="79"/>
      <c r="CL572" s="79"/>
      <c r="CM572" s="79"/>
      <c r="CN572" s="79"/>
      <c r="CO572" s="79"/>
      <c r="CP572" s="79"/>
      <c r="CQ572" s="79"/>
      <c r="CR572" s="79"/>
      <c r="CS572" s="79"/>
      <c r="CT572" s="79"/>
      <c r="CU572" s="79"/>
      <c r="CV572" s="79"/>
      <c r="CW572" s="79"/>
      <c r="CX572" s="79"/>
      <c r="CY572" s="79"/>
      <c r="CZ572" s="79"/>
      <c r="DA572" s="79"/>
    </row>
    <row r="573" spans="1:105" ht="15.75" x14ac:dyDescent="0.25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4"/>
      <c r="AI573" s="104"/>
      <c r="AJ573" s="104"/>
      <c r="AK573" s="104"/>
      <c r="AL573" s="104"/>
      <c r="AM573" s="104"/>
      <c r="AN573" s="104"/>
      <c r="AO573" s="104"/>
      <c r="AP573" s="104"/>
      <c r="AQ573" s="104"/>
      <c r="AR573" s="104"/>
      <c r="AS573" s="104"/>
      <c r="AT573" s="104"/>
      <c r="AU573" s="104"/>
      <c r="AV573" s="104"/>
      <c r="AW573" s="104"/>
      <c r="AX573" s="104"/>
      <c r="AY573" s="104"/>
      <c r="AZ573" s="104"/>
      <c r="BA573" s="104"/>
      <c r="BB573" s="104"/>
      <c r="BC573" s="104"/>
      <c r="BD573" s="104"/>
      <c r="BE573" s="104"/>
      <c r="BF573" s="104"/>
      <c r="BG573" s="104"/>
      <c r="BH573" s="104"/>
      <c r="BI573" s="104"/>
      <c r="BJ573" s="104"/>
      <c r="BK573" s="104"/>
      <c r="BL573" s="104"/>
      <c r="BM573" s="104"/>
      <c r="BN573" s="104"/>
      <c r="BO573" s="104"/>
      <c r="BP573" s="104"/>
      <c r="BQ573" s="104"/>
      <c r="BR573" s="104"/>
      <c r="BS573" s="104"/>
      <c r="BT573" s="104"/>
      <c r="BU573" s="104"/>
      <c r="BV573" s="79"/>
      <c r="BW573" s="79"/>
      <c r="BX573" s="79"/>
      <c r="BY573" s="79"/>
      <c r="BZ573" s="79"/>
      <c r="CA573" s="79"/>
      <c r="CB573" s="79"/>
      <c r="CC573" s="79"/>
      <c r="CD573" s="79"/>
      <c r="CE573" s="79"/>
      <c r="CF573" s="79"/>
      <c r="CG573" s="79"/>
      <c r="CH573" s="79"/>
      <c r="CI573" s="79"/>
      <c r="CJ573" s="79"/>
      <c r="CK573" s="79"/>
      <c r="CL573" s="79"/>
      <c r="CM573" s="79"/>
      <c r="CN573" s="79"/>
      <c r="CO573" s="79"/>
      <c r="CP573" s="79"/>
      <c r="CQ573" s="79"/>
      <c r="CR573" s="79"/>
      <c r="CS573" s="79"/>
      <c r="CT573" s="79"/>
      <c r="CU573" s="79"/>
      <c r="CV573" s="79"/>
      <c r="CW573" s="79"/>
      <c r="CX573" s="79"/>
      <c r="CY573" s="79"/>
      <c r="CZ573" s="79"/>
      <c r="DA573" s="79"/>
    </row>
    <row r="574" spans="1:105" ht="15.75" x14ac:dyDescent="0.25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4"/>
      <c r="Y574" s="104"/>
      <c r="Z574" s="104"/>
      <c r="AA574" s="104"/>
      <c r="AB574" s="104"/>
      <c r="AC574" s="104"/>
      <c r="AD574" s="104"/>
      <c r="AE574" s="104"/>
      <c r="AF574" s="104"/>
      <c r="AG574" s="104"/>
      <c r="AH574" s="104"/>
      <c r="AI574" s="104"/>
      <c r="AJ574" s="104"/>
      <c r="AK574" s="104"/>
      <c r="AL574" s="104"/>
      <c r="AM574" s="104"/>
      <c r="AN574" s="104"/>
      <c r="AO574" s="104"/>
      <c r="AP574" s="104"/>
      <c r="AQ574" s="104"/>
      <c r="AR574" s="104"/>
      <c r="AS574" s="104"/>
      <c r="AT574" s="104"/>
      <c r="AU574" s="104"/>
      <c r="AV574" s="104"/>
      <c r="AW574" s="104"/>
      <c r="AX574" s="104"/>
      <c r="AY574" s="104"/>
      <c r="AZ574" s="104"/>
      <c r="BA574" s="104"/>
      <c r="BB574" s="104"/>
      <c r="BC574" s="104"/>
      <c r="BD574" s="104"/>
      <c r="BE574" s="104"/>
      <c r="BF574" s="104"/>
      <c r="BG574" s="104"/>
      <c r="BH574" s="104"/>
      <c r="BI574" s="104"/>
      <c r="BJ574" s="104"/>
      <c r="BK574" s="104"/>
      <c r="BL574" s="104"/>
      <c r="BM574" s="104"/>
      <c r="BN574" s="104"/>
      <c r="BO574" s="104"/>
      <c r="BP574" s="104"/>
      <c r="BQ574" s="104"/>
      <c r="BR574" s="104"/>
      <c r="BS574" s="104"/>
      <c r="BT574" s="104"/>
      <c r="BU574" s="104"/>
      <c r="BV574" s="79"/>
      <c r="BW574" s="79"/>
      <c r="BX574" s="79"/>
      <c r="BY574" s="79"/>
      <c r="BZ574" s="79"/>
      <c r="CA574" s="79"/>
      <c r="CB574" s="79"/>
      <c r="CC574" s="79"/>
      <c r="CD574" s="79"/>
      <c r="CE574" s="79"/>
      <c r="CF574" s="79"/>
      <c r="CG574" s="79"/>
      <c r="CH574" s="79"/>
      <c r="CI574" s="79"/>
      <c r="CJ574" s="79"/>
      <c r="CK574" s="79"/>
      <c r="CL574" s="79"/>
      <c r="CM574" s="79"/>
      <c r="CN574" s="79"/>
      <c r="CO574" s="79"/>
      <c r="CP574" s="79"/>
      <c r="CQ574" s="79"/>
      <c r="CR574" s="79"/>
      <c r="CS574" s="79"/>
      <c r="CT574" s="79"/>
      <c r="CU574" s="79"/>
      <c r="CV574" s="79"/>
      <c r="CW574" s="79"/>
      <c r="CX574" s="79"/>
      <c r="CY574" s="79"/>
      <c r="CZ574" s="79"/>
      <c r="DA574" s="79"/>
    </row>
    <row r="575" spans="1:105" ht="15.75" x14ac:dyDescent="0.2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4"/>
      <c r="Y575" s="104"/>
      <c r="Z575" s="104"/>
      <c r="AA575" s="104"/>
      <c r="AB575" s="104"/>
      <c r="AC575" s="104"/>
      <c r="AD575" s="104"/>
      <c r="AE575" s="104"/>
      <c r="AF575" s="104"/>
      <c r="AG575" s="104"/>
      <c r="AH575" s="104"/>
      <c r="AI575" s="104"/>
      <c r="AJ575" s="104"/>
      <c r="AK575" s="104"/>
      <c r="AL575" s="104"/>
      <c r="AM575" s="104"/>
      <c r="AN575" s="104"/>
      <c r="AO575" s="104"/>
      <c r="AP575" s="104"/>
      <c r="AQ575" s="104"/>
      <c r="AR575" s="104"/>
      <c r="AS575" s="104"/>
      <c r="AT575" s="104"/>
      <c r="AU575" s="104"/>
      <c r="AV575" s="104"/>
      <c r="AW575" s="104"/>
      <c r="AX575" s="104"/>
      <c r="AY575" s="104"/>
      <c r="AZ575" s="104"/>
      <c r="BA575" s="104"/>
      <c r="BB575" s="104"/>
      <c r="BC575" s="104"/>
      <c r="BD575" s="104"/>
      <c r="BE575" s="104"/>
      <c r="BF575" s="104"/>
      <c r="BG575" s="104"/>
      <c r="BH575" s="104"/>
      <c r="BI575" s="104"/>
      <c r="BJ575" s="104"/>
      <c r="BK575" s="104"/>
      <c r="BL575" s="104"/>
      <c r="BM575" s="104"/>
      <c r="BN575" s="104"/>
      <c r="BO575" s="104"/>
      <c r="BP575" s="104"/>
      <c r="BQ575" s="104"/>
      <c r="BR575" s="104"/>
      <c r="BS575" s="104"/>
      <c r="BT575" s="104"/>
      <c r="BU575" s="104"/>
      <c r="BV575" s="79"/>
      <c r="BW575" s="79"/>
      <c r="BX575" s="79"/>
      <c r="BY575" s="79"/>
      <c r="BZ575" s="79"/>
      <c r="CA575" s="79"/>
      <c r="CB575" s="79"/>
      <c r="CC575" s="79"/>
      <c r="CD575" s="79"/>
      <c r="CE575" s="79"/>
      <c r="CF575" s="79"/>
      <c r="CG575" s="79"/>
      <c r="CH575" s="79"/>
      <c r="CI575" s="79"/>
      <c r="CJ575" s="79"/>
      <c r="CK575" s="79"/>
      <c r="CL575" s="79"/>
      <c r="CM575" s="79"/>
      <c r="CN575" s="79"/>
      <c r="CO575" s="79"/>
      <c r="CP575" s="79"/>
      <c r="CQ575" s="79"/>
      <c r="CR575" s="79"/>
      <c r="CS575" s="79"/>
      <c r="CT575" s="79"/>
      <c r="CU575" s="79"/>
      <c r="CV575" s="79"/>
      <c r="CW575" s="79"/>
      <c r="CX575" s="79"/>
      <c r="CY575" s="79"/>
      <c r="CZ575" s="79"/>
      <c r="DA575" s="79"/>
    </row>
    <row r="576" spans="1:105" ht="15.75" x14ac:dyDescent="0.25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4"/>
      <c r="Y576" s="104"/>
      <c r="Z576" s="104"/>
      <c r="AA576" s="104"/>
      <c r="AB576" s="104"/>
      <c r="AC576" s="104"/>
      <c r="AD576" s="104"/>
      <c r="AE576" s="104"/>
      <c r="AF576" s="104"/>
      <c r="AG576" s="104"/>
      <c r="AH576" s="104"/>
      <c r="AI576" s="104"/>
      <c r="AJ576" s="104"/>
      <c r="AK576" s="104"/>
      <c r="AL576" s="104"/>
      <c r="AM576" s="104"/>
      <c r="AN576" s="104"/>
      <c r="AO576" s="104"/>
      <c r="AP576" s="104"/>
      <c r="AQ576" s="104"/>
      <c r="AR576" s="104"/>
      <c r="AS576" s="104"/>
      <c r="AT576" s="104"/>
      <c r="AU576" s="104"/>
      <c r="AV576" s="104"/>
      <c r="AW576" s="104"/>
      <c r="AX576" s="104"/>
      <c r="AY576" s="104"/>
      <c r="AZ576" s="104"/>
      <c r="BA576" s="104"/>
      <c r="BB576" s="104"/>
      <c r="BC576" s="104"/>
      <c r="BD576" s="104"/>
      <c r="BE576" s="104"/>
      <c r="BF576" s="104"/>
      <c r="BG576" s="104"/>
      <c r="BH576" s="104"/>
      <c r="BI576" s="104"/>
      <c r="BJ576" s="104"/>
      <c r="BK576" s="104"/>
      <c r="BL576" s="104"/>
      <c r="BM576" s="104"/>
      <c r="BN576" s="104"/>
      <c r="BO576" s="104"/>
      <c r="BP576" s="104"/>
      <c r="BQ576" s="104"/>
      <c r="BR576" s="104"/>
      <c r="BS576" s="104"/>
      <c r="BT576" s="104"/>
      <c r="BU576" s="104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79"/>
      <c r="CM576" s="79"/>
      <c r="CN576" s="79"/>
      <c r="CO576" s="79"/>
      <c r="CP576" s="79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</row>
    <row r="577" spans="1:105" ht="15.75" x14ac:dyDescent="0.25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4"/>
      <c r="Y577" s="104"/>
      <c r="Z577" s="104"/>
      <c r="AA577" s="104"/>
      <c r="AB577" s="104"/>
      <c r="AC577" s="104"/>
      <c r="AD577" s="104"/>
      <c r="AE577" s="104"/>
      <c r="AF577" s="104"/>
      <c r="AG577" s="104"/>
      <c r="AH577" s="104"/>
      <c r="AI577" s="104"/>
      <c r="AJ577" s="104"/>
      <c r="AK577" s="104"/>
      <c r="AL577" s="104"/>
      <c r="AM577" s="104"/>
      <c r="AN577" s="104"/>
      <c r="AO577" s="104"/>
      <c r="AP577" s="104"/>
      <c r="AQ577" s="104"/>
      <c r="AR577" s="104"/>
      <c r="AS577" s="104"/>
      <c r="AT577" s="104"/>
      <c r="AU577" s="104"/>
      <c r="AV577" s="104"/>
      <c r="AW577" s="104"/>
      <c r="AX577" s="104"/>
      <c r="AY577" s="104"/>
      <c r="AZ577" s="104"/>
      <c r="BA577" s="104"/>
      <c r="BB577" s="104"/>
      <c r="BC577" s="104"/>
      <c r="BD577" s="104"/>
      <c r="BE577" s="104"/>
      <c r="BF577" s="104"/>
      <c r="BG577" s="104"/>
      <c r="BH577" s="104"/>
      <c r="BI577" s="104"/>
      <c r="BJ577" s="104"/>
      <c r="BK577" s="104"/>
      <c r="BL577" s="104"/>
      <c r="BM577" s="104"/>
      <c r="BN577" s="104"/>
      <c r="BO577" s="104"/>
      <c r="BP577" s="104"/>
      <c r="BQ577" s="104"/>
      <c r="BR577" s="104"/>
      <c r="BS577" s="104"/>
      <c r="BT577" s="104"/>
      <c r="BU577" s="104"/>
      <c r="BV577" s="79"/>
      <c r="BW577" s="79"/>
      <c r="BX577" s="79"/>
      <c r="BY577" s="79"/>
      <c r="BZ577" s="79"/>
      <c r="CA577" s="79"/>
      <c r="CB577" s="79"/>
      <c r="CC577" s="79"/>
      <c r="CD577" s="79"/>
      <c r="CE577" s="79"/>
      <c r="CF577" s="79"/>
      <c r="CG577" s="79"/>
      <c r="CH577" s="79"/>
      <c r="CI577" s="79"/>
      <c r="CJ577" s="79"/>
      <c r="CK577" s="79"/>
      <c r="CL577" s="79"/>
      <c r="CM577" s="79"/>
      <c r="CN577" s="79"/>
      <c r="CO577" s="79"/>
      <c r="CP577" s="79"/>
      <c r="CQ577" s="79"/>
      <c r="CR577" s="79"/>
      <c r="CS577" s="79"/>
      <c r="CT577" s="79"/>
      <c r="CU577" s="79"/>
      <c r="CV577" s="79"/>
      <c r="CW577" s="79"/>
      <c r="CX577" s="79"/>
      <c r="CY577" s="79"/>
      <c r="CZ577" s="79"/>
      <c r="DA577" s="79"/>
    </row>
    <row r="578" spans="1:105" ht="15.75" x14ac:dyDescent="0.25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4"/>
      <c r="Y578" s="104"/>
      <c r="Z578" s="104"/>
      <c r="AA578" s="104"/>
      <c r="AB578" s="104"/>
      <c r="AC578" s="104"/>
      <c r="AD578" s="104"/>
      <c r="AE578" s="104"/>
      <c r="AF578" s="104"/>
      <c r="AG578" s="104"/>
      <c r="AH578" s="104"/>
      <c r="AI578" s="104"/>
      <c r="AJ578" s="104"/>
      <c r="AK578" s="104"/>
      <c r="AL578" s="104"/>
      <c r="AM578" s="104"/>
      <c r="AN578" s="104"/>
      <c r="AO578" s="104"/>
      <c r="AP578" s="104"/>
      <c r="AQ578" s="104"/>
      <c r="AR578" s="104"/>
      <c r="AS578" s="104"/>
      <c r="AT578" s="104"/>
      <c r="AU578" s="104"/>
      <c r="AV578" s="104"/>
      <c r="AW578" s="104"/>
      <c r="AX578" s="104"/>
      <c r="AY578" s="104"/>
      <c r="AZ578" s="104"/>
      <c r="BA578" s="104"/>
      <c r="BB578" s="104"/>
      <c r="BC578" s="104"/>
      <c r="BD578" s="104"/>
      <c r="BE578" s="104"/>
      <c r="BF578" s="104"/>
      <c r="BG578" s="104"/>
      <c r="BH578" s="104"/>
      <c r="BI578" s="104"/>
      <c r="BJ578" s="104"/>
      <c r="BK578" s="104"/>
      <c r="BL578" s="104"/>
      <c r="BM578" s="104"/>
      <c r="BN578" s="104"/>
      <c r="BO578" s="104"/>
      <c r="BP578" s="104"/>
      <c r="BQ578" s="104"/>
      <c r="BR578" s="104"/>
      <c r="BS578" s="104"/>
      <c r="BT578" s="104"/>
      <c r="BU578" s="104"/>
      <c r="BV578" s="79"/>
      <c r="BW578" s="79"/>
      <c r="BX578" s="79"/>
      <c r="BY578" s="79"/>
      <c r="BZ578" s="79"/>
      <c r="CA578" s="79"/>
      <c r="CB578" s="79"/>
      <c r="CC578" s="79"/>
      <c r="CD578" s="79"/>
      <c r="CE578" s="79"/>
      <c r="CF578" s="79"/>
      <c r="CG578" s="79"/>
      <c r="CH578" s="79"/>
      <c r="CI578" s="79"/>
      <c r="CJ578" s="79"/>
      <c r="CK578" s="79"/>
      <c r="CL578" s="79"/>
      <c r="CM578" s="79"/>
      <c r="CN578" s="79"/>
      <c r="CO578" s="79"/>
      <c r="CP578" s="79"/>
      <c r="CQ578" s="79"/>
      <c r="CR578" s="79"/>
      <c r="CS578" s="79"/>
      <c r="CT578" s="79"/>
      <c r="CU578" s="79"/>
      <c r="CV578" s="79"/>
      <c r="CW578" s="79"/>
      <c r="CX578" s="79"/>
      <c r="CY578" s="79"/>
      <c r="CZ578" s="79"/>
      <c r="DA578" s="79"/>
    </row>
    <row r="579" spans="1:105" ht="15.75" x14ac:dyDescent="0.25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4"/>
      <c r="Y579" s="104"/>
      <c r="Z579" s="104"/>
      <c r="AA579" s="104"/>
      <c r="AB579" s="104"/>
      <c r="AC579" s="104"/>
      <c r="AD579" s="104"/>
      <c r="AE579" s="104"/>
      <c r="AF579" s="104"/>
      <c r="AG579" s="104"/>
      <c r="AH579" s="104"/>
      <c r="AI579" s="104"/>
      <c r="AJ579" s="104"/>
      <c r="AK579" s="104"/>
      <c r="AL579" s="104"/>
      <c r="AM579" s="104"/>
      <c r="AN579" s="104"/>
      <c r="AO579" s="104"/>
      <c r="AP579" s="104"/>
      <c r="AQ579" s="104"/>
      <c r="AR579" s="104"/>
      <c r="AS579" s="104"/>
      <c r="AT579" s="104"/>
      <c r="AU579" s="104"/>
      <c r="AV579" s="104"/>
      <c r="AW579" s="104"/>
      <c r="AX579" s="104"/>
      <c r="AY579" s="104"/>
      <c r="AZ579" s="104"/>
      <c r="BA579" s="104"/>
      <c r="BB579" s="104"/>
      <c r="BC579" s="104"/>
      <c r="BD579" s="104"/>
      <c r="BE579" s="104"/>
      <c r="BF579" s="104"/>
      <c r="BG579" s="104"/>
      <c r="BH579" s="104"/>
      <c r="BI579" s="104"/>
      <c r="BJ579" s="104"/>
      <c r="BK579" s="104"/>
      <c r="BL579" s="104"/>
      <c r="BM579" s="104"/>
      <c r="BN579" s="104"/>
      <c r="BO579" s="104"/>
      <c r="BP579" s="104"/>
      <c r="BQ579" s="104"/>
      <c r="BR579" s="104"/>
      <c r="BS579" s="104"/>
      <c r="BT579" s="104"/>
      <c r="BU579" s="104"/>
      <c r="BV579" s="79"/>
      <c r="BW579" s="79"/>
      <c r="BX579" s="79"/>
      <c r="BY579" s="79"/>
      <c r="BZ579" s="79"/>
      <c r="CA579" s="79"/>
      <c r="CB579" s="79"/>
      <c r="CC579" s="79"/>
      <c r="CD579" s="79"/>
      <c r="CE579" s="79"/>
      <c r="CF579" s="79"/>
      <c r="CG579" s="79"/>
      <c r="CH579" s="79"/>
      <c r="CI579" s="79"/>
      <c r="CJ579" s="79"/>
      <c r="CK579" s="79"/>
      <c r="CL579" s="79"/>
      <c r="CM579" s="79"/>
      <c r="CN579" s="79"/>
      <c r="CO579" s="79"/>
      <c r="CP579" s="79"/>
      <c r="CQ579" s="79"/>
      <c r="CR579" s="79"/>
      <c r="CS579" s="79"/>
      <c r="CT579" s="79"/>
      <c r="CU579" s="79"/>
      <c r="CV579" s="79"/>
      <c r="CW579" s="79"/>
      <c r="CX579" s="79"/>
      <c r="CY579" s="79"/>
      <c r="CZ579" s="79"/>
      <c r="DA579" s="79"/>
    </row>
    <row r="580" spans="1:105" ht="15.75" x14ac:dyDescent="0.25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4"/>
      <c r="AI580" s="104"/>
      <c r="AJ580" s="104"/>
      <c r="AK580" s="104"/>
      <c r="AL580" s="104"/>
      <c r="AM580" s="104"/>
      <c r="AN580" s="104"/>
      <c r="AO580" s="104"/>
      <c r="AP580" s="104"/>
      <c r="AQ580" s="104"/>
      <c r="AR580" s="104"/>
      <c r="AS580" s="104"/>
      <c r="AT580" s="104"/>
      <c r="AU580" s="104"/>
      <c r="AV580" s="104"/>
      <c r="AW580" s="104"/>
      <c r="AX580" s="104"/>
      <c r="AY580" s="104"/>
      <c r="AZ580" s="104"/>
      <c r="BA580" s="104"/>
      <c r="BB580" s="104"/>
      <c r="BC580" s="104"/>
      <c r="BD580" s="104"/>
      <c r="BE580" s="104"/>
      <c r="BF580" s="104"/>
      <c r="BG580" s="104"/>
      <c r="BH580" s="104"/>
      <c r="BI580" s="104"/>
      <c r="BJ580" s="104"/>
      <c r="BK580" s="104"/>
      <c r="BL580" s="104"/>
      <c r="BM580" s="104"/>
      <c r="BN580" s="104"/>
      <c r="BO580" s="104"/>
      <c r="BP580" s="104"/>
      <c r="BQ580" s="104"/>
      <c r="BR580" s="104"/>
      <c r="BS580" s="104"/>
      <c r="BT580" s="104"/>
      <c r="BU580" s="104"/>
      <c r="BV580" s="79"/>
      <c r="BW580" s="79"/>
      <c r="BX580" s="79"/>
      <c r="BY580" s="79"/>
      <c r="BZ580" s="79"/>
      <c r="CA580" s="79"/>
      <c r="CB580" s="79"/>
      <c r="CC580" s="79"/>
      <c r="CD580" s="79"/>
      <c r="CE580" s="79"/>
      <c r="CF580" s="79"/>
      <c r="CG580" s="79"/>
      <c r="CH580" s="79"/>
      <c r="CI580" s="79"/>
      <c r="CJ580" s="79"/>
      <c r="CK580" s="79"/>
      <c r="CL580" s="79"/>
      <c r="CM580" s="79"/>
      <c r="CN580" s="79"/>
      <c r="CO580" s="79"/>
      <c r="CP580" s="79"/>
      <c r="CQ580" s="79"/>
      <c r="CR580" s="79"/>
      <c r="CS580" s="79"/>
      <c r="CT580" s="79"/>
      <c r="CU580" s="79"/>
      <c r="CV580" s="79"/>
      <c r="CW580" s="79"/>
      <c r="CX580" s="79"/>
      <c r="CY580" s="79"/>
      <c r="CZ580" s="79"/>
      <c r="DA580" s="79"/>
    </row>
    <row r="581" spans="1:105" ht="15.75" x14ac:dyDescent="0.25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4"/>
      <c r="AI581" s="104"/>
      <c r="AJ581" s="104"/>
      <c r="AK581" s="104"/>
      <c r="AL581" s="104"/>
      <c r="AM581" s="104"/>
      <c r="AN581" s="104"/>
      <c r="AO581" s="104"/>
      <c r="AP581" s="104"/>
      <c r="AQ581" s="104"/>
      <c r="AR581" s="104"/>
      <c r="AS581" s="104"/>
      <c r="AT581" s="104"/>
      <c r="AU581" s="104"/>
      <c r="AV581" s="104"/>
      <c r="AW581" s="104"/>
      <c r="AX581" s="104"/>
      <c r="AY581" s="104"/>
      <c r="AZ581" s="104"/>
      <c r="BA581" s="104"/>
      <c r="BB581" s="104"/>
      <c r="BC581" s="104"/>
      <c r="BD581" s="104"/>
      <c r="BE581" s="104"/>
      <c r="BF581" s="104"/>
      <c r="BG581" s="104"/>
      <c r="BH581" s="104"/>
      <c r="BI581" s="104"/>
      <c r="BJ581" s="104"/>
      <c r="BK581" s="104"/>
      <c r="BL581" s="104"/>
      <c r="BM581" s="104"/>
      <c r="BN581" s="104"/>
      <c r="BO581" s="104"/>
      <c r="BP581" s="104"/>
      <c r="BQ581" s="104"/>
      <c r="BR581" s="104"/>
      <c r="BS581" s="104"/>
      <c r="BT581" s="104"/>
      <c r="BU581" s="104"/>
      <c r="BV581" s="79"/>
      <c r="BW581" s="79"/>
      <c r="BX581" s="79"/>
      <c r="BY581" s="79"/>
      <c r="BZ581" s="79"/>
      <c r="CA581" s="79"/>
      <c r="CB581" s="79"/>
      <c r="CC581" s="79"/>
      <c r="CD581" s="79"/>
      <c r="CE581" s="79"/>
      <c r="CF581" s="79"/>
      <c r="CG581" s="79"/>
      <c r="CH581" s="79"/>
      <c r="CI581" s="79"/>
      <c r="CJ581" s="79"/>
      <c r="CK581" s="79"/>
      <c r="CL581" s="79"/>
      <c r="CM581" s="79"/>
      <c r="CN581" s="79"/>
      <c r="CO581" s="79"/>
      <c r="CP581" s="79"/>
      <c r="CQ581" s="79"/>
      <c r="CR581" s="79"/>
      <c r="CS581" s="79"/>
      <c r="CT581" s="79"/>
      <c r="CU581" s="79"/>
      <c r="CV581" s="79"/>
      <c r="CW581" s="79"/>
      <c r="CX581" s="79"/>
      <c r="CY581" s="79"/>
      <c r="CZ581" s="79"/>
      <c r="DA581" s="79"/>
    </row>
    <row r="582" spans="1:105" ht="15.75" x14ac:dyDescent="0.25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4"/>
      <c r="AI582" s="104"/>
      <c r="AJ582" s="104"/>
      <c r="AK582" s="104"/>
      <c r="AL582" s="104"/>
      <c r="AM582" s="104"/>
      <c r="AN582" s="104"/>
      <c r="AO582" s="104"/>
      <c r="AP582" s="104"/>
      <c r="AQ582" s="104"/>
      <c r="AR582" s="104"/>
      <c r="AS582" s="104"/>
      <c r="AT582" s="104"/>
      <c r="AU582" s="104"/>
      <c r="AV582" s="104"/>
      <c r="AW582" s="104"/>
      <c r="AX582" s="104"/>
      <c r="AY582" s="104"/>
      <c r="AZ582" s="104"/>
      <c r="BA582" s="104"/>
      <c r="BB582" s="104"/>
      <c r="BC582" s="104"/>
      <c r="BD582" s="104"/>
      <c r="BE582" s="104"/>
      <c r="BF582" s="104"/>
      <c r="BG582" s="104"/>
      <c r="BH582" s="104"/>
      <c r="BI582" s="104"/>
      <c r="BJ582" s="104"/>
      <c r="BK582" s="104"/>
      <c r="BL582" s="104"/>
      <c r="BM582" s="104"/>
      <c r="BN582" s="104"/>
      <c r="BO582" s="104"/>
      <c r="BP582" s="104"/>
      <c r="BQ582" s="104"/>
      <c r="BR582" s="104"/>
      <c r="BS582" s="104"/>
      <c r="BT582" s="104"/>
      <c r="BU582" s="104"/>
      <c r="BV582" s="79"/>
      <c r="BW582" s="79"/>
      <c r="BX582" s="79"/>
      <c r="BY582" s="79"/>
      <c r="BZ582" s="79"/>
      <c r="CA582" s="79"/>
      <c r="CB582" s="79"/>
      <c r="CC582" s="79"/>
      <c r="CD582" s="79"/>
      <c r="CE582" s="79"/>
      <c r="CF582" s="79"/>
      <c r="CG582" s="79"/>
      <c r="CH582" s="79"/>
      <c r="CI582" s="79"/>
      <c r="CJ582" s="79"/>
      <c r="CK582" s="79"/>
      <c r="CL582" s="79"/>
      <c r="CM582" s="79"/>
      <c r="CN582" s="79"/>
      <c r="CO582" s="79"/>
      <c r="CP582" s="79"/>
      <c r="CQ582" s="79"/>
      <c r="CR582" s="79"/>
      <c r="CS582" s="79"/>
      <c r="CT582" s="79"/>
      <c r="CU582" s="79"/>
      <c r="CV582" s="79"/>
      <c r="CW582" s="79"/>
      <c r="CX582" s="79"/>
      <c r="CY582" s="79"/>
      <c r="CZ582" s="79"/>
      <c r="DA582" s="79"/>
    </row>
    <row r="583" spans="1:105" ht="15.75" x14ac:dyDescent="0.25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4"/>
      <c r="AI583" s="104"/>
      <c r="AJ583" s="104"/>
      <c r="AK583" s="104"/>
      <c r="AL583" s="104"/>
      <c r="AM583" s="104"/>
      <c r="AN583" s="104"/>
      <c r="AO583" s="104"/>
      <c r="AP583" s="104"/>
      <c r="AQ583" s="104"/>
      <c r="AR583" s="104"/>
      <c r="AS583" s="104"/>
      <c r="AT583" s="104"/>
      <c r="AU583" s="104"/>
      <c r="AV583" s="104"/>
      <c r="AW583" s="104"/>
      <c r="AX583" s="104"/>
      <c r="AY583" s="104"/>
      <c r="AZ583" s="104"/>
      <c r="BA583" s="104"/>
      <c r="BB583" s="104"/>
      <c r="BC583" s="104"/>
      <c r="BD583" s="104"/>
      <c r="BE583" s="104"/>
      <c r="BF583" s="104"/>
      <c r="BG583" s="104"/>
      <c r="BH583" s="104"/>
      <c r="BI583" s="104"/>
      <c r="BJ583" s="104"/>
      <c r="BK583" s="104"/>
      <c r="BL583" s="104"/>
      <c r="BM583" s="104"/>
      <c r="BN583" s="104"/>
      <c r="BO583" s="104"/>
      <c r="BP583" s="104"/>
      <c r="BQ583" s="104"/>
      <c r="BR583" s="104"/>
      <c r="BS583" s="104"/>
      <c r="BT583" s="104"/>
      <c r="BU583" s="104"/>
      <c r="BV583" s="79"/>
      <c r="BW583" s="79"/>
      <c r="BX583" s="79"/>
      <c r="BY583" s="79"/>
      <c r="BZ583" s="79"/>
      <c r="CA583" s="79"/>
      <c r="CB583" s="79"/>
      <c r="CC583" s="79"/>
      <c r="CD583" s="79"/>
      <c r="CE583" s="79"/>
      <c r="CF583" s="79"/>
      <c r="CG583" s="79"/>
      <c r="CH583" s="79"/>
      <c r="CI583" s="79"/>
      <c r="CJ583" s="79"/>
      <c r="CK583" s="79"/>
      <c r="CL583" s="79"/>
      <c r="CM583" s="79"/>
      <c r="CN583" s="79"/>
      <c r="CO583" s="79"/>
      <c r="CP583" s="79"/>
      <c r="CQ583" s="79"/>
      <c r="CR583" s="79"/>
      <c r="CS583" s="79"/>
      <c r="CT583" s="79"/>
      <c r="CU583" s="79"/>
      <c r="CV583" s="79"/>
      <c r="CW583" s="79"/>
      <c r="CX583" s="79"/>
      <c r="CY583" s="79"/>
      <c r="CZ583" s="79"/>
      <c r="DA583" s="79"/>
    </row>
    <row r="584" spans="1:105" ht="15.75" x14ac:dyDescent="0.25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4"/>
      <c r="AI584" s="104"/>
      <c r="AJ584" s="104"/>
      <c r="AK584" s="104"/>
      <c r="AL584" s="104"/>
      <c r="AM584" s="104"/>
      <c r="AN584" s="104"/>
      <c r="AO584" s="104"/>
      <c r="AP584" s="104"/>
      <c r="AQ584" s="104"/>
      <c r="AR584" s="104"/>
      <c r="AS584" s="104"/>
      <c r="AT584" s="104"/>
      <c r="AU584" s="104"/>
      <c r="AV584" s="104"/>
      <c r="AW584" s="104"/>
      <c r="AX584" s="104"/>
      <c r="AY584" s="104"/>
      <c r="AZ584" s="104"/>
      <c r="BA584" s="104"/>
      <c r="BB584" s="104"/>
      <c r="BC584" s="104"/>
      <c r="BD584" s="104"/>
      <c r="BE584" s="104"/>
      <c r="BF584" s="104"/>
      <c r="BG584" s="104"/>
      <c r="BH584" s="104"/>
      <c r="BI584" s="104"/>
      <c r="BJ584" s="104"/>
      <c r="BK584" s="104"/>
      <c r="BL584" s="104"/>
      <c r="BM584" s="104"/>
      <c r="BN584" s="104"/>
      <c r="BO584" s="104"/>
      <c r="BP584" s="104"/>
      <c r="BQ584" s="104"/>
      <c r="BR584" s="104"/>
      <c r="BS584" s="104"/>
      <c r="BT584" s="104"/>
      <c r="BU584" s="104"/>
      <c r="BV584" s="79"/>
      <c r="BW584" s="79"/>
      <c r="BX584" s="79"/>
      <c r="BY584" s="79"/>
      <c r="BZ584" s="79"/>
      <c r="CA584" s="79"/>
      <c r="CB584" s="79"/>
      <c r="CC584" s="79"/>
      <c r="CD584" s="79"/>
      <c r="CE584" s="79"/>
      <c r="CF584" s="79"/>
      <c r="CG584" s="79"/>
      <c r="CH584" s="79"/>
      <c r="CI584" s="79"/>
      <c r="CJ584" s="79"/>
      <c r="CK584" s="79"/>
      <c r="CL584" s="79"/>
      <c r="CM584" s="79"/>
      <c r="CN584" s="79"/>
      <c r="CO584" s="79"/>
      <c r="CP584" s="79"/>
      <c r="CQ584" s="79"/>
      <c r="CR584" s="79"/>
      <c r="CS584" s="79"/>
      <c r="CT584" s="79"/>
      <c r="CU584" s="79"/>
      <c r="CV584" s="79"/>
      <c r="CW584" s="79"/>
      <c r="CX584" s="79"/>
      <c r="CY584" s="79"/>
      <c r="CZ584" s="79"/>
      <c r="DA584" s="79"/>
    </row>
    <row r="585" spans="1:105" ht="15.75" x14ac:dyDescent="0.2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4"/>
      <c r="Y585" s="104"/>
      <c r="Z585" s="104"/>
      <c r="AA585" s="104"/>
      <c r="AB585" s="104"/>
      <c r="AC585" s="104"/>
      <c r="AD585" s="104"/>
      <c r="AE585" s="104"/>
      <c r="AF585" s="104"/>
      <c r="AG585" s="104"/>
      <c r="AH585" s="104"/>
      <c r="AI585" s="104"/>
      <c r="AJ585" s="104"/>
      <c r="AK585" s="104"/>
      <c r="AL585" s="104"/>
      <c r="AM585" s="104"/>
      <c r="AN585" s="104"/>
      <c r="AO585" s="104"/>
      <c r="AP585" s="104"/>
      <c r="AQ585" s="104"/>
      <c r="AR585" s="104"/>
      <c r="AS585" s="104"/>
      <c r="AT585" s="104"/>
      <c r="AU585" s="104"/>
      <c r="AV585" s="104"/>
      <c r="AW585" s="104"/>
      <c r="AX585" s="104"/>
      <c r="AY585" s="104"/>
      <c r="AZ585" s="104"/>
      <c r="BA585" s="104"/>
      <c r="BB585" s="104"/>
      <c r="BC585" s="104"/>
      <c r="BD585" s="104"/>
      <c r="BE585" s="104"/>
      <c r="BF585" s="104"/>
      <c r="BG585" s="104"/>
      <c r="BH585" s="104"/>
      <c r="BI585" s="104"/>
      <c r="BJ585" s="104"/>
      <c r="BK585" s="104"/>
      <c r="BL585" s="104"/>
      <c r="BM585" s="104"/>
      <c r="BN585" s="104"/>
      <c r="BO585" s="104"/>
      <c r="BP585" s="104"/>
      <c r="BQ585" s="104"/>
      <c r="BR585" s="104"/>
      <c r="BS585" s="104"/>
      <c r="BT585" s="104"/>
      <c r="BU585" s="104"/>
      <c r="BV585" s="79"/>
      <c r="BW585" s="79"/>
      <c r="BX585" s="79"/>
      <c r="BY585" s="79"/>
      <c r="BZ585" s="79"/>
      <c r="CA585" s="79"/>
      <c r="CB585" s="79"/>
      <c r="CC585" s="79"/>
      <c r="CD585" s="79"/>
      <c r="CE585" s="79"/>
      <c r="CF585" s="79"/>
      <c r="CG585" s="79"/>
      <c r="CH585" s="79"/>
      <c r="CI585" s="79"/>
      <c r="CJ585" s="79"/>
      <c r="CK585" s="79"/>
      <c r="CL585" s="79"/>
      <c r="CM585" s="79"/>
      <c r="CN585" s="79"/>
      <c r="CO585" s="79"/>
      <c r="CP585" s="79"/>
      <c r="CQ585" s="79"/>
      <c r="CR585" s="79"/>
      <c r="CS585" s="79"/>
      <c r="CT585" s="79"/>
      <c r="CU585" s="79"/>
      <c r="CV585" s="79"/>
      <c r="CW585" s="79"/>
      <c r="CX585" s="79"/>
      <c r="CY585" s="79"/>
      <c r="CZ585" s="79"/>
      <c r="DA585" s="79"/>
    </row>
    <row r="586" spans="1:105" ht="15.75" x14ac:dyDescent="0.25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4"/>
      <c r="Y586" s="104"/>
      <c r="Z586" s="104"/>
      <c r="AA586" s="104"/>
      <c r="AB586" s="104"/>
      <c r="AC586" s="104"/>
      <c r="AD586" s="104"/>
      <c r="AE586" s="104"/>
      <c r="AF586" s="104"/>
      <c r="AG586" s="104"/>
      <c r="AH586" s="104"/>
      <c r="AI586" s="104"/>
      <c r="AJ586" s="104"/>
      <c r="AK586" s="104"/>
      <c r="AL586" s="104"/>
      <c r="AM586" s="104"/>
      <c r="AN586" s="104"/>
      <c r="AO586" s="104"/>
      <c r="AP586" s="104"/>
      <c r="AQ586" s="104"/>
      <c r="AR586" s="104"/>
      <c r="AS586" s="104"/>
      <c r="AT586" s="104"/>
      <c r="AU586" s="104"/>
      <c r="AV586" s="104"/>
      <c r="AW586" s="104"/>
      <c r="AX586" s="104"/>
      <c r="AY586" s="104"/>
      <c r="AZ586" s="104"/>
      <c r="BA586" s="104"/>
      <c r="BB586" s="104"/>
      <c r="BC586" s="104"/>
      <c r="BD586" s="104"/>
      <c r="BE586" s="104"/>
      <c r="BF586" s="104"/>
      <c r="BG586" s="104"/>
      <c r="BH586" s="104"/>
      <c r="BI586" s="104"/>
      <c r="BJ586" s="104"/>
      <c r="BK586" s="104"/>
      <c r="BL586" s="104"/>
      <c r="BM586" s="104"/>
      <c r="BN586" s="104"/>
      <c r="BO586" s="104"/>
      <c r="BP586" s="104"/>
      <c r="BQ586" s="104"/>
      <c r="BR586" s="104"/>
      <c r="BS586" s="104"/>
      <c r="BT586" s="104"/>
      <c r="BU586" s="104"/>
      <c r="BV586" s="79"/>
      <c r="BW586" s="79"/>
      <c r="BX586" s="79"/>
      <c r="BY586" s="79"/>
      <c r="BZ586" s="79"/>
      <c r="CA586" s="79"/>
      <c r="CB586" s="79"/>
      <c r="CC586" s="79"/>
      <c r="CD586" s="79"/>
      <c r="CE586" s="79"/>
      <c r="CF586" s="79"/>
      <c r="CG586" s="79"/>
      <c r="CH586" s="79"/>
      <c r="CI586" s="79"/>
      <c r="CJ586" s="79"/>
      <c r="CK586" s="79"/>
      <c r="CL586" s="79"/>
      <c r="CM586" s="79"/>
      <c r="CN586" s="79"/>
      <c r="CO586" s="79"/>
      <c r="CP586" s="79"/>
      <c r="CQ586" s="79"/>
      <c r="CR586" s="79"/>
      <c r="CS586" s="79"/>
      <c r="CT586" s="79"/>
      <c r="CU586" s="79"/>
      <c r="CV586" s="79"/>
      <c r="CW586" s="79"/>
      <c r="CX586" s="79"/>
      <c r="CY586" s="79"/>
      <c r="CZ586" s="79"/>
      <c r="DA586" s="79"/>
    </row>
    <row r="587" spans="1:105" ht="15.75" x14ac:dyDescent="0.25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4"/>
      <c r="Y587" s="104"/>
      <c r="Z587" s="104"/>
      <c r="AA587" s="104"/>
      <c r="AB587" s="104"/>
      <c r="AC587" s="104"/>
      <c r="AD587" s="104"/>
      <c r="AE587" s="104"/>
      <c r="AF587" s="104"/>
      <c r="AG587" s="104"/>
      <c r="AH587" s="104"/>
      <c r="AI587" s="104"/>
      <c r="AJ587" s="104"/>
      <c r="AK587" s="104"/>
      <c r="AL587" s="104"/>
      <c r="AM587" s="104"/>
      <c r="AN587" s="104"/>
      <c r="AO587" s="104"/>
      <c r="AP587" s="104"/>
      <c r="AQ587" s="104"/>
      <c r="AR587" s="104"/>
      <c r="AS587" s="104"/>
      <c r="AT587" s="104"/>
      <c r="AU587" s="104"/>
      <c r="AV587" s="104"/>
      <c r="AW587" s="104"/>
      <c r="AX587" s="104"/>
      <c r="AY587" s="104"/>
      <c r="AZ587" s="104"/>
      <c r="BA587" s="104"/>
      <c r="BB587" s="104"/>
      <c r="BC587" s="104"/>
      <c r="BD587" s="104"/>
      <c r="BE587" s="104"/>
      <c r="BF587" s="104"/>
      <c r="BG587" s="104"/>
      <c r="BH587" s="104"/>
      <c r="BI587" s="104"/>
      <c r="BJ587" s="104"/>
      <c r="BK587" s="104"/>
      <c r="BL587" s="104"/>
      <c r="BM587" s="104"/>
      <c r="BN587" s="104"/>
      <c r="BO587" s="104"/>
      <c r="BP587" s="104"/>
      <c r="BQ587" s="104"/>
      <c r="BR587" s="104"/>
      <c r="BS587" s="104"/>
      <c r="BT587" s="104"/>
      <c r="BU587" s="104"/>
      <c r="BV587" s="79"/>
      <c r="BW587" s="79"/>
      <c r="BX587" s="79"/>
      <c r="BY587" s="79"/>
      <c r="BZ587" s="79"/>
      <c r="CA587" s="79"/>
      <c r="CB587" s="79"/>
      <c r="CC587" s="79"/>
      <c r="CD587" s="79"/>
      <c r="CE587" s="79"/>
      <c r="CF587" s="79"/>
      <c r="CG587" s="79"/>
      <c r="CH587" s="79"/>
      <c r="CI587" s="79"/>
      <c r="CJ587" s="79"/>
      <c r="CK587" s="79"/>
      <c r="CL587" s="79"/>
      <c r="CM587" s="79"/>
      <c r="CN587" s="79"/>
      <c r="CO587" s="79"/>
      <c r="CP587" s="79"/>
      <c r="CQ587" s="79"/>
      <c r="CR587" s="79"/>
      <c r="CS587" s="79"/>
      <c r="CT587" s="79"/>
      <c r="CU587" s="79"/>
      <c r="CV587" s="79"/>
      <c r="CW587" s="79"/>
      <c r="CX587" s="79"/>
      <c r="CY587" s="79"/>
      <c r="CZ587" s="79"/>
      <c r="DA587" s="79"/>
    </row>
    <row r="588" spans="1:105" ht="15.75" x14ac:dyDescent="0.25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4"/>
      <c r="Y588" s="104"/>
      <c r="Z588" s="104"/>
      <c r="AA588" s="104"/>
      <c r="AB588" s="104"/>
      <c r="AC588" s="104"/>
      <c r="AD588" s="104"/>
      <c r="AE588" s="104"/>
      <c r="AF588" s="104"/>
      <c r="AG588" s="104"/>
      <c r="AH588" s="104"/>
      <c r="AI588" s="104"/>
      <c r="AJ588" s="104"/>
      <c r="AK588" s="104"/>
      <c r="AL588" s="104"/>
      <c r="AM588" s="104"/>
      <c r="AN588" s="104"/>
      <c r="AO588" s="104"/>
      <c r="AP588" s="104"/>
      <c r="AQ588" s="104"/>
      <c r="AR588" s="104"/>
      <c r="AS588" s="104"/>
      <c r="AT588" s="104"/>
      <c r="AU588" s="104"/>
      <c r="AV588" s="104"/>
      <c r="AW588" s="104"/>
      <c r="AX588" s="104"/>
      <c r="AY588" s="104"/>
      <c r="AZ588" s="104"/>
      <c r="BA588" s="104"/>
      <c r="BB588" s="104"/>
      <c r="BC588" s="104"/>
      <c r="BD588" s="104"/>
      <c r="BE588" s="104"/>
      <c r="BF588" s="104"/>
      <c r="BG588" s="104"/>
      <c r="BH588" s="104"/>
      <c r="BI588" s="104"/>
      <c r="BJ588" s="104"/>
      <c r="BK588" s="104"/>
      <c r="BL588" s="104"/>
      <c r="BM588" s="104"/>
      <c r="BN588" s="104"/>
      <c r="BO588" s="104"/>
      <c r="BP588" s="104"/>
      <c r="BQ588" s="104"/>
      <c r="BR588" s="104"/>
      <c r="BS588" s="104"/>
      <c r="BT588" s="104"/>
      <c r="BU588" s="104"/>
      <c r="BV588" s="79"/>
      <c r="BW588" s="79"/>
      <c r="BX588" s="79"/>
      <c r="BY588" s="79"/>
      <c r="BZ588" s="79"/>
      <c r="CA588" s="79"/>
      <c r="CB588" s="79"/>
      <c r="CC588" s="79"/>
      <c r="CD588" s="79"/>
      <c r="CE588" s="79"/>
      <c r="CF588" s="79"/>
      <c r="CG588" s="79"/>
      <c r="CH588" s="79"/>
      <c r="CI588" s="79"/>
      <c r="CJ588" s="79"/>
      <c r="CK588" s="79"/>
      <c r="CL588" s="79"/>
      <c r="CM588" s="79"/>
      <c r="CN588" s="79"/>
      <c r="CO588" s="79"/>
      <c r="CP588" s="79"/>
      <c r="CQ588" s="79"/>
      <c r="CR588" s="79"/>
      <c r="CS588" s="79"/>
      <c r="CT588" s="79"/>
      <c r="CU588" s="79"/>
      <c r="CV588" s="79"/>
      <c r="CW588" s="79"/>
      <c r="CX588" s="79"/>
      <c r="CY588" s="79"/>
      <c r="CZ588" s="79"/>
      <c r="DA588" s="79"/>
    </row>
    <row r="589" spans="1:105" ht="15.75" x14ac:dyDescent="0.25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4"/>
      <c r="Y589" s="104"/>
      <c r="Z589" s="104"/>
      <c r="AA589" s="104"/>
      <c r="AB589" s="104"/>
      <c r="AC589" s="104"/>
      <c r="AD589" s="104"/>
      <c r="AE589" s="104"/>
      <c r="AF589" s="104"/>
      <c r="AG589" s="104"/>
      <c r="AH589" s="104"/>
      <c r="AI589" s="104"/>
      <c r="AJ589" s="104"/>
      <c r="AK589" s="104"/>
      <c r="AL589" s="104"/>
      <c r="AM589" s="104"/>
      <c r="AN589" s="104"/>
      <c r="AO589" s="104"/>
      <c r="AP589" s="104"/>
      <c r="AQ589" s="104"/>
      <c r="AR589" s="104"/>
      <c r="AS589" s="104"/>
      <c r="AT589" s="104"/>
      <c r="AU589" s="104"/>
      <c r="AV589" s="104"/>
      <c r="AW589" s="104"/>
      <c r="AX589" s="104"/>
      <c r="AY589" s="104"/>
      <c r="AZ589" s="104"/>
      <c r="BA589" s="104"/>
      <c r="BB589" s="104"/>
      <c r="BC589" s="104"/>
      <c r="BD589" s="104"/>
      <c r="BE589" s="104"/>
      <c r="BF589" s="104"/>
      <c r="BG589" s="104"/>
      <c r="BH589" s="104"/>
      <c r="BI589" s="104"/>
      <c r="BJ589" s="104"/>
      <c r="BK589" s="104"/>
      <c r="BL589" s="104"/>
      <c r="BM589" s="104"/>
      <c r="BN589" s="104"/>
      <c r="BO589" s="104"/>
      <c r="BP589" s="104"/>
      <c r="BQ589" s="104"/>
      <c r="BR589" s="104"/>
      <c r="BS589" s="104"/>
      <c r="BT589" s="104"/>
      <c r="BU589" s="104"/>
      <c r="BV589" s="79"/>
      <c r="BW589" s="79"/>
      <c r="BX589" s="79"/>
      <c r="BY589" s="79"/>
      <c r="BZ589" s="79"/>
      <c r="CA589" s="79"/>
      <c r="CB589" s="79"/>
      <c r="CC589" s="79"/>
      <c r="CD589" s="79"/>
      <c r="CE589" s="79"/>
      <c r="CF589" s="79"/>
      <c r="CG589" s="79"/>
      <c r="CH589" s="79"/>
      <c r="CI589" s="79"/>
      <c r="CJ589" s="79"/>
      <c r="CK589" s="79"/>
      <c r="CL589" s="79"/>
      <c r="CM589" s="79"/>
      <c r="CN589" s="79"/>
      <c r="CO589" s="79"/>
      <c r="CP589" s="79"/>
      <c r="CQ589" s="79"/>
      <c r="CR589" s="79"/>
      <c r="CS589" s="79"/>
      <c r="CT589" s="79"/>
      <c r="CU589" s="79"/>
      <c r="CV589" s="79"/>
      <c r="CW589" s="79"/>
      <c r="CX589" s="79"/>
      <c r="CY589" s="79"/>
      <c r="CZ589" s="79"/>
      <c r="DA589" s="79"/>
    </row>
    <row r="590" spans="1:105" ht="15.75" x14ac:dyDescent="0.25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4"/>
      <c r="Y590" s="104"/>
      <c r="Z590" s="104"/>
      <c r="AA590" s="104"/>
      <c r="AB590" s="104"/>
      <c r="AC590" s="104"/>
      <c r="AD590" s="104"/>
      <c r="AE590" s="104"/>
      <c r="AF590" s="104"/>
      <c r="AG590" s="104"/>
      <c r="AH590" s="104"/>
      <c r="AI590" s="104"/>
      <c r="AJ590" s="104"/>
      <c r="AK590" s="104"/>
      <c r="AL590" s="104"/>
      <c r="AM590" s="104"/>
      <c r="AN590" s="104"/>
      <c r="AO590" s="104"/>
      <c r="AP590" s="104"/>
      <c r="AQ590" s="104"/>
      <c r="AR590" s="104"/>
      <c r="AS590" s="104"/>
      <c r="AT590" s="104"/>
      <c r="AU590" s="104"/>
      <c r="AV590" s="104"/>
      <c r="AW590" s="104"/>
      <c r="AX590" s="104"/>
      <c r="AY590" s="104"/>
      <c r="AZ590" s="104"/>
      <c r="BA590" s="104"/>
      <c r="BB590" s="104"/>
      <c r="BC590" s="104"/>
      <c r="BD590" s="104"/>
      <c r="BE590" s="104"/>
      <c r="BF590" s="104"/>
      <c r="BG590" s="104"/>
      <c r="BH590" s="104"/>
      <c r="BI590" s="104"/>
      <c r="BJ590" s="104"/>
      <c r="BK590" s="104"/>
      <c r="BL590" s="104"/>
      <c r="BM590" s="104"/>
      <c r="BN590" s="104"/>
      <c r="BO590" s="104"/>
      <c r="BP590" s="104"/>
      <c r="BQ590" s="104"/>
      <c r="BR590" s="104"/>
      <c r="BS590" s="104"/>
      <c r="BT590" s="104"/>
      <c r="BU590" s="104"/>
      <c r="BV590" s="79"/>
      <c r="BW590" s="79"/>
      <c r="BX590" s="79"/>
      <c r="BY590" s="79"/>
      <c r="BZ590" s="79"/>
      <c r="CA590" s="79"/>
      <c r="CB590" s="79"/>
      <c r="CC590" s="79"/>
      <c r="CD590" s="79"/>
      <c r="CE590" s="79"/>
      <c r="CF590" s="79"/>
      <c r="CG590" s="79"/>
      <c r="CH590" s="79"/>
      <c r="CI590" s="79"/>
      <c r="CJ590" s="79"/>
      <c r="CK590" s="79"/>
      <c r="CL590" s="79"/>
      <c r="CM590" s="79"/>
      <c r="CN590" s="79"/>
      <c r="CO590" s="79"/>
      <c r="CP590" s="79"/>
      <c r="CQ590" s="79"/>
      <c r="CR590" s="79"/>
      <c r="CS590" s="79"/>
      <c r="CT590" s="79"/>
      <c r="CU590" s="79"/>
      <c r="CV590" s="79"/>
      <c r="CW590" s="79"/>
      <c r="CX590" s="79"/>
      <c r="CY590" s="79"/>
      <c r="CZ590" s="79"/>
      <c r="DA590" s="79"/>
    </row>
    <row r="591" spans="1:105" ht="15.75" x14ac:dyDescent="0.25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4"/>
      <c r="Y591" s="104"/>
      <c r="Z591" s="104"/>
      <c r="AA591" s="104"/>
      <c r="AB591" s="104"/>
      <c r="AC591" s="104"/>
      <c r="AD591" s="104"/>
      <c r="AE591" s="104"/>
      <c r="AF591" s="104"/>
      <c r="AG591" s="104"/>
      <c r="AH591" s="104"/>
      <c r="AI591" s="104"/>
      <c r="AJ591" s="104"/>
      <c r="AK591" s="104"/>
      <c r="AL591" s="104"/>
      <c r="AM591" s="104"/>
      <c r="AN591" s="104"/>
      <c r="AO591" s="104"/>
      <c r="AP591" s="104"/>
      <c r="AQ591" s="104"/>
      <c r="AR591" s="104"/>
      <c r="AS591" s="104"/>
      <c r="AT591" s="104"/>
      <c r="AU591" s="104"/>
      <c r="AV591" s="104"/>
      <c r="AW591" s="104"/>
      <c r="AX591" s="104"/>
      <c r="AY591" s="104"/>
      <c r="AZ591" s="104"/>
      <c r="BA591" s="104"/>
      <c r="BB591" s="104"/>
      <c r="BC591" s="104"/>
      <c r="BD591" s="104"/>
      <c r="BE591" s="104"/>
      <c r="BF591" s="104"/>
      <c r="BG591" s="104"/>
      <c r="BH591" s="104"/>
      <c r="BI591" s="104"/>
      <c r="BJ591" s="104"/>
      <c r="BK591" s="104"/>
      <c r="BL591" s="104"/>
      <c r="BM591" s="104"/>
      <c r="BN591" s="104"/>
      <c r="BO591" s="104"/>
      <c r="BP591" s="104"/>
      <c r="BQ591" s="104"/>
      <c r="BR591" s="104"/>
      <c r="BS591" s="104"/>
      <c r="BT591" s="104"/>
      <c r="BU591" s="104"/>
      <c r="BV591" s="79"/>
      <c r="BW591" s="79"/>
      <c r="BX591" s="79"/>
      <c r="BY591" s="79"/>
      <c r="BZ591" s="79"/>
      <c r="CA591" s="79"/>
      <c r="CB591" s="79"/>
      <c r="CC591" s="79"/>
      <c r="CD591" s="79"/>
      <c r="CE591" s="79"/>
      <c r="CF591" s="79"/>
      <c r="CG591" s="79"/>
      <c r="CH591" s="79"/>
      <c r="CI591" s="79"/>
      <c r="CJ591" s="79"/>
      <c r="CK591" s="79"/>
      <c r="CL591" s="79"/>
      <c r="CM591" s="79"/>
      <c r="CN591" s="79"/>
      <c r="CO591" s="79"/>
      <c r="CP591" s="79"/>
      <c r="CQ591" s="79"/>
      <c r="CR591" s="79"/>
      <c r="CS591" s="79"/>
      <c r="CT591" s="79"/>
      <c r="CU591" s="79"/>
      <c r="CV591" s="79"/>
      <c r="CW591" s="79"/>
      <c r="CX591" s="79"/>
      <c r="CY591" s="79"/>
      <c r="CZ591" s="79"/>
      <c r="DA591" s="79"/>
    </row>
    <row r="592" spans="1:105" ht="15.75" x14ac:dyDescent="0.25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4"/>
      <c r="Y592" s="104"/>
      <c r="Z592" s="104"/>
      <c r="AA592" s="104"/>
      <c r="AB592" s="104"/>
      <c r="AC592" s="104"/>
      <c r="AD592" s="104"/>
      <c r="AE592" s="104"/>
      <c r="AF592" s="104"/>
      <c r="AG592" s="104"/>
      <c r="AH592" s="104"/>
      <c r="AI592" s="104"/>
      <c r="AJ592" s="104"/>
      <c r="AK592" s="104"/>
      <c r="AL592" s="104"/>
      <c r="AM592" s="104"/>
      <c r="AN592" s="104"/>
      <c r="AO592" s="104"/>
      <c r="AP592" s="104"/>
      <c r="AQ592" s="104"/>
      <c r="AR592" s="104"/>
      <c r="AS592" s="104"/>
      <c r="AT592" s="104"/>
      <c r="AU592" s="104"/>
      <c r="AV592" s="104"/>
      <c r="AW592" s="104"/>
      <c r="AX592" s="104"/>
      <c r="AY592" s="104"/>
      <c r="AZ592" s="104"/>
      <c r="BA592" s="104"/>
      <c r="BB592" s="104"/>
      <c r="BC592" s="104"/>
      <c r="BD592" s="104"/>
      <c r="BE592" s="104"/>
      <c r="BF592" s="104"/>
      <c r="BG592" s="104"/>
      <c r="BH592" s="104"/>
      <c r="BI592" s="104"/>
      <c r="BJ592" s="104"/>
      <c r="BK592" s="104"/>
      <c r="BL592" s="104"/>
      <c r="BM592" s="104"/>
      <c r="BN592" s="104"/>
      <c r="BO592" s="104"/>
      <c r="BP592" s="104"/>
      <c r="BQ592" s="104"/>
      <c r="BR592" s="104"/>
      <c r="BS592" s="104"/>
      <c r="BT592" s="104"/>
      <c r="BU592" s="104"/>
      <c r="BV592" s="79"/>
      <c r="BW592" s="79"/>
      <c r="BX592" s="79"/>
      <c r="BY592" s="79"/>
      <c r="BZ592" s="79"/>
      <c r="CA592" s="79"/>
      <c r="CB592" s="79"/>
      <c r="CC592" s="79"/>
      <c r="CD592" s="79"/>
      <c r="CE592" s="79"/>
      <c r="CF592" s="79"/>
      <c r="CG592" s="79"/>
      <c r="CH592" s="79"/>
      <c r="CI592" s="79"/>
      <c r="CJ592" s="79"/>
      <c r="CK592" s="79"/>
      <c r="CL592" s="79"/>
      <c r="CM592" s="79"/>
      <c r="CN592" s="79"/>
      <c r="CO592" s="79"/>
      <c r="CP592" s="79"/>
      <c r="CQ592" s="79"/>
      <c r="CR592" s="79"/>
      <c r="CS592" s="79"/>
      <c r="CT592" s="79"/>
      <c r="CU592" s="79"/>
      <c r="CV592" s="79"/>
      <c r="CW592" s="79"/>
      <c r="CX592" s="79"/>
      <c r="CY592" s="79"/>
      <c r="CZ592" s="79"/>
      <c r="DA592" s="79"/>
    </row>
    <row r="593" spans="1:105" ht="15.75" x14ac:dyDescent="0.25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4"/>
      <c r="Y593" s="104"/>
      <c r="Z593" s="104"/>
      <c r="AA593" s="104"/>
      <c r="AB593" s="104"/>
      <c r="AC593" s="104"/>
      <c r="AD593" s="104"/>
      <c r="AE593" s="104"/>
      <c r="AF593" s="104"/>
      <c r="AG593" s="104"/>
      <c r="AH593" s="104"/>
      <c r="AI593" s="104"/>
      <c r="AJ593" s="104"/>
      <c r="AK593" s="104"/>
      <c r="AL593" s="104"/>
      <c r="AM593" s="104"/>
      <c r="AN593" s="104"/>
      <c r="AO593" s="104"/>
      <c r="AP593" s="104"/>
      <c r="AQ593" s="104"/>
      <c r="AR593" s="104"/>
      <c r="AS593" s="104"/>
      <c r="AT593" s="104"/>
      <c r="AU593" s="104"/>
      <c r="AV593" s="104"/>
      <c r="AW593" s="104"/>
      <c r="AX593" s="104"/>
      <c r="AY593" s="104"/>
      <c r="AZ593" s="104"/>
      <c r="BA593" s="104"/>
      <c r="BB593" s="104"/>
      <c r="BC593" s="104"/>
      <c r="BD593" s="104"/>
      <c r="BE593" s="104"/>
      <c r="BF593" s="104"/>
      <c r="BG593" s="104"/>
      <c r="BH593" s="104"/>
      <c r="BI593" s="104"/>
      <c r="BJ593" s="104"/>
      <c r="BK593" s="104"/>
      <c r="BL593" s="104"/>
      <c r="BM593" s="104"/>
      <c r="BN593" s="104"/>
      <c r="BO593" s="104"/>
      <c r="BP593" s="104"/>
      <c r="BQ593" s="104"/>
      <c r="BR593" s="104"/>
      <c r="BS593" s="104"/>
      <c r="BT593" s="104"/>
      <c r="BU593" s="104"/>
      <c r="BV593" s="79"/>
      <c r="BW593" s="79"/>
      <c r="BX593" s="79"/>
      <c r="BY593" s="79"/>
      <c r="BZ593" s="79"/>
      <c r="CA593" s="79"/>
      <c r="CB593" s="79"/>
      <c r="CC593" s="79"/>
      <c r="CD593" s="79"/>
      <c r="CE593" s="79"/>
      <c r="CF593" s="79"/>
      <c r="CG593" s="79"/>
      <c r="CH593" s="79"/>
      <c r="CI593" s="79"/>
      <c r="CJ593" s="79"/>
      <c r="CK593" s="79"/>
      <c r="CL593" s="79"/>
      <c r="CM593" s="79"/>
      <c r="CN593" s="79"/>
      <c r="CO593" s="79"/>
      <c r="CP593" s="79"/>
      <c r="CQ593" s="79"/>
      <c r="CR593" s="79"/>
      <c r="CS593" s="79"/>
      <c r="CT593" s="79"/>
      <c r="CU593" s="79"/>
      <c r="CV593" s="79"/>
      <c r="CW593" s="79"/>
      <c r="CX593" s="79"/>
      <c r="CY593" s="79"/>
      <c r="CZ593" s="79"/>
      <c r="DA593" s="79"/>
    </row>
    <row r="594" spans="1:105" ht="15.75" x14ac:dyDescent="0.25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4"/>
      <c r="Y594" s="104"/>
      <c r="Z594" s="104"/>
      <c r="AA594" s="104"/>
      <c r="AB594" s="104"/>
      <c r="AC594" s="104"/>
      <c r="AD594" s="104"/>
      <c r="AE594" s="104"/>
      <c r="AF594" s="104"/>
      <c r="AG594" s="104"/>
      <c r="AH594" s="104"/>
      <c r="AI594" s="104"/>
      <c r="AJ594" s="104"/>
      <c r="AK594" s="104"/>
      <c r="AL594" s="104"/>
      <c r="AM594" s="104"/>
      <c r="AN594" s="104"/>
      <c r="AO594" s="104"/>
      <c r="AP594" s="104"/>
      <c r="AQ594" s="104"/>
      <c r="AR594" s="104"/>
      <c r="AS594" s="104"/>
      <c r="AT594" s="104"/>
      <c r="AU594" s="104"/>
      <c r="AV594" s="104"/>
      <c r="AW594" s="104"/>
      <c r="AX594" s="104"/>
      <c r="AY594" s="104"/>
      <c r="AZ594" s="104"/>
      <c r="BA594" s="104"/>
      <c r="BB594" s="104"/>
      <c r="BC594" s="104"/>
      <c r="BD594" s="104"/>
      <c r="BE594" s="104"/>
      <c r="BF594" s="104"/>
      <c r="BG594" s="104"/>
      <c r="BH594" s="104"/>
      <c r="BI594" s="104"/>
      <c r="BJ594" s="104"/>
      <c r="BK594" s="104"/>
      <c r="BL594" s="104"/>
      <c r="BM594" s="104"/>
      <c r="BN594" s="104"/>
      <c r="BO594" s="104"/>
      <c r="BP594" s="104"/>
      <c r="BQ594" s="104"/>
      <c r="BR594" s="104"/>
      <c r="BS594" s="104"/>
      <c r="BT594" s="104"/>
      <c r="BU594" s="104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79"/>
      <c r="CM594" s="79"/>
      <c r="CN594" s="79"/>
      <c r="CO594" s="79"/>
      <c r="CP594" s="79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</row>
    <row r="595" spans="1:105" ht="15.75" x14ac:dyDescent="0.2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4"/>
      <c r="Y595" s="104"/>
      <c r="Z595" s="104"/>
      <c r="AA595" s="104"/>
      <c r="AB595" s="104"/>
      <c r="AC595" s="104"/>
      <c r="AD595" s="104"/>
      <c r="AE595" s="104"/>
      <c r="AF595" s="104"/>
      <c r="AG595" s="104"/>
      <c r="AH595" s="104"/>
      <c r="AI595" s="104"/>
      <c r="AJ595" s="104"/>
      <c r="AK595" s="104"/>
      <c r="AL595" s="104"/>
      <c r="AM595" s="104"/>
      <c r="AN595" s="104"/>
      <c r="AO595" s="104"/>
      <c r="AP595" s="104"/>
      <c r="AQ595" s="104"/>
      <c r="AR595" s="104"/>
      <c r="AS595" s="104"/>
      <c r="AT595" s="104"/>
      <c r="AU595" s="104"/>
      <c r="AV595" s="104"/>
      <c r="AW595" s="104"/>
      <c r="AX595" s="104"/>
      <c r="AY595" s="104"/>
      <c r="AZ595" s="104"/>
      <c r="BA595" s="104"/>
      <c r="BB595" s="104"/>
      <c r="BC595" s="104"/>
      <c r="BD595" s="104"/>
      <c r="BE595" s="104"/>
      <c r="BF595" s="104"/>
      <c r="BG595" s="104"/>
      <c r="BH595" s="104"/>
      <c r="BI595" s="104"/>
      <c r="BJ595" s="104"/>
      <c r="BK595" s="104"/>
      <c r="BL595" s="104"/>
      <c r="BM595" s="104"/>
      <c r="BN595" s="104"/>
      <c r="BO595" s="104"/>
      <c r="BP595" s="104"/>
      <c r="BQ595" s="104"/>
      <c r="BR595" s="104"/>
      <c r="BS595" s="104"/>
      <c r="BT595" s="104"/>
      <c r="BU595" s="104"/>
      <c r="BV595" s="79"/>
      <c r="BW595" s="79"/>
      <c r="BX595" s="79"/>
      <c r="BY595" s="79"/>
      <c r="BZ595" s="79"/>
      <c r="CA595" s="79"/>
      <c r="CB595" s="79"/>
      <c r="CC595" s="79"/>
      <c r="CD595" s="79"/>
      <c r="CE595" s="79"/>
      <c r="CF595" s="79"/>
      <c r="CG595" s="79"/>
      <c r="CH595" s="79"/>
      <c r="CI595" s="79"/>
      <c r="CJ595" s="79"/>
      <c r="CK595" s="79"/>
      <c r="CL595" s="79"/>
      <c r="CM595" s="79"/>
      <c r="CN595" s="79"/>
      <c r="CO595" s="79"/>
      <c r="CP595" s="79"/>
      <c r="CQ595" s="79"/>
      <c r="CR595" s="79"/>
      <c r="CS595" s="79"/>
      <c r="CT595" s="79"/>
      <c r="CU595" s="79"/>
      <c r="CV595" s="79"/>
      <c r="CW595" s="79"/>
      <c r="CX595" s="79"/>
      <c r="CY595" s="79"/>
      <c r="CZ595" s="79"/>
      <c r="DA595" s="79"/>
    </row>
    <row r="596" spans="1:105" ht="15.75" x14ac:dyDescent="0.25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4"/>
      <c r="Y596" s="104"/>
      <c r="Z596" s="104"/>
      <c r="AA596" s="104"/>
      <c r="AB596" s="104"/>
      <c r="AC596" s="104"/>
      <c r="AD596" s="104"/>
      <c r="AE596" s="104"/>
      <c r="AF596" s="104"/>
      <c r="AG596" s="104"/>
      <c r="AH596" s="104"/>
      <c r="AI596" s="104"/>
      <c r="AJ596" s="104"/>
      <c r="AK596" s="104"/>
      <c r="AL596" s="104"/>
      <c r="AM596" s="104"/>
      <c r="AN596" s="104"/>
      <c r="AO596" s="104"/>
      <c r="AP596" s="104"/>
      <c r="AQ596" s="104"/>
      <c r="AR596" s="104"/>
      <c r="AS596" s="104"/>
      <c r="AT596" s="104"/>
      <c r="AU596" s="104"/>
      <c r="AV596" s="104"/>
      <c r="AW596" s="104"/>
      <c r="AX596" s="104"/>
      <c r="AY596" s="104"/>
      <c r="AZ596" s="104"/>
      <c r="BA596" s="104"/>
      <c r="BB596" s="104"/>
      <c r="BC596" s="104"/>
      <c r="BD596" s="104"/>
      <c r="BE596" s="104"/>
      <c r="BF596" s="104"/>
      <c r="BG596" s="104"/>
      <c r="BH596" s="104"/>
      <c r="BI596" s="104"/>
      <c r="BJ596" s="104"/>
      <c r="BK596" s="104"/>
      <c r="BL596" s="104"/>
      <c r="BM596" s="104"/>
      <c r="BN596" s="104"/>
      <c r="BO596" s="104"/>
      <c r="BP596" s="104"/>
      <c r="BQ596" s="104"/>
      <c r="BR596" s="104"/>
      <c r="BS596" s="104"/>
      <c r="BT596" s="104"/>
      <c r="BU596" s="104"/>
      <c r="BV596" s="79"/>
      <c r="BW596" s="79"/>
      <c r="BX596" s="79"/>
      <c r="BY596" s="79"/>
      <c r="BZ596" s="79"/>
      <c r="CA596" s="79"/>
      <c r="CB596" s="79"/>
      <c r="CC596" s="79"/>
      <c r="CD596" s="79"/>
      <c r="CE596" s="79"/>
      <c r="CF596" s="79"/>
      <c r="CG596" s="79"/>
      <c r="CH596" s="79"/>
      <c r="CI596" s="79"/>
      <c r="CJ596" s="79"/>
      <c r="CK596" s="79"/>
      <c r="CL596" s="79"/>
      <c r="CM596" s="79"/>
      <c r="CN596" s="79"/>
      <c r="CO596" s="79"/>
      <c r="CP596" s="79"/>
      <c r="CQ596" s="79"/>
      <c r="CR596" s="79"/>
      <c r="CS596" s="79"/>
      <c r="CT596" s="79"/>
      <c r="CU596" s="79"/>
      <c r="CV596" s="79"/>
      <c r="CW596" s="79"/>
      <c r="CX596" s="79"/>
      <c r="CY596" s="79"/>
      <c r="CZ596" s="79"/>
      <c r="DA596" s="79"/>
    </row>
    <row r="597" spans="1:105" ht="15.75" x14ac:dyDescent="0.25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4"/>
      <c r="Y597" s="104"/>
      <c r="Z597" s="104"/>
      <c r="AA597" s="104"/>
      <c r="AB597" s="104"/>
      <c r="AC597" s="104"/>
      <c r="AD597" s="104"/>
      <c r="AE597" s="104"/>
      <c r="AF597" s="104"/>
      <c r="AG597" s="104"/>
      <c r="AH597" s="104"/>
      <c r="AI597" s="104"/>
      <c r="AJ597" s="104"/>
      <c r="AK597" s="104"/>
      <c r="AL597" s="104"/>
      <c r="AM597" s="104"/>
      <c r="AN597" s="104"/>
      <c r="AO597" s="104"/>
      <c r="AP597" s="104"/>
      <c r="AQ597" s="104"/>
      <c r="AR597" s="104"/>
      <c r="AS597" s="104"/>
      <c r="AT597" s="104"/>
      <c r="AU597" s="104"/>
      <c r="AV597" s="104"/>
      <c r="AW597" s="104"/>
      <c r="AX597" s="104"/>
      <c r="AY597" s="104"/>
      <c r="AZ597" s="104"/>
      <c r="BA597" s="104"/>
      <c r="BB597" s="104"/>
      <c r="BC597" s="104"/>
      <c r="BD597" s="104"/>
      <c r="BE597" s="104"/>
      <c r="BF597" s="104"/>
      <c r="BG597" s="104"/>
      <c r="BH597" s="104"/>
      <c r="BI597" s="104"/>
      <c r="BJ597" s="104"/>
      <c r="BK597" s="104"/>
      <c r="BL597" s="104"/>
      <c r="BM597" s="104"/>
      <c r="BN597" s="104"/>
      <c r="BO597" s="104"/>
      <c r="BP597" s="104"/>
      <c r="BQ597" s="104"/>
      <c r="BR597" s="104"/>
      <c r="BS597" s="104"/>
      <c r="BT597" s="104"/>
      <c r="BU597" s="104"/>
      <c r="BV597" s="79"/>
      <c r="BW597" s="79"/>
      <c r="BX597" s="79"/>
      <c r="BY597" s="79"/>
      <c r="BZ597" s="79"/>
      <c r="CA597" s="79"/>
      <c r="CB597" s="79"/>
      <c r="CC597" s="79"/>
      <c r="CD597" s="79"/>
      <c r="CE597" s="79"/>
      <c r="CF597" s="79"/>
      <c r="CG597" s="79"/>
      <c r="CH597" s="79"/>
      <c r="CI597" s="79"/>
      <c r="CJ597" s="79"/>
      <c r="CK597" s="79"/>
      <c r="CL597" s="79"/>
      <c r="CM597" s="79"/>
      <c r="CN597" s="79"/>
      <c r="CO597" s="79"/>
      <c r="CP597" s="79"/>
      <c r="CQ597" s="79"/>
      <c r="CR597" s="79"/>
      <c r="CS597" s="79"/>
      <c r="CT597" s="79"/>
      <c r="CU597" s="79"/>
      <c r="CV597" s="79"/>
      <c r="CW597" s="79"/>
      <c r="CX597" s="79"/>
      <c r="CY597" s="79"/>
      <c r="CZ597" s="79"/>
      <c r="DA597" s="79"/>
    </row>
    <row r="598" spans="1:105" ht="15.75" x14ac:dyDescent="0.25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4"/>
      <c r="Y598" s="104"/>
      <c r="Z598" s="104"/>
      <c r="AA598" s="104"/>
      <c r="AB598" s="104"/>
      <c r="AC598" s="104"/>
      <c r="AD598" s="104"/>
      <c r="AE598" s="104"/>
      <c r="AF598" s="104"/>
      <c r="AG598" s="104"/>
      <c r="AH598" s="104"/>
      <c r="AI598" s="104"/>
      <c r="AJ598" s="104"/>
      <c r="AK598" s="104"/>
      <c r="AL598" s="104"/>
      <c r="AM598" s="104"/>
      <c r="AN598" s="104"/>
      <c r="AO598" s="104"/>
      <c r="AP598" s="104"/>
      <c r="AQ598" s="104"/>
      <c r="AR598" s="104"/>
      <c r="AS598" s="104"/>
      <c r="AT598" s="104"/>
      <c r="AU598" s="104"/>
      <c r="AV598" s="104"/>
      <c r="AW598" s="104"/>
      <c r="AX598" s="104"/>
      <c r="AY598" s="104"/>
      <c r="AZ598" s="104"/>
      <c r="BA598" s="104"/>
      <c r="BB598" s="104"/>
      <c r="BC598" s="104"/>
      <c r="BD598" s="104"/>
      <c r="BE598" s="104"/>
      <c r="BF598" s="104"/>
      <c r="BG598" s="104"/>
      <c r="BH598" s="104"/>
      <c r="BI598" s="104"/>
      <c r="BJ598" s="104"/>
      <c r="BK598" s="104"/>
      <c r="BL598" s="104"/>
      <c r="BM598" s="104"/>
      <c r="BN598" s="104"/>
      <c r="BO598" s="104"/>
      <c r="BP598" s="104"/>
      <c r="BQ598" s="104"/>
      <c r="BR598" s="104"/>
      <c r="BS598" s="104"/>
      <c r="BT598" s="104"/>
      <c r="BU598" s="104"/>
      <c r="BV598" s="79"/>
      <c r="BW598" s="79"/>
      <c r="BX598" s="79"/>
      <c r="BY598" s="79"/>
      <c r="BZ598" s="79"/>
      <c r="CA598" s="79"/>
      <c r="CB598" s="79"/>
      <c r="CC598" s="79"/>
      <c r="CD598" s="79"/>
      <c r="CE598" s="79"/>
      <c r="CF598" s="79"/>
      <c r="CG598" s="79"/>
      <c r="CH598" s="79"/>
      <c r="CI598" s="79"/>
      <c r="CJ598" s="79"/>
      <c r="CK598" s="79"/>
      <c r="CL598" s="79"/>
      <c r="CM598" s="79"/>
      <c r="CN598" s="79"/>
      <c r="CO598" s="79"/>
      <c r="CP598" s="79"/>
      <c r="CQ598" s="79"/>
      <c r="CR598" s="79"/>
      <c r="CS598" s="79"/>
      <c r="CT598" s="79"/>
      <c r="CU598" s="79"/>
      <c r="CV598" s="79"/>
      <c r="CW598" s="79"/>
      <c r="CX598" s="79"/>
      <c r="CY598" s="79"/>
      <c r="CZ598" s="79"/>
      <c r="DA598" s="79"/>
    </row>
    <row r="599" spans="1:105" ht="15.75" x14ac:dyDescent="0.25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4"/>
      <c r="Y599" s="104"/>
      <c r="Z599" s="104"/>
      <c r="AA599" s="104"/>
      <c r="AB599" s="104"/>
      <c r="AC599" s="104"/>
      <c r="AD599" s="104"/>
      <c r="AE599" s="104"/>
      <c r="AF599" s="104"/>
      <c r="AG599" s="104"/>
      <c r="AH599" s="104"/>
      <c r="AI599" s="104"/>
      <c r="AJ599" s="104"/>
      <c r="AK599" s="104"/>
      <c r="AL599" s="104"/>
      <c r="AM599" s="104"/>
      <c r="AN599" s="104"/>
      <c r="AO599" s="104"/>
      <c r="AP599" s="104"/>
      <c r="AQ599" s="104"/>
      <c r="AR599" s="104"/>
      <c r="AS599" s="104"/>
      <c r="AT599" s="104"/>
      <c r="AU599" s="104"/>
      <c r="AV599" s="104"/>
      <c r="AW599" s="104"/>
      <c r="AX599" s="104"/>
      <c r="AY599" s="104"/>
      <c r="AZ599" s="104"/>
      <c r="BA599" s="104"/>
      <c r="BB599" s="104"/>
      <c r="BC599" s="104"/>
      <c r="BD599" s="104"/>
      <c r="BE599" s="104"/>
      <c r="BF599" s="104"/>
      <c r="BG599" s="104"/>
      <c r="BH599" s="104"/>
      <c r="BI599" s="104"/>
      <c r="BJ599" s="104"/>
      <c r="BK599" s="104"/>
      <c r="BL599" s="104"/>
      <c r="BM599" s="104"/>
      <c r="BN599" s="104"/>
      <c r="BO599" s="104"/>
      <c r="BP599" s="104"/>
      <c r="BQ599" s="104"/>
      <c r="BR599" s="104"/>
      <c r="BS599" s="104"/>
      <c r="BT599" s="104"/>
      <c r="BU599" s="104"/>
      <c r="BV599" s="79"/>
      <c r="BW599" s="79"/>
      <c r="BX599" s="79"/>
      <c r="BY599" s="79"/>
      <c r="BZ599" s="79"/>
      <c r="CA599" s="79"/>
      <c r="CB599" s="79"/>
      <c r="CC599" s="79"/>
      <c r="CD599" s="79"/>
      <c r="CE599" s="79"/>
      <c r="CF599" s="79"/>
      <c r="CG599" s="79"/>
      <c r="CH599" s="79"/>
      <c r="CI599" s="79"/>
      <c r="CJ599" s="79"/>
      <c r="CK599" s="79"/>
      <c r="CL599" s="79"/>
      <c r="CM599" s="79"/>
      <c r="CN599" s="79"/>
      <c r="CO599" s="79"/>
      <c r="CP599" s="79"/>
      <c r="CQ599" s="79"/>
      <c r="CR599" s="79"/>
      <c r="CS599" s="79"/>
      <c r="CT599" s="79"/>
      <c r="CU599" s="79"/>
      <c r="CV599" s="79"/>
      <c r="CW599" s="79"/>
      <c r="CX599" s="79"/>
      <c r="CY599" s="79"/>
      <c r="CZ599" s="79"/>
      <c r="DA599" s="79"/>
    </row>
    <row r="600" spans="1:105" ht="15.75" x14ac:dyDescent="0.25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4"/>
      <c r="Y600" s="104"/>
      <c r="Z600" s="104"/>
      <c r="AA600" s="104"/>
      <c r="AB600" s="104"/>
      <c r="AC600" s="104"/>
      <c r="AD600" s="104"/>
      <c r="AE600" s="104"/>
      <c r="AF600" s="104"/>
      <c r="AG600" s="104"/>
      <c r="AH600" s="104"/>
      <c r="AI600" s="104"/>
      <c r="AJ600" s="104"/>
      <c r="AK600" s="104"/>
      <c r="AL600" s="104"/>
      <c r="AM600" s="104"/>
      <c r="AN600" s="104"/>
      <c r="AO600" s="104"/>
      <c r="AP600" s="104"/>
      <c r="AQ600" s="104"/>
      <c r="AR600" s="104"/>
      <c r="AS600" s="104"/>
      <c r="AT600" s="104"/>
      <c r="AU600" s="104"/>
      <c r="AV600" s="104"/>
      <c r="AW600" s="104"/>
      <c r="AX600" s="104"/>
      <c r="AY600" s="104"/>
      <c r="AZ600" s="104"/>
      <c r="BA600" s="104"/>
      <c r="BB600" s="104"/>
      <c r="BC600" s="104"/>
      <c r="BD600" s="104"/>
      <c r="BE600" s="104"/>
      <c r="BF600" s="104"/>
      <c r="BG600" s="104"/>
      <c r="BH600" s="104"/>
      <c r="BI600" s="104"/>
      <c r="BJ600" s="104"/>
      <c r="BK600" s="104"/>
      <c r="BL600" s="104"/>
      <c r="BM600" s="104"/>
      <c r="BN600" s="104"/>
      <c r="BO600" s="104"/>
      <c r="BP600" s="104"/>
      <c r="BQ600" s="104"/>
      <c r="BR600" s="104"/>
      <c r="BS600" s="104"/>
      <c r="BT600" s="104"/>
      <c r="BU600" s="104"/>
      <c r="BV600" s="79"/>
      <c r="BW600" s="79"/>
      <c r="BX600" s="79"/>
      <c r="BY600" s="79"/>
      <c r="BZ600" s="79"/>
      <c r="CA600" s="79"/>
      <c r="CB600" s="79"/>
      <c r="CC600" s="79"/>
      <c r="CD600" s="79"/>
      <c r="CE600" s="79"/>
      <c r="CF600" s="79"/>
      <c r="CG600" s="79"/>
      <c r="CH600" s="79"/>
      <c r="CI600" s="79"/>
      <c r="CJ600" s="79"/>
      <c r="CK600" s="79"/>
      <c r="CL600" s="79"/>
      <c r="CM600" s="79"/>
      <c r="CN600" s="79"/>
      <c r="CO600" s="79"/>
      <c r="CP600" s="79"/>
      <c r="CQ600" s="79"/>
      <c r="CR600" s="79"/>
      <c r="CS600" s="79"/>
      <c r="CT600" s="79"/>
      <c r="CU600" s="79"/>
      <c r="CV600" s="79"/>
      <c r="CW600" s="79"/>
      <c r="CX600" s="79"/>
      <c r="CY600" s="79"/>
      <c r="CZ600" s="79"/>
      <c r="DA600" s="79"/>
    </row>
    <row r="601" spans="1:105" ht="15.75" x14ac:dyDescent="0.25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4"/>
      <c r="Y601" s="104"/>
      <c r="Z601" s="104"/>
      <c r="AA601" s="104"/>
      <c r="AB601" s="104"/>
      <c r="AC601" s="104"/>
      <c r="AD601" s="104"/>
      <c r="AE601" s="104"/>
      <c r="AF601" s="104"/>
      <c r="AG601" s="104"/>
      <c r="AH601" s="104"/>
      <c r="AI601" s="104"/>
      <c r="AJ601" s="104"/>
      <c r="AK601" s="104"/>
      <c r="AL601" s="104"/>
      <c r="AM601" s="104"/>
      <c r="AN601" s="104"/>
      <c r="AO601" s="104"/>
      <c r="AP601" s="104"/>
      <c r="AQ601" s="104"/>
      <c r="AR601" s="104"/>
      <c r="AS601" s="104"/>
      <c r="AT601" s="104"/>
      <c r="AU601" s="104"/>
      <c r="AV601" s="104"/>
      <c r="AW601" s="104"/>
      <c r="AX601" s="104"/>
      <c r="AY601" s="104"/>
      <c r="AZ601" s="104"/>
      <c r="BA601" s="104"/>
      <c r="BB601" s="104"/>
      <c r="BC601" s="104"/>
      <c r="BD601" s="104"/>
      <c r="BE601" s="104"/>
      <c r="BF601" s="104"/>
      <c r="BG601" s="104"/>
      <c r="BH601" s="104"/>
      <c r="BI601" s="104"/>
      <c r="BJ601" s="104"/>
      <c r="BK601" s="104"/>
      <c r="BL601" s="104"/>
      <c r="BM601" s="104"/>
      <c r="BN601" s="104"/>
      <c r="BO601" s="104"/>
      <c r="BP601" s="104"/>
      <c r="BQ601" s="104"/>
      <c r="BR601" s="104"/>
      <c r="BS601" s="104"/>
      <c r="BT601" s="104"/>
      <c r="BU601" s="104"/>
      <c r="BV601" s="79"/>
      <c r="BW601" s="79"/>
      <c r="BX601" s="79"/>
      <c r="BY601" s="79"/>
      <c r="BZ601" s="79"/>
      <c r="CA601" s="79"/>
      <c r="CB601" s="79"/>
      <c r="CC601" s="79"/>
      <c r="CD601" s="79"/>
      <c r="CE601" s="79"/>
      <c r="CF601" s="79"/>
      <c r="CG601" s="79"/>
      <c r="CH601" s="79"/>
      <c r="CI601" s="79"/>
      <c r="CJ601" s="79"/>
      <c r="CK601" s="79"/>
      <c r="CL601" s="79"/>
      <c r="CM601" s="79"/>
      <c r="CN601" s="79"/>
      <c r="CO601" s="79"/>
      <c r="CP601" s="79"/>
      <c r="CQ601" s="79"/>
      <c r="CR601" s="79"/>
      <c r="CS601" s="79"/>
      <c r="CT601" s="79"/>
      <c r="CU601" s="79"/>
      <c r="CV601" s="79"/>
      <c r="CW601" s="79"/>
      <c r="CX601" s="79"/>
      <c r="CY601" s="79"/>
      <c r="CZ601" s="79"/>
      <c r="DA601" s="79"/>
    </row>
    <row r="602" spans="1:105" ht="15.75" x14ac:dyDescent="0.25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4"/>
      <c r="Y602" s="104"/>
      <c r="Z602" s="104"/>
      <c r="AA602" s="104"/>
      <c r="AB602" s="104"/>
      <c r="AC602" s="104"/>
      <c r="AD602" s="104"/>
      <c r="AE602" s="104"/>
      <c r="AF602" s="104"/>
      <c r="AG602" s="104"/>
      <c r="AH602" s="104"/>
      <c r="AI602" s="104"/>
      <c r="AJ602" s="104"/>
      <c r="AK602" s="104"/>
      <c r="AL602" s="104"/>
      <c r="AM602" s="104"/>
      <c r="AN602" s="104"/>
      <c r="AO602" s="104"/>
      <c r="AP602" s="104"/>
      <c r="AQ602" s="104"/>
      <c r="AR602" s="104"/>
      <c r="AS602" s="104"/>
      <c r="AT602" s="104"/>
      <c r="AU602" s="104"/>
      <c r="AV602" s="104"/>
      <c r="AW602" s="104"/>
      <c r="AX602" s="104"/>
      <c r="AY602" s="104"/>
      <c r="AZ602" s="104"/>
      <c r="BA602" s="104"/>
      <c r="BB602" s="104"/>
      <c r="BC602" s="104"/>
      <c r="BD602" s="104"/>
      <c r="BE602" s="104"/>
      <c r="BF602" s="104"/>
      <c r="BG602" s="104"/>
      <c r="BH602" s="104"/>
      <c r="BI602" s="104"/>
      <c r="BJ602" s="104"/>
      <c r="BK602" s="104"/>
      <c r="BL602" s="104"/>
      <c r="BM602" s="104"/>
      <c r="BN602" s="104"/>
      <c r="BO602" s="104"/>
      <c r="BP602" s="104"/>
      <c r="BQ602" s="104"/>
      <c r="BR602" s="104"/>
      <c r="BS602" s="104"/>
      <c r="BT602" s="104"/>
      <c r="BU602" s="104"/>
      <c r="BV602" s="79"/>
      <c r="BW602" s="79"/>
      <c r="BX602" s="79"/>
      <c r="BY602" s="79"/>
      <c r="BZ602" s="79"/>
      <c r="CA602" s="79"/>
      <c r="CB602" s="79"/>
      <c r="CC602" s="79"/>
      <c r="CD602" s="79"/>
      <c r="CE602" s="79"/>
      <c r="CF602" s="79"/>
      <c r="CG602" s="79"/>
      <c r="CH602" s="79"/>
      <c r="CI602" s="79"/>
      <c r="CJ602" s="79"/>
      <c r="CK602" s="79"/>
      <c r="CL602" s="79"/>
      <c r="CM602" s="79"/>
      <c r="CN602" s="79"/>
      <c r="CO602" s="79"/>
      <c r="CP602" s="79"/>
      <c r="CQ602" s="79"/>
      <c r="CR602" s="79"/>
      <c r="CS602" s="79"/>
      <c r="CT602" s="79"/>
      <c r="CU602" s="79"/>
      <c r="CV602" s="79"/>
      <c r="CW602" s="79"/>
      <c r="CX602" s="79"/>
      <c r="CY602" s="79"/>
      <c r="CZ602" s="79"/>
      <c r="DA602" s="79"/>
    </row>
    <row r="603" spans="1:105" ht="15.75" x14ac:dyDescent="0.25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4"/>
      <c r="Y603" s="104"/>
      <c r="Z603" s="104"/>
      <c r="AA603" s="104"/>
      <c r="AB603" s="104"/>
      <c r="AC603" s="104"/>
      <c r="AD603" s="104"/>
      <c r="AE603" s="104"/>
      <c r="AF603" s="104"/>
      <c r="AG603" s="104"/>
      <c r="AH603" s="104"/>
      <c r="AI603" s="104"/>
      <c r="AJ603" s="104"/>
      <c r="AK603" s="104"/>
      <c r="AL603" s="104"/>
      <c r="AM603" s="104"/>
      <c r="AN603" s="104"/>
      <c r="AO603" s="104"/>
      <c r="AP603" s="104"/>
      <c r="AQ603" s="104"/>
      <c r="AR603" s="104"/>
      <c r="AS603" s="104"/>
      <c r="AT603" s="104"/>
      <c r="AU603" s="104"/>
      <c r="AV603" s="104"/>
      <c r="AW603" s="104"/>
      <c r="AX603" s="104"/>
      <c r="AY603" s="104"/>
      <c r="AZ603" s="104"/>
      <c r="BA603" s="104"/>
      <c r="BB603" s="104"/>
      <c r="BC603" s="104"/>
      <c r="BD603" s="104"/>
      <c r="BE603" s="104"/>
      <c r="BF603" s="104"/>
      <c r="BG603" s="104"/>
      <c r="BH603" s="104"/>
      <c r="BI603" s="104"/>
      <c r="BJ603" s="104"/>
      <c r="BK603" s="104"/>
      <c r="BL603" s="104"/>
      <c r="BM603" s="104"/>
      <c r="BN603" s="104"/>
      <c r="BO603" s="104"/>
      <c r="BP603" s="104"/>
      <c r="BQ603" s="104"/>
      <c r="BR603" s="104"/>
      <c r="BS603" s="104"/>
      <c r="BT603" s="104"/>
      <c r="BU603" s="104"/>
      <c r="BV603" s="79"/>
      <c r="BW603" s="79"/>
      <c r="BX603" s="79"/>
      <c r="BY603" s="79"/>
      <c r="BZ603" s="79"/>
      <c r="CA603" s="79"/>
      <c r="CB603" s="79"/>
      <c r="CC603" s="79"/>
      <c r="CD603" s="79"/>
      <c r="CE603" s="79"/>
      <c r="CF603" s="79"/>
      <c r="CG603" s="79"/>
      <c r="CH603" s="79"/>
      <c r="CI603" s="79"/>
      <c r="CJ603" s="79"/>
      <c r="CK603" s="79"/>
      <c r="CL603" s="79"/>
      <c r="CM603" s="79"/>
      <c r="CN603" s="79"/>
      <c r="CO603" s="79"/>
      <c r="CP603" s="79"/>
      <c r="CQ603" s="79"/>
      <c r="CR603" s="79"/>
      <c r="CS603" s="79"/>
      <c r="CT603" s="79"/>
      <c r="CU603" s="79"/>
      <c r="CV603" s="79"/>
      <c r="CW603" s="79"/>
      <c r="CX603" s="79"/>
      <c r="CY603" s="79"/>
      <c r="CZ603" s="79"/>
      <c r="DA603" s="79"/>
    </row>
    <row r="604" spans="1:105" ht="15.75" x14ac:dyDescent="0.25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4"/>
      <c r="Y604" s="104"/>
      <c r="Z604" s="104"/>
      <c r="AA604" s="104"/>
      <c r="AB604" s="104"/>
      <c r="AC604" s="104"/>
      <c r="AD604" s="104"/>
      <c r="AE604" s="104"/>
      <c r="AF604" s="104"/>
      <c r="AG604" s="104"/>
      <c r="AH604" s="104"/>
      <c r="AI604" s="104"/>
      <c r="AJ604" s="104"/>
      <c r="AK604" s="104"/>
      <c r="AL604" s="104"/>
      <c r="AM604" s="104"/>
      <c r="AN604" s="104"/>
      <c r="AO604" s="104"/>
      <c r="AP604" s="104"/>
      <c r="AQ604" s="104"/>
      <c r="AR604" s="104"/>
      <c r="AS604" s="104"/>
      <c r="AT604" s="104"/>
      <c r="AU604" s="104"/>
      <c r="AV604" s="104"/>
      <c r="AW604" s="104"/>
      <c r="AX604" s="104"/>
      <c r="AY604" s="104"/>
      <c r="AZ604" s="104"/>
      <c r="BA604" s="104"/>
      <c r="BB604" s="104"/>
      <c r="BC604" s="104"/>
      <c r="BD604" s="104"/>
      <c r="BE604" s="104"/>
      <c r="BF604" s="104"/>
      <c r="BG604" s="104"/>
      <c r="BH604" s="104"/>
      <c r="BI604" s="104"/>
      <c r="BJ604" s="104"/>
      <c r="BK604" s="104"/>
      <c r="BL604" s="104"/>
      <c r="BM604" s="104"/>
      <c r="BN604" s="104"/>
      <c r="BO604" s="104"/>
      <c r="BP604" s="104"/>
      <c r="BQ604" s="104"/>
      <c r="BR604" s="104"/>
      <c r="BS604" s="104"/>
      <c r="BT604" s="104"/>
      <c r="BU604" s="104"/>
      <c r="BV604" s="79"/>
      <c r="BW604" s="79"/>
      <c r="BX604" s="79"/>
      <c r="BY604" s="79"/>
      <c r="BZ604" s="79"/>
      <c r="CA604" s="79"/>
      <c r="CB604" s="79"/>
      <c r="CC604" s="79"/>
      <c r="CD604" s="79"/>
      <c r="CE604" s="79"/>
      <c r="CF604" s="79"/>
      <c r="CG604" s="79"/>
      <c r="CH604" s="79"/>
      <c r="CI604" s="79"/>
      <c r="CJ604" s="79"/>
      <c r="CK604" s="79"/>
      <c r="CL604" s="79"/>
      <c r="CM604" s="79"/>
      <c r="CN604" s="79"/>
      <c r="CO604" s="79"/>
      <c r="CP604" s="79"/>
      <c r="CQ604" s="79"/>
      <c r="CR604" s="79"/>
      <c r="CS604" s="79"/>
      <c r="CT604" s="79"/>
      <c r="CU604" s="79"/>
      <c r="CV604" s="79"/>
      <c r="CW604" s="79"/>
      <c r="CX604" s="79"/>
      <c r="CY604" s="79"/>
      <c r="CZ604" s="79"/>
      <c r="DA604" s="79"/>
    </row>
    <row r="605" spans="1:105" ht="15.75" x14ac:dyDescent="0.2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4"/>
      <c r="Y605" s="104"/>
      <c r="Z605" s="104"/>
      <c r="AA605" s="104"/>
      <c r="AB605" s="104"/>
      <c r="AC605" s="104"/>
      <c r="AD605" s="104"/>
      <c r="AE605" s="104"/>
      <c r="AF605" s="104"/>
      <c r="AG605" s="104"/>
      <c r="AH605" s="104"/>
      <c r="AI605" s="104"/>
      <c r="AJ605" s="104"/>
      <c r="AK605" s="104"/>
      <c r="AL605" s="104"/>
      <c r="AM605" s="104"/>
      <c r="AN605" s="104"/>
      <c r="AO605" s="104"/>
      <c r="AP605" s="104"/>
      <c r="AQ605" s="104"/>
      <c r="AR605" s="104"/>
      <c r="AS605" s="104"/>
      <c r="AT605" s="104"/>
      <c r="AU605" s="104"/>
      <c r="AV605" s="104"/>
      <c r="AW605" s="104"/>
      <c r="AX605" s="104"/>
      <c r="AY605" s="104"/>
      <c r="AZ605" s="104"/>
      <c r="BA605" s="104"/>
      <c r="BB605" s="104"/>
      <c r="BC605" s="104"/>
      <c r="BD605" s="104"/>
      <c r="BE605" s="104"/>
      <c r="BF605" s="104"/>
      <c r="BG605" s="104"/>
      <c r="BH605" s="104"/>
      <c r="BI605" s="104"/>
      <c r="BJ605" s="104"/>
      <c r="BK605" s="104"/>
      <c r="BL605" s="104"/>
      <c r="BM605" s="104"/>
      <c r="BN605" s="104"/>
      <c r="BO605" s="104"/>
      <c r="BP605" s="104"/>
      <c r="BQ605" s="104"/>
      <c r="BR605" s="104"/>
      <c r="BS605" s="104"/>
      <c r="BT605" s="104"/>
      <c r="BU605" s="104"/>
      <c r="BV605" s="79"/>
      <c r="BW605" s="79"/>
      <c r="BX605" s="79"/>
      <c r="BY605" s="79"/>
      <c r="BZ605" s="79"/>
      <c r="CA605" s="79"/>
      <c r="CB605" s="79"/>
      <c r="CC605" s="79"/>
      <c r="CD605" s="79"/>
      <c r="CE605" s="79"/>
      <c r="CF605" s="79"/>
      <c r="CG605" s="79"/>
      <c r="CH605" s="79"/>
      <c r="CI605" s="79"/>
      <c r="CJ605" s="79"/>
      <c r="CK605" s="79"/>
      <c r="CL605" s="79"/>
      <c r="CM605" s="79"/>
      <c r="CN605" s="79"/>
      <c r="CO605" s="79"/>
      <c r="CP605" s="79"/>
      <c r="CQ605" s="79"/>
      <c r="CR605" s="79"/>
      <c r="CS605" s="79"/>
      <c r="CT605" s="79"/>
      <c r="CU605" s="79"/>
      <c r="CV605" s="79"/>
      <c r="CW605" s="79"/>
      <c r="CX605" s="79"/>
      <c r="CY605" s="79"/>
      <c r="CZ605" s="79"/>
      <c r="DA605" s="79"/>
    </row>
    <row r="606" spans="1:105" ht="15.75" x14ac:dyDescent="0.25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4"/>
      <c r="Y606" s="104"/>
      <c r="Z606" s="104"/>
      <c r="AA606" s="104"/>
      <c r="AB606" s="104"/>
      <c r="AC606" s="104"/>
      <c r="AD606" s="104"/>
      <c r="AE606" s="104"/>
      <c r="AF606" s="104"/>
      <c r="AG606" s="104"/>
      <c r="AH606" s="104"/>
      <c r="AI606" s="104"/>
      <c r="AJ606" s="104"/>
      <c r="AK606" s="104"/>
      <c r="AL606" s="104"/>
      <c r="AM606" s="104"/>
      <c r="AN606" s="104"/>
      <c r="AO606" s="104"/>
      <c r="AP606" s="104"/>
      <c r="AQ606" s="104"/>
      <c r="AR606" s="104"/>
      <c r="AS606" s="104"/>
      <c r="AT606" s="104"/>
      <c r="AU606" s="104"/>
      <c r="AV606" s="104"/>
      <c r="AW606" s="104"/>
      <c r="AX606" s="104"/>
      <c r="AY606" s="104"/>
      <c r="AZ606" s="104"/>
      <c r="BA606" s="104"/>
      <c r="BB606" s="104"/>
      <c r="BC606" s="104"/>
      <c r="BD606" s="104"/>
      <c r="BE606" s="104"/>
      <c r="BF606" s="104"/>
      <c r="BG606" s="104"/>
      <c r="BH606" s="104"/>
      <c r="BI606" s="104"/>
      <c r="BJ606" s="104"/>
      <c r="BK606" s="104"/>
      <c r="BL606" s="104"/>
      <c r="BM606" s="104"/>
      <c r="BN606" s="104"/>
      <c r="BO606" s="104"/>
      <c r="BP606" s="104"/>
      <c r="BQ606" s="104"/>
      <c r="BR606" s="104"/>
      <c r="BS606" s="104"/>
      <c r="BT606" s="104"/>
      <c r="BU606" s="104"/>
      <c r="BV606" s="79"/>
      <c r="BW606" s="79"/>
      <c r="BX606" s="79"/>
      <c r="BY606" s="79"/>
      <c r="BZ606" s="79"/>
      <c r="CA606" s="79"/>
      <c r="CB606" s="79"/>
      <c r="CC606" s="79"/>
      <c r="CD606" s="79"/>
      <c r="CE606" s="79"/>
      <c r="CF606" s="79"/>
      <c r="CG606" s="79"/>
      <c r="CH606" s="79"/>
      <c r="CI606" s="79"/>
      <c r="CJ606" s="79"/>
      <c r="CK606" s="79"/>
      <c r="CL606" s="79"/>
      <c r="CM606" s="79"/>
      <c r="CN606" s="79"/>
      <c r="CO606" s="79"/>
      <c r="CP606" s="79"/>
      <c r="CQ606" s="79"/>
      <c r="CR606" s="79"/>
      <c r="CS606" s="79"/>
      <c r="CT606" s="79"/>
      <c r="CU606" s="79"/>
      <c r="CV606" s="79"/>
      <c r="CW606" s="79"/>
      <c r="CX606" s="79"/>
      <c r="CY606" s="79"/>
      <c r="CZ606" s="79"/>
      <c r="DA606" s="79"/>
    </row>
    <row r="607" spans="1:105" ht="15.75" x14ac:dyDescent="0.25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4"/>
      <c r="Y607" s="104"/>
      <c r="Z607" s="104"/>
      <c r="AA607" s="104"/>
      <c r="AB607" s="104"/>
      <c r="AC607" s="104"/>
      <c r="AD607" s="104"/>
      <c r="AE607" s="104"/>
      <c r="AF607" s="104"/>
      <c r="AG607" s="104"/>
      <c r="AH607" s="104"/>
      <c r="AI607" s="104"/>
      <c r="AJ607" s="104"/>
      <c r="AK607" s="104"/>
      <c r="AL607" s="104"/>
      <c r="AM607" s="104"/>
      <c r="AN607" s="104"/>
      <c r="AO607" s="104"/>
      <c r="AP607" s="104"/>
      <c r="AQ607" s="104"/>
      <c r="AR607" s="104"/>
      <c r="AS607" s="104"/>
      <c r="AT607" s="104"/>
      <c r="AU607" s="104"/>
      <c r="AV607" s="104"/>
      <c r="AW607" s="104"/>
      <c r="AX607" s="104"/>
      <c r="AY607" s="104"/>
      <c r="AZ607" s="104"/>
      <c r="BA607" s="104"/>
      <c r="BB607" s="104"/>
      <c r="BC607" s="104"/>
      <c r="BD607" s="104"/>
      <c r="BE607" s="104"/>
      <c r="BF607" s="104"/>
      <c r="BG607" s="104"/>
      <c r="BH607" s="104"/>
      <c r="BI607" s="104"/>
      <c r="BJ607" s="104"/>
      <c r="BK607" s="104"/>
      <c r="BL607" s="104"/>
      <c r="BM607" s="104"/>
      <c r="BN607" s="104"/>
      <c r="BO607" s="104"/>
      <c r="BP607" s="104"/>
      <c r="BQ607" s="104"/>
      <c r="BR607" s="104"/>
      <c r="BS607" s="104"/>
      <c r="BT607" s="104"/>
      <c r="BU607" s="104"/>
      <c r="BV607" s="79"/>
      <c r="BW607" s="79"/>
      <c r="BX607" s="79"/>
      <c r="BY607" s="79"/>
      <c r="BZ607" s="79"/>
      <c r="CA607" s="79"/>
      <c r="CB607" s="79"/>
      <c r="CC607" s="79"/>
      <c r="CD607" s="79"/>
      <c r="CE607" s="79"/>
      <c r="CF607" s="79"/>
      <c r="CG607" s="79"/>
      <c r="CH607" s="79"/>
      <c r="CI607" s="79"/>
      <c r="CJ607" s="79"/>
      <c r="CK607" s="79"/>
      <c r="CL607" s="79"/>
      <c r="CM607" s="79"/>
      <c r="CN607" s="79"/>
      <c r="CO607" s="79"/>
      <c r="CP607" s="79"/>
      <c r="CQ607" s="79"/>
      <c r="CR607" s="79"/>
      <c r="CS607" s="79"/>
      <c r="CT607" s="79"/>
      <c r="CU607" s="79"/>
      <c r="CV607" s="79"/>
      <c r="CW607" s="79"/>
      <c r="CX607" s="79"/>
      <c r="CY607" s="79"/>
      <c r="CZ607" s="79"/>
      <c r="DA607" s="79"/>
    </row>
    <row r="608" spans="1:105" ht="15.75" x14ac:dyDescent="0.25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4"/>
      <c r="AI608" s="104"/>
      <c r="AJ608" s="104"/>
      <c r="AK608" s="104"/>
      <c r="AL608" s="104"/>
      <c r="AM608" s="104"/>
      <c r="AN608" s="104"/>
      <c r="AO608" s="104"/>
      <c r="AP608" s="104"/>
      <c r="AQ608" s="104"/>
      <c r="AR608" s="104"/>
      <c r="AS608" s="104"/>
      <c r="AT608" s="104"/>
      <c r="AU608" s="104"/>
      <c r="AV608" s="104"/>
      <c r="AW608" s="104"/>
      <c r="AX608" s="104"/>
      <c r="AY608" s="104"/>
      <c r="AZ608" s="104"/>
      <c r="BA608" s="104"/>
      <c r="BB608" s="104"/>
      <c r="BC608" s="104"/>
      <c r="BD608" s="104"/>
      <c r="BE608" s="104"/>
      <c r="BF608" s="104"/>
      <c r="BG608" s="104"/>
      <c r="BH608" s="104"/>
      <c r="BI608" s="104"/>
      <c r="BJ608" s="104"/>
      <c r="BK608" s="104"/>
      <c r="BL608" s="104"/>
      <c r="BM608" s="104"/>
      <c r="BN608" s="104"/>
      <c r="BO608" s="104"/>
      <c r="BP608" s="104"/>
      <c r="BQ608" s="104"/>
      <c r="BR608" s="104"/>
      <c r="BS608" s="104"/>
      <c r="BT608" s="104"/>
      <c r="BU608" s="104"/>
      <c r="BV608" s="79"/>
      <c r="BW608" s="79"/>
      <c r="BX608" s="79"/>
      <c r="BY608" s="79"/>
      <c r="BZ608" s="79"/>
      <c r="CA608" s="79"/>
      <c r="CB608" s="79"/>
      <c r="CC608" s="79"/>
      <c r="CD608" s="79"/>
      <c r="CE608" s="79"/>
      <c r="CF608" s="79"/>
      <c r="CG608" s="79"/>
      <c r="CH608" s="79"/>
      <c r="CI608" s="79"/>
      <c r="CJ608" s="79"/>
      <c r="CK608" s="79"/>
      <c r="CL608" s="79"/>
      <c r="CM608" s="79"/>
      <c r="CN608" s="79"/>
      <c r="CO608" s="79"/>
      <c r="CP608" s="79"/>
      <c r="CQ608" s="79"/>
      <c r="CR608" s="79"/>
      <c r="CS608" s="79"/>
      <c r="CT608" s="79"/>
      <c r="CU608" s="79"/>
      <c r="CV608" s="79"/>
      <c r="CW608" s="79"/>
      <c r="CX608" s="79"/>
      <c r="CY608" s="79"/>
      <c r="CZ608" s="79"/>
      <c r="DA608" s="79"/>
    </row>
    <row r="609" spans="1:105" ht="15.75" x14ac:dyDescent="0.25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  <c r="AJ609" s="104"/>
      <c r="AK609" s="104"/>
      <c r="AL609" s="104"/>
      <c r="AM609" s="104"/>
      <c r="AN609" s="104"/>
      <c r="AO609" s="104"/>
      <c r="AP609" s="104"/>
      <c r="AQ609" s="104"/>
      <c r="AR609" s="104"/>
      <c r="AS609" s="104"/>
      <c r="AT609" s="104"/>
      <c r="AU609" s="104"/>
      <c r="AV609" s="104"/>
      <c r="AW609" s="104"/>
      <c r="AX609" s="104"/>
      <c r="AY609" s="104"/>
      <c r="AZ609" s="104"/>
      <c r="BA609" s="104"/>
      <c r="BB609" s="104"/>
      <c r="BC609" s="104"/>
      <c r="BD609" s="104"/>
      <c r="BE609" s="104"/>
      <c r="BF609" s="104"/>
      <c r="BG609" s="104"/>
      <c r="BH609" s="104"/>
      <c r="BI609" s="104"/>
      <c r="BJ609" s="104"/>
      <c r="BK609" s="104"/>
      <c r="BL609" s="104"/>
      <c r="BM609" s="104"/>
      <c r="BN609" s="104"/>
      <c r="BO609" s="104"/>
      <c r="BP609" s="104"/>
      <c r="BQ609" s="104"/>
      <c r="BR609" s="104"/>
      <c r="BS609" s="104"/>
      <c r="BT609" s="104"/>
      <c r="BU609" s="104"/>
      <c r="BV609" s="79"/>
      <c r="BW609" s="79"/>
      <c r="BX609" s="79"/>
      <c r="BY609" s="79"/>
      <c r="BZ609" s="79"/>
      <c r="CA609" s="79"/>
      <c r="CB609" s="79"/>
      <c r="CC609" s="79"/>
      <c r="CD609" s="79"/>
      <c r="CE609" s="79"/>
      <c r="CF609" s="79"/>
      <c r="CG609" s="79"/>
      <c r="CH609" s="79"/>
      <c r="CI609" s="79"/>
      <c r="CJ609" s="79"/>
      <c r="CK609" s="79"/>
      <c r="CL609" s="79"/>
      <c r="CM609" s="79"/>
      <c r="CN609" s="79"/>
      <c r="CO609" s="79"/>
      <c r="CP609" s="79"/>
      <c r="CQ609" s="79"/>
      <c r="CR609" s="79"/>
      <c r="CS609" s="79"/>
      <c r="CT609" s="79"/>
      <c r="CU609" s="79"/>
      <c r="CV609" s="79"/>
      <c r="CW609" s="79"/>
      <c r="CX609" s="79"/>
      <c r="CY609" s="79"/>
      <c r="CZ609" s="79"/>
      <c r="DA609" s="79"/>
    </row>
    <row r="610" spans="1:105" ht="15.75" x14ac:dyDescent="0.25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4"/>
      <c r="AI610" s="104"/>
      <c r="AJ610" s="104"/>
      <c r="AK610" s="104"/>
      <c r="AL610" s="104"/>
      <c r="AM610" s="104"/>
      <c r="AN610" s="104"/>
      <c r="AO610" s="104"/>
      <c r="AP610" s="104"/>
      <c r="AQ610" s="104"/>
      <c r="AR610" s="104"/>
      <c r="AS610" s="104"/>
      <c r="AT610" s="104"/>
      <c r="AU610" s="104"/>
      <c r="AV610" s="104"/>
      <c r="AW610" s="104"/>
      <c r="AX610" s="104"/>
      <c r="AY610" s="104"/>
      <c r="AZ610" s="104"/>
      <c r="BA610" s="104"/>
      <c r="BB610" s="104"/>
      <c r="BC610" s="104"/>
      <c r="BD610" s="104"/>
      <c r="BE610" s="104"/>
      <c r="BF610" s="104"/>
      <c r="BG610" s="104"/>
      <c r="BH610" s="104"/>
      <c r="BI610" s="104"/>
      <c r="BJ610" s="104"/>
      <c r="BK610" s="104"/>
      <c r="BL610" s="104"/>
      <c r="BM610" s="104"/>
      <c r="BN610" s="104"/>
      <c r="BO610" s="104"/>
      <c r="BP610" s="104"/>
      <c r="BQ610" s="104"/>
      <c r="BR610" s="104"/>
      <c r="BS610" s="104"/>
      <c r="BT610" s="104"/>
      <c r="BU610" s="104"/>
      <c r="BV610" s="79"/>
      <c r="BW610" s="79"/>
      <c r="BX610" s="79"/>
      <c r="BY610" s="79"/>
      <c r="BZ610" s="79"/>
      <c r="CA610" s="79"/>
      <c r="CB610" s="79"/>
      <c r="CC610" s="79"/>
      <c r="CD610" s="79"/>
      <c r="CE610" s="79"/>
      <c r="CF610" s="79"/>
      <c r="CG610" s="79"/>
      <c r="CH610" s="79"/>
      <c r="CI610" s="79"/>
      <c r="CJ610" s="79"/>
      <c r="CK610" s="79"/>
      <c r="CL610" s="79"/>
      <c r="CM610" s="79"/>
      <c r="CN610" s="79"/>
      <c r="CO610" s="79"/>
      <c r="CP610" s="79"/>
      <c r="CQ610" s="79"/>
      <c r="CR610" s="79"/>
      <c r="CS610" s="79"/>
      <c r="CT610" s="79"/>
      <c r="CU610" s="79"/>
      <c r="CV610" s="79"/>
      <c r="CW610" s="79"/>
      <c r="CX610" s="79"/>
      <c r="CY610" s="79"/>
      <c r="CZ610" s="79"/>
      <c r="DA610" s="79"/>
    </row>
    <row r="611" spans="1:105" ht="15.75" x14ac:dyDescent="0.25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4"/>
      <c r="AI611" s="104"/>
      <c r="AJ611" s="104"/>
      <c r="AK611" s="104"/>
      <c r="AL611" s="104"/>
      <c r="AM611" s="104"/>
      <c r="AN611" s="104"/>
      <c r="AO611" s="104"/>
      <c r="AP611" s="104"/>
      <c r="AQ611" s="104"/>
      <c r="AR611" s="104"/>
      <c r="AS611" s="104"/>
      <c r="AT611" s="104"/>
      <c r="AU611" s="104"/>
      <c r="AV611" s="104"/>
      <c r="AW611" s="104"/>
      <c r="AX611" s="104"/>
      <c r="AY611" s="104"/>
      <c r="AZ611" s="104"/>
      <c r="BA611" s="104"/>
      <c r="BB611" s="104"/>
      <c r="BC611" s="104"/>
      <c r="BD611" s="104"/>
      <c r="BE611" s="104"/>
      <c r="BF611" s="104"/>
      <c r="BG611" s="104"/>
      <c r="BH611" s="104"/>
      <c r="BI611" s="104"/>
      <c r="BJ611" s="104"/>
      <c r="BK611" s="104"/>
      <c r="BL611" s="104"/>
      <c r="BM611" s="104"/>
      <c r="BN611" s="104"/>
      <c r="BO611" s="104"/>
      <c r="BP611" s="104"/>
      <c r="BQ611" s="104"/>
      <c r="BR611" s="104"/>
      <c r="BS611" s="104"/>
      <c r="BT611" s="104"/>
      <c r="BU611" s="104"/>
      <c r="BV611" s="79"/>
      <c r="BW611" s="79"/>
      <c r="BX611" s="79"/>
      <c r="BY611" s="79"/>
      <c r="BZ611" s="79"/>
      <c r="CA611" s="79"/>
      <c r="CB611" s="79"/>
      <c r="CC611" s="79"/>
      <c r="CD611" s="79"/>
      <c r="CE611" s="79"/>
      <c r="CF611" s="79"/>
      <c r="CG611" s="79"/>
      <c r="CH611" s="79"/>
      <c r="CI611" s="79"/>
      <c r="CJ611" s="79"/>
      <c r="CK611" s="79"/>
      <c r="CL611" s="79"/>
      <c r="CM611" s="79"/>
      <c r="CN611" s="79"/>
      <c r="CO611" s="79"/>
      <c r="CP611" s="79"/>
      <c r="CQ611" s="79"/>
      <c r="CR611" s="79"/>
      <c r="CS611" s="79"/>
      <c r="CT611" s="79"/>
      <c r="CU611" s="79"/>
      <c r="CV611" s="79"/>
      <c r="CW611" s="79"/>
      <c r="CX611" s="79"/>
      <c r="CY611" s="79"/>
      <c r="CZ611" s="79"/>
      <c r="DA611" s="79"/>
    </row>
    <row r="612" spans="1:105" ht="15.75" x14ac:dyDescent="0.25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4"/>
      <c r="AI612" s="104"/>
      <c r="AJ612" s="104"/>
      <c r="AK612" s="104"/>
      <c r="AL612" s="104"/>
      <c r="AM612" s="104"/>
      <c r="AN612" s="104"/>
      <c r="AO612" s="104"/>
      <c r="AP612" s="104"/>
      <c r="AQ612" s="104"/>
      <c r="AR612" s="104"/>
      <c r="AS612" s="104"/>
      <c r="AT612" s="104"/>
      <c r="AU612" s="104"/>
      <c r="AV612" s="104"/>
      <c r="AW612" s="104"/>
      <c r="AX612" s="104"/>
      <c r="AY612" s="104"/>
      <c r="AZ612" s="104"/>
      <c r="BA612" s="104"/>
      <c r="BB612" s="104"/>
      <c r="BC612" s="104"/>
      <c r="BD612" s="104"/>
      <c r="BE612" s="104"/>
      <c r="BF612" s="104"/>
      <c r="BG612" s="104"/>
      <c r="BH612" s="104"/>
      <c r="BI612" s="104"/>
      <c r="BJ612" s="104"/>
      <c r="BK612" s="104"/>
      <c r="BL612" s="104"/>
      <c r="BM612" s="104"/>
      <c r="BN612" s="104"/>
      <c r="BO612" s="104"/>
      <c r="BP612" s="104"/>
      <c r="BQ612" s="104"/>
      <c r="BR612" s="104"/>
      <c r="BS612" s="104"/>
      <c r="BT612" s="104"/>
      <c r="BU612" s="104"/>
      <c r="BV612" s="79"/>
      <c r="BW612" s="79"/>
      <c r="BX612" s="79"/>
      <c r="BY612" s="79"/>
      <c r="BZ612" s="79"/>
      <c r="CA612" s="79"/>
      <c r="CB612" s="79"/>
      <c r="CC612" s="79"/>
      <c r="CD612" s="79"/>
      <c r="CE612" s="79"/>
      <c r="CF612" s="79"/>
      <c r="CG612" s="79"/>
      <c r="CH612" s="79"/>
      <c r="CI612" s="79"/>
      <c r="CJ612" s="79"/>
      <c r="CK612" s="79"/>
      <c r="CL612" s="79"/>
      <c r="CM612" s="79"/>
      <c r="CN612" s="79"/>
      <c r="CO612" s="79"/>
      <c r="CP612" s="79"/>
      <c r="CQ612" s="79"/>
      <c r="CR612" s="79"/>
      <c r="CS612" s="79"/>
      <c r="CT612" s="79"/>
      <c r="CU612" s="79"/>
      <c r="CV612" s="79"/>
      <c r="CW612" s="79"/>
      <c r="CX612" s="79"/>
      <c r="CY612" s="79"/>
      <c r="CZ612" s="79"/>
      <c r="DA612" s="79"/>
    </row>
    <row r="613" spans="1:105" ht="15.75" x14ac:dyDescent="0.25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4"/>
      <c r="Y613" s="104"/>
      <c r="Z613" s="104"/>
      <c r="AA613" s="104"/>
      <c r="AB613" s="104"/>
      <c r="AC613" s="104"/>
      <c r="AD613" s="104"/>
      <c r="AE613" s="104"/>
      <c r="AF613" s="104"/>
      <c r="AG613" s="104"/>
      <c r="AH613" s="104"/>
      <c r="AI613" s="104"/>
      <c r="AJ613" s="104"/>
      <c r="AK613" s="104"/>
      <c r="AL613" s="104"/>
      <c r="AM613" s="104"/>
      <c r="AN613" s="104"/>
      <c r="AO613" s="104"/>
      <c r="AP613" s="104"/>
      <c r="AQ613" s="104"/>
      <c r="AR613" s="104"/>
      <c r="AS613" s="104"/>
      <c r="AT613" s="104"/>
      <c r="AU613" s="104"/>
      <c r="AV613" s="104"/>
      <c r="AW613" s="104"/>
      <c r="AX613" s="104"/>
      <c r="AY613" s="104"/>
      <c r="AZ613" s="104"/>
      <c r="BA613" s="104"/>
      <c r="BB613" s="104"/>
      <c r="BC613" s="104"/>
      <c r="BD613" s="104"/>
      <c r="BE613" s="104"/>
      <c r="BF613" s="104"/>
      <c r="BG613" s="104"/>
      <c r="BH613" s="104"/>
      <c r="BI613" s="104"/>
      <c r="BJ613" s="104"/>
      <c r="BK613" s="104"/>
      <c r="BL613" s="104"/>
      <c r="BM613" s="104"/>
      <c r="BN613" s="104"/>
      <c r="BO613" s="104"/>
      <c r="BP613" s="104"/>
      <c r="BQ613" s="104"/>
      <c r="BR613" s="104"/>
      <c r="BS613" s="104"/>
      <c r="BT613" s="104"/>
      <c r="BU613" s="104"/>
      <c r="BV613" s="79"/>
      <c r="BW613" s="79"/>
      <c r="BX613" s="79"/>
      <c r="BY613" s="79"/>
      <c r="BZ613" s="79"/>
      <c r="CA613" s="79"/>
      <c r="CB613" s="79"/>
      <c r="CC613" s="79"/>
      <c r="CD613" s="79"/>
      <c r="CE613" s="79"/>
      <c r="CF613" s="79"/>
      <c r="CG613" s="79"/>
      <c r="CH613" s="79"/>
      <c r="CI613" s="79"/>
      <c r="CJ613" s="79"/>
      <c r="CK613" s="79"/>
      <c r="CL613" s="79"/>
      <c r="CM613" s="79"/>
      <c r="CN613" s="79"/>
      <c r="CO613" s="79"/>
      <c r="CP613" s="79"/>
      <c r="CQ613" s="79"/>
      <c r="CR613" s="79"/>
      <c r="CS613" s="79"/>
      <c r="CT613" s="79"/>
      <c r="CU613" s="79"/>
      <c r="CV613" s="79"/>
      <c r="CW613" s="79"/>
      <c r="CX613" s="79"/>
      <c r="CY613" s="79"/>
      <c r="CZ613" s="79"/>
      <c r="DA613" s="79"/>
    </row>
    <row r="614" spans="1:105" ht="15.75" x14ac:dyDescent="0.25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4"/>
      <c r="Y614" s="104"/>
      <c r="Z614" s="104"/>
      <c r="AA614" s="104"/>
      <c r="AB614" s="104"/>
      <c r="AC614" s="104"/>
      <c r="AD614" s="104"/>
      <c r="AE614" s="104"/>
      <c r="AF614" s="104"/>
      <c r="AG614" s="104"/>
      <c r="AH614" s="104"/>
      <c r="AI614" s="104"/>
      <c r="AJ614" s="104"/>
      <c r="AK614" s="104"/>
      <c r="AL614" s="104"/>
      <c r="AM614" s="104"/>
      <c r="AN614" s="104"/>
      <c r="AO614" s="104"/>
      <c r="AP614" s="104"/>
      <c r="AQ614" s="104"/>
      <c r="AR614" s="104"/>
      <c r="AS614" s="104"/>
      <c r="AT614" s="104"/>
      <c r="AU614" s="104"/>
      <c r="AV614" s="104"/>
      <c r="AW614" s="104"/>
      <c r="AX614" s="104"/>
      <c r="AY614" s="104"/>
      <c r="AZ614" s="104"/>
      <c r="BA614" s="104"/>
      <c r="BB614" s="104"/>
      <c r="BC614" s="104"/>
      <c r="BD614" s="104"/>
      <c r="BE614" s="104"/>
      <c r="BF614" s="104"/>
      <c r="BG614" s="104"/>
      <c r="BH614" s="104"/>
      <c r="BI614" s="104"/>
      <c r="BJ614" s="104"/>
      <c r="BK614" s="104"/>
      <c r="BL614" s="104"/>
      <c r="BM614" s="104"/>
      <c r="BN614" s="104"/>
      <c r="BO614" s="104"/>
      <c r="BP614" s="104"/>
      <c r="BQ614" s="104"/>
      <c r="BR614" s="104"/>
      <c r="BS614" s="104"/>
      <c r="BT614" s="104"/>
      <c r="BU614" s="104"/>
      <c r="BV614" s="79"/>
      <c r="BW614" s="79"/>
      <c r="BX614" s="79"/>
      <c r="BY614" s="79"/>
      <c r="BZ614" s="79"/>
      <c r="CA614" s="79"/>
      <c r="CB614" s="79"/>
      <c r="CC614" s="79"/>
      <c r="CD614" s="79"/>
      <c r="CE614" s="79"/>
      <c r="CF614" s="79"/>
      <c r="CG614" s="79"/>
      <c r="CH614" s="79"/>
      <c r="CI614" s="79"/>
      <c r="CJ614" s="79"/>
      <c r="CK614" s="79"/>
      <c r="CL614" s="79"/>
      <c r="CM614" s="79"/>
      <c r="CN614" s="79"/>
      <c r="CO614" s="79"/>
      <c r="CP614" s="79"/>
      <c r="CQ614" s="79"/>
      <c r="CR614" s="79"/>
      <c r="CS614" s="79"/>
      <c r="CT614" s="79"/>
      <c r="CU614" s="79"/>
      <c r="CV614" s="79"/>
      <c r="CW614" s="79"/>
      <c r="CX614" s="79"/>
      <c r="CY614" s="79"/>
      <c r="CZ614" s="79"/>
      <c r="DA614" s="79"/>
    </row>
    <row r="615" spans="1:105" ht="15.75" x14ac:dyDescent="0.2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4"/>
      <c r="Y615" s="104"/>
      <c r="Z615" s="104"/>
      <c r="AA615" s="104"/>
      <c r="AB615" s="104"/>
      <c r="AC615" s="104"/>
      <c r="AD615" s="104"/>
      <c r="AE615" s="104"/>
      <c r="AF615" s="104"/>
      <c r="AG615" s="104"/>
      <c r="AH615" s="104"/>
      <c r="AI615" s="104"/>
      <c r="AJ615" s="104"/>
      <c r="AK615" s="104"/>
      <c r="AL615" s="104"/>
      <c r="AM615" s="104"/>
      <c r="AN615" s="104"/>
      <c r="AO615" s="104"/>
      <c r="AP615" s="104"/>
      <c r="AQ615" s="104"/>
      <c r="AR615" s="104"/>
      <c r="AS615" s="104"/>
      <c r="AT615" s="104"/>
      <c r="AU615" s="104"/>
      <c r="AV615" s="104"/>
      <c r="AW615" s="104"/>
      <c r="AX615" s="104"/>
      <c r="AY615" s="104"/>
      <c r="AZ615" s="104"/>
      <c r="BA615" s="104"/>
      <c r="BB615" s="104"/>
      <c r="BC615" s="104"/>
      <c r="BD615" s="104"/>
      <c r="BE615" s="104"/>
      <c r="BF615" s="104"/>
      <c r="BG615" s="104"/>
      <c r="BH615" s="104"/>
      <c r="BI615" s="104"/>
      <c r="BJ615" s="104"/>
      <c r="BK615" s="104"/>
      <c r="BL615" s="104"/>
      <c r="BM615" s="104"/>
      <c r="BN615" s="104"/>
      <c r="BO615" s="104"/>
      <c r="BP615" s="104"/>
      <c r="BQ615" s="104"/>
      <c r="BR615" s="104"/>
      <c r="BS615" s="104"/>
      <c r="BT615" s="104"/>
      <c r="BU615" s="104"/>
      <c r="BV615" s="79"/>
      <c r="BW615" s="79"/>
      <c r="BX615" s="79"/>
      <c r="BY615" s="79"/>
      <c r="BZ615" s="79"/>
      <c r="CA615" s="79"/>
      <c r="CB615" s="79"/>
      <c r="CC615" s="79"/>
      <c r="CD615" s="79"/>
      <c r="CE615" s="79"/>
      <c r="CF615" s="79"/>
      <c r="CG615" s="79"/>
      <c r="CH615" s="79"/>
      <c r="CI615" s="79"/>
      <c r="CJ615" s="79"/>
      <c r="CK615" s="79"/>
      <c r="CL615" s="79"/>
      <c r="CM615" s="79"/>
      <c r="CN615" s="79"/>
      <c r="CO615" s="79"/>
      <c r="CP615" s="79"/>
      <c r="CQ615" s="79"/>
      <c r="CR615" s="79"/>
      <c r="CS615" s="79"/>
      <c r="CT615" s="79"/>
      <c r="CU615" s="79"/>
      <c r="CV615" s="79"/>
      <c r="CW615" s="79"/>
      <c r="CX615" s="79"/>
      <c r="CY615" s="79"/>
      <c r="CZ615" s="79"/>
      <c r="DA615" s="79"/>
    </row>
    <row r="616" spans="1:105" ht="15.75" x14ac:dyDescent="0.25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4"/>
      <c r="Y616" s="104"/>
      <c r="Z616" s="104"/>
      <c r="AA616" s="104"/>
      <c r="AB616" s="104"/>
      <c r="AC616" s="104"/>
      <c r="AD616" s="104"/>
      <c r="AE616" s="104"/>
      <c r="AF616" s="104"/>
      <c r="AG616" s="104"/>
      <c r="AH616" s="104"/>
      <c r="AI616" s="104"/>
      <c r="AJ616" s="104"/>
      <c r="AK616" s="104"/>
      <c r="AL616" s="104"/>
      <c r="AM616" s="104"/>
      <c r="AN616" s="104"/>
      <c r="AO616" s="104"/>
      <c r="AP616" s="104"/>
      <c r="AQ616" s="104"/>
      <c r="AR616" s="104"/>
      <c r="AS616" s="104"/>
      <c r="AT616" s="104"/>
      <c r="AU616" s="104"/>
      <c r="AV616" s="104"/>
      <c r="AW616" s="104"/>
      <c r="AX616" s="104"/>
      <c r="AY616" s="104"/>
      <c r="AZ616" s="104"/>
      <c r="BA616" s="104"/>
      <c r="BB616" s="104"/>
      <c r="BC616" s="104"/>
      <c r="BD616" s="104"/>
      <c r="BE616" s="104"/>
      <c r="BF616" s="104"/>
      <c r="BG616" s="104"/>
      <c r="BH616" s="104"/>
      <c r="BI616" s="104"/>
      <c r="BJ616" s="104"/>
      <c r="BK616" s="104"/>
      <c r="BL616" s="104"/>
      <c r="BM616" s="104"/>
      <c r="BN616" s="104"/>
      <c r="BO616" s="104"/>
      <c r="BP616" s="104"/>
      <c r="BQ616" s="104"/>
      <c r="BR616" s="104"/>
      <c r="BS616" s="104"/>
      <c r="BT616" s="104"/>
      <c r="BU616" s="104"/>
      <c r="BV616" s="79"/>
      <c r="BW616" s="79"/>
      <c r="BX616" s="79"/>
      <c r="BY616" s="79"/>
      <c r="BZ616" s="79"/>
      <c r="CA616" s="79"/>
      <c r="CB616" s="79"/>
      <c r="CC616" s="79"/>
      <c r="CD616" s="79"/>
      <c r="CE616" s="79"/>
      <c r="CF616" s="79"/>
      <c r="CG616" s="79"/>
      <c r="CH616" s="79"/>
      <c r="CI616" s="79"/>
      <c r="CJ616" s="79"/>
      <c r="CK616" s="79"/>
      <c r="CL616" s="79"/>
      <c r="CM616" s="79"/>
      <c r="CN616" s="79"/>
      <c r="CO616" s="79"/>
      <c r="CP616" s="79"/>
      <c r="CQ616" s="79"/>
      <c r="CR616" s="79"/>
      <c r="CS616" s="79"/>
      <c r="CT616" s="79"/>
      <c r="CU616" s="79"/>
      <c r="CV616" s="79"/>
      <c r="CW616" s="79"/>
      <c r="CX616" s="79"/>
      <c r="CY616" s="79"/>
      <c r="CZ616" s="79"/>
      <c r="DA616" s="79"/>
    </row>
    <row r="617" spans="1:105" ht="15.75" x14ac:dyDescent="0.25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4"/>
      <c r="Y617" s="104"/>
      <c r="Z617" s="104"/>
      <c r="AA617" s="104"/>
      <c r="AB617" s="104"/>
      <c r="AC617" s="104"/>
      <c r="AD617" s="104"/>
      <c r="AE617" s="104"/>
      <c r="AF617" s="104"/>
      <c r="AG617" s="104"/>
      <c r="AH617" s="104"/>
      <c r="AI617" s="104"/>
      <c r="AJ617" s="104"/>
      <c r="AK617" s="104"/>
      <c r="AL617" s="104"/>
      <c r="AM617" s="104"/>
      <c r="AN617" s="104"/>
      <c r="AO617" s="104"/>
      <c r="AP617" s="104"/>
      <c r="AQ617" s="104"/>
      <c r="AR617" s="104"/>
      <c r="AS617" s="104"/>
      <c r="AT617" s="104"/>
      <c r="AU617" s="104"/>
      <c r="AV617" s="104"/>
      <c r="AW617" s="104"/>
      <c r="AX617" s="104"/>
      <c r="AY617" s="104"/>
      <c r="AZ617" s="104"/>
      <c r="BA617" s="104"/>
      <c r="BB617" s="104"/>
      <c r="BC617" s="104"/>
      <c r="BD617" s="104"/>
      <c r="BE617" s="104"/>
      <c r="BF617" s="104"/>
      <c r="BG617" s="104"/>
      <c r="BH617" s="104"/>
      <c r="BI617" s="104"/>
      <c r="BJ617" s="104"/>
      <c r="BK617" s="104"/>
      <c r="BL617" s="104"/>
      <c r="BM617" s="104"/>
      <c r="BN617" s="104"/>
      <c r="BO617" s="104"/>
      <c r="BP617" s="104"/>
      <c r="BQ617" s="104"/>
      <c r="BR617" s="104"/>
      <c r="BS617" s="104"/>
      <c r="BT617" s="104"/>
      <c r="BU617" s="104"/>
      <c r="BV617" s="79"/>
      <c r="BW617" s="79"/>
      <c r="BX617" s="79"/>
      <c r="BY617" s="79"/>
      <c r="BZ617" s="79"/>
      <c r="CA617" s="79"/>
      <c r="CB617" s="79"/>
      <c r="CC617" s="79"/>
      <c r="CD617" s="79"/>
      <c r="CE617" s="79"/>
      <c r="CF617" s="79"/>
      <c r="CG617" s="79"/>
      <c r="CH617" s="79"/>
      <c r="CI617" s="79"/>
      <c r="CJ617" s="79"/>
      <c r="CK617" s="79"/>
      <c r="CL617" s="79"/>
      <c r="CM617" s="79"/>
      <c r="CN617" s="79"/>
      <c r="CO617" s="79"/>
      <c r="CP617" s="79"/>
      <c r="CQ617" s="79"/>
      <c r="CR617" s="79"/>
      <c r="CS617" s="79"/>
      <c r="CT617" s="79"/>
      <c r="CU617" s="79"/>
      <c r="CV617" s="79"/>
      <c r="CW617" s="79"/>
      <c r="CX617" s="79"/>
      <c r="CY617" s="79"/>
      <c r="CZ617" s="79"/>
      <c r="DA617" s="79"/>
    </row>
    <row r="618" spans="1:105" ht="15.75" x14ac:dyDescent="0.25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4"/>
      <c r="Y618" s="104"/>
      <c r="Z618" s="104"/>
      <c r="AA618" s="104"/>
      <c r="AB618" s="104"/>
      <c r="AC618" s="104"/>
      <c r="AD618" s="104"/>
      <c r="AE618" s="104"/>
      <c r="AF618" s="104"/>
      <c r="AG618" s="104"/>
      <c r="AH618" s="104"/>
      <c r="AI618" s="104"/>
      <c r="AJ618" s="104"/>
      <c r="AK618" s="104"/>
      <c r="AL618" s="104"/>
      <c r="AM618" s="104"/>
      <c r="AN618" s="104"/>
      <c r="AO618" s="104"/>
      <c r="AP618" s="104"/>
      <c r="AQ618" s="104"/>
      <c r="AR618" s="104"/>
      <c r="AS618" s="104"/>
      <c r="AT618" s="104"/>
      <c r="AU618" s="104"/>
      <c r="AV618" s="104"/>
      <c r="AW618" s="104"/>
      <c r="AX618" s="104"/>
      <c r="AY618" s="104"/>
      <c r="AZ618" s="104"/>
      <c r="BA618" s="104"/>
      <c r="BB618" s="104"/>
      <c r="BC618" s="104"/>
      <c r="BD618" s="104"/>
      <c r="BE618" s="104"/>
      <c r="BF618" s="104"/>
      <c r="BG618" s="104"/>
      <c r="BH618" s="104"/>
      <c r="BI618" s="104"/>
      <c r="BJ618" s="104"/>
      <c r="BK618" s="104"/>
      <c r="BL618" s="104"/>
      <c r="BM618" s="104"/>
      <c r="BN618" s="104"/>
      <c r="BO618" s="104"/>
      <c r="BP618" s="104"/>
      <c r="BQ618" s="104"/>
      <c r="BR618" s="104"/>
      <c r="BS618" s="104"/>
      <c r="BT618" s="104"/>
      <c r="BU618" s="104"/>
      <c r="BV618" s="79"/>
      <c r="BW618" s="79"/>
      <c r="BX618" s="79"/>
      <c r="BY618" s="79"/>
      <c r="BZ618" s="79"/>
      <c r="CA618" s="79"/>
      <c r="CB618" s="79"/>
      <c r="CC618" s="79"/>
      <c r="CD618" s="79"/>
      <c r="CE618" s="79"/>
      <c r="CF618" s="79"/>
      <c r="CG618" s="79"/>
      <c r="CH618" s="79"/>
      <c r="CI618" s="79"/>
      <c r="CJ618" s="79"/>
      <c r="CK618" s="79"/>
      <c r="CL618" s="79"/>
      <c r="CM618" s="79"/>
      <c r="CN618" s="79"/>
      <c r="CO618" s="79"/>
      <c r="CP618" s="79"/>
      <c r="CQ618" s="79"/>
      <c r="CR618" s="79"/>
      <c r="CS618" s="79"/>
      <c r="CT618" s="79"/>
      <c r="CU618" s="79"/>
      <c r="CV618" s="79"/>
      <c r="CW618" s="79"/>
      <c r="CX618" s="79"/>
      <c r="CY618" s="79"/>
      <c r="CZ618" s="79"/>
      <c r="DA618" s="79"/>
    </row>
    <row r="619" spans="1:105" ht="15.75" x14ac:dyDescent="0.25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4"/>
      <c r="Y619" s="104"/>
      <c r="Z619" s="104"/>
      <c r="AA619" s="104"/>
      <c r="AB619" s="104"/>
      <c r="AC619" s="104"/>
      <c r="AD619" s="104"/>
      <c r="AE619" s="104"/>
      <c r="AF619" s="104"/>
      <c r="AG619" s="104"/>
      <c r="AH619" s="104"/>
      <c r="AI619" s="104"/>
      <c r="AJ619" s="104"/>
      <c r="AK619" s="104"/>
      <c r="AL619" s="104"/>
      <c r="AM619" s="104"/>
      <c r="AN619" s="104"/>
      <c r="AO619" s="104"/>
      <c r="AP619" s="104"/>
      <c r="AQ619" s="104"/>
      <c r="AR619" s="104"/>
      <c r="AS619" s="104"/>
      <c r="AT619" s="104"/>
      <c r="AU619" s="104"/>
      <c r="AV619" s="104"/>
      <c r="AW619" s="104"/>
      <c r="AX619" s="104"/>
      <c r="AY619" s="104"/>
      <c r="AZ619" s="104"/>
      <c r="BA619" s="104"/>
      <c r="BB619" s="104"/>
      <c r="BC619" s="104"/>
      <c r="BD619" s="104"/>
      <c r="BE619" s="104"/>
      <c r="BF619" s="104"/>
      <c r="BG619" s="104"/>
      <c r="BH619" s="104"/>
      <c r="BI619" s="104"/>
      <c r="BJ619" s="104"/>
      <c r="BK619" s="104"/>
      <c r="BL619" s="104"/>
      <c r="BM619" s="104"/>
      <c r="BN619" s="104"/>
      <c r="BO619" s="104"/>
      <c r="BP619" s="104"/>
      <c r="BQ619" s="104"/>
      <c r="BR619" s="104"/>
      <c r="BS619" s="104"/>
      <c r="BT619" s="104"/>
      <c r="BU619" s="104"/>
      <c r="BV619" s="79"/>
      <c r="BW619" s="79"/>
      <c r="BX619" s="79"/>
      <c r="BY619" s="79"/>
      <c r="BZ619" s="79"/>
      <c r="CA619" s="79"/>
      <c r="CB619" s="79"/>
      <c r="CC619" s="79"/>
      <c r="CD619" s="79"/>
      <c r="CE619" s="79"/>
      <c r="CF619" s="79"/>
      <c r="CG619" s="79"/>
      <c r="CH619" s="79"/>
      <c r="CI619" s="79"/>
      <c r="CJ619" s="79"/>
      <c r="CK619" s="79"/>
      <c r="CL619" s="79"/>
      <c r="CM619" s="79"/>
      <c r="CN619" s="79"/>
      <c r="CO619" s="79"/>
      <c r="CP619" s="79"/>
      <c r="CQ619" s="79"/>
      <c r="CR619" s="79"/>
      <c r="CS619" s="79"/>
      <c r="CT619" s="79"/>
      <c r="CU619" s="79"/>
      <c r="CV619" s="79"/>
      <c r="CW619" s="79"/>
      <c r="CX619" s="79"/>
      <c r="CY619" s="79"/>
      <c r="CZ619" s="79"/>
      <c r="DA619" s="79"/>
    </row>
    <row r="620" spans="1:105" ht="15.75" x14ac:dyDescent="0.25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4"/>
      <c r="Y620" s="104"/>
      <c r="Z620" s="104"/>
      <c r="AA620" s="104"/>
      <c r="AB620" s="104"/>
      <c r="AC620" s="104"/>
      <c r="AD620" s="104"/>
      <c r="AE620" s="104"/>
      <c r="AF620" s="104"/>
      <c r="AG620" s="104"/>
      <c r="AH620" s="104"/>
      <c r="AI620" s="104"/>
      <c r="AJ620" s="104"/>
      <c r="AK620" s="104"/>
      <c r="AL620" s="104"/>
      <c r="AM620" s="104"/>
      <c r="AN620" s="104"/>
      <c r="AO620" s="104"/>
      <c r="AP620" s="104"/>
      <c r="AQ620" s="104"/>
      <c r="AR620" s="104"/>
      <c r="AS620" s="104"/>
      <c r="AT620" s="104"/>
      <c r="AU620" s="104"/>
      <c r="AV620" s="104"/>
      <c r="AW620" s="104"/>
      <c r="AX620" s="104"/>
      <c r="AY620" s="104"/>
      <c r="AZ620" s="104"/>
      <c r="BA620" s="104"/>
      <c r="BB620" s="104"/>
      <c r="BC620" s="104"/>
      <c r="BD620" s="104"/>
      <c r="BE620" s="104"/>
      <c r="BF620" s="104"/>
      <c r="BG620" s="104"/>
      <c r="BH620" s="104"/>
      <c r="BI620" s="104"/>
      <c r="BJ620" s="104"/>
      <c r="BK620" s="104"/>
      <c r="BL620" s="104"/>
      <c r="BM620" s="104"/>
      <c r="BN620" s="104"/>
      <c r="BO620" s="104"/>
      <c r="BP620" s="104"/>
      <c r="BQ620" s="104"/>
      <c r="BR620" s="104"/>
      <c r="BS620" s="104"/>
      <c r="BT620" s="104"/>
      <c r="BU620" s="104"/>
      <c r="BV620" s="79"/>
      <c r="BW620" s="79"/>
      <c r="BX620" s="79"/>
      <c r="BY620" s="79"/>
      <c r="BZ620" s="79"/>
      <c r="CA620" s="79"/>
      <c r="CB620" s="79"/>
      <c r="CC620" s="79"/>
      <c r="CD620" s="79"/>
      <c r="CE620" s="79"/>
      <c r="CF620" s="79"/>
      <c r="CG620" s="79"/>
      <c r="CH620" s="79"/>
      <c r="CI620" s="79"/>
      <c r="CJ620" s="79"/>
      <c r="CK620" s="79"/>
      <c r="CL620" s="79"/>
      <c r="CM620" s="79"/>
      <c r="CN620" s="79"/>
      <c r="CO620" s="79"/>
      <c r="CP620" s="79"/>
      <c r="CQ620" s="79"/>
      <c r="CR620" s="79"/>
      <c r="CS620" s="79"/>
      <c r="CT620" s="79"/>
      <c r="CU620" s="79"/>
      <c r="CV620" s="79"/>
      <c r="CW620" s="79"/>
      <c r="CX620" s="79"/>
      <c r="CY620" s="79"/>
      <c r="CZ620" s="79"/>
      <c r="DA620" s="79"/>
    </row>
    <row r="621" spans="1:105" ht="15.75" x14ac:dyDescent="0.25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4"/>
      <c r="Y621" s="104"/>
      <c r="Z621" s="104"/>
      <c r="AA621" s="104"/>
      <c r="AB621" s="104"/>
      <c r="AC621" s="104"/>
      <c r="AD621" s="104"/>
      <c r="AE621" s="104"/>
      <c r="AF621" s="104"/>
      <c r="AG621" s="104"/>
      <c r="AH621" s="104"/>
      <c r="AI621" s="104"/>
      <c r="AJ621" s="104"/>
      <c r="AK621" s="104"/>
      <c r="AL621" s="104"/>
      <c r="AM621" s="104"/>
      <c r="AN621" s="104"/>
      <c r="AO621" s="104"/>
      <c r="AP621" s="104"/>
      <c r="AQ621" s="104"/>
      <c r="AR621" s="104"/>
      <c r="AS621" s="104"/>
      <c r="AT621" s="104"/>
      <c r="AU621" s="104"/>
      <c r="AV621" s="104"/>
      <c r="AW621" s="104"/>
      <c r="AX621" s="104"/>
      <c r="AY621" s="104"/>
      <c r="AZ621" s="104"/>
      <c r="BA621" s="104"/>
      <c r="BB621" s="104"/>
      <c r="BC621" s="104"/>
      <c r="BD621" s="104"/>
      <c r="BE621" s="104"/>
      <c r="BF621" s="104"/>
      <c r="BG621" s="104"/>
      <c r="BH621" s="104"/>
      <c r="BI621" s="104"/>
      <c r="BJ621" s="104"/>
      <c r="BK621" s="104"/>
      <c r="BL621" s="104"/>
      <c r="BM621" s="104"/>
      <c r="BN621" s="104"/>
      <c r="BO621" s="104"/>
      <c r="BP621" s="104"/>
      <c r="BQ621" s="104"/>
      <c r="BR621" s="104"/>
      <c r="BS621" s="104"/>
      <c r="BT621" s="104"/>
      <c r="BU621" s="104"/>
      <c r="BV621" s="79"/>
      <c r="BW621" s="79"/>
      <c r="BX621" s="79"/>
      <c r="BY621" s="79"/>
      <c r="BZ621" s="79"/>
      <c r="CA621" s="79"/>
      <c r="CB621" s="79"/>
      <c r="CC621" s="79"/>
      <c r="CD621" s="79"/>
      <c r="CE621" s="79"/>
      <c r="CF621" s="79"/>
      <c r="CG621" s="79"/>
      <c r="CH621" s="79"/>
      <c r="CI621" s="79"/>
      <c r="CJ621" s="79"/>
      <c r="CK621" s="79"/>
      <c r="CL621" s="79"/>
      <c r="CM621" s="79"/>
      <c r="CN621" s="79"/>
      <c r="CO621" s="79"/>
      <c r="CP621" s="79"/>
      <c r="CQ621" s="79"/>
      <c r="CR621" s="79"/>
      <c r="CS621" s="79"/>
      <c r="CT621" s="79"/>
      <c r="CU621" s="79"/>
      <c r="CV621" s="79"/>
      <c r="CW621" s="79"/>
      <c r="CX621" s="79"/>
      <c r="CY621" s="79"/>
      <c r="CZ621" s="79"/>
      <c r="DA621" s="79"/>
    </row>
    <row r="622" spans="1:105" ht="15.75" x14ac:dyDescent="0.25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4"/>
      <c r="Y622" s="104"/>
      <c r="Z622" s="104"/>
      <c r="AA622" s="104"/>
      <c r="AB622" s="104"/>
      <c r="AC622" s="104"/>
      <c r="AD622" s="104"/>
      <c r="AE622" s="104"/>
      <c r="AF622" s="104"/>
      <c r="AG622" s="104"/>
      <c r="AH622" s="104"/>
      <c r="AI622" s="104"/>
      <c r="AJ622" s="104"/>
      <c r="AK622" s="104"/>
      <c r="AL622" s="104"/>
      <c r="AM622" s="104"/>
      <c r="AN622" s="104"/>
      <c r="AO622" s="104"/>
      <c r="AP622" s="104"/>
      <c r="AQ622" s="104"/>
      <c r="AR622" s="104"/>
      <c r="AS622" s="104"/>
      <c r="AT622" s="104"/>
      <c r="AU622" s="104"/>
      <c r="AV622" s="104"/>
      <c r="AW622" s="104"/>
      <c r="AX622" s="104"/>
      <c r="AY622" s="104"/>
      <c r="AZ622" s="104"/>
      <c r="BA622" s="104"/>
      <c r="BB622" s="104"/>
      <c r="BC622" s="104"/>
      <c r="BD622" s="104"/>
      <c r="BE622" s="104"/>
      <c r="BF622" s="104"/>
      <c r="BG622" s="104"/>
      <c r="BH622" s="104"/>
      <c r="BI622" s="104"/>
      <c r="BJ622" s="104"/>
      <c r="BK622" s="104"/>
      <c r="BL622" s="104"/>
      <c r="BM622" s="104"/>
      <c r="BN622" s="104"/>
      <c r="BO622" s="104"/>
      <c r="BP622" s="104"/>
      <c r="BQ622" s="104"/>
      <c r="BR622" s="104"/>
      <c r="BS622" s="104"/>
      <c r="BT622" s="104"/>
      <c r="BU622" s="104"/>
      <c r="BV622" s="79"/>
      <c r="BW622" s="79"/>
      <c r="BX622" s="79"/>
      <c r="BY622" s="79"/>
      <c r="BZ622" s="79"/>
      <c r="CA622" s="79"/>
      <c r="CB622" s="79"/>
      <c r="CC622" s="79"/>
      <c r="CD622" s="79"/>
      <c r="CE622" s="79"/>
      <c r="CF622" s="79"/>
      <c r="CG622" s="79"/>
      <c r="CH622" s="79"/>
      <c r="CI622" s="79"/>
      <c r="CJ622" s="79"/>
      <c r="CK622" s="79"/>
      <c r="CL622" s="79"/>
      <c r="CM622" s="79"/>
      <c r="CN622" s="79"/>
      <c r="CO622" s="79"/>
      <c r="CP622" s="79"/>
      <c r="CQ622" s="79"/>
      <c r="CR622" s="79"/>
      <c r="CS622" s="79"/>
      <c r="CT622" s="79"/>
      <c r="CU622" s="79"/>
      <c r="CV622" s="79"/>
      <c r="CW622" s="79"/>
      <c r="CX622" s="79"/>
      <c r="CY622" s="79"/>
      <c r="CZ622" s="79"/>
      <c r="DA622" s="79"/>
    </row>
    <row r="623" spans="1:105" ht="15.75" x14ac:dyDescent="0.25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4"/>
      <c r="Y623" s="104"/>
      <c r="Z623" s="104"/>
      <c r="AA623" s="104"/>
      <c r="AB623" s="104"/>
      <c r="AC623" s="104"/>
      <c r="AD623" s="104"/>
      <c r="AE623" s="104"/>
      <c r="AF623" s="104"/>
      <c r="AG623" s="104"/>
      <c r="AH623" s="104"/>
      <c r="AI623" s="104"/>
      <c r="AJ623" s="104"/>
      <c r="AK623" s="104"/>
      <c r="AL623" s="104"/>
      <c r="AM623" s="104"/>
      <c r="AN623" s="104"/>
      <c r="AO623" s="104"/>
      <c r="AP623" s="104"/>
      <c r="AQ623" s="104"/>
      <c r="AR623" s="104"/>
      <c r="AS623" s="104"/>
      <c r="AT623" s="104"/>
      <c r="AU623" s="104"/>
      <c r="AV623" s="104"/>
      <c r="AW623" s="104"/>
      <c r="AX623" s="104"/>
      <c r="AY623" s="104"/>
      <c r="AZ623" s="104"/>
      <c r="BA623" s="104"/>
      <c r="BB623" s="104"/>
      <c r="BC623" s="104"/>
      <c r="BD623" s="104"/>
      <c r="BE623" s="104"/>
      <c r="BF623" s="104"/>
      <c r="BG623" s="104"/>
      <c r="BH623" s="104"/>
      <c r="BI623" s="104"/>
      <c r="BJ623" s="104"/>
      <c r="BK623" s="104"/>
      <c r="BL623" s="104"/>
      <c r="BM623" s="104"/>
      <c r="BN623" s="104"/>
      <c r="BO623" s="104"/>
      <c r="BP623" s="104"/>
      <c r="BQ623" s="104"/>
      <c r="BR623" s="104"/>
      <c r="BS623" s="104"/>
      <c r="BT623" s="104"/>
      <c r="BU623" s="104"/>
      <c r="BV623" s="79"/>
      <c r="BW623" s="79"/>
      <c r="BX623" s="79"/>
      <c r="BY623" s="79"/>
      <c r="BZ623" s="79"/>
      <c r="CA623" s="79"/>
      <c r="CB623" s="79"/>
      <c r="CC623" s="79"/>
      <c r="CD623" s="79"/>
      <c r="CE623" s="79"/>
      <c r="CF623" s="79"/>
      <c r="CG623" s="79"/>
      <c r="CH623" s="79"/>
      <c r="CI623" s="79"/>
      <c r="CJ623" s="79"/>
      <c r="CK623" s="79"/>
      <c r="CL623" s="79"/>
      <c r="CM623" s="79"/>
      <c r="CN623" s="79"/>
      <c r="CO623" s="79"/>
      <c r="CP623" s="79"/>
      <c r="CQ623" s="79"/>
      <c r="CR623" s="79"/>
      <c r="CS623" s="79"/>
      <c r="CT623" s="79"/>
      <c r="CU623" s="79"/>
      <c r="CV623" s="79"/>
      <c r="CW623" s="79"/>
      <c r="CX623" s="79"/>
      <c r="CY623" s="79"/>
      <c r="CZ623" s="79"/>
      <c r="DA623" s="79"/>
    </row>
    <row r="624" spans="1:105" ht="15.75" x14ac:dyDescent="0.25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4"/>
      <c r="Y624" s="104"/>
      <c r="Z624" s="104"/>
      <c r="AA624" s="104"/>
      <c r="AB624" s="104"/>
      <c r="AC624" s="104"/>
      <c r="AD624" s="104"/>
      <c r="AE624" s="104"/>
      <c r="AF624" s="104"/>
      <c r="AG624" s="104"/>
      <c r="AH624" s="104"/>
      <c r="AI624" s="104"/>
      <c r="AJ624" s="104"/>
      <c r="AK624" s="104"/>
      <c r="AL624" s="104"/>
      <c r="AM624" s="104"/>
      <c r="AN624" s="104"/>
      <c r="AO624" s="104"/>
      <c r="AP624" s="104"/>
      <c r="AQ624" s="104"/>
      <c r="AR624" s="104"/>
      <c r="AS624" s="104"/>
      <c r="AT624" s="104"/>
      <c r="AU624" s="104"/>
      <c r="AV624" s="104"/>
      <c r="AW624" s="104"/>
      <c r="AX624" s="104"/>
      <c r="AY624" s="104"/>
      <c r="AZ624" s="104"/>
      <c r="BA624" s="104"/>
      <c r="BB624" s="104"/>
      <c r="BC624" s="104"/>
      <c r="BD624" s="104"/>
      <c r="BE624" s="104"/>
      <c r="BF624" s="104"/>
      <c r="BG624" s="104"/>
      <c r="BH624" s="104"/>
      <c r="BI624" s="104"/>
      <c r="BJ624" s="104"/>
      <c r="BK624" s="104"/>
      <c r="BL624" s="104"/>
      <c r="BM624" s="104"/>
      <c r="BN624" s="104"/>
      <c r="BO624" s="104"/>
      <c r="BP624" s="104"/>
      <c r="BQ624" s="104"/>
      <c r="BR624" s="104"/>
      <c r="BS624" s="104"/>
      <c r="BT624" s="104"/>
      <c r="BU624" s="104"/>
      <c r="BV624" s="79"/>
      <c r="BW624" s="79"/>
      <c r="BX624" s="79"/>
      <c r="BY624" s="79"/>
      <c r="BZ624" s="79"/>
      <c r="CA624" s="79"/>
      <c r="CB624" s="79"/>
      <c r="CC624" s="79"/>
      <c r="CD624" s="79"/>
      <c r="CE624" s="79"/>
      <c r="CF624" s="79"/>
      <c r="CG624" s="79"/>
      <c r="CH624" s="79"/>
      <c r="CI624" s="79"/>
      <c r="CJ624" s="79"/>
      <c r="CK624" s="79"/>
      <c r="CL624" s="79"/>
      <c r="CM624" s="79"/>
      <c r="CN624" s="79"/>
      <c r="CO624" s="79"/>
      <c r="CP624" s="79"/>
      <c r="CQ624" s="79"/>
      <c r="CR624" s="79"/>
      <c r="CS624" s="79"/>
      <c r="CT624" s="79"/>
      <c r="CU624" s="79"/>
      <c r="CV624" s="79"/>
      <c r="CW624" s="79"/>
      <c r="CX624" s="79"/>
      <c r="CY624" s="79"/>
      <c r="CZ624" s="79"/>
      <c r="DA624" s="79"/>
    </row>
    <row r="625" spans="1:105" ht="15.75" x14ac:dyDescent="0.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4"/>
      <c r="Y625" s="104"/>
      <c r="Z625" s="104"/>
      <c r="AA625" s="104"/>
      <c r="AB625" s="104"/>
      <c r="AC625" s="104"/>
      <c r="AD625" s="104"/>
      <c r="AE625" s="104"/>
      <c r="AF625" s="104"/>
      <c r="AG625" s="104"/>
      <c r="AH625" s="104"/>
      <c r="AI625" s="104"/>
      <c r="AJ625" s="104"/>
      <c r="AK625" s="104"/>
      <c r="AL625" s="104"/>
      <c r="AM625" s="104"/>
      <c r="AN625" s="104"/>
      <c r="AO625" s="104"/>
      <c r="AP625" s="104"/>
      <c r="AQ625" s="104"/>
      <c r="AR625" s="104"/>
      <c r="AS625" s="104"/>
      <c r="AT625" s="104"/>
      <c r="AU625" s="104"/>
      <c r="AV625" s="104"/>
      <c r="AW625" s="104"/>
      <c r="AX625" s="104"/>
      <c r="AY625" s="104"/>
      <c r="AZ625" s="104"/>
      <c r="BA625" s="104"/>
      <c r="BB625" s="104"/>
      <c r="BC625" s="104"/>
      <c r="BD625" s="104"/>
      <c r="BE625" s="104"/>
      <c r="BF625" s="104"/>
      <c r="BG625" s="104"/>
      <c r="BH625" s="104"/>
      <c r="BI625" s="104"/>
      <c r="BJ625" s="104"/>
      <c r="BK625" s="104"/>
      <c r="BL625" s="104"/>
      <c r="BM625" s="104"/>
      <c r="BN625" s="104"/>
      <c r="BO625" s="104"/>
      <c r="BP625" s="104"/>
      <c r="BQ625" s="104"/>
      <c r="BR625" s="104"/>
      <c r="BS625" s="104"/>
      <c r="BT625" s="104"/>
      <c r="BU625" s="104"/>
      <c r="BV625" s="79"/>
      <c r="BW625" s="79"/>
      <c r="BX625" s="79"/>
      <c r="BY625" s="79"/>
      <c r="BZ625" s="79"/>
      <c r="CA625" s="79"/>
      <c r="CB625" s="79"/>
      <c r="CC625" s="79"/>
      <c r="CD625" s="79"/>
      <c r="CE625" s="79"/>
      <c r="CF625" s="79"/>
      <c r="CG625" s="79"/>
      <c r="CH625" s="79"/>
      <c r="CI625" s="79"/>
      <c r="CJ625" s="79"/>
      <c r="CK625" s="79"/>
      <c r="CL625" s="79"/>
      <c r="CM625" s="79"/>
      <c r="CN625" s="79"/>
      <c r="CO625" s="79"/>
      <c r="CP625" s="79"/>
      <c r="CQ625" s="79"/>
      <c r="CR625" s="79"/>
      <c r="CS625" s="79"/>
      <c r="CT625" s="79"/>
      <c r="CU625" s="79"/>
      <c r="CV625" s="79"/>
      <c r="CW625" s="79"/>
      <c r="CX625" s="79"/>
      <c r="CY625" s="79"/>
      <c r="CZ625" s="79"/>
      <c r="DA625" s="79"/>
    </row>
    <row r="626" spans="1:105" ht="15.75" x14ac:dyDescent="0.25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4"/>
      <c r="Y626" s="104"/>
      <c r="Z626" s="104"/>
      <c r="AA626" s="104"/>
      <c r="AB626" s="104"/>
      <c r="AC626" s="104"/>
      <c r="AD626" s="104"/>
      <c r="AE626" s="104"/>
      <c r="AF626" s="104"/>
      <c r="AG626" s="104"/>
      <c r="AH626" s="104"/>
      <c r="AI626" s="104"/>
      <c r="AJ626" s="104"/>
      <c r="AK626" s="104"/>
      <c r="AL626" s="104"/>
      <c r="AM626" s="104"/>
      <c r="AN626" s="104"/>
      <c r="AO626" s="104"/>
      <c r="AP626" s="104"/>
      <c r="AQ626" s="104"/>
      <c r="AR626" s="104"/>
      <c r="AS626" s="104"/>
      <c r="AT626" s="104"/>
      <c r="AU626" s="104"/>
      <c r="AV626" s="104"/>
      <c r="AW626" s="104"/>
      <c r="AX626" s="104"/>
      <c r="AY626" s="104"/>
      <c r="AZ626" s="104"/>
      <c r="BA626" s="104"/>
      <c r="BB626" s="104"/>
      <c r="BC626" s="104"/>
      <c r="BD626" s="104"/>
      <c r="BE626" s="104"/>
      <c r="BF626" s="104"/>
      <c r="BG626" s="104"/>
      <c r="BH626" s="104"/>
      <c r="BI626" s="104"/>
      <c r="BJ626" s="104"/>
      <c r="BK626" s="104"/>
      <c r="BL626" s="104"/>
      <c r="BM626" s="104"/>
      <c r="BN626" s="104"/>
      <c r="BO626" s="104"/>
      <c r="BP626" s="104"/>
      <c r="BQ626" s="104"/>
      <c r="BR626" s="104"/>
      <c r="BS626" s="104"/>
      <c r="BT626" s="104"/>
      <c r="BU626" s="104"/>
      <c r="BV626" s="79"/>
      <c r="BW626" s="79"/>
      <c r="BX626" s="79"/>
      <c r="BY626" s="79"/>
      <c r="BZ626" s="79"/>
      <c r="CA626" s="79"/>
      <c r="CB626" s="79"/>
      <c r="CC626" s="79"/>
      <c r="CD626" s="79"/>
      <c r="CE626" s="79"/>
      <c r="CF626" s="79"/>
      <c r="CG626" s="79"/>
      <c r="CH626" s="79"/>
      <c r="CI626" s="79"/>
      <c r="CJ626" s="79"/>
      <c r="CK626" s="79"/>
      <c r="CL626" s="79"/>
      <c r="CM626" s="79"/>
      <c r="CN626" s="79"/>
      <c r="CO626" s="79"/>
      <c r="CP626" s="79"/>
      <c r="CQ626" s="79"/>
      <c r="CR626" s="79"/>
      <c r="CS626" s="79"/>
      <c r="CT626" s="79"/>
      <c r="CU626" s="79"/>
      <c r="CV626" s="79"/>
      <c r="CW626" s="79"/>
      <c r="CX626" s="79"/>
      <c r="CY626" s="79"/>
      <c r="CZ626" s="79"/>
      <c r="DA626" s="79"/>
    </row>
    <row r="627" spans="1:105" ht="15.75" x14ac:dyDescent="0.25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4"/>
      <c r="Y627" s="104"/>
      <c r="Z627" s="104"/>
      <c r="AA627" s="104"/>
      <c r="AB627" s="104"/>
      <c r="AC627" s="104"/>
      <c r="AD627" s="104"/>
      <c r="AE627" s="104"/>
      <c r="AF627" s="104"/>
      <c r="AG627" s="104"/>
      <c r="AH627" s="104"/>
      <c r="AI627" s="104"/>
      <c r="AJ627" s="104"/>
      <c r="AK627" s="104"/>
      <c r="AL627" s="104"/>
      <c r="AM627" s="104"/>
      <c r="AN627" s="104"/>
      <c r="AO627" s="104"/>
      <c r="AP627" s="104"/>
      <c r="AQ627" s="104"/>
      <c r="AR627" s="104"/>
      <c r="AS627" s="104"/>
      <c r="AT627" s="104"/>
      <c r="AU627" s="104"/>
      <c r="AV627" s="104"/>
      <c r="AW627" s="104"/>
      <c r="AX627" s="104"/>
      <c r="AY627" s="104"/>
      <c r="AZ627" s="104"/>
      <c r="BA627" s="104"/>
      <c r="BB627" s="104"/>
      <c r="BC627" s="104"/>
      <c r="BD627" s="104"/>
      <c r="BE627" s="104"/>
      <c r="BF627" s="104"/>
      <c r="BG627" s="104"/>
      <c r="BH627" s="104"/>
      <c r="BI627" s="104"/>
      <c r="BJ627" s="104"/>
      <c r="BK627" s="104"/>
      <c r="BL627" s="104"/>
      <c r="BM627" s="104"/>
      <c r="BN627" s="104"/>
      <c r="BO627" s="104"/>
      <c r="BP627" s="104"/>
      <c r="BQ627" s="104"/>
      <c r="BR627" s="104"/>
      <c r="BS627" s="104"/>
      <c r="BT627" s="104"/>
      <c r="BU627" s="104"/>
      <c r="BV627" s="79"/>
      <c r="BW627" s="79"/>
      <c r="BX627" s="79"/>
      <c r="BY627" s="79"/>
      <c r="BZ627" s="79"/>
      <c r="CA627" s="79"/>
      <c r="CB627" s="79"/>
      <c r="CC627" s="79"/>
      <c r="CD627" s="79"/>
      <c r="CE627" s="79"/>
      <c r="CF627" s="79"/>
      <c r="CG627" s="79"/>
      <c r="CH627" s="79"/>
      <c r="CI627" s="79"/>
      <c r="CJ627" s="79"/>
      <c r="CK627" s="79"/>
      <c r="CL627" s="79"/>
      <c r="CM627" s="79"/>
      <c r="CN627" s="79"/>
      <c r="CO627" s="79"/>
      <c r="CP627" s="79"/>
      <c r="CQ627" s="79"/>
      <c r="CR627" s="79"/>
      <c r="CS627" s="79"/>
      <c r="CT627" s="79"/>
      <c r="CU627" s="79"/>
      <c r="CV627" s="79"/>
      <c r="CW627" s="79"/>
      <c r="CX627" s="79"/>
      <c r="CY627" s="79"/>
      <c r="CZ627" s="79"/>
      <c r="DA627" s="79"/>
    </row>
    <row r="628" spans="1:105" ht="15.75" x14ac:dyDescent="0.25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4"/>
      <c r="Y628" s="104"/>
      <c r="Z628" s="104"/>
      <c r="AA628" s="104"/>
      <c r="AB628" s="104"/>
      <c r="AC628" s="104"/>
      <c r="AD628" s="104"/>
      <c r="AE628" s="104"/>
      <c r="AF628" s="104"/>
      <c r="AG628" s="104"/>
      <c r="AH628" s="104"/>
      <c r="AI628" s="104"/>
      <c r="AJ628" s="104"/>
      <c r="AK628" s="104"/>
      <c r="AL628" s="104"/>
      <c r="AM628" s="104"/>
      <c r="AN628" s="104"/>
      <c r="AO628" s="104"/>
      <c r="AP628" s="104"/>
      <c r="AQ628" s="104"/>
      <c r="AR628" s="104"/>
      <c r="AS628" s="104"/>
      <c r="AT628" s="104"/>
      <c r="AU628" s="104"/>
      <c r="AV628" s="104"/>
      <c r="AW628" s="104"/>
      <c r="AX628" s="104"/>
      <c r="AY628" s="104"/>
      <c r="AZ628" s="104"/>
      <c r="BA628" s="104"/>
      <c r="BB628" s="104"/>
      <c r="BC628" s="104"/>
      <c r="BD628" s="104"/>
      <c r="BE628" s="104"/>
      <c r="BF628" s="104"/>
      <c r="BG628" s="104"/>
      <c r="BH628" s="104"/>
      <c r="BI628" s="104"/>
      <c r="BJ628" s="104"/>
      <c r="BK628" s="104"/>
      <c r="BL628" s="104"/>
      <c r="BM628" s="104"/>
      <c r="BN628" s="104"/>
      <c r="BO628" s="104"/>
      <c r="BP628" s="104"/>
      <c r="BQ628" s="104"/>
      <c r="BR628" s="104"/>
      <c r="BS628" s="104"/>
      <c r="BT628" s="104"/>
      <c r="BU628" s="104"/>
      <c r="BV628" s="79"/>
      <c r="BW628" s="79"/>
      <c r="BX628" s="79"/>
      <c r="BY628" s="79"/>
      <c r="BZ628" s="79"/>
      <c r="CA628" s="79"/>
      <c r="CB628" s="79"/>
      <c r="CC628" s="79"/>
      <c r="CD628" s="79"/>
      <c r="CE628" s="79"/>
      <c r="CF628" s="79"/>
      <c r="CG628" s="79"/>
      <c r="CH628" s="79"/>
      <c r="CI628" s="79"/>
      <c r="CJ628" s="79"/>
      <c r="CK628" s="79"/>
      <c r="CL628" s="79"/>
      <c r="CM628" s="79"/>
      <c r="CN628" s="79"/>
      <c r="CO628" s="79"/>
      <c r="CP628" s="79"/>
      <c r="CQ628" s="79"/>
      <c r="CR628" s="79"/>
      <c r="CS628" s="79"/>
      <c r="CT628" s="79"/>
      <c r="CU628" s="79"/>
      <c r="CV628" s="79"/>
      <c r="CW628" s="79"/>
      <c r="CX628" s="79"/>
      <c r="CY628" s="79"/>
      <c r="CZ628" s="79"/>
      <c r="DA628" s="79"/>
    </row>
    <row r="629" spans="1:105" ht="15.75" x14ac:dyDescent="0.25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4"/>
      <c r="Y629" s="104"/>
      <c r="Z629" s="104"/>
      <c r="AA629" s="104"/>
      <c r="AB629" s="104"/>
      <c r="AC629" s="104"/>
      <c r="AD629" s="104"/>
      <c r="AE629" s="104"/>
      <c r="AF629" s="104"/>
      <c r="AG629" s="104"/>
      <c r="AH629" s="104"/>
      <c r="AI629" s="104"/>
      <c r="AJ629" s="104"/>
      <c r="AK629" s="104"/>
      <c r="AL629" s="104"/>
      <c r="AM629" s="104"/>
      <c r="AN629" s="104"/>
      <c r="AO629" s="104"/>
      <c r="AP629" s="104"/>
      <c r="AQ629" s="104"/>
      <c r="AR629" s="104"/>
      <c r="AS629" s="104"/>
      <c r="AT629" s="104"/>
      <c r="AU629" s="104"/>
      <c r="AV629" s="104"/>
      <c r="AW629" s="104"/>
      <c r="AX629" s="104"/>
      <c r="AY629" s="104"/>
      <c r="AZ629" s="104"/>
      <c r="BA629" s="104"/>
      <c r="BB629" s="104"/>
      <c r="BC629" s="104"/>
      <c r="BD629" s="104"/>
      <c r="BE629" s="104"/>
      <c r="BF629" s="104"/>
      <c r="BG629" s="104"/>
      <c r="BH629" s="104"/>
      <c r="BI629" s="104"/>
      <c r="BJ629" s="104"/>
      <c r="BK629" s="104"/>
      <c r="BL629" s="104"/>
      <c r="BM629" s="104"/>
      <c r="BN629" s="104"/>
      <c r="BO629" s="104"/>
      <c r="BP629" s="104"/>
      <c r="BQ629" s="104"/>
      <c r="BR629" s="104"/>
      <c r="BS629" s="104"/>
      <c r="BT629" s="104"/>
      <c r="BU629" s="104"/>
      <c r="BV629" s="79"/>
      <c r="BW629" s="79"/>
      <c r="BX629" s="79"/>
      <c r="BY629" s="79"/>
      <c r="BZ629" s="79"/>
      <c r="CA629" s="79"/>
      <c r="CB629" s="79"/>
      <c r="CC629" s="79"/>
      <c r="CD629" s="79"/>
      <c r="CE629" s="79"/>
      <c r="CF629" s="79"/>
      <c r="CG629" s="79"/>
      <c r="CH629" s="79"/>
      <c r="CI629" s="79"/>
      <c r="CJ629" s="79"/>
      <c r="CK629" s="79"/>
      <c r="CL629" s="79"/>
      <c r="CM629" s="79"/>
      <c r="CN629" s="79"/>
      <c r="CO629" s="79"/>
      <c r="CP629" s="79"/>
      <c r="CQ629" s="79"/>
      <c r="CR629" s="79"/>
      <c r="CS629" s="79"/>
      <c r="CT629" s="79"/>
      <c r="CU629" s="79"/>
      <c r="CV629" s="79"/>
      <c r="CW629" s="79"/>
      <c r="CX629" s="79"/>
      <c r="CY629" s="79"/>
      <c r="CZ629" s="79"/>
      <c r="DA629" s="79"/>
    </row>
    <row r="630" spans="1:105" ht="15.75" x14ac:dyDescent="0.25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4"/>
      <c r="Y630" s="104"/>
      <c r="Z630" s="104"/>
      <c r="AA630" s="104"/>
      <c r="AB630" s="104"/>
      <c r="AC630" s="104"/>
      <c r="AD630" s="104"/>
      <c r="AE630" s="104"/>
      <c r="AF630" s="104"/>
      <c r="AG630" s="104"/>
      <c r="AH630" s="104"/>
      <c r="AI630" s="104"/>
      <c r="AJ630" s="104"/>
      <c r="AK630" s="104"/>
      <c r="AL630" s="104"/>
      <c r="AM630" s="104"/>
      <c r="AN630" s="104"/>
      <c r="AO630" s="104"/>
      <c r="AP630" s="104"/>
      <c r="AQ630" s="104"/>
      <c r="AR630" s="104"/>
      <c r="AS630" s="104"/>
      <c r="AT630" s="104"/>
      <c r="AU630" s="104"/>
      <c r="AV630" s="104"/>
      <c r="AW630" s="104"/>
      <c r="AX630" s="104"/>
      <c r="AY630" s="104"/>
      <c r="AZ630" s="104"/>
      <c r="BA630" s="104"/>
      <c r="BB630" s="104"/>
      <c r="BC630" s="104"/>
      <c r="BD630" s="104"/>
      <c r="BE630" s="104"/>
      <c r="BF630" s="104"/>
      <c r="BG630" s="104"/>
      <c r="BH630" s="104"/>
      <c r="BI630" s="104"/>
      <c r="BJ630" s="104"/>
      <c r="BK630" s="104"/>
      <c r="BL630" s="104"/>
      <c r="BM630" s="104"/>
      <c r="BN630" s="104"/>
      <c r="BO630" s="104"/>
      <c r="BP630" s="104"/>
      <c r="BQ630" s="104"/>
      <c r="BR630" s="104"/>
      <c r="BS630" s="104"/>
      <c r="BT630" s="104"/>
      <c r="BU630" s="104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79"/>
      <c r="CM630" s="79"/>
      <c r="CN630" s="79"/>
      <c r="CO630" s="79"/>
      <c r="CP630" s="79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</row>
    <row r="631" spans="1:105" ht="15.75" x14ac:dyDescent="0.25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4"/>
      <c r="Y631" s="104"/>
      <c r="Z631" s="104"/>
      <c r="AA631" s="104"/>
      <c r="AB631" s="104"/>
      <c r="AC631" s="104"/>
      <c r="AD631" s="104"/>
      <c r="AE631" s="104"/>
      <c r="AF631" s="104"/>
      <c r="AG631" s="104"/>
      <c r="AH631" s="104"/>
      <c r="AI631" s="104"/>
      <c r="AJ631" s="104"/>
      <c r="AK631" s="104"/>
      <c r="AL631" s="104"/>
      <c r="AM631" s="104"/>
      <c r="AN631" s="104"/>
      <c r="AO631" s="104"/>
      <c r="AP631" s="104"/>
      <c r="AQ631" s="104"/>
      <c r="AR631" s="104"/>
      <c r="AS631" s="104"/>
      <c r="AT631" s="104"/>
      <c r="AU631" s="104"/>
      <c r="AV631" s="104"/>
      <c r="AW631" s="104"/>
      <c r="AX631" s="104"/>
      <c r="AY631" s="104"/>
      <c r="AZ631" s="104"/>
      <c r="BA631" s="104"/>
      <c r="BB631" s="104"/>
      <c r="BC631" s="104"/>
      <c r="BD631" s="104"/>
      <c r="BE631" s="104"/>
      <c r="BF631" s="104"/>
      <c r="BG631" s="104"/>
      <c r="BH631" s="104"/>
      <c r="BI631" s="104"/>
      <c r="BJ631" s="104"/>
      <c r="BK631" s="104"/>
      <c r="BL631" s="104"/>
      <c r="BM631" s="104"/>
      <c r="BN631" s="104"/>
      <c r="BO631" s="104"/>
      <c r="BP631" s="104"/>
      <c r="BQ631" s="104"/>
      <c r="BR631" s="104"/>
      <c r="BS631" s="104"/>
      <c r="BT631" s="104"/>
      <c r="BU631" s="104"/>
      <c r="BV631" s="79"/>
      <c r="BW631" s="79"/>
      <c r="BX631" s="79"/>
      <c r="BY631" s="79"/>
      <c r="BZ631" s="79"/>
      <c r="CA631" s="79"/>
      <c r="CB631" s="79"/>
      <c r="CC631" s="79"/>
      <c r="CD631" s="79"/>
      <c r="CE631" s="79"/>
      <c r="CF631" s="79"/>
      <c r="CG631" s="79"/>
      <c r="CH631" s="79"/>
      <c r="CI631" s="79"/>
      <c r="CJ631" s="79"/>
      <c r="CK631" s="79"/>
      <c r="CL631" s="79"/>
      <c r="CM631" s="79"/>
      <c r="CN631" s="79"/>
      <c r="CO631" s="79"/>
      <c r="CP631" s="79"/>
      <c r="CQ631" s="79"/>
      <c r="CR631" s="79"/>
      <c r="CS631" s="79"/>
      <c r="CT631" s="79"/>
      <c r="CU631" s="79"/>
      <c r="CV631" s="79"/>
      <c r="CW631" s="79"/>
      <c r="CX631" s="79"/>
      <c r="CY631" s="79"/>
      <c r="CZ631" s="79"/>
      <c r="DA631" s="79"/>
    </row>
    <row r="632" spans="1:105" ht="15.75" x14ac:dyDescent="0.25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4"/>
      <c r="Y632" s="104"/>
      <c r="Z632" s="104"/>
      <c r="AA632" s="104"/>
      <c r="AB632" s="104"/>
      <c r="AC632" s="104"/>
      <c r="AD632" s="104"/>
      <c r="AE632" s="104"/>
      <c r="AF632" s="104"/>
      <c r="AG632" s="104"/>
      <c r="AH632" s="104"/>
      <c r="AI632" s="104"/>
      <c r="AJ632" s="104"/>
      <c r="AK632" s="104"/>
      <c r="AL632" s="104"/>
      <c r="AM632" s="104"/>
      <c r="AN632" s="104"/>
      <c r="AO632" s="104"/>
      <c r="AP632" s="104"/>
      <c r="AQ632" s="104"/>
      <c r="AR632" s="104"/>
      <c r="AS632" s="104"/>
      <c r="AT632" s="104"/>
      <c r="AU632" s="104"/>
      <c r="AV632" s="104"/>
      <c r="AW632" s="104"/>
      <c r="AX632" s="104"/>
      <c r="AY632" s="104"/>
      <c r="AZ632" s="104"/>
      <c r="BA632" s="104"/>
      <c r="BB632" s="104"/>
      <c r="BC632" s="104"/>
      <c r="BD632" s="104"/>
      <c r="BE632" s="104"/>
      <c r="BF632" s="104"/>
      <c r="BG632" s="104"/>
      <c r="BH632" s="104"/>
      <c r="BI632" s="104"/>
      <c r="BJ632" s="104"/>
      <c r="BK632" s="104"/>
      <c r="BL632" s="104"/>
      <c r="BM632" s="104"/>
      <c r="BN632" s="104"/>
      <c r="BO632" s="104"/>
      <c r="BP632" s="104"/>
      <c r="BQ632" s="104"/>
      <c r="BR632" s="104"/>
      <c r="BS632" s="104"/>
      <c r="BT632" s="104"/>
      <c r="BU632" s="104"/>
      <c r="BV632" s="79"/>
      <c r="BW632" s="79"/>
      <c r="BX632" s="79"/>
      <c r="BY632" s="79"/>
      <c r="BZ632" s="79"/>
      <c r="CA632" s="79"/>
      <c r="CB632" s="79"/>
      <c r="CC632" s="79"/>
      <c r="CD632" s="79"/>
      <c r="CE632" s="79"/>
      <c r="CF632" s="79"/>
      <c r="CG632" s="79"/>
      <c r="CH632" s="79"/>
      <c r="CI632" s="79"/>
      <c r="CJ632" s="79"/>
      <c r="CK632" s="79"/>
      <c r="CL632" s="79"/>
      <c r="CM632" s="79"/>
      <c r="CN632" s="79"/>
      <c r="CO632" s="79"/>
      <c r="CP632" s="79"/>
      <c r="CQ632" s="79"/>
      <c r="CR632" s="79"/>
      <c r="CS632" s="79"/>
      <c r="CT632" s="79"/>
      <c r="CU632" s="79"/>
      <c r="CV632" s="79"/>
      <c r="CW632" s="79"/>
      <c r="CX632" s="79"/>
      <c r="CY632" s="79"/>
      <c r="CZ632" s="79"/>
      <c r="DA632" s="79"/>
    </row>
    <row r="633" spans="1:105" ht="15.75" x14ac:dyDescent="0.25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4"/>
      <c r="Y633" s="104"/>
      <c r="Z633" s="104"/>
      <c r="AA633" s="104"/>
      <c r="AB633" s="104"/>
      <c r="AC633" s="104"/>
      <c r="AD633" s="104"/>
      <c r="AE633" s="104"/>
      <c r="AF633" s="104"/>
      <c r="AG633" s="104"/>
      <c r="AH633" s="104"/>
      <c r="AI633" s="104"/>
      <c r="AJ633" s="104"/>
      <c r="AK633" s="104"/>
      <c r="AL633" s="104"/>
      <c r="AM633" s="104"/>
      <c r="AN633" s="104"/>
      <c r="AO633" s="104"/>
      <c r="AP633" s="104"/>
      <c r="AQ633" s="104"/>
      <c r="AR633" s="104"/>
      <c r="AS633" s="104"/>
      <c r="AT633" s="104"/>
      <c r="AU633" s="104"/>
      <c r="AV633" s="104"/>
      <c r="AW633" s="104"/>
      <c r="AX633" s="104"/>
      <c r="AY633" s="104"/>
      <c r="AZ633" s="104"/>
      <c r="BA633" s="104"/>
      <c r="BB633" s="104"/>
      <c r="BC633" s="104"/>
      <c r="BD633" s="104"/>
      <c r="BE633" s="104"/>
      <c r="BF633" s="104"/>
      <c r="BG633" s="104"/>
      <c r="BH633" s="104"/>
      <c r="BI633" s="104"/>
      <c r="BJ633" s="104"/>
      <c r="BK633" s="104"/>
      <c r="BL633" s="104"/>
      <c r="BM633" s="104"/>
      <c r="BN633" s="104"/>
      <c r="BO633" s="104"/>
      <c r="BP633" s="104"/>
      <c r="BQ633" s="104"/>
      <c r="BR633" s="104"/>
      <c r="BS633" s="104"/>
      <c r="BT633" s="104"/>
      <c r="BU633" s="104"/>
      <c r="BV633" s="79"/>
      <c r="BW633" s="79"/>
      <c r="BX633" s="79"/>
      <c r="BY633" s="79"/>
      <c r="BZ633" s="79"/>
      <c r="CA633" s="79"/>
      <c r="CB633" s="79"/>
      <c r="CC633" s="79"/>
      <c r="CD633" s="79"/>
      <c r="CE633" s="79"/>
      <c r="CF633" s="79"/>
      <c r="CG633" s="79"/>
      <c r="CH633" s="79"/>
      <c r="CI633" s="79"/>
      <c r="CJ633" s="79"/>
      <c r="CK633" s="79"/>
      <c r="CL633" s="79"/>
      <c r="CM633" s="79"/>
      <c r="CN633" s="79"/>
      <c r="CO633" s="79"/>
      <c r="CP633" s="79"/>
      <c r="CQ633" s="79"/>
      <c r="CR633" s="79"/>
      <c r="CS633" s="79"/>
      <c r="CT633" s="79"/>
      <c r="CU633" s="79"/>
      <c r="CV633" s="79"/>
      <c r="CW633" s="79"/>
      <c r="CX633" s="79"/>
      <c r="CY633" s="79"/>
      <c r="CZ633" s="79"/>
      <c r="DA633" s="79"/>
    </row>
    <row r="634" spans="1:105" ht="15.75" x14ac:dyDescent="0.25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4"/>
      <c r="Y634" s="104"/>
      <c r="Z634" s="104"/>
      <c r="AA634" s="104"/>
      <c r="AB634" s="104"/>
      <c r="AC634" s="104"/>
      <c r="AD634" s="104"/>
      <c r="AE634" s="104"/>
      <c r="AF634" s="104"/>
      <c r="AG634" s="104"/>
      <c r="AH634" s="104"/>
      <c r="AI634" s="104"/>
      <c r="AJ634" s="104"/>
      <c r="AK634" s="104"/>
      <c r="AL634" s="104"/>
      <c r="AM634" s="104"/>
      <c r="AN634" s="104"/>
      <c r="AO634" s="104"/>
      <c r="AP634" s="104"/>
      <c r="AQ634" s="104"/>
      <c r="AR634" s="104"/>
      <c r="AS634" s="104"/>
      <c r="AT634" s="104"/>
      <c r="AU634" s="104"/>
      <c r="AV634" s="104"/>
      <c r="AW634" s="104"/>
      <c r="AX634" s="104"/>
      <c r="AY634" s="104"/>
      <c r="AZ634" s="104"/>
      <c r="BA634" s="104"/>
      <c r="BB634" s="104"/>
      <c r="BC634" s="104"/>
      <c r="BD634" s="104"/>
      <c r="BE634" s="104"/>
      <c r="BF634" s="104"/>
      <c r="BG634" s="104"/>
      <c r="BH634" s="104"/>
      <c r="BI634" s="104"/>
      <c r="BJ634" s="104"/>
      <c r="BK634" s="104"/>
      <c r="BL634" s="104"/>
      <c r="BM634" s="104"/>
      <c r="BN634" s="104"/>
      <c r="BO634" s="104"/>
      <c r="BP634" s="104"/>
      <c r="BQ634" s="104"/>
      <c r="BR634" s="104"/>
      <c r="BS634" s="104"/>
      <c r="BT634" s="104"/>
      <c r="BU634" s="104"/>
      <c r="BV634" s="79"/>
      <c r="BW634" s="79"/>
      <c r="BX634" s="79"/>
      <c r="BY634" s="79"/>
      <c r="BZ634" s="79"/>
      <c r="CA634" s="79"/>
      <c r="CB634" s="79"/>
      <c r="CC634" s="79"/>
      <c r="CD634" s="79"/>
      <c r="CE634" s="79"/>
      <c r="CF634" s="79"/>
      <c r="CG634" s="79"/>
      <c r="CH634" s="79"/>
      <c r="CI634" s="79"/>
      <c r="CJ634" s="79"/>
      <c r="CK634" s="79"/>
      <c r="CL634" s="79"/>
      <c r="CM634" s="79"/>
      <c r="CN634" s="79"/>
      <c r="CO634" s="79"/>
      <c r="CP634" s="79"/>
      <c r="CQ634" s="79"/>
      <c r="CR634" s="79"/>
      <c r="CS634" s="79"/>
      <c r="CT634" s="79"/>
      <c r="CU634" s="79"/>
      <c r="CV634" s="79"/>
      <c r="CW634" s="79"/>
      <c r="CX634" s="79"/>
      <c r="CY634" s="79"/>
      <c r="CZ634" s="79"/>
      <c r="DA634" s="79"/>
    </row>
    <row r="635" spans="1:105" ht="15.75" x14ac:dyDescent="0.2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4"/>
      <c r="Y635" s="104"/>
      <c r="Z635" s="104"/>
      <c r="AA635" s="104"/>
      <c r="AB635" s="104"/>
      <c r="AC635" s="104"/>
      <c r="AD635" s="104"/>
      <c r="AE635" s="104"/>
      <c r="AF635" s="104"/>
      <c r="AG635" s="104"/>
      <c r="AH635" s="104"/>
      <c r="AI635" s="104"/>
      <c r="AJ635" s="104"/>
      <c r="AK635" s="104"/>
      <c r="AL635" s="104"/>
      <c r="AM635" s="104"/>
      <c r="AN635" s="104"/>
      <c r="AO635" s="104"/>
      <c r="AP635" s="104"/>
      <c r="AQ635" s="104"/>
      <c r="AR635" s="104"/>
      <c r="AS635" s="104"/>
      <c r="AT635" s="104"/>
      <c r="AU635" s="104"/>
      <c r="AV635" s="104"/>
      <c r="AW635" s="104"/>
      <c r="AX635" s="104"/>
      <c r="AY635" s="104"/>
      <c r="AZ635" s="104"/>
      <c r="BA635" s="104"/>
      <c r="BB635" s="104"/>
      <c r="BC635" s="104"/>
      <c r="BD635" s="104"/>
      <c r="BE635" s="104"/>
      <c r="BF635" s="104"/>
      <c r="BG635" s="104"/>
      <c r="BH635" s="104"/>
      <c r="BI635" s="104"/>
      <c r="BJ635" s="104"/>
      <c r="BK635" s="104"/>
      <c r="BL635" s="104"/>
      <c r="BM635" s="104"/>
      <c r="BN635" s="104"/>
      <c r="BO635" s="104"/>
      <c r="BP635" s="104"/>
      <c r="BQ635" s="104"/>
      <c r="BR635" s="104"/>
      <c r="BS635" s="104"/>
      <c r="BT635" s="104"/>
      <c r="BU635" s="104"/>
      <c r="BV635" s="79"/>
      <c r="BW635" s="79"/>
      <c r="BX635" s="79"/>
      <c r="BY635" s="79"/>
      <c r="BZ635" s="79"/>
      <c r="CA635" s="79"/>
      <c r="CB635" s="79"/>
      <c r="CC635" s="79"/>
      <c r="CD635" s="79"/>
      <c r="CE635" s="79"/>
      <c r="CF635" s="79"/>
      <c r="CG635" s="79"/>
      <c r="CH635" s="79"/>
      <c r="CI635" s="79"/>
      <c r="CJ635" s="79"/>
      <c r="CK635" s="79"/>
      <c r="CL635" s="79"/>
      <c r="CM635" s="79"/>
      <c r="CN635" s="79"/>
      <c r="CO635" s="79"/>
      <c r="CP635" s="79"/>
      <c r="CQ635" s="79"/>
      <c r="CR635" s="79"/>
      <c r="CS635" s="79"/>
      <c r="CT635" s="79"/>
      <c r="CU635" s="79"/>
      <c r="CV635" s="79"/>
      <c r="CW635" s="79"/>
      <c r="CX635" s="79"/>
      <c r="CY635" s="79"/>
      <c r="CZ635" s="79"/>
      <c r="DA635" s="79"/>
    </row>
    <row r="636" spans="1:105" ht="15.75" x14ac:dyDescent="0.25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4"/>
      <c r="Y636" s="104"/>
      <c r="Z636" s="104"/>
      <c r="AA636" s="104"/>
      <c r="AB636" s="104"/>
      <c r="AC636" s="104"/>
      <c r="AD636" s="104"/>
      <c r="AE636" s="104"/>
      <c r="AF636" s="104"/>
      <c r="AG636" s="104"/>
      <c r="AH636" s="104"/>
      <c r="AI636" s="104"/>
      <c r="AJ636" s="104"/>
      <c r="AK636" s="104"/>
      <c r="AL636" s="104"/>
      <c r="AM636" s="104"/>
      <c r="AN636" s="104"/>
      <c r="AO636" s="104"/>
      <c r="AP636" s="104"/>
      <c r="AQ636" s="104"/>
      <c r="AR636" s="104"/>
      <c r="AS636" s="104"/>
      <c r="AT636" s="104"/>
      <c r="AU636" s="104"/>
      <c r="AV636" s="104"/>
      <c r="AW636" s="104"/>
      <c r="AX636" s="104"/>
      <c r="AY636" s="104"/>
      <c r="AZ636" s="104"/>
      <c r="BA636" s="104"/>
      <c r="BB636" s="104"/>
      <c r="BC636" s="104"/>
      <c r="BD636" s="104"/>
      <c r="BE636" s="104"/>
      <c r="BF636" s="104"/>
      <c r="BG636" s="104"/>
      <c r="BH636" s="104"/>
      <c r="BI636" s="104"/>
      <c r="BJ636" s="104"/>
      <c r="BK636" s="104"/>
      <c r="BL636" s="104"/>
      <c r="BM636" s="104"/>
      <c r="BN636" s="104"/>
      <c r="BO636" s="104"/>
      <c r="BP636" s="104"/>
      <c r="BQ636" s="104"/>
      <c r="BR636" s="104"/>
      <c r="BS636" s="104"/>
      <c r="BT636" s="104"/>
      <c r="BU636" s="104"/>
      <c r="BV636" s="79"/>
      <c r="BW636" s="79"/>
      <c r="BX636" s="79"/>
      <c r="BY636" s="79"/>
      <c r="BZ636" s="79"/>
      <c r="CA636" s="79"/>
      <c r="CB636" s="79"/>
      <c r="CC636" s="79"/>
      <c r="CD636" s="79"/>
      <c r="CE636" s="79"/>
      <c r="CF636" s="79"/>
      <c r="CG636" s="79"/>
      <c r="CH636" s="79"/>
      <c r="CI636" s="79"/>
      <c r="CJ636" s="79"/>
      <c r="CK636" s="79"/>
      <c r="CL636" s="79"/>
      <c r="CM636" s="79"/>
      <c r="CN636" s="79"/>
      <c r="CO636" s="79"/>
      <c r="CP636" s="79"/>
      <c r="CQ636" s="79"/>
      <c r="CR636" s="79"/>
      <c r="CS636" s="79"/>
      <c r="CT636" s="79"/>
      <c r="CU636" s="79"/>
      <c r="CV636" s="79"/>
      <c r="CW636" s="79"/>
      <c r="CX636" s="79"/>
      <c r="CY636" s="79"/>
      <c r="CZ636" s="79"/>
      <c r="DA636" s="79"/>
    </row>
    <row r="637" spans="1:105" ht="15.75" x14ac:dyDescent="0.25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4"/>
      <c r="Y637" s="104"/>
      <c r="Z637" s="104"/>
      <c r="AA637" s="104"/>
      <c r="AB637" s="104"/>
      <c r="AC637" s="104"/>
      <c r="AD637" s="104"/>
      <c r="AE637" s="104"/>
      <c r="AF637" s="104"/>
      <c r="AG637" s="104"/>
      <c r="AH637" s="104"/>
      <c r="AI637" s="104"/>
      <c r="AJ637" s="104"/>
      <c r="AK637" s="104"/>
      <c r="AL637" s="104"/>
      <c r="AM637" s="104"/>
      <c r="AN637" s="104"/>
      <c r="AO637" s="104"/>
      <c r="AP637" s="104"/>
      <c r="AQ637" s="104"/>
      <c r="AR637" s="104"/>
      <c r="AS637" s="104"/>
      <c r="AT637" s="104"/>
      <c r="AU637" s="104"/>
      <c r="AV637" s="104"/>
      <c r="AW637" s="104"/>
      <c r="AX637" s="104"/>
      <c r="AY637" s="104"/>
      <c r="AZ637" s="104"/>
      <c r="BA637" s="104"/>
      <c r="BB637" s="104"/>
      <c r="BC637" s="104"/>
      <c r="BD637" s="104"/>
      <c r="BE637" s="104"/>
      <c r="BF637" s="104"/>
      <c r="BG637" s="104"/>
      <c r="BH637" s="104"/>
      <c r="BI637" s="104"/>
      <c r="BJ637" s="104"/>
      <c r="BK637" s="104"/>
      <c r="BL637" s="104"/>
      <c r="BM637" s="104"/>
      <c r="BN637" s="104"/>
      <c r="BO637" s="104"/>
      <c r="BP637" s="104"/>
      <c r="BQ637" s="104"/>
      <c r="BR637" s="104"/>
      <c r="BS637" s="104"/>
      <c r="BT637" s="104"/>
      <c r="BU637" s="104"/>
      <c r="BV637" s="79"/>
      <c r="BW637" s="79"/>
      <c r="BX637" s="79"/>
      <c r="BY637" s="79"/>
      <c r="BZ637" s="79"/>
      <c r="CA637" s="79"/>
      <c r="CB637" s="79"/>
      <c r="CC637" s="79"/>
      <c r="CD637" s="79"/>
      <c r="CE637" s="79"/>
      <c r="CF637" s="79"/>
      <c r="CG637" s="79"/>
      <c r="CH637" s="79"/>
      <c r="CI637" s="79"/>
      <c r="CJ637" s="79"/>
      <c r="CK637" s="79"/>
      <c r="CL637" s="79"/>
      <c r="CM637" s="79"/>
      <c r="CN637" s="79"/>
      <c r="CO637" s="79"/>
      <c r="CP637" s="79"/>
      <c r="CQ637" s="79"/>
      <c r="CR637" s="79"/>
      <c r="CS637" s="79"/>
      <c r="CT637" s="79"/>
      <c r="CU637" s="79"/>
      <c r="CV637" s="79"/>
      <c r="CW637" s="79"/>
      <c r="CX637" s="79"/>
      <c r="CY637" s="79"/>
      <c r="CZ637" s="79"/>
      <c r="DA637" s="79"/>
    </row>
    <row r="638" spans="1:105" ht="15.75" x14ac:dyDescent="0.25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4"/>
      <c r="Y638" s="104"/>
      <c r="Z638" s="104"/>
      <c r="AA638" s="104"/>
      <c r="AB638" s="104"/>
      <c r="AC638" s="104"/>
      <c r="AD638" s="104"/>
      <c r="AE638" s="104"/>
      <c r="AF638" s="104"/>
      <c r="AG638" s="104"/>
      <c r="AH638" s="104"/>
      <c r="AI638" s="104"/>
      <c r="AJ638" s="104"/>
      <c r="AK638" s="104"/>
      <c r="AL638" s="104"/>
      <c r="AM638" s="104"/>
      <c r="AN638" s="104"/>
      <c r="AO638" s="104"/>
      <c r="AP638" s="104"/>
      <c r="AQ638" s="104"/>
      <c r="AR638" s="104"/>
      <c r="AS638" s="104"/>
      <c r="AT638" s="104"/>
      <c r="AU638" s="104"/>
      <c r="AV638" s="104"/>
      <c r="AW638" s="104"/>
      <c r="AX638" s="104"/>
      <c r="AY638" s="104"/>
      <c r="AZ638" s="104"/>
      <c r="BA638" s="104"/>
      <c r="BB638" s="104"/>
      <c r="BC638" s="104"/>
      <c r="BD638" s="104"/>
      <c r="BE638" s="104"/>
      <c r="BF638" s="104"/>
      <c r="BG638" s="104"/>
      <c r="BH638" s="104"/>
      <c r="BI638" s="104"/>
      <c r="BJ638" s="104"/>
      <c r="BK638" s="104"/>
      <c r="BL638" s="104"/>
      <c r="BM638" s="104"/>
      <c r="BN638" s="104"/>
      <c r="BO638" s="104"/>
      <c r="BP638" s="104"/>
      <c r="BQ638" s="104"/>
      <c r="BR638" s="104"/>
      <c r="BS638" s="104"/>
      <c r="BT638" s="104"/>
      <c r="BU638" s="104"/>
      <c r="BV638" s="79"/>
      <c r="BW638" s="79"/>
      <c r="BX638" s="79"/>
      <c r="BY638" s="79"/>
      <c r="BZ638" s="79"/>
      <c r="CA638" s="79"/>
      <c r="CB638" s="79"/>
      <c r="CC638" s="79"/>
      <c r="CD638" s="79"/>
      <c r="CE638" s="79"/>
      <c r="CF638" s="79"/>
      <c r="CG638" s="79"/>
      <c r="CH638" s="79"/>
      <c r="CI638" s="79"/>
      <c r="CJ638" s="79"/>
      <c r="CK638" s="79"/>
      <c r="CL638" s="79"/>
      <c r="CM638" s="79"/>
      <c r="CN638" s="79"/>
      <c r="CO638" s="79"/>
      <c r="CP638" s="79"/>
      <c r="CQ638" s="79"/>
      <c r="CR638" s="79"/>
      <c r="CS638" s="79"/>
      <c r="CT638" s="79"/>
      <c r="CU638" s="79"/>
      <c r="CV638" s="79"/>
      <c r="CW638" s="79"/>
      <c r="CX638" s="79"/>
      <c r="CY638" s="79"/>
      <c r="CZ638" s="79"/>
      <c r="DA638" s="79"/>
    </row>
    <row r="639" spans="1:105" ht="15.75" x14ac:dyDescent="0.25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4"/>
      <c r="Y639" s="104"/>
      <c r="Z639" s="104"/>
      <c r="AA639" s="104"/>
      <c r="AB639" s="104"/>
      <c r="AC639" s="104"/>
      <c r="AD639" s="104"/>
      <c r="AE639" s="104"/>
      <c r="AF639" s="104"/>
      <c r="AG639" s="104"/>
      <c r="AH639" s="104"/>
      <c r="AI639" s="104"/>
      <c r="AJ639" s="104"/>
      <c r="AK639" s="104"/>
      <c r="AL639" s="104"/>
      <c r="AM639" s="104"/>
      <c r="AN639" s="104"/>
      <c r="AO639" s="104"/>
      <c r="AP639" s="104"/>
      <c r="AQ639" s="104"/>
      <c r="AR639" s="104"/>
      <c r="AS639" s="104"/>
      <c r="AT639" s="104"/>
      <c r="AU639" s="104"/>
      <c r="AV639" s="104"/>
      <c r="AW639" s="104"/>
      <c r="AX639" s="104"/>
      <c r="AY639" s="104"/>
      <c r="AZ639" s="104"/>
      <c r="BA639" s="104"/>
      <c r="BB639" s="104"/>
      <c r="BC639" s="104"/>
      <c r="BD639" s="104"/>
      <c r="BE639" s="104"/>
      <c r="BF639" s="104"/>
      <c r="BG639" s="104"/>
      <c r="BH639" s="104"/>
      <c r="BI639" s="104"/>
      <c r="BJ639" s="104"/>
      <c r="BK639" s="104"/>
      <c r="BL639" s="104"/>
      <c r="BM639" s="104"/>
      <c r="BN639" s="104"/>
      <c r="BO639" s="104"/>
      <c r="BP639" s="104"/>
      <c r="BQ639" s="104"/>
      <c r="BR639" s="104"/>
      <c r="BS639" s="104"/>
      <c r="BT639" s="104"/>
      <c r="BU639" s="104"/>
      <c r="BV639" s="79"/>
      <c r="BW639" s="79"/>
      <c r="BX639" s="79"/>
      <c r="BY639" s="79"/>
      <c r="BZ639" s="79"/>
      <c r="CA639" s="79"/>
      <c r="CB639" s="79"/>
      <c r="CC639" s="79"/>
      <c r="CD639" s="79"/>
      <c r="CE639" s="79"/>
      <c r="CF639" s="79"/>
      <c r="CG639" s="79"/>
      <c r="CH639" s="79"/>
      <c r="CI639" s="79"/>
      <c r="CJ639" s="79"/>
      <c r="CK639" s="79"/>
      <c r="CL639" s="79"/>
      <c r="CM639" s="79"/>
      <c r="CN639" s="79"/>
      <c r="CO639" s="79"/>
      <c r="CP639" s="79"/>
      <c r="CQ639" s="79"/>
      <c r="CR639" s="79"/>
      <c r="CS639" s="79"/>
      <c r="CT639" s="79"/>
      <c r="CU639" s="79"/>
      <c r="CV639" s="79"/>
      <c r="CW639" s="79"/>
      <c r="CX639" s="79"/>
      <c r="CY639" s="79"/>
      <c r="CZ639" s="79"/>
      <c r="DA639" s="79"/>
    </row>
    <row r="640" spans="1:105" ht="15.75" x14ac:dyDescent="0.25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4"/>
      <c r="Y640" s="104"/>
      <c r="Z640" s="104"/>
      <c r="AA640" s="104"/>
      <c r="AB640" s="104"/>
      <c r="AC640" s="104"/>
      <c r="AD640" s="104"/>
      <c r="AE640" s="104"/>
      <c r="AF640" s="104"/>
      <c r="AG640" s="104"/>
      <c r="AH640" s="104"/>
      <c r="AI640" s="104"/>
      <c r="AJ640" s="104"/>
      <c r="AK640" s="104"/>
      <c r="AL640" s="104"/>
      <c r="AM640" s="104"/>
      <c r="AN640" s="104"/>
      <c r="AO640" s="104"/>
      <c r="AP640" s="104"/>
      <c r="AQ640" s="104"/>
      <c r="AR640" s="104"/>
      <c r="AS640" s="104"/>
      <c r="AT640" s="104"/>
      <c r="AU640" s="104"/>
      <c r="AV640" s="104"/>
      <c r="AW640" s="104"/>
      <c r="AX640" s="104"/>
      <c r="AY640" s="104"/>
      <c r="AZ640" s="104"/>
      <c r="BA640" s="104"/>
      <c r="BB640" s="104"/>
      <c r="BC640" s="104"/>
      <c r="BD640" s="104"/>
      <c r="BE640" s="104"/>
      <c r="BF640" s="104"/>
      <c r="BG640" s="104"/>
      <c r="BH640" s="104"/>
      <c r="BI640" s="104"/>
      <c r="BJ640" s="104"/>
      <c r="BK640" s="104"/>
      <c r="BL640" s="104"/>
      <c r="BM640" s="104"/>
      <c r="BN640" s="104"/>
      <c r="BO640" s="104"/>
      <c r="BP640" s="104"/>
      <c r="BQ640" s="104"/>
      <c r="BR640" s="104"/>
      <c r="BS640" s="104"/>
      <c r="BT640" s="104"/>
      <c r="BU640" s="104"/>
      <c r="BV640" s="79"/>
      <c r="BW640" s="79"/>
      <c r="BX640" s="79"/>
      <c r="BY640" s="79"/>
      <c r="BZ640" s="79"/>
      <c r="CA640" s="79"/>
      <c r="CB640" s="79"/>
      <c r="CC640" s="79"/>
      <c r="CD640" s="79"/>
      <c r="CE640" s="79"/>
      <c r="CF640" s="79"/>
      <c r="CG640" s="79"/>
      <c r="CH640" s="79"/>
      <c r="CI640" s="79"/>
      <c r="CJ640" s="79"/>
      <c r="CK640" s="79"/>
      <c r="CL640" s="79"/>
      <c r="CM640" s="79"/>
      <c r="CN640" s="79"/>
      <c r="CO640" s="79"/>
      <c r="CP640" s="79"/>
      <c r="CQ640" s="79"/>
      <c r="CR640" s="79"/>
      <c r="CS640" s="79"/>
      <c r="CT640" s="79"/>
      <c r="CU640" s="79"/>
      <c r="CV640" s="79"/>
      <c r="CW640" s="79"/>
      <c r="CX640" s="79"/>
      <c r="CY640" s="79"/>
      <c r="CZ640" s="79"/>
      <c r="DA640" s="79"/>
    </row>
    <row r="641" spans="1:105" ht="15.75" x14ac:dyDescent="0.25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4"/>
      <c r="Y641" s="104"/>
      <c r="Z641" s="104"/>
      <c r="AA641" s="104"/>
      <c r="AB641" s="104"/>
      <c r="AC641" s="104"/>
      <c r="AD641" s="104"/>
      <c r="AE641" s="104"/>
      <c r="AF641" s="104"/>
      <c r="AG641" s="104"/>
      <c r="AH641" s="104"/>
      <c r="AI641" s="104"/>
      <c r="AJ641" s="104"/>
      <c r="AK641" s="104"/>
      <c r="AL641" s="104"/>
      <c r="AM641" s="104"/>
      <c r="AN641" s="104"/>
      <c r="AO641" s="104"/>
      <c r="AP641" s="104"/>
      <c r="AQ641" s="104"/>
      <c r="AR641" s="104"/>
      <c r="AS641" s="104"/>
      <c r="AT641" s="104"/>
      <c r="AU641" s="104"/>
      <c r="AV641" s="104"/>
      <c r="AW641" s="104"/>
      <c r="AX641" s="104"/>
      <c r="AY641" s="104"/>
      <c r="AZ641" s="104"/>
      <c r="BA641" s="104"/>
      <c r="BB641" s="104"/>
      <c r="BC641" s="104"/>
      <c r="BD641" s="104"/>
      <c r="BE641" s="104"/>
      <c r="BF641" s="104"/>
      <c r="BG641" s="104"/>
      <c r="BH641" s="104"/>
      <c r="BI641" s="104"/>
      <c r="BJ641" s="104"/>
      <c r="BK641" s="104"/>
      <c r="BL641" s="104"/>
      <c r="BM641" s="104"/>
      <c r="BN641" s="104"/>
      <c r="BO641" s="104"/>
      <c r="BP641" s="104"/>
      <c r="BQ641" s="104"/>
      <c r="BR641" s="104"/>
      <c r="BS641" s="104"/>
      <c r="BT641" s="104"/>
      <c r="BU641" s="104"/>
      <c r="BV641" s="79"/>
      <c r="BW641" s="79"/>
      <c r="BX641" s="79"/>
      <c r="BY641" s="79"/>
      <c r="BZ641" s="79"/>
      <c r="CA641" s="79"/>
      <c r="CB641" s="79"/>
      <c r="CC641" s="79"/>
      <c r="CD641" s="79"/>
      <c r="CE641" s="79"/>
      <c r="CF641" s="79"/>
      <c r="CG641" s="79"/>
      <c r="CH641" s="79"/>
      <c r="CI641" s="79"/>
      <c r="CJ641" s="79"/>
      <c r="CK641" s="79"/>
      <c r="CL641" s="79"/>
      <c r="CM641" s="79"/>
      <c r="CN641" s="79"/>
      <c r="CO641" s="79"/>
      <c r="CP641" s="79"/>
      <c r="CQ641" s="79"/>
      <c r="CR641" s="79"/>
      <c r="CS641" s="79"/>
      <c r="CT641" s="79"/>
      <c r="CU641" s="79"/>
      <c r="CV641" s="79"/>
      <c r="CW641" s="79"/>
      <c r="CX641" s="79"/>
      <c r="CY641" s="79"/>
      <c r="CZ641" s="79"/>
      <c r="DA641" s="79"/>
    </row>
    <row r="642" spans="1:105" ht="15.75" x14ac:dyDescent="0.25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4"/>
      <c r="Y642" s="104"/>
      <c r="Z642" s="104"/>
      <c r="AA642" s="104"/>
      <c r="AB642" s="104"/>
      <c r="AC642" s="104"/>
      <c r="AD642" s="104"/>
      <c r="AE642" s="104"/>
      <c r="AF642" s="104"/>
      <c r="AG642" s="104"/>
      <c r="AH642" s="104"/>
      <c r="AI642" s="104"/>
      <c r="AJ642" s="104"/>
      <c r="AK642" s="104"/>
      <c r="AL642" s="104"/>
      <c r="AM642" s="104"/>
      <c r="AN642" s="104"/>
      <c r="AO642" s="104"/>
      <c r="AP642" s="104"/>
      <c r="AQ642" s="104"/>
      <c r="AR642" s="104"/>
      <c r="AS642" s="104"/>
      <c r="AT642" s="104"/>
      <c r="AU642" s="104"/>
      <c r="AV642" s="104"/>
      <c r="AW642" s="104"/>
      <c r="AX642" s="104"/>
      <c r="AY642" s="104"/>
      <c r="AZ642" s="104"/>
      <c r="BA642" s="104"/>
      <c r="BB642" s="104"/>
      <c r="BC642" s="104"/>
      <c r="BD642" s="104"/>
      <c r="BE642" s="104"/>
      <c r="BF642" s="104"/>
      <c r="BG642" s="104"/>
      <c r="BH642" s="104"/>
      <c r="BI642" s="104"/>
      <c r="BJ642" s="104"/>
      <c r="BK642" s="104"/>
      <c r="BL642" s="104"/>
      <c r="BM642" s="104"/>
      <c r="BN642" s="104"/>
      <c r="BO642" s="104"/>
      <c r="BP642" s="104"/>
      <c r="BQ642" s="104"/>
      <c r="BR642" s="104"/>
      <c r="BS642" s="104"/>
      <c r="BT642" s="104"/>
      <c r="BU642" s="104"/>
      <c r="BV642" s="79"/>
      <c r="BW642" s="79"/>
      <c r="BX642" s="79"/>
      <c r="BY642" s="79"/>
      <c r="BZ642" s="79"/>
      <c r="CA642" s="79"/>
      <c r="CB642" s="79"/>
      <c r="CC642" s="79"/>
      <c r="CD642" s="79"/>
      <c r="CE642" s="79"/>
      <c r="CF642" s="79"/>
      <c r="CG642" s="79"/>
      <c r="CH642" s="79"/>
      <c r="CI642" s="79"/>
      <c r="CJ642" s="79"/>
      <c r="CK642" s="79"/>
      <c r="CL642" s="79"/>
      <c r="CM642" s="79"/>
      <c r="CN642" s="79"/>
      <c r="CO642" s="79"/>
      <c r="CP642" s="79"/>
      <c r="CQ642" s="79"/>
      <c r="CR642" s="79"/>
      <c r="CS642" s="79"/>
      <c r="CT642" s="79"/>
      <c r="CU642" s="79"/>
      <c r="CV642" s="79"/>
      <c r="CW642" s="79"/>
      <c r="CX642" s="79"/>
      <c r="CY642" s="79"/>
      <c r="CZ642" s="79"/>
      <c r="DA642" s="79"/>
    </row>
    <row r="643" spans="1:105" ht="15.75" x14ac:dyDescent="0.25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4"/>
      <c r="Y643" s="104"/>
      <c r="Z643" s="104"/>
      <c r="AA643" s="104"/>
      <c r="AB643" s="104"/>
      <c r="AC643" s="104"/>
      <c r="AD643" s="104"/>
      <c r="AE643" s="104"/>
      <c r="AF643" s="104"/>
      <c r="AG643" s="104"/>
      <c r="AH643" s="104"/>
      <c r="AI643" s="104"/>
      <c r="AJ643" s="104"/>
      <c r="AK643" s="104"/>
      <c r="AL643" s="104"/>
      <c r="AM643" s="104"/>
      <c r="AN643" s="104"/>
      <c r="AO643" s="104"/>
      <c r="AP643" s="104"/>
      <c r="AQ643" s="104"/>
      <c r="AR643" s="104"/>
      <c r="AS643" s="104"/>
      <c r="AT643" s="104"/>
      <c r="AU643" s="104"/>
      <c r="AV643" s="104"/>
      <c r="AW643" s="104"/>
      <c r="AX643" s="104"/>
      <c r="AY643" s="104"/>
      <c r="AZ643" s="104"/>
      <c r="BA643" s="104"/>
      <c r="BB643" s="104"/>
      <c r="BC643" s="104"/>
      <c r="BD643" s="104"/>
      <c r="BE643" s="104"/>
      <c r="BF643" s="104"/>
      <c r="BG643" s="104"/>
      <c r="BH643" s="104"/>
      <c r="BI643" s="104"/>
      <c r="BJ643" s="104"/>
      <c r="BK643" s="104"/>
      <c r="BL643" s="104"/>
      <c r="BM643" s="104"/>
      <c r="BN643" s="104"/>
      <c r="BO643" s="104"/>
      <c r="BP643" s="104"/>
      <c r="BQ643" s="104"/>
      <c r="BR643" s="104"/>
      <c r="BS643" s="104"/>
      <c r="BT643" s="104"/>
      <c r="BU643" s="104"/>
      <c r="BV643" s="79"/>
      <c r="BW643" s="79"/>
      <c r="BX643" s="79"/>
      <c r="BY643" s="79"/>
      <c r="BZ643" s="79"/>
      <c r="CA643" s="79"/>
      <c r="CB643" s="79"/>
      <c r="CC643" s="79"/>
      <c r="CD643" s="79"/>
      <c r="CE643" s="79"/>
      <c r="CF643" s="79"/>
      <c r="CG643" s="79"/>
      <c r="CH643" s="79"/>
      <c r="CI643" s="79"/>
      <c r="CJ643" s="79"/>
      <c r="CK643" s="79"/>
      <c r="CL643" s="79"/>
      <c r="CM643" s="79"/>
      <c r="CN643" s="79"/>
      <c r="CO643" s="79"/>
      <c r="CP643" s="79"/>
      <c r="CQ643" s="79"/>
      <c r="CR643" s="79"/>
      <c r="CS643" s="79"/>
      <c r="CT643" s="79"/>
      <c r="CU643" s="79"/>
      <c r="CV643" s="79"/>
      <c r="CW643" s="79"/>
      <c r="CX643" s="79"/>
      <c r="CY643" s="79"/>
      <c r="CZ643" s="79"/>
      <c r="DA643" s="79"/>
    </row>
    <row r="644" spans="1:105" ht="15.75" x14ac:dyDescent="0.25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4"/>
      <c r="Y644" s="104"/>
      <c r="Z644" s="104"/>
      <c r="AA644" s="104"/>
      <c r="AB644" s="104"/>
      <c r="AC644" s="104"/>
      <c r="AD644" s="104"/>
      <c r="AE644" s="104"/>
      <c r="AF644" s="104"/>
      <c r="AG644" s="104"/>
      <c r="AH644" s="104"/>
      <c r="AI644" s="104"/>
      <c r="AJ644" s="104"/>
      <c r="AK644" s="104"/>
      <c r="AL644" s="104"/>
      <c r="AM644" s="104"/>
      <c r="AN644" s="104"/>
      <c r="AO644" s="104"/>
      <c r="AP644" s="104"/>
      <c r="AQ644" s="104"/>
      <c r="AR644" s="104"/>
      <c r="AS644" s="104"/>
      <c r="AT644" s="104"/>
      <c r="AU644" s="104"/>
      <c r="AV644" s="104"/>
      <c r="AW644" s="104"/>
      <c r="AX644" s="104"/>
      <c r="AY644" s="104"/>
      <c r="AZ644" s="104"/>
      <c r="BA644" s="104"/>
      <c r="BB644" s="104"/>
      <c r="BC644" s="104"/>
      <c r="BD644" s="104"/>
      <c r="BE644" s="104"/>
      <c r="BF644" s="104"/>
      <c r="BG644" s="104"/>
      <c r="BH644" s="104"/>
      <c r="BI644" s="104"/>
      <c r="BJ644" s="104"/>
      <c r="BK644" s="104"/>
      <c r="BL644" s="104"/>
      <c r="BM644" s="104"/>
      <c r="BN644" s="104"/>
      <c r="BO644" s="104"/>
      <c r="BP644" s="104"/>
      <c r="BQ644" s="104"/>
      <c r="BR644" s="104"/>
      <c r="BS644" s="104"/>
      <c r="BT644" s="104"/>
      <c r="BU644" s="104"/>
      <c r="BV644" s="79"/>
      <c r="BW644" s="79"/>
      <c r="BX644" s="79"/>
      <c r="BY644" s="79"/>
      <c r="BZ644" s="79"/>
      <c r="CA644" s="79"/>
      <c r="CB644" s="79"/>
      <c r="CC644" s="79"/>
      <c r="CD644" s="79"/>
      <c r="CE644" s="79"/>
      <c r="CF644" s="79"/>
      <c r="CG644" s="79"/>
      <c r="CH644" s="79"/>
      <c r="CI644" s="79"/>
      <c r="CJ644" s="79"/>
      <c r="CK644" s="79"/>
      <c r="CL644" s="79"/>
      <c r="CM644" s="79"/>
      <c r="CN644" s="79"/>
      <c r="CO644" s="79"/>
      <c r="CP644" s="79"/>
      <c r="CQ644" s="79"/>
      <c r="CR644" s="79"/>
      <c r="CS644" s="79"/>
      <c r="CT644" s="79"/>
      <c r="CU644" s="79"/>
      <c r="CV644" s="79"/>
      <c r="CW644" s="79"/>
      <c r="CX644" s="79"/>
      <c r="CY644" s="79"/>
      <c r="CZ644" s="79"/>
      <c r="DA644" s="79"/>
    </row>
    <row r="645" spans="1:105" ht="15.75" x14ac:dyDescent="0.2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4"/>
      <c r="Y645" s="104"/>
      <c r="Z645" s="104"/>
      <c r="AA645" s="104"/>
      <c r="AB645" s="104"/>
      <c r="AC645" s="104"/>
      <c r="AD645" s="104"/>
      <c r="AE645" s="104"/>
      <c r="AF645" s="104"/>
      <c r="AG645" s="104"/>
      <c r="AH645" s="104"/>
      <c r="AI645" s="104"/>
      <c r="AJ645" s="104"/>
      <c r="AK645" s="104"/>
      <c r="AL645" s="104"/>
      <c r="AM645" s="104"/>
      <c r="AN645" s="104"/>
      <c r="AO645" s="104"/>
      <c r="AP645" s="104"/>
      <c r="AQ645" s="104"/>
      <c r="AR645" s="104"/>
      <c r="AS645" s="104"/>
      <c r="AT645" s="104"/>
      <c r="AU645" s="104"/>
      <c r="AV645" s="104"/>
      <c r="AW645" s="104"/>
      <c r="AX645" s="104"/>
      <c r="AY645" s="104"/>
      <c r="AZ645" s="104"/>
      <c r="BA645" s="104"/>
      <c r="BB645" s="104"/>
      <c r="BC645" s="104"/>
      <c r="BD645" s="104"/>
      <c r="BE645" s="104"/>
      <c r="BF645" s="104"/>
      <c r="BG645" s="104"/>
      <c r="BH645" s="104"/>
      <c r="BI645" s="104"/>
      <c r="BJ645" s="104"/>
      <c r="BK645" s="104"/>
      <c r="BL645" s="104"/>
      <c r="BM645" s="104"/>
      <c r="BN645" s="104"/>
      <c r="BO645" s="104"/>
      <c r="BP645" s="104"/>
      <c r="BQ645" s="104"/>
      <c r="BR645" s="104"/>
      <c r="BS645" s="104"/>
      <c r="BT645" s="104"/>
      <c r="BU645" s="104"/>
      <c r="BV645" s="79"/>
      <c r="BW645" s="79"/>
      <c r="BX645" s="79"/>
      <c r="BY645" s="79"/>
      <c r="BZ645" s="79"/>
      <c r="CA645" s="79"/>
      <c r="CB645" s="79"/>
      <c r="CC645" s="79"/>
      <c r="CD645" s="79"/>
      <c r="CE645" s="79"/>
      <c r="CF645" s="79"/>
      <c r="CG645" s="79"/>
      <c r="CH645" s="79"/>
      <c r="CI645" s="79"/>
      <c r="CJ645" s="79"/>
      <c r="CK645" s="79"/>
      <c r="CL645" s="79"/>
      <c r="CM645" s="79"/>
      <c r="CN645" s="79"/>
      <c r="CO645" s="79"/>
      <c r="CP645" s="79"/>
      <c r="CQ645" s="79"/>
      <c r="CR645" s="79"/>
      <c r="CS645" s="79"/>
      <c r="CT645" s="79"/>
      <c r="CU645" s="79"/>
      <c r="CV645" s="79"/>
      <c r="CW645" s="79"/>
      <c r="CX645" s="79"/>
      <c r="CY645" s="79"/>
      <c r="CZ645" s="79"/>
      <c r="DA645" s="79"/>
    </row>
    <row r="646" spans="1:105" ht="15.75" x14ac:dyDescent="0.25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4"/>
      <c r="Y646" s="104"/>
      <c r="Z646" s="104"/>
      <c r="AA646" s="104"/>
      <c r="AB646" s="104"/>
      <c r="AC646" s="104"/>
      <c r="AD646" s="104"/>
      <c r="AE646" s="104"/>
      <c r="AF646" s="104"/>
      <c r="AG646" s="104"/>
      <c r="AH646" s="104"/>
      <c r="AI646" s="104"/>
      <c r="AJ646" s="104"/>
      <c r="AK646" s="104"/>
      <c r="AL646" s="104"/>
      <c r="AM646" s="104"/>
      <c r="AN646" s="104"/>
      <c r="AO646" s="104"/>
      <c r="AP646" s="104"/>
      <c r="AQ646" s="104"/>
      <c r="AR646" s="104"/>
      <c r="AS646" s="104"/>
      <c r="AT646" s="104"/>
      <c r="AU646" s="104"/>
      <c r="AV646" s="104"/>
      <c r="AW646" s="104"/>
      <c r="AX646" s="104"/>
      <c r="AY646" s="104"/>
      <c r="AZ646" s="104"/>
      <c r="BA646" s="104"/>
      <c r="BB646" s="104"/>
      <c r="BC646" s="104"/>
      <c r="BD646" s="104"/>
      <c r="BE646" s="104"/>
      <c r="BF646" s="104"/>
      <c r="BG646" s="104"/>
      <c r="BH646" s="104"/>
      <c r="BI646" s="104"/>
      <c r="BJ646" s="104"/>
      <c r="BK646" s="104"/>
      <c r="BL646" s="104"/>
      <c r="BM646" s="104"/>
      <c r="BN646" s="104"/>
      <c r="BO646" s="104"/>
      <c r="BP646" s="104"/>
      <c r="BQ646" s="104"/>
      <c r="BR646" s="104"/>
      <c r="BS646" s="104"/>
      <c r="BT646" s="104"/>
      <c r="BU646" s="104"/>
      <c r="BV646" s="79"/>
      <c r="BW646" s="79"/>
      <c r="BX646" s="79"/>
      <c r="BY646" s="79"/>
      <c r="BZ646" s="79"/>
      <c r="CA646" s="79"/>
      <c r="CB646" s="79"/>
      <c r="CC646" s="79"/>
      <c r="CD646" s="79"/>
      <c r="CE646" s="79"/>
      <c r="CF646" s="79"/>
      <c r="CG646" s="79"/>
      <c r="CH646" s="79"/>
      <c r="CI646" s="79"/>
      <c r="CJ646" s="79"/>
      <c r="CK646" s="79"/>
      <c r="CL646" s="79"/>
      <c r="CM646" s="79"/>
      <c r="CN646" s="79"/>
      <c r="CO646" s="79"/>
      <c r="CP646" s="79"/>
      <c r="CQ646" s="79"/>
      <c r="CR646" s="79"/>
      <c r="CS646" s="79"/>
      <c r="CT646" s="79"/>
      <c r="CU646" s="79"/>
      <c r="CV646" s="79"/>
      <c r="CW646" s="79"/>
      <c r="CX646" s="79"/>
      <c r="CY646" s="79"/>
      <c r="CZ646" s="79"/>
      <c r="DA646" s="79"/>
    </row>
    <row r="647" spans="1:105" ht="15.75" x14ac:dyDescent="0.25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4"/>
      <c r="Y647" s="104"/>
      <c r="Z647" s="104"/>
      <c r="AA647" s="104"/>
      <c r="AB647" s="104"/>
      <c r="AC647" s="104"/>
      <c r="AD647" s="104"/>
      <c r="AE647" s="104"/>
      <c r="AF647" s="104"/>
      <c r="AG647" s="104"/>
      <c r="AH647" s="104"/>
      <c r="AI647" s="104"/>
      <c r="AJ647" s="104"/>
      <c r="AK647" s="104"/>
      <c r="AL647" s="104"/>
      <c r="AM647" s="104"/>
      <c r="AN647" s="104"/>
      <c r="AO647" s="104"/>
      <c r="AP647" s="104"/>
      <c r="AQ647" s="104"/>
      <c r="AR647" s="104"/>
      <c r="AS647" s="104"/>
      <c r="AT647" s="104"/>
      <c r="AU647" s="104"/>
      <c r="AV647" s="104"/>
      <c r="AW647" s="104"/>
      <c r="AX647" s="104"/>
      <c r="AY647" s="104"/>
      <c r="AZ647" s="104"/>
      <c r="BA647" s="104"/>
      <c r="BB647" s="104"/>
      <c r="BC647" s="104"/>
      <c r="BD647" s="104"/>
      <c r="BE647" s="104"/>
      <c r="BF647" s="104"/>
      <c r="BG647" s="104"/>
      <c r="BH647" s="104"/>
      <c r="BI647" s="104"/>
      <c r="BJ647" s="104"/>
      <c r="BK647" s="104"/>
      <c r="BL647" s="104"/>
      <c r="BM647" s="104"/>
      <c r="BN647" s="104"/>
      <c r="BO647" s="104"/>
      <c r="BP647" s="104"/>
      <c r="BQ647" s="104"/>
      <c r="BR647" s="104"/>
      <c r="BS647" s="104"/>
      <c r="BT647" s="104"/>
      <c r="BU647" s="104"/>
      <c r="BV647" s="79"/>
      <c r="BW647" s="79"/>
      <c r="BX647" s="79"/>
      <c r="BY647" s="79"/>
      <c r="BZ647" s="79"/>
      <c r="CA647" s="79"/>
      <c r="CB647" s="79"/>
      <c r="CC647" s="79"/>
      <c r="CD647" s="79"/>
      <c r="CE647" s="79"/>
      <c r="CF647" s="79"/>
      <c r="CG647" s="79"/>
      <c r="CH647" s="79"/>
      <c r="CI647" s="79"/>
      <c r="CJ647" s="79"/>
      <c r="CK647" s="79"/>
      <c r="CL647" s="79"/>
      <c r="CM647" s="79"/>
      <c r="CN647" s="79"/>
      <c r="CO647" s="79"/>
      <c r="CP647" s="79"/>
      <c r="CQ647" s="79"/>
      <c r="CR647" s="79"/>
      <c r="CS647" s="79"/>
      <c r="CT647" s="79"/>
      <c r="CU647" s="79"/>
      <c r="CV647" s="79"/>
      <c r="CW647" s="79"/>
      <c r="CX647" s="79"/>
      <c r="CY647" s="79"/>
      <c r="CZ647" s="79"/>
      <c r="DA647" s="79"/>
    </row>
    <row r="648" spans="1:105" ht="15.75" x14ac:dyDescent="0.25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4"/>
      <c r="Y648" s="104"/>
      <c r="Z648" s="104"/>
      <c r="AA648" s="104"/>
      <c r="AB648" s="104"/>
      <c r="AC648" s="104"/>
      <c r="AD648" s="104"/>
      <c r="AE648" s="104"/>
      <c r="AF648" s="104"/>
      <c r="AG648" s="104"/>
      <c r="AH648" s="104"/>
      <c r="AI648" s="104"/>
      <c r="AJ648" s="104"/>
      <c r="AK648" s="104"/>
      <c r="AL648" s="104"/>
      <c r="AM648" s="104"/>
      <c r="AN648" s="104"/>
      <c r="AO648" s="104"/>
      <c r="AP648" s="104"/>
      <c r="AQ648" s="104"/>
      <c r="AR648" s="104"/>
      <c r="AS648" s="104"/>
      <c r="AT648" s="104"/>
      <c r="AU648" s="104"/>
      <c r="AV648" s="104"/>
      <c r="AW648" s="104"/>
      <c r="AX648" s="104"/>
      <c r="AY648" s="104"/>
      <c r="AZ648" s="104"/>
      <c r="BA648" s="104"/>
      <c r="BB648" s="104"/>
      <c r="BC648" s="104"/>
      <c r="BD648" s="104"/>
      <c r="BE648" s="104"/>
      <c r="BF648" s="104"/>
      <c r="BG648" s="104"/>
      <c r="BH648" s="104"/>
      <c r="BI648" s="104"/>
      <c r="BJ648" s="104"/>
      <c r="BK648" s="104"/>
      <c r="BL648" s="104"/>
      <c r="BM648" s="104"/>
      <c r="BN648" s="104"/>
      <c r="BO648" s="104"/>
      <c r="BP648" s="104"/>
      <c r="BQ648" s="104"/>
      <c r="BR648" s="104"/>
      <c r="BS648" s="104"/>
      <c r="BT648" s="104"/>
      <c r="BU648" s="104"/>
      <c r="BV648" s="79"/>
      <c r="BW648" s="79"/>
      <c r="BX648" s="79"/>
      <c r="BY648" s="79"/>
      <c r="BZ648" s="79"/>
      <c r="CA648" s="79"/>
      <c r="CB648" s="79"/>
      <c r="CC648" s="79"/>
      <c r="CD648" s="79"/>
      <c r="CE648" s="79"/>
      <c r="CF648" s="79"/>
      <c r="CG648" s="79"/>
      <c r="CH648" s="79"/>
      <c r="CI648" s="79"/>
      <c r="CJ648" s="79"/>
      <c r="CK648" s="79"/>
      <c r="CL648" s="79"/>
      <c r="CM648" s="79"/>
      <c r="CN648" s="79"/>
      <c r="CO648" s="79"/>
      <c r="CP648" s="79"/>
      <c r="CQ648" s="79"/>
      <c r="CR648" s="79"/>
      <c r="CS648" s="79"/>
      <c r="CT648" s="79"/>
      <c r="CU648" s="79"/>
      <c r="CV648" s="79"/>
      <c r="CW648" s="79"/>
      <c r="CX648" s="79"/>
      <c r="CY648" s="79"/>
      <c r="CZ648" s="79"/>
      <c r="DA648" s="79"/>
    </row>
    <row r="649" spans="1:105" ht="15.75" x14ac:dyDescent="0.25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4"/>
      <c r="Y649" s="104"/>
      <c r="Z649" s="104"/>
      <c r="AA649" s="104"/>
      <c r="AB649" s="104"/>
      <c r="AC649" s="104"/>
      <c r="AD649" s="104"/>
      <c r="AE649" s="104"/>
      <c r="AF649" s="104"/>
      <c r="AG649" s="104"/>
      <c r="AH649" s="104"/>
      <c r="AI649" s="104"/>
      <c r="AJ649" s="104"/>
      <c r="AK649" s="104"/>
      <c r="AL649" s="104"/>
      <c r="AM649" s="104"/>
      <c r="AN649" s="104"/>
      <c r="AO649" s="104"/>
      <c r="AP649" s="104"/>
      <c r="AQ649" s="104"/>
      <c r="AR649" s="104"/>
      <c r="AS649" s="104"/>
      <c r="AT649" s="104"/>
      <c r="AU649" s="104"/>
      <c r="AV649" s="104"/>
      <c r="AW649" s="104"/>
      <c r="AX649" s="104"/>
      <c r="AY649" s="104"/>
      <c r="AZ649" s="104"/>
      <c r="BA649" s="104"/>
      <c r="BB649" s="104"/>
      <c r="BC649" s="104"/>
      <c r="BD649" s="104"/>
      <c r="BE649" s="104"/>
      <c r="BF649" s="104"/>
      <c r="BG649" s="104"/>
      <c r="BH649" s="104"/>
      <c r="BI649" s="104"/>
      <c r="BJ649" s="104"/>
      <c r="BK649" s="104"/>
      <c r="BL649" s="104"/>
      <c r="BM649" s="104"/>
      <c r="BN649" s="104"/>
      <c r="BO649" s="104"/>
      <c r="BP649" s="104"/>
      <c r="BQ649" s="104"/>
      <c r="BR649" s="104"/>
      <c r="BS649" s="104"/>
      <c r="BT649" s="104"/>
      <c r="BU649" s="104"/>
      <c r="BV649" s="79"/>
      <c r="BW649" s="79"/>
      <c r="BX649" s="79"/>
      <c r="BY649" s="79"/>
      <c r="BZ649" s="79"/>
      <c r="CA649" s="79"/>
      <c r="CB649" s="79"/>
      <c r="CC649" s="79"/>
      <c r="CD649" s="79"/>
      <c r="CE649" s="79"/>
      <c r="CF649" s="79"/>
      <c r="CG649" s="79"/>
      <c r="CH649" s="79"/>
      <c r="CI649" s="79"/>
      <c r="CJ649" s="79"/>
      <c r="CK649" s="79"/>
      <c r="CL649" s="79"/>
      <c r="CM649" s="79"/>
      <c r="CN649" s="79"/>
      <c r="CO649" s="79"/>
      <c r="CP649" s="79"/>
      <c r="CQ649" s="79"/>
      <c r="CR649" s="79"/>
      <c r="CS649" s="79"/>
      <c r="CT649" s="79"/>
      <c r="CU649" s="79"/>
      <c r="CV649" s="79"/>
      <c r="CW649" s="79"/>
      <c r="CX649" s="79"/>
      <c r="CY649" s="79"/>
      <c r="CZ649" s="79"/>
      <c r="DA649" s="79"/>
    </row>
    <row r="650" spans="1:105" ht="15.75" x14ac:dyDescent="0.25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4"/>
      <c r="AI650" s="104"/>
      <c r="AJ650" s="104"/>
      <c r="AK650" s="104"/>
      <c r="AL650" s="104"/>
      <c r="AM650" s="104"/>
      <c r="AN650" s="104"/>
      <c r="AO650" s="104"/>
      <c r="AP650" s="104"/>
      <c r="AQ650" s="104"/>
      <c r="AR650" s="104"/>
      <c r="AS650" s="104"/>
      <c r="AT650" s="104"/>
      <c r="AU650" s="104"/>
      <c r="AV650" s="104"/>
      <c r="AW650" s="104"/>
      <c r="AX650" s="104"/>
      <c r="AY650" s="104"/>
      <c r="AZ650" s="104"/>
      <c r="BA650" s="104"/>
      <c r="BB650" s="104"/>
      <c r="BC650" s="104"/>
      <c r="BD650" s="104"/>
      <c r="BE650" s="104"/>
      <c r="BF650" s="104"/>
      <c r="BG650" s="104"/>
      <c r="BH650" s="104"/>
      <c r="BI650" s="104"/>
      <c r="BJ650" s="104"/>
      <c r="BK650" s="104"/>
      <c r="BL650" s="104"/>
      <c r="BM650" s="104"/>
      <c r="BN650" s="104"/>
      <c r="BO650" s="104"/>
      <c r="BP650" s="104"/>
      <c r="BQ650" s="104"/>
      <c r="BR650" s="104"/>
      <c r="BS650" s="104"/>
      <c r="BT650" s="104"/>
      <c r="BU650" s="104"/>
      <c r="BV650" s="79"/>
      <c r="BW650" s="79"/>
      <c r="BX650" s="79"/>
      <c r="BY650" s="79"/>
      <c r="BZ650" s="79"/>
      <c r="CA650" s="79"/>
      <c r="CB650" s="79"/>
      <c r="CC650" s="79"/>
      <c r="CD650" s="79"/>
      <c r="CE650" s="79"/>
      <c r="CF650" s="79"/>
      <c r="CG650" s="79"/>
      <c r="CH650" s="79"/>
      <c r="CI650" s="79"/>
      <c r="CJ650" s="79"/>
      <c r="CK650" s="79"/>
      <c r="CL650" s="79"/>
      <c r="CM650" s="79"/>
      <c r="CN650" s="79"/>
      <c r="CO650" s="79"/>
      <c r="CP650" s="79"/>
      <c r="CQ650" s="79"/>
      <c r="CR650" s="79"/>
      <c r="CS650" s="79"/>
      <c r="CT650" s="79"/>
      <c r="CU650" s="79"/>
      <c r="CV650" s="79"/>
      <c r="CW650" s="79"/>
      <c r="CX650" s="79"/>
      <c r="CY650" s="79"/>
      <c r="CZ650" s="79"/>
      <c r="DA650" s="79"/>
    </row>
    <row r="651" spans="1:105" ht="15.75" x14ac:dyDescent="0.25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4"/>
      <c r="AI651" s="104"/>
      <c r="AJ651" s="104"/>
      <c r="AK651" s="104"/>
      <c r="AL651" s="104"/>
      <c r="AM651" s="104"/>
      <c r="AN651" s="104"/>
      <c r="AO651" s="104"/>
      <c r="AP651" s="104"/>
      <c r="AQ651" s="104"/>
      <c r="AR651" s="104"/>
      <c r="AS651" s="104"/>
      <c r="AT651" s="104"/>
      <c r="AU651" s="104"/>
      <c r="AV651" s="104"/>
      <c r="AW651" s="104"/>
      <c r="AX651" s="104"/>
      <c r="AY651" s="104"/>
      <c r="AZ651" s="104"/>
      <c r="BA651" s="104"/>
      <c r="BB651" s="104"/>
      <c r="BC651" s="104"/>
      <c r="BD651" s="104"/>
      <c r="BE651" s="104"/>
      <c r="BF651" s="104"/>
      <c r="BG651" s="104"/>
      <c r="BH651" s="104"/>
      <c r="BI651" s="104"/>
      <c r="BJ651" s="104"/>
      <c r="BK651" s="104"/>
      <c r="BL651" s="104"/>
      <c r="BM651" s="104"/>
      <c r="BN651" s="104"/>
      <c r="BO651" s="104"/>
      <c r="BP651" s="104"/>
      <c r="BQ651" s="104"/>
      <c r="BR651" s="104"/>
      <c r="BS651" s="104"/>
      <c r="BT651" s="104"/>
      <c r="BU651" s="104"/>
      <c r="BV651" s="79"/>
      <c r="BW651" s="79"/>
      <c r="BX651" s="79"/>
      <c r="BY651" s="79"/>
      <c r="BZ651" s="79"/>
      <c r="CA651" s="79"/>
      <c r="CB651" s="79"/>
      <c r="CC651" s="79"/>
      <c r="CD651" s="79"/>
      <c r="CE651" s="79"/>
      <c r="CF651" s="79"/>
      <c r="CG651" s="79"/>
      <c r="CH651" s="79"/>
      <c r="CI651" s="79"/>
      <c r="CJ651" s="79"/>
      <c r="CK651" s="79"/>
      <c r="CL651" s="79"/>
      <c r="CM651" s="79"/>
      <c r="CN651" s="79"/>
      <c r="CO651" s="79"/>
      <c r="CP651" s="79"/>
      <c r="CQ651" s="79"/>
      <c r="CR651" s="79"/>
      <c r="CS651" s="79"/>
      <c r="CT651" s="79"/>
      <c r="CU651" s="79"/>
      <c r="CV651" s="79"/>
      <c r="CW651" s="79"/>
      <c r="CX651" s="79"/>
      <c r="CY651" s="79"/>
      <c r="CZ651" s="79"/>
      <c r="DA651" s="79"/>
    </row>
    <row r="652" spans="1:105" ht="15.75" x14ac:dyDescent="0.25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4"/>
      <c r="AI652" s="104"/>
      <c r="AJ652" s="104"/>
      <c r="AK652" s="104"/>
      <c r="AL652" s="104"/>
      <c r="AM652" s="104"/>
      <c r="AN652" s="104"/>
      <c r="AO652" s="104"/>
      <c r="AP652" s="104"/>
      <c r="AQ652" s="104"/>
      <c r="AR652" s="104"/>
      <c r="AS652" s="104"/>
      <c r="AT652" s="104"/>
      <c r="AU652" s="104"/>
      <c r="AV652" s="104"/>
      <c r="AW652" s="104"/>
      <c r="AX652" s="104"/>
      <c r="AY652" s="104"/>
      <c r="AZ652" s="104"/>
      <c r="BA652" s="104"/>
      <c r="BB652" s="104"/>
      <c r="BC652" s="104"/>
      <c r="BD652" s="104"/>
      <c r="BE652" s="104"/>
      <c r="BF652" s="104"/>
      <c r="BG652" s="104"/>
      <c r="BH652" s="104"/>
      <c r="BI652" s="104"/>
      <c r="BJ652" s="104"/>
      <c r="BK652" s="104"/>
      <c r="BL652" s="104"/>
      <c r="BM652" s="104"/>
      <c r="BN652" s="104"/>
      <c r="BO652" s="104"/>
      <c r="BP652" s="104"/>
      <c r="BQ652" s="104"/>
      <c r="BR652" s="104"/>
      <c r="BS652" s="104"/>
      <c r="BT652" s="104"/>
      <c r="BU652" s="104"/>
      <c r="BV652" s="79"/>
      <c r="BW652" s="79"/>
      <c r="BX652" s="79"/>
      <c r="BY652" s="79"/>
      <c r="BZ652" s="79"/>
      <c r="CA652" s="79"/>
      <c r="CB652" s="79"/>
      <c r="CC652" s="79"/>
      <c r="CD652" s="79"/>
      <c r="CE652" s="79"/>
      <c r="CF652" s="79"/>
      <c r="CG652" s="79"/>
      <c r="CH652" s="79"/>
      <c r="CI652" s="79"/>
      <c r="CJ652" s="79"/>
      <c r="CK652" s="79"/>
      <c r="CL652" s="79"/>
      <c r="CM652" s="79"/>
      <c r="CN652" s="79"/>
      <c r="CO652" s="79"/>
      <c r="CP652" s="79"/>
      <c r="CQ652" s="79"/>
      <c r="CR652" s="79"/>
      <c r="CS652" s="79"/>
      <c r="CT652" s="79"/>
      <c r="CU652" s="79"/>
      <c r="CV652" s="79"/>
      <c r="CW652" s="79"/>
      <c r="CX652" s="79"/>
      <c r="CY652" s="79"/>
      <c r="CZ652" s="79"/>
      <c r="DA652" s="79"/>
    </row>
    <row r="653" spans="1:105" ht="15.75" x14ac:dyDescent="0.25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4"/>
      <c r="AI653" s="104"/>
      <c r="AJ653" s="104"/>
      <c r="AK653" s="104"/>
      <c r="AL653" s="104"/>
      <c r="AM653" s="104"/>
      <c r="AN653" s="104"/>
      <c r="AO653" s="104"/>
      <c r="AP653" s="104"/>
      <c r="AQ653" s="104"/>
      <c r="AR653" s="104"/>
      <c r="AS653" s="104"/>
      <c r="AT653" s="104"/>
      <c r="AU653" s="104"/>
      <c r="AV653" s="104"/>
      <c r="AW653" s="104"/>
      <c r="AX653" s="104"/>
      <c r="AY653" s="104"/>
      <c r="AZ653" s="104"/>
      <c r="BA653" s="104"/>
      <c r="BB653" s="104"/>
      <c r="BC653" s="104"/>
      <c r="BD653" s="104"/>
      <c r="BE653" s="104"/>
      <c r="BF653" s="104"/>
      <c r="BG653" s="104"/>
      <c r="BH653" s="104"/>
      <c r="BI653" s="104"/>
      <c r="BJ653" s="104"/>
      <c r="BK653" s="104"/>
      <c r="BL653" s="104"/>
      <c r="BM653" s="104"/>
      <c r="BN653" s="104"/>
      <c r="BO653" s="104"/>
      <c r="BP653" s="104"/>
      <c r="BQ653" s="104"/>
      <c r="BR653" s="104"/>
      <c r="BS653" s="104"/>
      <c r="BT653" s="104"/>
      <c r="BU653" s="104"/>
      <c r="BV653" s="79"/>
      <c r="BW653" s="79"/>
      <c r="BX653" s="79"/>
      <c r="BY653" s="79"/>
      <c r="BZ653" s="79"/>
      <c r="CA653" s="79"/>
      <c r="CB653" s="79"/>
      <c r="CC653" s="79"/>
      <c r="CD653" s="79"/>
      <c r="CE653" s="79"/>
      <c r="CF653" s="79"/>
      <c r="CG653" s="79"/>
      <c r="CH653" s="79"/>
      <c r="CI653" s="79"/>
      <c r="CJ653" s="79"/>
      <c r="CK653" s="79"/>
      <c r="CL653" s="79"/>
      <c r="CM653" s="79"/>
      <c r="CN653" s="79"/>
      <c r="CO653" s="79"/>
      <c r="CP653" s="79"/>
      <c r="CQ653" s="79"/>
      <c r="CR653" s="79"/>
      <c r="CS653" s="79"/>
      <c r="CT653" s="79"/>
      <c r="CU653" s="79"/>
      <c r="CV653" s="79"/>
      <c r="CW653" s="79"/>
      <c r="CX653" s="79"/>
      <c r="CY653" s="79"/>
      <c r="CZ653" s="79"/>
      <c r="DA653" s="79"/>
    </row>
    <row r="654" spans="1:105" ht="15.75" x14ac:dyDescent="0.25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  <c r="AO654" s="104"/>
      <c r="AP654" s="104"/>
      <c r="AQ654" s="104"/>
      <c r="AR654" s="104"/>
      <c r="AS654" s="104"/>
      <c r="AT654" s="104"/>
      <c r="AU654" s="104"/>
      <c r="AV654" s="104"/>
      <c r="AW654" s="104"/>
      <c r="AX654" s="104"/>
      <c r="AY654" s="104"/>
      <c r="AZ654" s="104"/>
      <c r="BA654" s="104"/>
      <c r="BB654" s="104"/>
      <c r="BC654" s="104"/>
      <c r="BD654" s="104"/>
      <c r="BE654" s="104"/>
      <c r="BF654" s="104"/>
      <c r="BG654" s="104"/>
      <c r="BH654" s="104"/>
      <c r="BI654" s="104"/>
      <c r="BJ654" s="104"/>
      <c r="BK654" s="104"/>
      <c r="BL654" s="104"/>
      <c r="BM654" s="104"/>
      <c r="BN654" s="104"/>
      <c r="BO654" s="104"/>
      <c r="BP654" s="104"/>
      <c r="BQ654" s="104"/>
      <c r="BR654" s="104"/>
      <c r="BS654" s="104"/>
      <c r="BT654" s="104"/>
      <c r="BU654" s="104"/>
      <c r="BV654" s="79"/>
      <c r="BW654" s="79"/>
      <c r="BX654" s="79"/>
      <c r="BY654" s="79"/>
      <c r="BZ654" s="79"/>
      <c r="CA654" s="79"/>
      <c r="CB654" s="79"/>
      <c r="CC654" s="79"/>
      <c r="CD654" s="79"/>
      <c r="CE654" s="79"/>
      <c r="CF654" s="79"/>
      <c r="CG654" s="79"/>
      <c r="CH654" s="79"/>
      <c r="CI654" s="79"/>
      <c r="CJ654" s="79"/>
      <c r="CK654" s="79"/>
      <c r="CL654" s="79"/>
      <c r="CM654" s="79"/>
      <c r="CN654" s="79"/>
      <c r="CO654" s="79"/>
      <c r="CP654" s="79"/>
      <c r="CQ654" s="79"/>
      <c r="CR654" s="79"/>
      <c r="CS654" s="79"/>
      <c r="CT654" s="79"/>
      <c r="CU654" s="79"/>
      <c r="CV654" s="79"/>
      <c r="CW654" s="79"/>
      <c r="CX654" s="79"/>
      <c r="CY654" s="79"/>
      <c r="CZ654" s="79"/>
      <c r="DA654" s="79"/>
    </row>
    <row r="655" spans="1:105" ht="15.75" x14ac:dyDescent="0.2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4"/>
      <c r="Y655" s="104"/>
      <c r="Z655" s="104"/>
      <c r="AA655" s="104"/>
      <c r="AB655" s="104"/>
      <c r="AC655" s="104"/>
      <c r="AD655" s="104"/>
      <c r="AE655" s="104"/>
      <c r="AF655" s="104"/>
      <c r="AG655" s="104"/>
      <c r="AH655" s="104"/>
      <c r="AI655" s="104"/>
      <c r="AJ655" s="104"/>
      <c r="AK655" s="104"/>
      <c r="AL655" s="104"/>
      <c r="AM655" s="104"/>
      <c r="AN655" s="104"/>
      <c r="AO655" s="104"/>
      <c r="AP655" s="104"/>
      <c r="AQ655" s="104"/>
      <c r="AR655" s="104"/>
      <c r="AS655" s="104"/>
      <c r="AT655" s="104"/>
      <c r="AU655" s="104"/>
      <c r="AV655" s="104"/>
      <c r="AW655" s="104"/>
      <c r="AX655" s="104"/>
      <c r="AY655" s="104"/>
      <c r="AZ655" s="104"/>
      <c r="BA655" s="104"/>
      <c r="BB655" s="104"/>
      <c r="BC655" s="104"/>
      <c r="BD655" s="104"/>
      <c r="BE655" s="104"/>
      <c r="BF655" s="104"/>
      <c r="BG655" s="104"/>
      <c r="BH655" s="104"/>
      <c r="BI655" s="104"/>
      <c r="BJ655" s="104"/>
      <c r="BK655" s="104"/>
      <c r="BL655" s="104"/>
      <c r="BM655" s="104"/>
      <c r="BN655" s="104"/>
      <c r="BO655" s="104"/>
      <c r="BP655" s="104"/>
      <c r="BQ655" s="104"/>
      <c r="BR655" s="104"/>
      <c r="BS655" s="104"/>
      <c r="BT655" s="104"/>
      <c r="BU655" s="104"/>
      <c r="BV655" s="79"/>
      <c r="BW655" s="79"/>
      <c r="BX655" s="79"/>
      <c r="BY655" s="79"/>
      <c r="BZ655" s="79"/>
      <c r="CA655" s="79"/>
      <c r="CB655" s="79"/>
      <c r="CC655" s="79"/>
      <c r="CD655" s="79"/>
      <c r="CE655" s="79"/>
      <c r="CF655" s="79"/>
      <c r="CG655" s="79"/>
      <c r="CH655" s="79"/>
      <c r="CI655" s="79"/>
      <c r="CJ655" s="79"/>
      <c r="CK655" s="79"/>
      <c r="CL655" s="79"/>
      <c r="CM655" s="79"/>
      <c r="CN655" s="79"/>
      <c r="CO655" s="79"/>
      <c r="CP655" s="79"/>
      <c r="CQ655" s="79"/>
      <c r="CR655" s="79"/>
      <c r="CS655" s="79"/>
      <c r="CT655" s="79"/>
      <c r="CU655" s="79"/>
      <c r="CV655" s="79"/>
      <c r="CW655" s="79"/>
      <c r="CX655" s="79"/>
      <c r="CY655" s="79"/>
      <c r="CZ655" s="79"/>
      <c r="DA655" s="79"/>
    </row>
    <row r="656" spans="1:105" ht="15.75" x14ac:dyDescent="0.25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4"/>
      <c r="Y656" s="104"/>
      <c r="Z656" s="104"/>
      <c r="AA656" s="104"/>
      <c r="AB656" s="104"/>
      <c r="AC656" s="104"/>
      <c r="AD656" s="104"/>
      <c r="AE656" s="104"/>
      <c r="AF656" s="104"/>
      <c r="AG656" s="104"/>
      <c r="AH656" s="104"/>
      <c r="AI656" s="104"/>
      <c r="AJ656" s="104"/>
      <c r="AK656" s="104"/>
      <c r="AL656" s="104"/>
      <c r="AM656" s="104"/>
      <c r="AN656" s="104"/>
      <c r="AO656" s="104"/>
      <c r="AP656" s="104"/>
      <c r="AQ656" s="104"/>
      <c r="AR656" s="104"/>
      <c r="AS656" s="104"/>
      <c r="AT656" s="104"/>
      <c r="AU656" s="104"/>
      <c r="AV656" s="104"/>
      <c r="AW656" s="104"/>
      <c r="AX656" s="104"/>
      <c r="AY656" s="104"/>
      <c r="AZ656" s="104"/>
      <c r="BA656" s="104"/>
      <c r="BB656" s="104"/>
      <c r="BC656" s="104"/>
      <c r="BD656" s="104"/>
      <c r="BE656" s="104"/>
      <c r="BF656" s="104"/>
      <c r="BG656" s="104"/>
      <c r="BH656" s="104"/>
      <c r="BI656" s="104"/>
      <c r="BJ656" s="104"/>
      <c r="BK656" s="104"/>
      <c r="BL656" s="104"/>
      <c r="BM656" s="104"/>
      <c r="BN656" s="104"/>
      <c r="BO656" s="104"/>
      <c r="BP656" s="104"/>
      <c r="BQ656" s="104"/>
      <c r="BR656" s="104"/>
      <c r="BS656" s="104"/>
      <c r="BT656" s="104"/>
      <c r="BU656" s="104"/>
      <c r="BV656" s="79"/>
      <c r="BW656" s="79"/>
      <c r="BX656" s="79"/>
      <c r="BY656" s="79"/>
      <c r="BZ656" s="79"/>
      <c r="CA656" s="79"/>
      <c r="CB656" s="79"/>
      <c r="CC656" s="79"/>
      <c r="CD656" s="79"/>
      <c r="CE656" s="79"/>
      <c r="CF656" s="79"/>
      <c r="CG656" s="79"/>
      <c r="CH656" s="79"/>
      <c r="CI656" s="79"/>
      <c r="CJ656" s="79"/>
      <c r="CK656" s="79"/>
      <c r="CL656" s="79"/>
      <c r="CM656" s="79"/>
      <c r="CN656" s="79"/>
      <c r="CO656" s="79"/>
      <c r="CP656" s="79"/>
      <c r="CQ656" s="79"/>
      <c r="CR656" s="79"/>
      <c r="CS656" s="79"/>
      <c r="CT656" s="79"/>
      <c r="CU656" s="79"/>
      <c r="CV656" s="79"/>
      <c r="CW656" s="79"/>
      <c r="CX656" s="79"/>
      <c r="CY656" s="79"/>
      <c r="CZ656" s="79"/>
      <c r="DA656" s="79"/>
    </row>
    <row r="657" spans="1:105" ht="15.75" x14ac:dyDescent="0.25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4"/>
      <c r="Y657" s="104"/>
      <c r="Z657" s="104"/>
      <c r="AA657" s="104"/>
      <c r="AB657" s="104"/>
      <c r="AC657" s="104"/>
      <c r="AD657" s="104"/>
      <c r="AE657" s="104"/>
      <c r="AF657" s="104"/>
      <c r="AG657" s="104"/>
      <c r="AH657" s="104"/>
      <c r="AI657" s="104"/>
      <c r="AJ657" s="104"/>
      <c r="AK657" s="104"/>
      <c r="AL657" s="104"/>
      <c r="AM657" s="104"/>
      <c r="AN657" s="104"/>
      <c r="AO657" s="104"/>
      <c r="AP657" s="104"/>
      <c r="AQ657" s="104"/>
      <c r="AR657" s="104"/>
      <c r="AS657" s="104"/>
      <c r="AT657" s="104"/>
      <c r="AU657" s="104"/>
      <c r="AV657" s="104"/>
      <c r="AW657" s="104"/>
      <c r="AX657" s="104"/>
      <c r="AY657" s="104"/>
      <c r="AZ657" s="104"/>
      <c r="BA657" s="104"/>
      <c r="BB657" s="104"/>
      <c r="BC657" s="104"/>
      <c r="BD657" s="104"/>
      <c r="BE657" s="104"/>
      <c r="BF657" s="104"/>
      <c r="BG657" s="104"/>
      <c r="BH657" s="104"/>
      <c r="BI657" s="104"/>
      <c r="BJ657" s="104"/>
      <c r="BK657" s="104"/>
      <c r="BL657" s="104"/>
      <c r="BM657" s="104"/>
      <c r="BN657" s="104"/>
      <c r="BO657" s="104"/>
      <c r="BP657" s="104"/>
      <c r="BQ657" s="104"/>
      <c r="BR657" s="104"/>
      <c r="BS657" s="104"/>
      <c r="BT657" s="104"/>
      <c r="BU657" s="104"/>
      <c r="BV657" s="79"/>
      <c r="BW657" s="79"/>
      <c r="BX657" s="79"/>
      <c r="BY657" s="79"/>
      <c r="BZ657" s="79"/>
      <c r="CA657" s="79"/>
      <c r="CB657" s="79"/>
      <c r="CC657" s="79"/>
      <c r="CD657" s="79"/>
      <c r="CE657" s="79"/>
      <c r="CF657" s="79"/>
      <c r="CG657" s="79"/>
      <c r="CH657" s="79"/>
      <c r="CI657" s="79"/>
      <c r="CJ657" s="79"/>
      <c r="CK657" s="79"/>
      <c r="CL657" s="79"/>
      <c r="CM657" s="79"/>
      <c r="CN657" s="79"/>
      <c r="CO657" s="79"/>
      <c r="CP657" s="79"/>
      <c r="CQ657" s="79"/>
      <c r="CR657" s="79"/>
      <c r="CS657" s="79"/>
      <c r="CT657" s="79"/>
      <c r="CU657" s="79"/>
      <c r="CV657" s="79"/>
      <c r="CW657" s="79"/>
      <c r="CX657" s="79"/>
      <c r="CY657" s="79"/>
      <c r="CZ657" s="79"/>
      <c r="DA657" s="79"/>
    </row>
    <row r="658" spans="1:105" ht="15.75" x14ac:dyDescent="0.25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4"/>
      <c r="Y658" s="104"/>
      <c r="Z658" s="104"/>
      <c r="AA658" s="104"/>
      <c r="AB658" s="104"/>
      <c r="AC658" s="104"/>
      <c r="AD658" s="104"/>
      <c r="AE658" s="104"/>
      <c r="AF658" s="104"/>
      <c r="AG658" s="104"/>
      <c r="AH658" s="104"/>
      <c r="AI658" s="104"/>
      <c r="AJ658" s="104"/>
      <c r="AK658" s="104"/>
      <c r="AL658" s="104"/>
      <c r="AM658" s="104"/>
      <c r="AN658" s="104"/>
      <c r="AO658" s="104"/>
      <c r="AP658" s="104"/>
      <c r="AQ658" s="104"/>
      <c r="AR658" s="104"/>
      <c r="AS658" s="104"/>
      <c r="AT658" s="104"/>
      <c r="AU658" s="104"/>
      <c r="AV658" s="104"/>
      <c r="AW658" s="104"/>
      <c r="AX658" s="104"/>
      <c r="AY658" s="104"/>
      <c r="AZ658" s="104"/>
      <c r="BA658" s="104"/>
      <c r="BB658" s="104"/>
      <c r="BC658" s="104"/>
      <c r="BD658" s="104"/>
      <c r="BE658" s="104"/>
      <c r="BF658" s="104"/>
      <c r="BG658" s="104"/>
      <c r="BH658" s="104"/>
      <c r="BI658" s="104"/>
      <c r="BJ658" s="104"/>
      <c r="BK658" s="104"/>
      <c r="BL658" s="104"/>
      <c r="BM658" s="104"/>
      <c r="BN658" s="104"/>
      <c r="BO658" s="104"/>
      <c r="BP658" s="104"/>
      <c r="BQ658" s="104"/>
      <c r="BR658" s="104"/>
      <c r="BS658" s="104"/>
      <c r="BT658" s="104"/>
      <c r="BU658" s="104"/>
      <c r="BV658" s="79"/>
      <c r="BW658" s="79"/>
      <c r="BX658" s="79"/>
      <c r="BY658" s="79"/>
      <c r="BZ658" s="79"/>
      <c r="CA658" s="79"/>
      <c r="CB658" s="79"/>
      <c r="CC658" s="79"/>
      <c r="CD658" s="79"/>
      <c r="CE658" s="79"/>
      <c r="CF658" s="79"/>
      <c r="CG658" s="79"/>
      <c r="CH658" s="79"/>
      <c r="CI658" s="79"/>
      <c r="CJ658" s="79"/>
      <c r="CK658" s="79"/>
      <c r="CL658" s="79"/>
      <c r="CM658" s="79"/>
      <c r="CN658" s="79"/>
      <c r="CO658" s="79"/>
      <c r="CP658" s="79"/>
      <c r="CQ658" s="79"/>
      <c r="CR658" s="79"/>
      <c r="CS658" s="79"/>
      <c r="CT658" s="79"/>
      <c r="CU658" s="79"/>
      <c r="CV658" s="79"/>
      <c r="CW658" s="79"/>
      <c r="CX658" s="79"/>
      <c r="CY658" s="79"/>
      <c r="CZ658" s="79"/>
      <c r="DA658" s="79"/>
    </row>
    <row r="659" spans="1:105" ht="15.75" x14ac:dyDescent="0.25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4"/>
      <c r="Y659" s="104"/>
      <c r="Z659" s="104"/>
      <c r="AA659" s="104"/>
      <c r="AB659" s="104"/>
      <c r="AC659" s="104"/>
      <c r="AD659" s="104"/>
      <c r="AE659" s="104"/>
      <c r="AF659" s="104"/>
      <c r="AG659" s="104"/>
      <c r="AH659" s="104"/>
      <c r="AI659" s="104"/>
      <c r="AJ659" s="104"/>
      <c r="AK659" s="104"/>
      <c r="AL659" s="104"/>
      <c r="AM659" s="104"/>
      <c r="AN659" s="104"/>
      <c r="AO659" s="104"/>
      <c r="AP659" s="104"/>
      <c r="AQ659" s="104"/>
      <c r="AR659" s="104"/>
      <c r="AS659" s="104"/>
      <c r="AT659" s="104"/>
      <c r="AU659" s="104"/>
      <c r="AV659" s="104"/>
      <c r="AW659" s="104"/>
      <c r="AX659" s="104"/>
      <c r="AY659" s="104"/>
      <c r="AZ659" s="104"/>
      <c r="BA659" s="104"/>
      <c r="BB659" s="104"/>
      <c r="BC659" s="104"/>
      <c r="BD659" s="104"/>
      <c r="BE659" s="104"/>
      <c r="BF659" s="104"/>
      <c r="BG659" s="104"/>
      <c r="BH659" s="104"/>
      <c r="BI659" s="104"/>
      <c r="BJ659" s="104"/>
      <c r="BK659" s="104"/>
      <c r="BL659" s="104"/>
      <c r="BM659" s="104"/>
      <c r="BN659" s="104"/>
      <c r="BO659" s="104"/>
      <c r="BP659" s="104"/>
      <c r="BQ659" s="104"/>
      <c r="BR659" s="104"/>
      <c r="BS659" s="104"/>
      <c r="BT659" s="104"/>
      <c r="BU659" s="104"/>
      <c r="BV659" s="79"/>
      <c r="BW659" s="79"/>
      <c r="BX659" s="79"/>
      <c r="BY659" s="79"/>
      <c r="BZ659" s="79"/>
      <c r="CA659" s="79"/>
      <c r="CB659" s="79"/>
      <c r="CC659" s="79"/>
      <c r="CD659" s="79"/>
      <c r="CE659" s="79"/>
      <c r="CF659" s="79"/>
      <c r="CG659" s="79"/>
      <c r="CH659" s="79"/>
      <c r="CI659" s="79"/>
      <c r="CJ659" s="79"/>
      <c r="CK659" s="79"/>
      <c r="CL659" s="79"/>
      <c r="CM659" s="79"/>
      <c r="CN659" s="79"/>
      <c r="CO659" s="79"/>
      <c r="CP659" s="79"/>
      <c r="CQ659" s="79"/>
      <c r="CR659" s="79"/>
      <c r="CS659" s="79"/>
      <c r="CT659" s="79"/>
      <c r="CU659" s="79"/>
      <c r="CV659" s="79"/>
      <c r="CW659" s="79"/>
      <c r="CX659" s="79"/>
      <c r="CY659" s="79"/>
      <c r="CZ659" s="79"/>
      <c r="DA659" s="79"/>
    </row>
    <row r="660" spans="1:105" ht="15.75" x14ac:dyDescent="0.25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4"/>
      <c r="Y660" s="104"/>
      <c r="Z660" s="104"/>
      <c r="AA660" s="104"/>
      <c r="AB660" s="104"/>
      <c r="AC660" s="104"/>
      <c r="AD660" s="104"/>
      <c r="AE660" s="104"/>
      <c r="AF660" s="104"/>
      <c r="AG660" s="104"/>
      <c r="AH660" s="104"/>
      <c r="AI660" s="104"/>
      <c r="AJ660" s="104"/>
      <c r="AK660" s="104"/>
      <c r="AL660" s="104"/>
      <c r="AM660" s="104"/>
      <c r="AN660" s="104"/>
      <c r="AO660" s="104"/>
      <c r="AP660" s="104"/>
      <c r="AQ660" s="104"/>
      <c r="AR660" s="104"/>
      <c r="AS660" s="104"/>
      <c r="AT660" s="104"/>
      <c r="AU660" s="104"/>
      <c r="AV660" s="104"/>
      <c r="AW660" s="104"/>
      <c r="AX660" s="104"/>
      <c r="AY660" s="104"/>
      <c r="AZ660" s="104"/>
      <c r="BA660" s="104"/>
      <c r="BB660" s="104"/>
      <c r="BC660" s="104"/>
      <c r="BD660" s="104"/>
      <c r="BE660" s="104"/>
      <c r="BF660" s="104"/>
      <c r="BG660" s="104"/>
      <c r="BH660" s="104"/>
      <c r="BI660" s="104"/>
      <c r="BJ660" s="104"/>
      <c r="BK660" s="104"/>
      <c r="BL660" s="104"/>
      <c r="BM660" s="104"/>
      <c r="BN660" s="104"/>
      <c r="BO660" s="104"/>
      <c r="BP660" s="104"/>
      <c r="BQ660" s="104"/>
      <c r="BR660" s="104"/>
      <c r="BS660" s="104"/>
      <c r="BT660" s="104"/>
      <c r="BU660" s="104"/>
      <c r="BV660" s="79"/>
      <c r="BW660" s="79"/>
      <c r="BX660" s="79"/>
      <c r="BY660" s="79"/>
      <c r="BZ660" s="79"/>
      <c r="CA660" s="79"/>
      <c r="CB660" s="79"/>
      <c r="CC660" s="79"/>
      <c r="CD660" s="79"/>
      <c r="CE660" s="79"/>
      <c r="CF660" s="79"/>
      <c r="CG660" s="79"/>
      <c r="CH660" s="79"/>
      <c r="CI660" s="79"/>
      <c r="CJ660" s="79"/>
      <c r="CK660" s="79"/>
      <c r="CL660" s="79"/>
      <c r="CM660" s="79"/>
      <c r="CN660" s="79"/>
      <c r="CO660" s="79"/>
      <c r="CP660" s="79"/>
      <c r="CQ660" s="79"/>
      <c r="CR660" s="79"/>
      <c r="CS660" s="79"/>
      <c r="CT660" s="79"/>
      <c r="CU660" s="79"/>
      <c r="CV660" s="79"/>
      <c r="CW660" s="79"/>
      <c r="CX660" s="79"/>
      <c r="CY660" s="79"/>
      <c r="CZ660" s="79"/>
      <c r="DA660" s="79"/>
    </row>
    <row r="661" spans="1:105" ht="15.75" x14ac:dyDescent="0.25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4"/>
      <c r="Y661" s="104"/>
      <c r="Z661" s="104"/>
      <c r="AA661" s="104"/>
      <c r="AB661" s="104"/>
      <c r="AC661" s="104"/>
      <c r="AD661" s="104"/>
      <c r="AE661" s="104"/>
      <c r="AF661" s="104"/>
      <c r="AG661" s="104"/>
      <c r="AH661" s="104"/>
      <c r="AI661" s="104"/>
      <c r="AJ661" s="104"/>
      <c r="AK661" s="104"/>
      <c r="AL661" s="104"/>
      <c r="AM661" s="104"/>
      <c r="AN661" s="104"/>
      <c r="AO661" s="104"/>
      <c r="AP661" s="104"/>
      <c r="AQ661" s="104"/>
      <c r="AR661" s="104"/>
      <c r="AS661" s="104"/>
      <c r="AT661" s="104"/>
      <c r="AU661" s="104"/>
      <c r="AV661" s="104"/>
      <c r="AW661" s="104"/>
      <c r="AX661" s="104"/>
      <c r="AY661" s="104"/>
      <c r="AZ661" s="104"/>
      <c r="BA661" s="104"/>
      <c r="BB661" s="104"/>
      <c r="BC661" s="104"/>
      <c r="BD661" s="104"/>
      <c r="BE661" s="104"/>
      <c r="BF661" s="104"/>
      <c r="BG661" s="104"/>
      <c r="BH661" s="104"/>
      <c r="BI661" s="104"/>
      <c r="BJ661" s="104"/>
      <c r="BK661" s="104"/>
      <c r="BL661" s="104"/>
      <c r="BM661" s="104"/>
      <c r="BN661" s="104"/>
      <c r="BO661" s="104"/>
      <c r="BP661" s="104"/>
      <c r="BQ661" s="104"/>
      <c r="BR661" s="104"/>
      <c r="BS661" s="104"/>
      <c r="BT661" s="104"/>
      <c r="BU661" s="104"/>
      <c r="BV661" s="79"/>
      <c r="BW661" s="79"/>
      <c r="BX661" s="79"/>
      <c r="BY661" s="79"/>
      <c r="BZ661" s="79"/>
      <c r="CA661" s="79"/>
      <c r="CB661" s="79"/>
      <c r="CC661" s="79"/>
      <c r="CD661" s="79"/>
      <c r="CE661" s="79"/>
      <c r="CF661" s="79"/>
      <c r="CG661" s="79"/>
      <c r="CH661" s="79"/>
      <c r="CI661" s="79"/>
      <c r="CJ661" s="79"/>
      <c r="CK661" s="79"/>
      <c r="CL661" s="79"/>
      <c r="CM661" s="79"/>
      <c r="CN661" s="79"/>
      <c r="CO661" s="79"/>
      <c r="CP661" s="79"/>
      <c r="CQ661" s="79"/>
      <c r="CR661" s="79"/>
      <c r="CS661" s="79"/>
      <c r="CT661" s="79"/>
      <c r="CU661" s="79"/>
      <c r="CV661" s="79"/>
      <c r="CW661" s="79"/>
      <c r="CX661" s="79"/>
      <c r="CY661" s="79"/>
      <c r="CZ661" s="79"/>
      <c r="DA661" s="79"/>
    </row>
    <row r="662" spans="1:105" ht="15.75" x14ac:dyDescent="0.25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4"/>
      <c r="Y662" s="104"/>
      <c r="Z662" s="104"/>
      <c r="AA662" s="104"/>
      <c r="AB662" s="104"/>
      <c r="AC662" s="104"/>
      <c r="AD662" s="104"/>
      <c r="AE662" s="104"/>
      <c r="AF662" s="104"/>
      <c r="AG662" s="104"/>
      <c r="AH662" s="104"/>
      <c r="AI662" s="104"/>
      <c r="AJ662" s="104"/>
      <c r="AK662" s="104"/>
      <c r="AL662" s="104"/>
      <c r="AM662" s="104"/>
      <c r="AN662" s="104"/>
      <c r="AO662" s="104"/>
      <c r="AP662" s="104"/>
      <c r="AQ662" s="104"/>
      <c r="AR662" s="104"/>
      <c r="AS662" s="104"/>
      <c r="AT662" s="104"/>
      <c r="AU662" s="104"/>
      <c r="AV662" s="104"/>
      <c r="AW662" s="104"/>
      <c r="AX662" s="104"/>
      <c r="AY662" s="104"/>
      <c r="AZ662" s="104"/>
      <c r="BA662" s="104"/>
      <c r="BB662" s="104"/>
      <c r="BC662" s="104"/>
      <c r="BD662" s="104"/>
      <c r="BE662" s="104"/>
      <c r="BF662" s="104"/>
      <c r="BG662" s="104"/>
      <c r="BH662" s="104"/>
      <c r="BI662" s="104"/>
      <c r="BJ662" s="104"/>
      <c r="BK662" s="104"/>
      <c r="BL662" s="104"/>
      <c r="BM662" s="104"/>
      <c r="BN662" s="104"/>
      <c r="BO662" s="104"/>
      <c r="BP662" s="104"/>
      <c r="BQ662" s="104"/>
      <c r="BR662" s="104"/>
      <c r="BS662" s="104"/>
      <c r="BT662" s="104"/>
      <c r="BU662" s="104"/>
      <c r="BV662" s="79"/>
      <c r="BW662" s="79"/>
      <c r="BX662" s="79"/>
      <c r="BY662" s="79"/>
      <c r="BZ662" s="79"/>
      <c r="CA662" s="79"/>
      <c r="CB662" s="79"/>
      <c r="CC662" s="79"/>
      <c r="CD662" s="79"/>
      <c r="CE662" s="79"/>
      <c r="CF662" s="79"/>
      <c r="CG662" s="79"/>
      <c r="CH662" s="79"/>
      <c r="CI662" s="79"/>
      <c r="CJ662" s="79"/>
      <c r="CK662" s="79"/>
      <c r="CL662" s="79"/>
      <c r="CM662" s="79"/>
      <c r="CN662" s="79"/>
      <c r="CO662" s="79"/>
      <c r="CP662" s="79"/>
      <c r="CQ662" s="79"/>
      <c r="CR662" s="79"/>
      <c r="CS662" s="79"/>
      <c r="CT662" s="79"/>
      <c r="CU662" s="79"/>
      <c r="CV662" s="79"/>
      <c r="CW662" s="79"/>
      <c r="CX662" s="79"/>
      <c r="CY662" s="79"/>
      <c r="CZ662" s="79"/>
      <c r="DA662" s="79"/>
    </row>
    <row r="663" spans="1:105" ht="15.75" x14ac:dyDescent="0.25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4"/>
      <c r="Y663" s="104"/>
      <c r="Z663" s="104"/>
      <c r="AA663" s="104"/>
      <c r="AB663" s="104"/>
      <c r="AC663" s="104"/>
      <c r="AD663" s="104"/>
      <c r="AE663" s="104"/>
      <c r="AF663" s="104"/>
      <c r="AG663" s="104"/>
      <c r="AH663" s="104"/>
      <c r="AI663" s="104"/>
      <c r="AJ663" s="104"/>
      <c r="AK663" s="104"/>
      <c r="AL663" s="104"/>
      <c r="AM663" s="104"/>
      <c r="AN663" s="104"/>
      <c r="AO663" s="104"/>
      <c r="AP663" s="104"/>
      <c r="AQ663" s="104"/>
      <c r="AR663" s="104"/>
      <c r="AS663" s="104"/>
      <c r="AT663" s="104"/>
      <c r="AU663" s="104"/>
      <c r="AV663" s="104"/>
      <c r="AW663" s="104"/>
      <c r="AX663" s="104"/>
      <c r="AY663" s="104"/>
      <c r="AZ663" s="104"/>
      <c r="BA663" s="104"/>
      <c r="BB663" s="104"/>
      <c r="BC663" s="104"/>
      <c r="BD663" s="104"/>
      <c r="BE663" s="104"/>
      <c r="BF663" s="104"/>
      <c r="BG663" s="104"/>
      <c r="BH663" s="104"/>
      <c r="BI663" s="104"/>
      <c r="BJ663" s="104"/>
      <c r="BK663" s="104"/>
      <c r="BL663" s="104"/>
      <c r="BM663" s="104"/>
      <c r="BN663" s="104"/>
      <c r="BO663" s="104"/>
      <c r="BP663" s="104"/>
      <c r="BQ663" s="104"/>
      <c r="BR663" s="104"/>
      <c r="BS663" s="104"/>
      <c r="BT663" s="104"/>
      <c r="BU663" s="104"/>
      <c r="BV663" s="79"/>
      <c r="BW663" s="79"/>
      <c r="BX663" s="79"/>
      <c r="BY663" s="79"/>
      <c r="BZ663" s="79"/>
      <c r="CA663" s="79"/>
      <c r="CB663" s="79"/>
      <c r="CC663" s="79"/>
      <c r="CD663" s="79"/>
      <c r="CE663" s="79"/>
      <c r="CF663" s="79"/>
      <c r="CG663" s="79"/>
      <c r="CH663" s="79"/>
      <c r="CI663" s="79"/>
      <c r="CJ663" s="79"/>
      <c r="CK663" s="79"/>
      <c r="CL663" s="79"/>
      <c r="CM663" s="79"/>
      <c r="CN663" s="79"/>
      <c r="CO663" s="79"/>
      <c r="CP663" s="79"/>
      <c r="CQ663" s="79"/>
      <c r="CR663" s="79"/>
      <c r="CS663" s="79"/>
      <c r="CT663" s="79"/>
      <c r="CU663" s="79"/>
      <c r="CV663" s="79"/>
      <c r="CW663" s="79"/>
      <c r="CX663" s="79"/>
      <c r="CY663" s="79"/>
      <c r="CZ663" s="79"/>
      <c r="DA663" s="79"/>
    </row>
    <row r="664" spans="1:105" ht="15.75" x14ac:dyDescent="0.25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4"/>
      <c r="AI664" s="104"/>
      <c r="AJ664" s="104"/>
      <c r="AK664" s="104"/>
      <c r="AL664" s="104"/>
      <c r="AM664" s="104"/>
      <c r="AN664" s="104"/>
      <c r="AO664" s="104"/>
      <c r="AP664" s="104"/>
      <c r="AQ664" s="104"/>
      <c r="AR664" s="104"/>
      <c r="AS664" s="104"/>
      <c r="AT664" s="104"/>
      <c r="AU664" s="104"/>
      <c r="AV664" s="104"/>
      <c r="AW664" s="104"/>
      <c r="AX664" s="104"/>
      <c r="AY664" s="104"/>
      <c r="AZ664" s="104"/>
      <c r="BA664" s="104"/>
      <c r="BB664" s="104"/>
      <c r="BC664" s="104"/>
      <c r="BD664" s="104"/>
      <c r="BE664" s="104"/>
      <c r="BF664" s="104"/>
      <c r="BG664" s="104"/>
      <c r="BH664" s="104"/>
      <c r="BI664" s="104"/>
      <c r="BJ664" s="104"/>
      <c r="BK664" s="104"/>
      <c r="BL664" s="104"/>
      <c r="BM664" s="104"/>
      <c r="BN664" s="104"/>
      <c r="BO664" s="104"/>
      <c r="BP664" s="104"/>
      <c r="BQ664" s="104"/>
      <c r="BR664" s="104"/>
      <c r="BS664" s="104"/>
      <c r="BT664" s="104"/>
      <c r="BU664" s="104"/>
      <c r="BV664" s="79"/>
      <c r="BW664" s="79"/>
      <c r="BX664" s="79"/>
      <c r="BY664" s="79"/>
      <c r="BZ664" s="79"/>
      <c r="CA664" s="79"/>
      <c r="CB664" s="79"/>
      <c r="CC664" s="79"/>
      <c r="CD664" s="79"/>
      <c r="CE664" s="79"/>
      <c r="CF664" s="79"/>
      <c r="CG664" s="79"/>
      <c r="CH664" s="79"/>
      <c r="CI664" s="79"/>
      <c r="CJ664" s="79"/>
      <c r="CK664" s="79"/>
      <c r="CL664" s="79"/>
      <c r="CM664" s="79"/>
      <c r="CN664" s="79"/>
      <c r="CO664" s="79"/>
      <c r="CP664" s="79"/>
      <c r="CQ664" s="79"/>
      <c r="CR664" s="79"/>
      <c r="CS664" s="79"/>
      <c r="CT664" s="79"/>
      <c r="CU664" s="79"/>
      <c r="CV664" s="79"/>
      <c r="CW664" s="79"/>
      <c r="CX664" s="79"/>
      <c r="CY664" s="79"/>
      <c r="CZ664" s="79"/>
      <c r="DA664" s="79"/>
    </row>
    <row r="665" spans="1:105" ht="15.75" x14ac:dyDescent="0.2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4"/>
      <c r="AI665" s="104"/>
      <c r="AJ665" s="104"/>
      <c r="AK665" s="104"/>
      <c r="AL665" s="104"/>
      <c r="AM665" s="104"/>
      <c r="AN665" s="104"/>
      <c r="AO665" s="104"/>
      <c r="AP665" s="104"/>
      <c r="AQ665" s="104"/>
      <c r="AR665" s="104"/>
      <c r="AS665" s="104"/>
      <c r="AT665" s="104"/>
      <c r="AU665" s="104"/>
      <c r="AV665" s="104"/>
      <c r="AW665" s="104"/>
      <c r="AX665" s="104"/>
      <c r="AY665" s="104"/>
      <c r="AZ665" s="104"/>
      <c r="BA665" s="104"/>
      <c r="BB665" s="104"/>
      <c r="BC665" s="104"/>
      <c r="BD665" s="104"/>
      <c r="BE665" s="104"/>
      <c r="BF665" s="104"/>
      <c r="BG665" s="104"/>
      <c r="BH665" s="104"/>
      <c r="BI665" s="104"/>
      <c r="BJ665" s="104"/>
      <c r="BK665" s="104"/>
      <c r="BL665" s="104"/>
      <c r="BM665" s="104"/>
      <c r="BN665" s="104"/>
      <c r="BO665" s="104"/>
      <c r="BP665" s="104"/>
      <c r="BQ665" s="104"/>
      <c r="BR665" s="104"/>
      <c r="BS665" s="104"/>
      <c r="BT665" s="104"/>
      <c r="BU665" s="104"/>
      <c r="BV665" s="79"/>
      <c r="BW665" s="79"/>
      <c r="BX665" s="79"/>
      <c r="BY665" s="79"/>
      <c r="BZ665" s="79"/>
      <c r="CA665" s="79"/>
      <c r="CB665" s="79"/>
      <c r="CC665" s="79"/>
      <c r="CD665" s="79"/>
      <c r="CE665" s="79"/>
      <c r="CF665" s="79"/>
      <c r="CG665" s="79"/>
      <c r="CH665" s="79"/>
      <c r="CI665" s="79"/>
      <c r="CJ665" s="79"/>
      <c r="CK665" s="79"/>
      <c r="CL665" s="79"/>
      <c r="CM665" s="79"/>
      <c r="CN665" s="79"/>
      <c r="CO665" s="79"/>
      <c r="CP665" s="79"/>
      <c r="CQ665" s="79"/>
      <c r="CR665" s="79"/>
      <c r="CS665" s="79"/>
      <c r="CT665" s="79"/>
      <c r="CU665" s="79"/>
      <c r="CV665" s="79"/>
      <c r="CW665" s="79"/>
      <c r="CX665" s="79"/>
      <c r="CY665" s="79"/>
      <c r="CZ665" s="79"/>
      <c r="DA665" s="79"/>
    </row>
    <row r="666" spans="1:105" ht="15.75" x14ac:dyDescent="0.25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  <c r="AO666" s="104"/>
      <c r="AP666" s="104"/>
      <c r="AQ666" s="104"/>
      <c r="AR666" s="104"/>
      <c r="AS666" s="104"/>
      <c r="AT666" s="104"/>
      <c r="AU666" s="104"/>
      <c r="AV666" s="104"/>
      <c r="AW666" s="104"/>
      <c r="AX666" s="104"/>
      <c r="AY666" s="104"/>
      <c r="AZ666" s="104"/>
      <c r="BA666" s="104"/>
      <c r="BB666" s="104"/>
      <c r="BC666" s="104"/>
      <c r="BD666" s="104"/>
      <c r="BE666" s="104"/>
      <c r="BF666" s="104"/>
      <c r="BG666" s="104"/>
      <c r="BH666" s="104"/>
      <c r="BI666" s="104"/>
      <c r="BJ666" s="104"/>
      <c r="BK666" s="104"/>
      <c r="BL666" s="104"/>
      <c r="BM666" s="104"/>
      <c r="BN666" s="104"/>
      <c r="BO666" s="104"/>
      <c r="BP666" s="104"/>
      <c r="BQ666" s="104"/>
      <c r="BR666" s="104"/>
      <c r="BS666" s="104"/>
      <c r="BT666" s="104"/>
      <c r="BU666" s="104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79"/>
      <c r="CM666" s="79"/>
      <c r="CN666" s="79"/>
      <c r="CO666" s="79"/>
      <c r="CP666" s="79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</row>
    <row r="667" spans="1:105" ht="15.75" x14ac:dyDescent="0.25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  <c r="AO667" s="104"/>
      <c r="AP667" s="104"/>
      <c r="AQ667" s="104"/>
      <c r="AR667" s="104"/>
      <c r="AS667" s="104"/>
      <c r="AT667" s="104"/>
      <c r="AU667" s="104"/>
      <c r="AV667" s="104"/>
      <c r="AW667" s="104"/>
      <c r="AX667" s="104"/>
      <c r="AY667" s="104"/>
      <c r="AZ667" s="104"/>
      <c r="BA667" s="104"/>
      <c r="BB667" s="104"/>
      <c r="BC667" s="104"/>
      <c r="BD667" s="104"/>
      <c r="BE667" s="104"/>
      <c r="BF667" s="104"/>
      <c r="BG667" s="104"/>
      <c r="BH667" s="104"/>
      <c r="BI667" s="104"/>
      <c r="BJ667" s="104"/>
      <c r="BK667" s="104"/>
      <c r="BL667" s="104"/>
      <c r="BM667" s="104"/>
      <c r="BN667" s="104"/>
      <c r="BO667" s="104"/>
      <c r="BP667" s="104"/>
      <c r="BQ667" s="104"/>
      <c r="BR667" s="104"/>
      <c r="BS667" s="104"/>
      <c r="BT667" s="104"/>
      <c r="BU667" s="104"/>
      <c r="BV667" s="79"/>
      <c r="BW667" s="79"/>
      <c r="BX667" s="79"/>
      <c r="BY667" s="79"/>
      <c r="BZ667" s="79"/>
      <c r="CA667" s="79"/>
      <c r="CB667" s="79"/>
      <c r="CC667" s="79"/>
      <c r="CD667" s="79"/>
      <c r="CE667" s="79"/>
      <c r="CF667" s="79"/>
      <c r="CG667" s="79"/>
      <c r="CH667" s="79"/>
      <c r="CI667" s="79"/>
      <c r="CJ667" s="79"/>
      <c r="CK667" s="79"/>
      <c r="CL667" s="79"/>
      <c r="CM667" s="79"/>
      <c r="CN667" s="79"/>
      <c r="CO667" s="79"/>
      <c r="CP667" s="79"/>
      <c r="CQ667" s="79"/>
      <c r="CR667" s="79"/>
      <c r="CS667" s="79"/>
      <c r="CT667" s="79"/>
      <c r="CU667" s="79"/>
      <c r="CV667" s="79"/>
      <c r="CW667" s="79"/>
      <c r="CX667" s="79"/>
      <c r="CY667" s="79"/>
      <c r="CZ667" s="79"/>
      <c r="DA667" s="79"/>
    </row>
    <row r="668" spans="1:105" x14ac:dyDescent="0.25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95"/>
      <c r="AW668" s="95"/>
      <c r="AX668" s="95"/>
      <c r="AY668" s="95"/>
      <c r="AZ668" s="95"/>
      <c r="BA668" s="95"/>
      <c r="BB668" s="95"/>
      <c r="BC668" s="95"/>
      <c r="BD668" s="95"/>
      <c r="BE668" s="95"/>
      <c r="BF668" s="95"/>
      <c r="BG668" s="95"/>
      <c r="BH668" s="95"/>
      <c r="BI668" s="95"/>
      <c r="BJ668" s="95"/>
      <c r="BK668" s="95"/>
      <c r="BL668" s="95"/>
      <c r="BM668" s="95"/>
      <c r="BN668" s="95"/>
      <c r="BO668" s="95"/>
      <c r="BP668" s="95"/>
      <c r="BQ668" s="95"/>
      <c r="BR668" s="95"/>
      <c r="BS668" s="95"/>
      <c r="BT668" s="95"/>
      <c r="BU668" s="95"/>
    </row>
    <row r="669" spans="1:105" x14ac:dyDescent="0.25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95"/>
      <c r="AW669" s="95"/>
      <c r="AX669" s="95"/>
      <c r="AY669" s="95"/>
      <c r="AZ669" s="95"/>
      <c r="BA669" s="95"/>
      <c r="BB669" s="95"/>
      <c r="BC669" s="95"/>
      <c r="BD669" s="95"/>
      <c r="BE669" s="95"/>
      <c r="BF669" s="95"/>
      <c r="BG669" s="95"/>
      <c r="BH669" s="95"/>
      <c r="BI669" s="95"/>
      <c r="BJ669" s="95"/>
      <c r="BK669" s="95"/>
      <c r="BL669" s="95"/>
      <c r="BM669" s="95"/>
      <c r="BN669" s="95"/>
      <c r="BO669" s="95"/>
      <c r="BP669" s="95"/>
      <c r="BQ669" s="95"/>
      <c r="BR669" s="95"/>
      <c r="BS669" s="95"/>
      <c r="BT669" s="95"/>
      <c r="BU669" s="95"/>
    </row>
    <row r="670" spans="1:105" x14ac:dyDescent="0.25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95"/>
      <c r="AW670" s="95"/>
      <c r="AX670" s="95"/>
      <c r="AY670" s="95"/>
      <c r="AZ670" s="95"/>
      <c r="BA670" s="95"/>
      <c r="BB670" s="95"/>
      <c r="BC670" s="95"/>
      <c r="BD670" s="95"/>
      <c r="BE670" s="95"/>
      <c r="BF670" s="95"/>
      <c r="BG670" s="95"/>
      <c r="BH670" s="95"/>
      <c r="BI670" s="95"/>
      <c r="BJ670" s="95"/>
      <c r="BK670" s="95"/>
      <c r="BL670" s="95"/>
      <c r="BM670" s="95"/>
      <c r="BN670" s="95"/>
      <c r="BO670" s="95"/>
      <c r="BP670" s="95"/>
      <c r="BQ670" s="95"/>
      <c r="BR670" s="95"/>
      <c r="BS670" s="95"/>
      <c r="BT670" s="95"/>
      <c r="BU670" s="95"/>
    </row>
    <row r="671" spans="1:105" x14ac:dyDescent="0.25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95"/>
      <c r="AW671" s="95"/>
      <c r="AX671" s="95"/>
      <c r="AY671" s="95"/>
      <c r="AZ671" s="95"/>
      <c r="BA671" s="95"/>
      <c r="BB671" s="95"/>
      <c r="BC671" s="95"/>
      <c r="BD671" s="95"/>
      <c r="BE671" s="95"/>
      <c r="BF671" s="95"/>
      <c r="BG671" s="95"/>
      <c r="BH671" s="95"/>
      <c r="BI671" s="95"/>
      <c r="BJ671" s="95"/>
      <c r="BK671" s="95"/>
      <c r="BL671" s="95"/>
      <c r="BM671" s="95"/>
      <c r="BN671" s="95"/>
      <c r="BO671" s="95"/>
      <c r="BP671" s="95"/>
      <c r="BQ671" s="95"/>
      <c r="BR671" s="95"/>
      <c r="BS671" s="95"/>
      <c r="BT671" s="95"/>
      <c r="BU671" s="95"/>
    </row>
    <row r="672" spans="1:105" x14ac:dyDescent="0.25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95"/>
      <c r="AW672" s="95"/>
      <c r="AX672" s="95"/>
      <c r="AY672" s="95"/>
      <c r="AZ672" s="95"/>
      <c r="BA672" s="95"/>
      <c r="BB672" s="95"/>
      <c r="BC672" s="95"/>
      <c r="BD672" s="95"/>
      <c r="BE672" s="95"/>
      <c r="BF672" s="95"/>
      <c r="BG672" s="95"/>
      <c r="BH672" s="95"/>
      <c r="BI672" s="95"/>
      <c r="BJ672" s="95"/>
      <c r="BK672" s="95"/>
      <c r="BL672" s="95"/>
      <c r="BM672" s="95"/>
      <c r="BN672" s="95"/>
      <c r="BO672" s="95"/>
      <c r="BP672" s="95"/>
      <c r="BQ672" s="95"/>
      <c r="BR672" s="95"/>
      <c r="BS672" s="95"/>
      <c r="BT672" s="95"/>
      <c r="BU672" s="95"/>
    </row>
    <row r="673" spans="1:73" x14ac:dyDescent="0.25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95"/>
      <c r="AW673" s="95"/>
      <c r="AX673" s="95"/>
      <c r="AY673" s="95"/>
      <c r="AZ673" s="95"/>
      <c r="BA673" s="95"/>
      <c r="BB673" s="95"/>
      <c r="BC673" s="95"/>
      <c r="BD673" s="95"/>
      <c r="BE673" s="95"/>
      <c r="BF673" s="95"/>
      <c r="BG673" s="95"/>
      <c r="BH673" s="95"/>
      <c r="BI673" s="95"/>
      <c r="BJ673" s="95"/>
      <c r="BK673" s="95"/>
      <c r="BL673" s="95"/>
      <c r="BM673" s="95"/>
      <c r="BN673" s="95"/>
      <c r="BO673" s="95"/>
      <c r="BP673" s="95"/>
      <c r="BQ673" s="95"/>
      <c r="BR673" s="95"/>
      <c r="BS673" s="95"/>
      <c r="BT673" s="95"/>
      <c r="BU673" s="95"/>
    </row>
    <row r="674" spans="1:73" x14ac:dyDescent="0.25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95"/>
      <c r="AW674" s="95"/>
      <c r="AX674" s="95"/>
      <c r="AY674" s="95"/>
      <c r="AZ674" s="95"/>
      <c r="BA674" s="95"/>
      <c r="BB674" s="95"/>
      <c r="BC674" s="95"/>
      <c r="BD674" s="95"/>
      <c r="BE674" s="95"/>
      <c r="BF674" s="95"/>
      <c r="BG674" s="95"/>
      <c r="BH674" s="95"/>
      <c r="BI674" s="95"/>
      <c r="BJ674" s="95"/>
      <c r="BK674" s="95"/>
      <c r="BL674" s="95"/>
      <c r="BM674" s="95"/>
      <c r="BN674" s="95"/>
      <c r="BO674" s="95"/>
      <c r="BP674" s="95"/>
      <c r="BQ674" s="95"/>
      <c r="BR674" s="95"/>
      <c r="BS674" s="95"/>
      <c r="BT674" s="95"/>
      <c r="BU674" s="95"/>
    </row>
    <row r="675" spans="1:73" x14ac:dyDescent="0.2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95"/>
      <c r="AW675" s="95"/>
      <c r="AX675" s="95"/>
      <c r="AY675" s="95"/>
      <c r="AZ675" s="95"/>
      <c r="BA675" s="95"/>
      <c r="BB675" s="95"/>
      <c r="BC675" s="95"/>
      <c r="BD675" s="95"/>
      <c r="BE675" s="95"/>
      <c r="BF675" s="95"/>
      <c r="BG675" s="95"/>
      <c r="BH675" s="95"/>
      <c r="BI675" s="95"/>
      <c r="BJ675" s="95"/>
      <c r="BK675" s="95"/>
      <c r="BL675" s="95"/>
      <c r="BM675" s="95"/>
      <c r="BN675" s="95"/>
      <c r="BO675" s="95"/>
      <c r="BP675" s="95"/>
      <c r="BQ675" s="95"/>
      <c r="BR675" s="95"/>
      <c r="BS675" s="95"/>
      <c r="BT675" s="95"/>
      <c r="BU675" s="95"/>
    </row>
    <row r="676" spans="1:73" x14ac:dyDescent="0.25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95"/>
      <c r="AW676" s="95"/>
      <c r="AX676" s="95"/>
      <c r="AY676" s="95"/>
      <c r="AZ676" s="95"/>
      <c r="BA676" s="95"/>
      <c r="BB676" s="95"/>
      <c r="BC676" s="95"/>
      <c r="BD676" s="95"/>
      <c r="BE676" s="95"/>
      <c r="BF676" s="95"/>
      <c r="BG676" s="95"/>
      <c r="BH676" s="95"/>
      <c r="BI676" s="95"/>
      <c r="BJ676" s="95"/>
      <c r="BK676" s="95"/>
      <c r="BL676" s="95"/>
      <c r="BM676" s="95"/>
      <c r="BN676" s="95"/>
      <c r="BO676" s="95"/>
      <c r="BP676" s="95"/>
      <c r="BQ676" s="95"/>
      <c r="BR676" s="95"/>
      <c r="BS676" s="95"/>
      <c r="BT676" s="95"/>
      <c r="BU676" s="95"/>
    </row>
    <row r="677" spans="1:73" x14ac:dyDescent="0.25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95"/>
      <c r="AW677" s="95"/>
      <c r="AX677" s="95"/>
      <c r="AY677" s="95"/>
      <c r="AZ677" s="95"/>
      <c r="BA677" s="95"/>
      <c r="BB677" s="95"/>
      <c r="BC677" s="95"/>
      <c r="BD677" s="95"/>
      <c r="BE677" s="95"/>
      <c r="BF677" s="95"/>
      <c r="BG677" s="95"/>
      <c r="BH677" s="95"/>
      <c r="BI677" s="95"/>
      <c r="BJ677" s="95"/>
      <c r="BK677" s="95"/>
      <c r="BL677" s="95"/>
      <c r="BM677" s="95"/>
      <c r="BN677" s="95"/>
      <c r="BO677" s="95"/>
      <c r="BP677" s="95"/>
      <c r="BQ677" s="95"/>
      <c r="BR677" s="95"/>
      <c r="BS677" s="95"/>
      <c r="BT677" s="95"/>
      <c r="BU677" s="95"/>
    </row>
    <row r="678" spans="1:73" x14ac:dyDescent="0.25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95"/>
      <c r="AW678" s="95"/>
      <c r="AX678" s="95"/>
      <c r="AY678" s="95"/>
      <c r="AZ678" s="95"/>
      <c r="BA678" s="95"/>
      <c r="BB678" s="95"/>
      <c r="BC678" s="95"/>
      <c r="BD678" s="95"/>
      <c r="BE678" s="95"/>
      <c r="BF678" s="95"/>
      <c r="BG678" s="95"/>
      <c r="BH678" s="95"/>
      <c r="BI678" s="95"/>
      <c r="BJ678" s="95"/>
      <c r="BK678" s="95"/>
      <c r="BL678" s="95"/>
      <c r="BM678" s="95"/>
      <c r="BN678" s="95"/>
      <c r="BO678" s="95"/>
      <c r="BP678" s="95"/>
      <c r="BQ678" s="95"/>
      <c r="BR678" s="95"/>
      <c r="BS678" s="95"/>
      <c r="BT678" s="95"/>
      <c r="BU678" s="95"/>
    </row>
    <row r="679" spans="1:73" x14ac:dyDescent="0.25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95"/>
      <c r="AW679" s="95"/>
      <c r="AX679" s="95"/>
      <c r="AY679" s="95"/>
      <c r="AZ679" s="95"/>
      <c r="BA679" s="95"/>
      <c r="BB679" s="95"/>
      <c r="BC679" s="95"/>
      <c r="BD679" s="95"/>
      <c r="BE679" s="95"/>
      <c r="BF679" s="95"/>
      <c r="BG679" s="95"/>
      <c r="BH679" s="95"/>
      <c r="BI679" s="95"/>
      <c r="BJ679" s="95"/>
      <c r="BK679" s="95"/>
      <c r="BL679" s="95"/>
      <c r="BM679" s="95"/>
      <c r="BN679" s="95"/>
      <c r="BO679" s="95"/>
      <c r="BP679" s="95"/>
      <c r="BQ679" s="95"/>
      <c r="BR679" s="95"/>
      <c r="BS679" s="95"/>
      <c r="BT679" s="95"/>
      <c r="BU679" s="95"/>
    </row>
    <row r="680" spans="1:73" x14ac:dyDescent="0.25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95"/>
      <c r="AW680" s="95"/>
      <c r="AX680" s="95"/>
      <c r="AY680" s="95"/>
      <c r="AZ680" s="95"/>
      <c r="BA680" s="95"/>
      <c r="BB680" s="95"/>
      <c r="BC680" s="95"/>
      <c r="BD680" s="95"/>
      <c r="BE680" s="95"/>
      <c r="BF680" s="95"/>
      <c r="BG680" s="95"/>
      <c r="BH680" s="95"/>
      <c r="BI680" s="95"/>
      <c r="BJ680" s="95"/>
      <c r="BK680" s="95"/>
      <c r="BL680" s="95"/>
      <c r="BM680" s="95"/>
      <c r="BN680" s="95"/>
      <c r="BO680" s="95"/>
      <c r="BP680" s="95"/>
      <c r="BQ680" s="95"/>
      <c r="BR680" s="95"/>
      <c r="BS680" s="95"/>
      <c r="BT680" s="95"/>
      <c r="BU680" s="95"/>
    </row>
    <row r="681" spans="1:73" x14ac:dyDescent="0.25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95"/>
      <c r="AW681" s="95"/>
      <c r="AX681" s="95"/>
      <c r="AY681" s="95"/>
      <c r="AZ681" s="95"/>
      <c r="BA681" s="95"/>
      <c r="BB681" s="95"/>
      <c r="BC681" s="95"/>
      <c r="BD681" s="95"/>
      <c r="BE681" s="95"/>
      <c r="BF681" s="95"/>
      <c r="BG681" s="95"/>
      <c r="BH681" s="95"/>
      <c r="BI681" s="95"/>
      <c r="BJ681" s="95"/>
      <c r="BK681" s="95"/>
      <c r="BL681" s="95"/>
      <c r="BM681" s="95"/>
      <c r="BN681" s="95"/>
      <c r="BO681" s="95"/>
      <c r="BP681" s="95"/>
      <c r="BQ681" s="95"/>
      <c r="BR681" s="95"/>
      <c r="BS681" s="95"/>
      <c r="BT681" s="95"/>
      <c r="BU681" s="95"/>
    </row>
    <row r="682" spans="1:73" x14ac:dyDescent="0.25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95"/>
      <c r="AW682" s="95"/>
      <c r="AX682" s="95"/>
      <c r="AY682" s="95"/>
      <c r="AZ682" s="95"/>
      <c r="BA682" s="95"/>
      <c r="BB682" s="95"/>
      <c r="BC682" s="95"/>
      <c r="BD682" s="95"/>
      <c r="BE682" s="95"/>
      <c r="BF682" s="95"/>
      <c r="BG682" s="95"/>
      <c r="BH682" s="95"/>
      <c r="BI682" s="95"/>
      <c r="BJ682" s="95"/>
      <c r="BK682" s="95"/>
      <c r="BL682" s="95"/>
      <c r="BM682" s="95"/>
      <c r="BN682" s="95"/>
      <c r="BO682" s="95"/>
      <c r="BP682" s="95"/>
      <c r="BQ682" s="95"/>
      <c r="BR682" s="95"/>
      <c r="BS682" s="95"/>
      <c r="BT682" s="95"/>
      <c r="BU682" s="95"/>
    </row>
    <row r="683" spans="1:73" x14ac:dyDescent="0.25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95"/>
      <c r="AW683" s="95"/>
      <c r="AX683" s="95"/>
      <c r="AY683" s="95"/>
      <c r="AZ683" s="95"/>
      <c r="BA683" s="95"/>
      <c r="BB683" s="95"/>
      <c r="BC683" s="95"/>
      <c r="BD683" s="95"/>
      <c r="BE683" s="95"/>
      <c r="BF683" s="95"/>
      <c r="BG683" s="95"/>
      <c r="BH683" s="95"/>
      <c r="BI683" s="95"/>
      <c r="BJ683" s="95"/>
      <c r="BK683" s="95"/>
      <c r="BL683" s="95"/>
      <c r="BM683" s="95"/>
      <c r="BN683" s="95"/>
      <c r="BO683" s="95"/>
      <c r="BP683" s="95"/>
      <c r="BQ683" s="95"/>
      <c r="BR683" s="95"/>
      <c r="BS683" s="95"/>
      <c r="BT683" s="95"/>
      <c r="BU683" s="95"/>
    </row>
    <row r="684" spans="1:73" x14ac:dyDescent="0.25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95"/>
      <c r="AW684" s="95"/>
      <c r="AX684" s="95"/>
      <c r="AY684" s="95"/>
      <c r="AZ684" s="95"/>
      <c r="BA684" s="95"/>
      <c r="BB684" s="95"/>
      <c r="BC684" s="95"/>
      <c r="BD684" s="95"/>
      <c r="BE684" s="95"/>
      <c r="BF684" s="95"/>
      <c r="BG684" s="95"/>
      <c r="BH684" s="95"/>
      <c r="BI684" s="95"/>
      <c r="BJ684" s="95"/>
      <c r="BK684" s="95"/>
      <c r="BL684" s="95"/>
      <c r="BM684" s="95"/>
      <c r="BN684" s="95"/>
      <c r="BO684" s="95"/>
      <c r="BP684" s="95"/>
      <c r="BQ684" s="95"/>
      <c r="BR684" s="95"/>
      <c r="BS684" s="95"/>
      <c r="BT684" s="95"/>
      <c r="BU684" s="95"/>
    </row>
    <row r="685" spans="1:73" x14ac:dyDescent="0.2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95"/>
      <c r="AW685" s="95"/>
      <c r="AX685" s="95"/>
      <c r="AY685" s="95"/>
      <c r="AZ685" s="95"/>
      <c r="BA685" s="95"/>
      <c r="BB685" s="95"/>
      <c r="BC685" s="95"/>
      <c r="BD685" s="95"/>
      <c r="BE685" s="95"/>
      <c r="BF685" s="95"/>
      <c r="BG685" s="95"/>
      <c r="BH685" s="95"/>
      <c r="BI685" s="95"/>
      <c r="BJ685" s="95"/>
      <c r="BK685" s="95"/>
      <c r="BL685" s="95"/>
      <c r="BM685" s="95"/>
      <c r="BN685" s="95"/>
      <c r="BO685" s="95"/>
      <c r="BP685" s="95"/>
      <c r="BQ685" s="95"/>
      <c r="BR685" s="95"/>
      <c r="BS685" s="95"/>
      <c r="BT685" s="95"/>
      <c r="BU685" s="95"/>
    </row>
    <row r="686" spans="1:73" x14ac:dyDescent="0.25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95"/>
      <c r="AW686" s="95"/>
      <c r="AX686" s="95"/>
      <c r="AY686" s="95"/>
      <c r="AZ686" s="95"/>
      <c r="BA686" s="95"/>
      <c r="BB686" s="95"/>
      <c r="BC686" s="95"/>
      <c r="BD686" s="95"/>
      <c r="BE686" s="95"/>
      <c r="BF686" s="95"/>
      <c r="BG686" s="95"/>
      <c r="BH686" s="95"/>
      <c r="BI686" s="95"/>
      <c r="BJ686" s="95"/>
      <c r="BK686" s="95"/>
      <c r="BL686" s="95"/>
      <c r="BM686" s="95"/>
      <c r="BN686" s="95"/>
      <c r="BO686" s="95"/>
      <c r="BP686" s="95"/>
      <c r="BQ686" s="95"/>
      <c r="BR686" s="95"/>
      <c r="BS686" s="95"/>
      <c r="BT686" s="95"/>
      <c r="BU686" s="95"/>
    </row>
    <row r="687" spans="1:73" x14ac:dyDescent="0.25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95"/>
      <c r="AW687" s="95"/>
      <c r="AX687" s="95"/>
      <c r="AY687" s="95"/>
      <c r="AZ687" s="95"/>
      <c r="BA687" s="95"/>
      <c r="BB687" s="95"/>
      <c r="BC687" s="95"/>
      <c r="BD687" s="95"/>
      <c r="BE687" s="95"/>
      <c r="BF687" s="95"/>
      <c r="BG687" s="95"/>
      <c r="BH687" s="95"/>
      <c r="BI687" s="95"/>
      <c r="BJ687" s="95"/>
      <c r="BK687" s="95"/>
      <c r="BL687" s="95"/>
      <c r="BM687" s="95"/>
      <c r="BN687" s="95"/>
      <c r="BO687" s="95"/>
      <c r="BP687" s="95"/>
      <c r="BQ687" s="95"/>
      <c r="BR687" s="95"/>
      <c r="BS687" s="95"/>
      <c r="BT687" s="95"/>
      <c r="BU687" s="95"/>
    </row>
    <row r="688" spans="1:73" x14ac:dyDescent="0.25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95"/>
      <c r="AW688" s="95"/>
      <c r="AX688" s="95"/>
      <c r="AY688" s="95"/>
      <c r="AZ688" s="95"/>
      <c r="BA688" s="95"/>
      <c r="BB688" s="95"/>
      <c r="BC688" s="95"/>
      <c r="BD688" s="95"/>
      <c r="BE688" s="95"/>
      <c r="BF688" s="95"/>
      <c r="BG688" s="95"/>
      <c r="BH688" s="95"/>
      <c r="BI688" s="95"/>
      <c r="BJ688" s="95"/>
      <c r="BK688" s="95"/>
      <c r="BL688" s="95"/>
      <c r="BM688" s="95"/>
      <c r="BN688" s="95"/>
      <c r="BO688" s="95"/>
      <c r="BP688" s="95"/>
      <c r="BQ688" s="95"/>
      <c r="BR688" s="95"/>
      <c r="BS688" s="95"/>
      <c r="BT688" s="95"/>
      <c r="BU688" s="95"/>
    </row>
    <row r="689" spans="1:73" x14ac:dyDescent="0.25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95"/>
      <c r="AW689" s="95"/>
      <c r="AX689" s="95"/>
      <c r="AY689" s="95"/>
      <c r="AZ689" s="95"/>
      <c r="BA689" s="95"/>
      <c r="BB689" s="95"/>
      <c r="BC689" s="95"/>
      <c r="BD689" s="95"/>
      <c r="BE689" s="95"/>
      <c r="BF689" s="95"/>
      <c r="BG689" s="95"/>
      <c r="BH689" s="95"/>
      <c r="BI689" s="95"/>
      <c r="BJ689" s="95"/>
      <c r="BK689" s="95"/>
      <c r="BL689" s="95"/>
      <c r="BM689" s="95"/>
      <c r="BN689" s="95"/>
      <c r="BO689" s="95"/>
      <c r="BP689" s="95"/>
      <c r="BQ689" s="95"/>
      <c r="BR689" s="95"/>
      <c r="BS689" s="95"/>
      <c r="BT689" s="95"/>
      <c r="BU689" s="95"/>
    </row>
    <row r="690" spans="1:73" x14ac:dyDescent="0.25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95"/>
      <c r="AW690" s="95"/>
      <c r="AX690" s="95"/>
      <c r="AY690" s="95"/>
      <c r="AZ690" s="95"/>
      <c r="BA690" s="95"/>
      <c r="BB690" s="95"/>
      <c r="BC690" s="95"/>
      <c r="BD690" s="95"/>
      <c r="BE690" s="95"/>
      <c r="BF690" s="95"/>
      <c r="BG690" s="95"/>
      <c r="BH690" s="95"/>
      <c r="BI690" s="95"/>
      <c r="BJ690" s="95"/>
      <c r="BK690" s="95"/>
      <c r="BL690" s="95"/>
      <c r="BM690" s="95"/>
      <c r="BN690" s="95"/>
      <c r="BO690" s="95"/>
      <c r="BP690" s="95"/>
      <c r="BQ690" s="95"/>
      <c r="BR690" s="95"/>
      <c r="BS690" s="95"/>
      <c r="BT690" s="95"/>
      <c r="BU690" s="95"/>
    </row>
    <row r="691" spans="1:73" x14ac:dyDescent="0.25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95"/>
      <c r="AW691" s="95"/>
      <c r="AX691" s="95"/>
      <c r="AY691" s="95"/>
      <c r="AZ691" s="95"/>
      <c r="BA691" s="95"/>
      <c r="BB691" s="95"/>
      <c r="BC691" s="95"/>
      <c r="BD691" s="95"/>
      <c r="BE691" s="95"/>
      <c r="BF691" s="95"/>
      <c r="BG691" s="95"/>
      <c r="BH691" s="95"/>
      <c r="BI691" s="95"/>
      <c r="BJ691" s="95"/>
      <c r="BK691" s="95"/>
      <c r="BL691" s="95"/>
      <c r="BM691" s="95"/>
      <c r="BN691" s="95"/>
      <c r="BO691" s="95"/>
      <c r="BP691" s="95"/>
      <c r="BQ691" s="95"/>
      <c r="BR691" s="95"/>
      <c r="BS691" s="95"/>
      <c r="BT691" s="95"/>
      <c r="BU691" s="95"/>
    </row>
    <row r="692" spans="1:73" x14ac:dyDescent="0.25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95"/>
      <c r="AW692" s="95"/>
      <c r="AX692" s="95"/>
      <c r="AY692" s="95"/>
      <c r="AZ692" s="95"/>
      <c r="BA692" s="95"/>
      <c r="BB692" s="95"/>
      <c r="BC692" s="95"/>
      <c r="BD692" s="95"/>
      <c r="BE692" s="95"/>
      <c r="BF692" s="95"/>
      <c r="BG692" s="95"/>
      <c r="BH692" s="95"/>
      <c r="BI692" s="95"/>
      <c r="BJ692" s="95"/>
      <c r="BK692" s="95"/>
      <c r="BL692" s="95"/>
      <c r="BM692" s="95"/>
      <c r="BN692" s="95"/>
      <c r="BO692" s="95"/>
      <c r="BP692" s="95"/>
      <c r="BQ692" s="95"/>
      <c r="BR692" s="95"/>
      <c r="BS692" s="95"/>
      <c r="BT692" s="95"/>
      <c r="BU692" s="95"/>
    </row>
    <row r="693" spans="1:73" x14ac:dyDescent="0.25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95"/>
      <c r="AW693" s="95"/>
      <c r="AX693" s="95"/>
      <c r="AY693" s="95"/>
      <c r="AZ693" s="95"/>
      <c r="BA693" s="95"/>
      <c r="BB693" s="95"/>
      <c r="BC693" s="95"/>
      <c r="BD693" s="95"/>
      <c r="BE693" s="95"/>
      <c r="BF693" s="95"/>
      <c r="BG693" s="95"/>
      <c r="BH693" s="95"/>
      <c r="BI693" s="95"/>
      <c r="BJ693" s="95"/>
      <c r="BK693" s="95"/>
      <c r="BL693" s="95"/>
      <c r="BM693" s="95"/>
      <c r="BN693" s="95"/>
      <c r="BO693" s="95"/>
      <c r="BP693" s="95"/>
      <c r="BQ693" s="95"/>
      <c r="BR693" s="95"/>
      <c r="BS693" s="95"/>
      <c r="BT693" s="95"/>
      <c r="BU693" s="95"/>
    </row>
    <row r="694" spans="1:73" x14ac:dyDescent="0.25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95"/>
      <c r="AW694" s="95"/>
      <c r="AX694" s="95"/>
      <c r="AY694" s="95"/>
      <c r="AZ694" s="95"/>
      <c r="BA694" s="95"/>
      <c r="BB694" s="95"/>
      <c r="BC694" s="95"/>
      <c r="BD694" s="95"/>
      <c r="BE694" s="95"/>
      <c r="BF694" s="95"/>
      <c r="BG694" s="95"/>
      <c r="BH694" s="95"/>
      <c r="BI694" s="95"/>
      <c r="BJ694" s="95"/>
      <c r="BK694" s="95"/>
      <c r="BL694" s="95"/>
      <c r="BM694" s="95"/>
      <c r="BN694" s="95"/>
      <c r="BO694" s="95"/>
      <c r="BP694" s="95"/>
      <c r="BQ694" s="95"/>
      <c r="BR694" s="95"/>
      <c r="BS694" s="95"/>
      <c r="BT694" s="95"/>
      <c r="BU694" s="95"/>
    </row>
    <row r="695" spans="1:73" x14ac:dyDescent="0.2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95"/>
      <c r="AW695" s="95"/>
      <c r="AX695" s="95"/>
      <c r="AY695" s="95"/>
      <c r="AZ695" s="95"/>
      <c r="BA695" s="95"/>
      <c r="BB695" s="95"/>
      <c r="BC695" s="95"/>
      <c r="BD695" s="95"/>
      <c r="BE695" s="95"/>
      <c r="BF695" s="95"/>
      <c r="BG695" s="95"/>
      <c r="BH695" s="95"/>
      <c r="BI695" s="95"/>
      <c r="BJ695" s="95"/>
      <c r="BK695" s="95"/>
      <c r="BL695" s="95"/>
      <c r="BM695" s="95"/>
      <c r="BN695" s="95"/>
      <c r="BO695" s="95"/>
      <c r="BP695" s="95"/>
      <c r="BQ695" s="95"/>
      <c r="BR695" s="95"/>
      <c r="BS695" s="95"/>
      <c r="BT695" s="95"/>
      <c r="BU695" s="95"/>
    </row>
    <row r="696" spans="1:73" x14ac:dyDescent="0.25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95"/>
      <c r="AW696" s="95"/>
      <c r="AX696" s="95"/>
      <c r="AY696" s="95"/>
      <c r="AZ696" s="95"/>
      <c r="BA696" s="95"/>
      <c r="BB696" s="95"/>
      <c r="BC696" s="95"/>
      <c r="BD696" s="95"/>
      <c r="BE696" s="95"/>
      <c r="BF696" s="95"/>
      <c r="BG696" s="95"/>
      <c r="BH696" s="95"/>
      <c r="BI696" s="95"/>
      <c r="BJ696" s="95"/>
      <c r="BK696" s="95"/>
      <c r="BL696" s="95"/>
      <c r="BM696" s="95"/>
      <c r="BN696" s="95"/>
      <c r="BO696" s="95"/>
      <c r="BP696" s="95"/>
      <c r="BQ696" s="95"/>
      <c r="BR696" s="95"/>
      <c r="BS696" s="95"/>
      <c r="BT696" s="95"/>
      <c r="BU696" s="95"/>
    </row>
    <row r="697" spans="1:73" x14ac:dyDescent="0.25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95"/>
      <c r="AW697" s="95"/>
      <c r="AX697" s="95"/>
      <c r="AY697" s="95"/>
      <c r="AZ697" s="95"/>
      <c r="BA697" s="95"/>
      <c r="BB697" s="95"/>
      <c r="BC697" s="95"/>
      <c r="BD697" s="95"/>
      <c r="BE697" s="95"/>
      <c r="BF697" s="95"/>
      <c r="BG697" s="95"/>
      <c r="BH697" s="95"/>
      <c r="BI697" s="95"/>
      <c r="BJ697" s="95"/>
      <c r="BK697" s="95"/>
      <c r="BL697" s="95"/>
      <c r="BM697" s="95"/>
      <c r="BN697" s="95"/>
      <c r="BO697" s="95"/>
      <c r="BP697" s="95"/>
      <c r="BQ697" s="95"/>
      <c r="BR697" s="95"/>
      <c r="BS697" s="95"/>
      <c r="BT697" s="95"/>
      <c r="BU697" s="95"/>
    </row>
    <row r="698" spans="1:73" x14ac:dyDescent="0.25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95"/>
      <c r="AW698" s="95"/>
      <c r="AX698" s="95"/>
      <c r="AY698" s="95"/>
      <c r="AZ698" s="95"/>
      <c r="BA698" s="95"/>
      <c r="BB698" s="95"/>
      <c r="BC698" s="95"/>
      <c r="BD698" s="95"/>
      <c r="BE698" s="95"/>
      <c r="BF698" s="95"/>
      <c r="BG698" s="95"/>
      <c r="BH698" s="95"/>
      <c r="BI698" s="95"/>
      <c r="BJ698" s="95"/>
      <c r="BK698" s="95"/>
      <c r="BL698" s="95"/>
      <c r="BM698" s="95"/>
      <c r="BN698" s="95"/>
      <c r="BO698" s="95"/>
      <c r="BP698" s="95"/>
      <c r="BQ698" s="95"/>
      <c r="BR698" s="95"/>
      <c r="BS698" s="95"/>
      <c r="BT698" s="95"/>
      <c r="BU698" s="95"/>
    </row>
    <row r="699" spans="1:73" x14ac:dyDescent="0.25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95"/>
      <c r="AW699" s="95"/>
      <c r="AX699" s="95"/>
      <c r="AY699" s="95"/>
      <c r="AZ699" s="95"/>
      <c r="BA699" s="95"/>
      <c r="BB699" s="95"/>
      <c r="BC699" s="95"/>
      <c r="BD699" s="95"/>
      <c r="BE699" s="95"/>
      <c r="BF699" s="95"/>
      <c r="BG699" s="95"/>
      <c r="BH699" s="95"/>
      <c r="BI699" s="95"/>
      <c r="BJ699" s="95"/>
      <c r="BK699" s="95"/>
      <c r="BL699" s="95"/>
      <c r="BM699" s="95"/>
      <c r="BN699" s="95"/>
      <c r="BO699" s="95"/>
      <c r="BP699" s="95"/>
      <c r="BQ699" s="95"/>
      <c r="BR699" s="95"/>
      <c r="BS699" s="95"/>
      <c r="BT699" s="95"/>
      <c r="BU699" s="95"/>
    </row>
    <row r="700" spans="1:73" x14ac:dyDescent="0.25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95"/>
      <c r="AW700" s="95"/>
      <c r="AX700" s="95"/>
      <c r="AY700" s="95"/>
      <c r="AZ700" s="95"/>
      <c r="BA700" s="95"/>
      <c r="BB700" s="95"/>
      <c r="BC700" s="95"/>
      <c r="BD700" s="95"/>
      <c r="BE700" s="95"/>
      <c r="BF700" s="95"/>
      <c r="BG700" s="95"/>
      <c r="BH700" s="95"/>
      <c r="BI700" s="95"/>
      <c r="BJ700" s="95"/>
      <c r="BK700" s="95"/>
      <c r="BL700" s="95"/>
      <c r="BM700" s="95"/>
      <c r="BN700" s="95"/>
      <c r="BO700" s="95"/>
      <c r="BP700" s="95"/>
      <c r="BQ700" s="95"/>
      <c r="BR700" s="95"/>
      <c r="BS700" s="95"/>
      <c r="BT700" s="95"/>
      <c r="BU700" s="95"/>
    </row>
    <row r="701" spans="1:73" x14ac:dyDescent="0.25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95"/>
      <c r="AW701" s="95"/>
      <c r="AX701" s="95"/>
      <c r="AY701" s="95"/>
      <c r="AZ701" s="95"/>
      <c r="BA701" s="95"/>
      <c r="BB701" s="95"/>
      <c r="BC701" s="95"/>
      <c r="BD701" s="95"/>
      <c r="BE701" s="95"/>
      <c r="BF701" s="95"/>
      <c r="BG701" s="95"/>
      <c r="BH701" s="95"/>
      <c r="BI701" s="95"/>
      <c r="BJ701" s="95"/>
      <c r="BK701" s="95"/>
      <c r="BL701" s="95"/>
      <c r="BM701" s="95"/>
      <c r="BN701" s="95"/>
      <c r="BO701" s="95"/>
      <c r="BP701" s="95"/>
      <c r="BQ701" s="95"/>
      <c r="BR701" s="95"/>
      <c r="BS701" s="95"/>
      <c r="BT701" s="95"/>
      <c r="BU701" s="95"/>
    </row>
    <row r="702" spans="1:73" x14ac:dyDescent="0.25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95"/>
      <c r="AW702" s="95"/>
      <c r="AX702" s="95"/>
      <c r="AY702" s="95"/>
      <c r="AZ702" s="95"/>
      <c r="BA702" s="95"/>
      <c r="BB702" s="95"/>
      <c r="BC702" s="95"/>
      <c r="BD702" s="95"/>
      <c r="BE702" s="95"/>
      <c r="BF702" s="95"/>
      <c r="BG702" s="95"/>
      <c r="BH702" s="95"/>
      <c r="BI702" s="95"/>
      <c r="BJ702" s="95"/>
      <c r="BK702" s="95"/>
      <c r="BL702" s="95"/>
      <c r="BM702" s="95"/>
      <c r="BN702" s="95"/>
      <c r="BO702" s="95"/>
      <c r="BP702" s="95"/>
      <c r="BQ702" s="95"/>
      <c r="BR702" s="95"/>
      <c r="BS702" s="95"/>
      <c r="BT702" s="95"/>
      <c r="BU702" s="95"/>
    </row>
    <row r="703" spans="1:73" x14ac:dyDescent="0.25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95"/>
      <c r="AW703" s="95"/>
      <c r="AX703" s="95"/>
      <c r="AY703" s="95"/>
      <c r="AZ703" s="95"/>
      <c r="BA703" s="95"/>
      <c r="BB703" s="95"/>
      <c r="BC703" s="95"/>
      <c r="BD703" s="95"/>
      <c r="BE703" s="95"/>
      <c r="BF703" s="95"/>
      <c r="BG703" s="95"/>
      <c r="BH703" s="95"/>
      <c r="BI703" s="95"/>
      <c r="BJ703" s="95"/>
      <c r="BK703" s="95"/>
      <c r="BL703" s="95"/>
      <c r="BM703" s="95"/>
      <c r="BN703" s="95"/>
      <c r="BO703" s="95"/>
      <c r="BP703" s="95"/>
      <c r="BQ703" s="95"/>
      <c r="BR703" s="95"/>
      <c r="BS703" s="95"/>
      <c r="BT703" s="95"/>
      <c r="BU703" s="95"/>
    </row>
    <row r="704" spans="1:73" x14ac:dyDescent="0.25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95"/>
      <c r="AW704" s="95"/>
      <c r="AX704" s="95"/>
      <c r="AY704" s="95"/>
      <c r="AZ704" s="95"/>
      <c r="BA704" s="95"/>
      <c r="BB704" s="95"/>
      <c r="BC704" s="95"/>
      <c r="BD704" s="95"/>
      <c r="BE704" s="95"/>
      <c r="BF704" s="95"/>
      <c r="BG704" s="95"/>
      <c r="BH704" s="95"/>
      <c r="BI704" s="95"/>
      <c r="BJ704" s="95"/>
      <c r="BK704" s="95"/>
      <c r="BL704" s="95"/>
      <c r="BM704" s="95"/>
      <c r="BN704" s="95"/>
      <c r="BO704" s="95"/>
      <c r="BP704" s="95"/>
      <c r="BQ704" s="95"/>
      <c r="BR704" s="95"/>
      <c r="BS704" s="95"/>
      <c r="BT704" s="95"/>
      <c r="BU704" s="95"/>
    </row>
    <row r="705" spans="1:73" x14ac:dyDescent="0.2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95"/>
      <c r="AW705" s="95"/>
      <c r="AX705" s="95"/>
      <c r="AY705" s="95"/>
      <c r="AZ705" s="95"/>
      <c r="BA705" s="95"/>
      <c r="BB705" s="95"/>
      <c r="BC705" s="95"/>
      <c r="BD705" s="95"/>
      <c r="BE705" s="95"/>
      <c r="BF705" s="95"/>
      <c r="BG705" s="95"/>
      <c r="BH705" s="95"/>
      <c r="BI705" s="95"/>
      <c r="BJ705" s="95"/>
      <c r="BK705" s="95"/>
      <c r="BL705" s="95"/>
      <c r="BM705" s="95"/>
      <c r="BN705" s="95"/>
      <c r="BO705" s="95"/>
      <c r="BP705" s="95"/>
      <c r="BQ705" s="95"/>
      <c r="BR705" s="95"/>
      <c r="BS705" s="95"/>
      <c r="BT705" s="95"/>
      <c r="BU705" s="95"/>
    </row>
    <row r="706" spans="1:73" x14ac:dyDescent="0.25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95"/>
      <c r="AW706" s="95"/>
      <c r="AX706" s="95"/>
      <c r="AY706" s="95"/>
      <c r="AZ706" s="95"/>
      <c r="BA706" s="95"/>
      <c r="BB706" s="95"/>
      <c r="BC706" s="95"/>
      <c r="BD706" s="95"/>
      <c r="BE706" s="95"/>
      <c r="BF706" s="95"/>
      <c r="BG706" s="95"/>
      <c r="BH706" s="95"/>
      <c r="BI706" s="95"/>
      <c r="BJ706" s="95"/>
      <c r="BK706" s="95"/>
      <c r="BL706" s="95"/>
      <c r="BM706" s="95"/>
      <c r="BN706" s="95"/>
      <c r="BO706" s="95"/>
      <c r="BP706" s="95"/>
      <c r="BQ706" s="95"/>
      <c r="BR706" s="95"/>
      <c r="BS706" s="95"/>
      <c r="BT706" s="95"/>
      <c r="BU706" s="95"/>
    </row>
    <row r="707" spans="1:73" x14ac:dyDescent="0.25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95"/>
      <c r="AW707" s="95"/>
      <c r="AX707" s="95"/>
      <c r="AY707" s="95"/>
      <c r="AZ707" s="95"/>
      <c r="BA707" s="95"/>
      <c r="BB707" s="95"/>
      <c r="BC707" s="95"/>
      <c r="BD707" s="95"/>
      <c r="BE707" s="95"/>
      <c r="BF707" s="95"/>
      <c r="BG707" s="95"/>
      <c r="BH707" s="95"/>
      <c r="BI707" s="95"/>
      <c r="BJ707" s="95"/>
      <c r="BK707" s="95"/>
      <c r="BL707" s="95"/>
      <c r="BM707" s="95"/>
      <c r="BN707" s="95"/>
      <c r="BO707" s="95"/>
      <c r="BP707" s="95"/>
      <c r="BQ707" s="95"/>
      <c r="BR707" s="95"/>
      <c r="BS707" s="95"/>
      <c r="BT707" s="95"/>
      <c r="BU707" s="95"/>
    </row>
    <row r="708" spans="1:73" x14ac:dyDescent="0.25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95"/>
      <c r="AW708" s="95"/>
      <c r="AX708" s="95"/>
      <c r="AY708" s="95"/>
      <c r="AZ708" s="95"/>
      <c r="BA708" s="95"/>
      <c r="BB708" s="95"/>
      <c r="BC708" s="95"/>
      <c r="BD708" s="95"/>
      <c r="BE708" s="95"/>
      <c r="BF708" s="95"/>
      <c r="BG708" s="95"/>
      <c r="BH708" s="95"/>
      <c r="BI708" s="95"/>
      <c r="BJ708" s="95"/>
      <c r="BK708" s="95"/>
      <c r="BL708" s="95"/>
      <c r="BM708" s="95"/>
      <c r="BN708" s="95"/>
      <c r="BO708" s="95"/>
      <c r="BP708" s="95"/>
      <c r="BQ708" s="95"/>
      <c r="BR708" s="95"/>
      <c r="BS708" s="95"/>
      <c r="BT708" s="95"/>
      <c r="BU708" s="95"/>
    </row>
    <row r="709" spans="1:73" x14ac:dyDescent="0.25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95"/>
      <c r="AW709" s="95"/>
      <c r="AX709" s="95"/>
      <c r="AY709" s="95"/>
      <c r="AZ709" s="95"/>
      <c r="BA709" s="95"/>
      <c r="BB709" s="95"/>
      <c r="BC709" s="95"/>
      <c r="BD709" s="95"/>
      <c r="BE709" s="95"/>
      <c r="BF709" s="95"/>
      <c r="BG709" s="95"/>
      <c r="BH709" s="95"/>
      <c r="BI709" s="95"/>
      <c r="BJ709" s="95"/>
      <c r="BK709" s="95"/>
      <c r="BL709" s="95"/>
      <c r="BM709" s="95"/>
      <c r="BN709" s="95"/>
      <c r="BO709" s="95"/>
      <c r="BP709" s="95"/>
      <c r="BQ709" s="95"/>
      <c r="BR709" s="95"/>
      <c r="BS709" s="95"/>
      <c r="BT709" s="95"/>
      <c r="BU709" s="95"/>
    </row>
    <row r="710" spans="1:73" x14ac:dyDescent="0.2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95"/>
      <c r="AW710" s="95"/>
      <c r="AX710" s="95"/>
      <c r="AY710" s="95"/>
      <c r="AZ710" s="95"/>
      <c r="BA710" s="95"/>
      <c r="BB710" s="95"/>
      <c r="BC710" s="95"/>
      <c r="BD710" s="95"/>
      <c r="BE710" s="95"/>
      <c r="BF710" s="95"/>
      <c r="BG710" s="95"/>
      <c r="BH710" s="95"/>
      <c r="BI710" s="95"/>
      <c r="BJ710" s="95"/>
      <c r="BK710" s="95"/>
      <c r="BL710" s="95"/>
      <c r="BM710" s="95"/>
      <c r="BN710" s="95"/>
      <c r="BO710" s="95"/>
      <c r="BP710" s="95"/>
      <c r="BQ710" s="95"/>
      <c r="BR710" s="95"/>
      <c r="BS710" s="95"/>
      <c r="BT710" s="95"/>
      <c r="BU710" s="95"/>
    </row>
    <row r="711" spans="1:73" x14ac:dyDescent="0.2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95"/>
      <c r="AW711" s="95"/>
      <c r="AX711" s="95"/>
      <c r="AY711" s="95"/>
      <c r="AZ711" s="95"/>
      <c r="BA711" s="95"/>
      <c r="BB711" s="95"/>
      <c r="BC711" s="95"/>
      <c r="BD711" s="95"/>
      <c r="BE711" s="95"/>
      <c r="BF711" s="95"/>
      <c r="BG711" s="95"/>
      <c r="BH711" s="95"/>
      <c r="BI711" s="95"/>
      <c r="BJ711" s="95"/>
      <c r="BK711" s="95"/>
      <c r="BL711" s="95"/>
      <c r="BM711" s="95"/>
      <c r="BN711" s="95"/>
      <c r="BO711" s="95"/>
      <c r="BP711" s="95"/>
      <c r="BQ711" s="95"/>
      <c r="BR711" s="95"/>
      <c r="BS711" s="95"/>
      <c r="BT711" s="95"/>
      <c r="BU711" s="95"/>
    </row>
    <row r="712" spans="1:73" x14ac:dyDescent="0.2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95"/>
      <c r="AW712" s="95"/>
      <c r="AX712" s="95"/>
      <c r="AY712" s="95"/>
      <c r="AZ712" s="95"/>
      <c r="BA712" s="95"/>
      <c r="BB712" s="95"/>
      <c r="BC712" s="95"/>
      <c r="BD712" s="95"/>
      <c r="BE712" s="95"/>
      <c r="BF712" s="95"/>
      <c r="BG712" s="95"/>
      <c r="BH712" s="95"/>
      <c r="BI712" s="95"/>
      <c r="BJ712" s="95"/>
      <c r="BK712" s="95"/>
      <c r="BL712" s="95"/>
      <c r="BM712" s="95"/>
      <c r="BN712" s="95"/>
      <c r="BO712" s="95"/>
      <c r="BP712" s="95"/>
      <c r="BQ712" s="95"/>
      <c r="BR712" s="95"/>
      <c r="BS712" s="95"/>
      <c r="BT712" s="95"/>
      <c r="BU712" s="95"/>
    </row>
    <row r="713" spans="1:73" x14ac:dyDescent="0.2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95"/>
      <c r="AW713" s="95"/>
      <c r="AX713" s="95"/>
      <c r="AY713" s="95"/>
      <c r="AZ713" s="95"/>
      <c r="BA713" s="95"/>
      <c r="BB713" s="95"/>
      <c r="BC713" s="95"/>
      <c r="BD713" s="95"/>
      <c r="BE713" s="95"/>
      <c r="BF713" s="95"/>
      <c r="BG713" s="95"/>
      <c r="BH713" s="95"/>
      <c r="BI713" s="95"/>
      <c r="BJ713" s="95"/>
      <c r="BK713" s="95"/>
      <c r="BL713" s="95"/>
      <c r="BM713" s="95"/>
      <c r="BN713" s="95"/>
      <c r="BO713" s="95"/>
      <c r="BP713" s="95"/>
      <c r="BQ713" s="95"/>
      <c r="BR713" s="95"/>
      <c r="BS713" s="95"/>
      <c r="BT713" s="95"/>
      <c r="BU713" s="95"/>
    </row>
    <row r="714" spans="1:73" x14ac:dyDescent="0.2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95"/>
      <c r="AW714" s="95"/>
      <c r="AX714" s="95"/>
      <c r="AY714" s="95"/>
      <c r="AZ714" s="95"/>
      <c r="BA714" s="95"/>
      <c r="BB714" s="95"/>
      <c r="BC714" s="95"/>
      <c r="BD714" s="95"/>
      <c r="BE714" s="95"/>
      <c r="BF714" s="95"/>
      <c r="BG714" s="95"/>
      <c r="BH714" s="95"/>
      <c r="BI714" s="95"/>
      <c r="BJ714" s="95"/>
      <c r="BK714" s="95"/>
      <c r="BL714" s="95"/>
      <c r="BM714" s="95"/>
      <c r="BN714" s="95"/>
      <c r="BO714" s="95"/>
      <c r="BP714" s="95"/>
      <c r="BQ714" s="95"/>
      <c r="BR714" s="95"/>
      <c r="BS714" s="95"/>
      <c r="BT714" s="95"/>
      <c r="BU714" s="95"/>
    </row>
    <row r="715" spans="1:73" x14ac:dyDescent="0.2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95"/>
      <c r="AW715" s="95"/>
      <c r="AX715" s="95"/>
      <c r="AY715" s="95"/>
      <c r="AZ715" s="95"/>
      <c r="BA715" s="95"/>
      <c r="BB715" s="95"/>
      <c r="BC715" s="95"/>
      <c r="BD715" s="95"/>
      <c r="BE715" s="95"/>
      <c r="BF715" s="95"/>
      <c r="BG715" s="95"/>
      <c r="BH715" s="95"/>
      <c r="BI715" s="95"/>
      <c r="BJ715" s="95"/>
      <c r="BK715" s="95"/>
      <c r="BL715" s="95"/>
      <c r="BM715" s="95"/>
      <c r="BN715" s="95"/>
      <c r="BO715" s="95"/>
      <c r="BP715" s="95"/>
      <c r="BQ715" s="95"/>
      <c r="BR715" s="95"/>
      <c r="BS715" s="95"/>
      <c r="BT715" s="95"/>
      <c r="BU715" s="95"/>
    </row>
    <row r="716" spans="1:73" x14ac:dyDescent="0.2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95"/>
      <c r="AW716" s="95"/>
      <c r="AX716" s="95"/>
      <c r="AY716" s="95"/>
      <c r="AZ716" s="95"/>
      <c r="BA716" s="95"/>
      <c r="BB716" s="95"/>
      <c r="BC716" s="95"/>
      <c r="BD716" s="95"/>
      <c r="BE716" s="95"/>
      <c r="BF716" s="95"/>
      <c r="BG716" s="95"/>
      <c r="BH716" s="95"/>
      <c r="BI716" s="95"/>
      <c r="BJ716" s="95"/>
      <c r="BK716" s="95"/>
      <c r="BL716" s="95"/>
      <c r="BM716" s="95"/>
      <c r="BN716" s="95"/>
      <c r="BO716" s="95"/>
      <c r="BP716" s="95"/>
      <c r="BQ716" s="95"/>
      <c r="BR716" s="95"/>
      <c r="BS716" s="95"/>
      <c r="BT716" s="95"/>
      <c r="BU716" s="95"/>
    </row>
    <row r="717" spans="1:73" x14ac:dyDescent="0.2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95"/>
      <c r="AW717" s="95"/>
      <c r="AX717" s="95"/>
      <c r="AY717" s="95"/>
      <c r="AZ717" s="95"/>
      <c r="BA717" s="95"/>
      <c r="BB717" s="95"/>
      <c r="BC717" s="95"/>
      <c r="BD717" s="95"/>
      <c r="BE717" s="95"/>
      <c r="BF717" s="95"/>
      <c r="BG717" s="95"/>
      <c r="BH717" s="95"/>
      <c r="BI717" s="95"/>
      <c r="BJ717" s="95"/>
      <c r="BK717" s="95"/>
      <c r="BL717" s="95"/>
      <c r="BM717" s="95"/>
      <c r="BN717" s="95"/>
      <c r="BO717" s="95"/>
      <c r="BP717" s="95"/>
      <c r="BQ717" s="95"/>
      <c r="BR717" s="95"/>
      <c r="BS717" s="95"/>
      <c r="BT717" s="95"/>
      <c r="BU717" s="95"/>
    </row>
    <row r="718" spans="1:73" x14ac:dyDescent="0.2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95"/>
      <c r="AW718" s="95"/>
      <c r="AX718" s="95"/>
      <c r="AY718" s="95"/>
      <c r="AZ718" s="95"/>
      <c r="BA718" s="95"/>
      <c r="BB718" s="95"/>
      <c r="BC718" s="95"/>
      <c r="BD718" s="95"/>
      <c r="BE718" s="95"/>
      <c r="BF718" s="95"/>
      <c r="BG718" s="95"/>
      <c r="BH718" s="95"/>
      <c r="BI718" s="95"/>
      <c r="BJ718" s="95"/>
      <c r="BK718" s="95"/>
      <c r="BL718" s="95"/>
      <c r="BM718" s="95"/>
      <c r="BN718" s="95"/>
      <c r="BO718" s="95"/>
      <c r="BP718" s="95"/>
      <c r="BQ718" s="95"/>
      <c r="BR718" s="95"/>
      <c r="BS718" s="95"/>
      <c r="BT718" s="95"/>
      <c r="BU718" s="95"/>
    </row>
    <row r="719" spans="1:73" x14ac:dyDescent="0.2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95"/>
      <c r="AW719" s="95"/>
      <c r="AX719" s="95"/>
      <c r="AY719" s="95"/>
      <c r="AZ719" s="95"/>
      <c r="BA719" s="95"/>
      <c r="BB719" s="95"/>
      <c r="BC719" s="95"/>
      <c r="BD719" s="95"/>
      <c r="BE719" s="95"/>
      <c r="BF719" s="95"/>
      <c r="BG719" s="95"/>
      <c r="BH719" s="95"/>
      <c r="BI719" s="95"/>
      <c r="BJ719" s="95"/>
      <c r="BK719" s="95"/>
      <c r="BL719" s="95"/>
      <c r="BM719" s="95"/>
      <c r="BN719" s="95"/>
      <c r="BO719" s="95"/>
      <c r="BP719" s="95"/>
      <c r="BQ719" s="95"/>
      <c r="BR719" s="95"/>
      <c r="BS719" s="95"/>
      <c r="BT719" s="95"/>
      <c r="BU719" s="95"/>
    </row>
    <row r="720" spans="1:73" x14ac:dyDescent="0.2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95"/>
      <c r="AW720" s="95"/>
      <c r="AX720" s="95"/>
      <c r="AY720" s="95"/>
      <c r="AZ720" s="95"/>
      <c r="BA720" s="95"/>
      <c r="BB720" s="95"/>
      <c r="BC720" s="95"/>
      <c r="BD720" s="95"/>
      <c r="BE720" s="95"/>
      <c r="BF720" s="95"/>
      <c r="BG720" s="95"/>
      <c r="BH720" s="95"/>
      <c r="BI720" s="95"/>
      <c r="BJ720" s="95"/>
      <c r="BK720" s="95"/>
      <c r="BL720" s="95"/>
      <c r="BM720" s="95"/>
      <c r="BN720" s="95"/>
      <c r="BO720" s="95"/>
      <c r="BP720" s="95"/>
      <c r="BQ720" s="95"/>
      <c r="BR720" s="95"/>
      <c r="BS720" s="95"/>
      <c r="BT720" s="95"/>
      <c r="BU720" s="95"/>
    </row>
    <row r="721" spans="1:73" x14ac:dyDescent="0.2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95"/>
      <c r="AW721" s="95"/>
      <c r="AX721" s="95"/>
      <c r="AY721" s="95"/>
      <c r="AZ721" s="95"/>
      <c r="BA721" s="95"/>
      <c r="BB721" s="95"/>
      <c r="BC721" s="95"/>
      <c r="BD721" s="95"/>
      <c r="BE721" s="95"/>
      <c r="BF721" s="95"/>
      <c r="BG721" s="95"/>
      <c r="BH721" s="95"/>
      <c r="BI721" s="95"/>
      <c r="BJ721" s="95"/>
      <c r="BK721" s="95"/>
      <c r="BL721" s="95"/>
      <c r="BM721" s="95"/>
      <c r="BN721" s="95"/>
      <c r="BO721" s="95"/>
      <c r="BP721" s="95"/>
      <c r="BQ721" s="95"/>
      <c r="BR721" s="95"/>
      <c r="BS721" s="95"/>
      <c r="BT721" s="95"/>
      <c r="BU721" s="95"/>
    </row>
    <row r="722" spans="1:73" x14ac:dyDescent="0.2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95"/>
      <c r="AW722" s="95"/>
      <c r="AX722" s="95"/>
      <c r="AY722" s="95"/>
      <c r="AZ722" s="95"/>
      <c r="BA722" s="95"/>
      <c r="BB722" s="95"/>
      <c r="BC722" s="95"/>
      <c r="BD722" s="95"/>
      <c r="BE722" s="95"/>
      <c r="BF722" s="95"/>
      <c r="BG722" s="95"/>
      <c r="BH722" s="95"/>
      <c r="BI722" s="95"/>
      <c r="BJ722" s="95"/>
      <c r="BK722" s="95"/>
      <c r="BL722" s="95"/>
      <c r="BM722" s="95"/>
      <c r="BN722" s="95"/>
      <c r="BO722" s="95"/>
      <c r="BP722" s="95"/>
      <c r="BQ722" s="95"/>
      <c r="BR722" s="95"/>
      <c r="BS722" s="95"/>
      <c r="BT722" s="95"/>
      <c r="BU722" s="95"/>
    </row>
    <row r="723" spans="1:73" x14ac:dyDescent="0.2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95"/>
      <c r="AW723" s="95"/>
      <c r="AX723" s="95"/>
      <c r="AY723" s="95"/>
      <c r="AZ723" s="95"/>
      <c r="BA723" s="95"/>
      <c r="BB723" s="95"/>
      <c r="BC723" s="95"/>
      <c r="BD723" s="95"/>
      <c r="BE723" s="95"/>
      <c r="BF723" s="95"/>
      <c r="BG723" s="95"/>
      <c r="BH723" s="95"/>
      <c r="BI723" s="95"/>
      <c r="BJ723" s="95"/>
      <c r="BK723" s="95"/>
      <c r="BL723" s="95"/>
      <c r="BM723" s="95"/>
      <c r="BN723" s="95"/>
      <c r="BO723" s="95"/>
      <c r="BP723" s="95"/>
      <c r="BQ723" s="95"/>
      <c r="BR723" s="95"/>
      <c r="BS723" s="95"/>
      <c r="BT723" s="95"/>
      <c r="BU723" s="95"/>
    </row>
    <row r="724" spans="1:73" x14ac:dyDescent="0.2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95"/>
      <c r="AW724" s="95"/>
      <c r="AX724" s="95"/>
      <c r="AY724" s="95"/>
      <c r="AZ724" s="95"/>
      <c r="BA724" s="95"/>
      <c r="BB724" s="95"/>
      <c r="BC724" s="95"/>
      <c r="BD724" s="95"/>
      <c r="BE724" s="95"/>
      <c r="BF724" s="95"/>
      <c r="BG724" s="95"/>
      <c r="BH724" s="95"/>
      <c r="BI724" s="95"/>
      <c r="BJ724" s="95"/>
      <c r="BK724" s="95"/>
      <c r="BL724" s="95"/>
      <c r="BM724" s="95"/>
      <c r="BN724" s="95"/>
      <c r="BO724" s="95"/>
      <c r="BP724" s="95"/>
      <c r="BQ724" s="95"/>
      <c r="BR724" s="95"/>
      <c r="BS724" s="95"/>
      <c r="BT724" s="95"/>
      <c r="BU724" s="95"/>
    </row>
    <row r="725" spans="1:73" x14ac:dyDescent="0.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95"/>
      <c r="AW725" s="95"/>
      <c r="AX725" s="95"/>
      <c r="AY725" s="95"/>
      <c r="AZ725" s="95"/>
      <c r="BA725" s="95"/>
      <c r="BB725" s="95"/>
      <c r="BC725" s="95"/>
      <c r="BD725" s="95"/>
      <c r="BE725" s="95"/>
      <c r="BF725" s="95"/>
      <c r="BG725" s="95"/>
      <c r="BH725" s="95"/>
      <c r="BI725" s="95"/>
      <c r="BJ725" s="95"/>
      <c r="BK725" s="95"/>
      <c r="BL725" s="95"/>
      <c r="BM725" s="95"/>
      <c r="BN725" s="95"/>
      <c r="BO725" s="95"/>
      <c r="BP725" s="95"/>
      <c r="BQ725" s="95"/>
      <c r="BR725" s="95"/>
      <c r="BS725" s="95"/>
      <c r="BT725" s="95"/>
      <c r="BU725" s="95"/>
    </row>
    <row r="726" spans="1:73" x14ac:dyDescent="0.2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95"/>
      <c r="AW726" s="95"/>
      <c r="AX726" s="95"/>
      <c r="AY726" s="95"/>
      <c r="AZ726" s="95"/>
      <c r="BA726" s="95"/>
      <c r="BB726" s="95"/>
      <c r="BC726" s="95"/>
      <c r="BD726" s="95"/>
      <c r="BE726" s="95"/>
      <c r="BF726" s="95"/>
      <c r="BG726" s="95"/>
      <c r="BH726" s="95"/>
      <c r="BI726" s="95"/>
      <c r="BJ726" s="95"/>
      <c r="BK726" s="95"/>
      <c r="BL726" s="95"/>
      <c r="BM726" s="95"/>
      <c r="BN726" s="95"/>
      <c r="BO726" s="95"/>
      <c r="BP726" s="95"/>
      <c r="BQ726" s="95"/>
      <c r="BR726" s="95"/>
      <c r="BS726" s="95"/>
      <c r="BT726" s="95"/>
      <c r="BU726" s="95"/>
    </row>
    <row r="727" spans="1:73" x14ac:dyDescent="0.2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95"/>
      <c r="AW727" s="95"/>
      <c r="AX727" s="95"/>
      <c r="AY727" s="95"/>
      <c r="AZ727" s="95"/>
      <c r="BA727" s="95"/>
      <c r="BB727" s="95"/>
      <c r="BC727" s="95"/>
      <c r="BD727" s="95"/>
      <c r="BE727" s="95"/>
      <c r="BF727" s="95"/>
      <c r="BG727" s="95"/>
      <c r="BH727" s="95"/>
      <c r="BI727" s="95"/>
      <c r="BJ727" s="95"/>
      <c r="BK727" s="95"/>
      <c r="BL727" s="95"/>
      <c r="BM727" s="95"/>
      <c r="BN727" s="95"/>
      <c r="BO727" s="95"/>
      <c r="BP727" s="95"/>
      <c r="BQ727" s="95"/>
      <c r="BR727" s="95"/>
      <c r="BS727" s="95"/>
      <c r="BT727" s="95"/>
      <c r="BU727" s="95"/>
    </row>
    <row r="728" spans="1:73" x14ac:dyDescent="0.2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95"/>
      <c r="AW728" s="95"/>
      <c r="AX728" s="95"/>
      <c r="AY728" s="95"/>
      <c r="AZ728" s="95"/>
      <c r="BA728" s="95"/>
      <c r="BB728" s="95"/>
      <c r="BC728" s="95"/>
      <c r="BD728" s="95"/>
      <c r="BE728" s="95"/>
      <c r="BF728" s="95"/>
      <c r="BG728" s="95"/>
      <c r="BH728" s="95"/>
      <c r="BI728" s="95"/>
      <c r="BJ728" s="95"/>
      <c r="BK728" s="95"/>
      <c r="BL728" s="95"/>
      <c r="BM728" s="95"/>
      <c r="BN728" s="95"/>
      <c r="BO728" s="95"/>
      <c r="BP728" s="95"/>
      <c r="BQ728" s="95"/>
      <c r="BR728" s="95"/>
      <c r="BS728" s="95"/>
      <c r="BT728" s="95"/>
      <c r="BU728" s="95"/>
    </row>
    <row r="729" spans="1:73" x14ac:dyDescent="0.2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95"/>
      <c r="AW729" s="95"/>
      <c r="AX729" s="95"/>
      <c r="AY729" s="95"/>
      <c r="AZ729" s="95"/>
      <c r="BA729" s="95"/>
      <c r="BB729" s="95"/>
      <c r="BC729" s="95"/>
      <c r="BD729" s="95"/>
      <c r="BE729" s="95"/>
      <c r="BF729" s="95"/>
      <c r="BG729" s="95"/>
      <c r="BH729" s="95"/>
      <c r="BI729" s="95"/>
      <c r="BJ729" s="95"/>
      <c r="BK729" s="95"/>
      <c r="BL729" s="95"/>
      <c r="BM729" s="95"/>
      <c r="BN729" s="95"/>
      <c r="BO729" s="95"/>
      <c r="BP729" s="95"/>
      <c r="BQ729" s="95"/>
      <c r="BR729" s="95"/>
      <c r="BS729" s="95"/>
      <c r="BT729" s="95"/>
      <c r="BU729" s="95"/>
    </row>
    <row r="730" spans="1:73" x14ac:dyDescent="0.2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95"/>
      <c r="AW730" s="95"/>
      <c r="AX730" s="95"/>
      <c r="AY730" s="95"/>
      <c r="AZ730" s="95"/>
      <c r="BA730" s="95"/>
      <c r="BB730" s="95"/>
      <c r="BC730" s="95"/>
      <c r="BD730" s="95"/>
      <c r="BE730" s="95"/>
      <c r="BF730" s="95"/>
      <c r="BG730" s="95"/>
      <c r="BH730" s="95"/>
      <c r="BI730" s="95"/>
      <c r="BJ730" s="95"/>
      <c r="BK730" s="95"/>
      <c r="BL730" s="95"/>
      <c r="BM730" s="95"/>
      <c r="BN730" s="95"/>
      <c r="BO730" s="95"/>
      <c r="BP730" s="95"/>
      <c r="BQ730" s="95"/>
      <c r="BR730" s="95"/>
      <c r="BS730" s="95"/>
      <c r="BT730" s="95"/>
      <c r="BU730" s="95"/>
    </row>
    <row r="731" spans="1:73" x14ac:dyDescent="0.2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95"/>
      <c r="AW731" s="95"/>
      <c r="AX731" s="95"/>
      <c r="AY731" s="95"/>
      <c r="AZ731" s="95"/>
      <c r="BA731" s="95"/>
      <c r="BB731" s="95"/>
      <c r="BC731" s="95"/>
      <c r="BD731" s="95"/>
      <c r="BE731" s="95"/>
      <c r="BF731" s="95"/>
      <c r="BG731" s="95"/>
      <c r="BH731" s="95"/>
      <c r="BI731" s="95"/>
      <c r="BJ731" s="95"/>
      <c r="BK731" s="95"/>
      <c r="BL731" s="95"/>
      <c r="BM731" s="95"/>
      <c r="BN731" s="95"/>
      <c r="BO731" s="95"/>
      <c r="BP731" s="95"/>
      <c r="BQ731" s="95"/>
      <c r="BR731" s="95"/>
      <c r="BS731" s="95"/>
      <c r="BT731" s="95"/>
      <c r="BU731" s="95"/>
    </row>
    <row r="732" spans="1:73" x14ac:dyDescent="0.2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95"/>
      <c r="AW732" s="95"/>
      <c r="AX732" s="95"/>
      <c r="AY732" s="95"/>
      <c r="AZ732" s="95"/>
      <c r="BA732" s="95"/>
      <c r="BB732" s="95"/>
      <c r="BC732" s="95"/>
      <c r="BD732" s="95"/>
      <c r="BE732" s="95"/>
      <c r="BF732" s="95"/>
      <c r="BG732" s="95"/>
      <c r="BH732" s="95"/>
      <c r="BI732" s="95"/>
      <c r="BJ732" s="95"/>
      <c r="BK732" s="95"/>
      <c r="BL732" s="95"/>
      <c r="BM732" s="95"/>
      <c r="BN732" s="95"/>
      <c r="BO732" s="95"/>
      <c r="BP732" s="95"/>
      <c r="BQ732" s="95"/>
      <c r="BR732" s="95"/>
      <c r="BS732" s="95"/>
      <c r="BT732" s="95"/>
      <c r="BU732" s="95"/>
    </row>
    <row r="733" spans="1:73" x14ac:dyDescent="0.2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95"/>
      <c r="AW733" s="95"/>
      <c r="AX733" s="95"/>
      <c r="AY733" s="95"/>
      <c r="AZ733" s="95"/>
      <c r="BA733" s="95"/>
      <c r="BB733" s="95"/>
      <c r="BC733" s="95"/>
      <c r="BD733" s="95"/>
      <c r="BE733" s="95"/>
      <c r="BF733" s="95"/>
      <c r="BG733" s="95"/>
      <c r="BH733" s="95"/>
      <c r="BI733" s="95"/>
      <c r="BJ733" s="95"/>
      <c r="BK733" s="95"/>
      <c r="BL733" s="95"/>
      <c r="BM733" s="95"/>
      <c r="BN733" s="95"/>
      <c r="BO733" s="95"/>
      <c r="BP733" s="95"/>
      <c r="BQ733" s="95"/>
      <c r="BR733" s="95"/>
      <c r="BS733" s="95"/>
      <c r="BT733" s="95"/>
      <c r="BU733" s="95"/>
    </row>
    <row r="734" spans="1:73" x14ac:dyDescent="0.2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95"/>
      <c r="AW734" s="95"/>
      <c r="AX734" s="95"/>
      <c r="AY734" s="95"/>
      <c r="AZ734" s="95"/>
      <c r="BA734" s="95"/>
      <c r="BB734" s="95"/>
      <c r="BC734" s="95"/>
      <c r="BD734" s="95"/>
      <c r="BE734" s="95"/>
      <c r="BF734" s="95"/>
      <c r="BG734" s="95"/>
      <c r="BH734" s="95"/>
      <c r="BI734" s="95"/>
      <c r="BJ734" s="95"/>
      <c r="BK734" s="95"/>
      <c r="BL734" s="95"/>
      <c r="BM734" s="95"/>
      <c r="BN734" s="95"/>
      <c r="BO734" s="95"/>
      <c r="BP734" s="95"/>
      <c r="BQ734" s="95"/>
      <c r="BR734" s="95"/>
      <c r="BS734" s="95"/>
      <c r="BT734" s="95"/>
      <c r="BU734" s="95"/>
    </row>
    <row r="735" spans="1:73" x14ac:dyDescent="0.2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95"/>
      <c r="AW735" s="95"/>
      <c r="AX735" s="95"/>
      <c r="AY735" s="95"/>
      <c r="AZ735" s="95"/>
      <c r="BA735" s="95"/>
      <c r="BB735" s="95"/>
      <c r="BC735" s="95"/>
      <c r="BD735" s="95"/>
      <c r="BE735" s="95"/>
      <c r="BF735" s="95"/>
      <c r="BG735" s="95"/>
      <c r="BH735" s="95"/>
      <c r="BI735" s="95"/>
      <c r="BJ735" s="95"/>
      <c r="BK735" s="95"/>
      <c r="BL735" s="95"/>
      <c r="BM735" s="95"/>
      <c r="BN735" s="95"/>
      <c r="BO735" s="95"/>
      <c r="BP735" s="95"/>
      <c r="BQ735" s="95"/>
      <c r="BR735" s="95"/>
      <c r="BS735" s="95"/>
      <c r="BT735" s="95"/>
      <c r="BU735" s="95"/>
    </row>
    <row r="736" spans="1:73" x14ac:dyDescent="0.2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95"/>
      <c r="AW736" s="95"/>
      <c r="AX736" s="95"/>
      <c r="AY736" s="95"/>
      <c r="AZ736" s="95"/>
      <c r="BA736" s="95"/>
      <c r="BB736" s="95"/>
      <c r="BC736" s="95"/>
      <c r="BD736" s="95"/>
      <c r="BE736" s="95"/>
      <c r="BF736" s="95"/>
      <c r="BG736" s="95"/>
      <c r="BH736" s="95"/>
      <c r="BI736" s="95"/>
      <c r="BJ736" s="95"/>
      <c r="BK736" s="95"/>
      <c r="BL736" s="95"/>
      <c r="BM736" s="95"/>
      <c r="BN736" s="95"/>
      <c r="BO736" s="95"/>
      <c r="BP736" s="95"/>
      <c r="BQ736" s="95"/>
      <c r="BR736" s="95"/>
      <c r="BS736" s="95"/>
      <c r="BT736" s="95"/>
      <c r="BU736" s="95"/>
    </row>
    <row r="737" spans="1:73" x14ac:dyDescent="0.2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95"/>
      <c r="AW737" s="95"/>
      <c r="AX737" s="95"/>
      <c r="AY737" s="95"/>
      <c r="AZ737" s="95"/>
      <c r="BA737" s="95"/>
      <c r="BB737" s="95"/>
      <c r="BC737" s="95"/>
      <c r="BD737" s="95"/>
      <c r="BE737" s="95"/>
      <c r="BF737" s="95"/>
      <c r="BG737" s="95"/>
      <c r="BH737" s="95"/>
      <c r="BI737" s="95"/>
      <c r="BJ737" s="95"/>
      <c r="BK737" s="95"/>
      <c r="BL737" s="95"/>
      <c r="BM737" s="95"/>
      <c r="BN737" s="95"/>
      <c r="BO737" s="95"/>
      <c r="BP737" s="95"/>
      <c r="BQ737" s="95"/>
      <c r="BR737" s="95"/>
      <c r="BS737" s="95"/>
      <c r="BT737" s="95"/>
      <c r="BU737" s="95"/>
    </row>
    <row r="738" spans="1:73" x14ac:dyDescent="0.2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95"/>
      <c r="AW738" s="95"/>
      <c r="AX738" s="95"/>
      <c r="AY738" s="95"/>
      <c r="AZ738" s="95"/>
      <c r="BA738" s="95"/>
      <c r="BB738" s="95"/>
      <c r="BC738" s="95"/>
      <c r="BD738" s="95"/>
      <c r="BE738" s="95"/>
      <c r="BF738" s="95"/>
      <c r="BG738" s="95"/>
      <c r="BH738" s="95"/>
      <c r="BI738" s="95"/>
      <c r="BJ738" s="95"/>
      <c r="BK738" s="95"/>
      <c r="BL738" s="95"/>
      <c r="BM738" s="95"/>
      <c r="BN738" s="95"/>
      <c r="BO738" s="95"/>
      <c r="BP738" s="95"/>
      <c r="BQ738" s="95"/>
      <c r="BR738" s="95"/>
      <c r="BS738" s="95"/>
      <c r="BT738" s="95"/>
      <c r="BU738" s="95"/>
    </row>
    <row r="739" spans="1:73" x14ac:dyDescent="0.2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95"/>
      <c r="AW739" s="95"/>
      <c r="AX739" s="95"/>
      <c r="AY739" s="95"/>
      <c r="AZ739" s="95"/>
      <c r="BA739" s="95"/>
      <c r="BB739" s="95"/>
      <c r="BC739" s="95"/>
      <c r="BD739" s="95"/>
      <c r="BE739" s="95"/>
      <c r="BF739" s="95"/>
      <c r="BG739" s="95"/>
      <c r="BH739" s="95"/>
      <c r="BI739" s="95"/>
      <c r="BJ739" s="95"/>
      <c r="BK739" s="95"/>
      <c r="BL739" s="95"/>
      <c r="BM739" s="95"/>
      <c r="BN739" s="95"/>
      <c r="BO739" s="95"/>
      <c r="BP739" s="95"/>
      <c r="BQ739" s="95"/>
      <c r="BR739" s="95"/>
      <c r="BS739" s="95"/>
      <c r="BT739" s="95"/>
      <c r="BU739" s="95"/>
    </row>
    <row r="740" spans="1:73" x14ac:dyDescent="0.2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95"/>
      <c r="AW740" s="95"/>
      <c r="AX740" s="95"/>
      <c r="AY740" s="95"/>
      <c r="AZ740" s="95"/>
      <c r="BA740" s="95"/>
      <c r="BB740" s="95"/>
      <c r="BC740" s="95"/>
      <c r="BD740" s="95"/>
      <c r="BE740" s="95"/>
      <c r="BF740" s="95"/>
      <c r="BG740" s="95"/>
      <c r="BH740" s="95"/>
      <c r="BI740" s="95"/>
      <c r="BJ740" s="95"/>
      <c r="BK740" s="95"/>
      <c r="BL740" s="95"/>
      <c r="BM740" s="95"/>
      <c r="BN740" s="95"/>
      <c r="BO740" s="95"/>
      <c r="BP740" s="95"/>
      <c r="BQ740" s="95"/>
      <c r="BR740" s="95"/>
      <c r="BS740" s="95"/>
      <c r="BT740" s="95"/>
      <c r="BU740" s="95"/>
    </row>
    <row r="741" spans="1:73" x14ac:dyDescent="0.2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95"/>
      <c r="AW741" s="95"/>
      <c r="AX741" s="95"/>
      <c r="AY741" s="95"/>
      <c r="AZ741" s="95"/>
      <c r="BA741" s="95"/>
      <c r="BB741" s="95"/>
      <c r="BC741" s="95"/>
      <c r="BD741" s="95"/>
      <c r="BE741" s="95"/>
      <c r="BF741" s="95"/>
      <c r="BG741" s="95"/>
      <c r="BH741" s="95"/>
      <c r="BI741" s="95"/>
      <c r="BJ741" s="95"/>
      <c r="BK741" s="95"/>
      <c r="BL741" s="95"/>
      <c r="BM741" s="95"/>
      <c r="BN741" s="95"/>
      <c r="BO741" s="95"/>
      <c r="BP741" s="95"/>
      <c r="BQ741" s="95"/>
      <c r="BR741" s="95"/>
      <c r="BS741" s="95"/>
      <c r="BT741" s="95"/>
      <c r="BU741" s="95"/>
    </row>
    <row r="742" spans="1:73" x14ac:dyDescent="0.2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95"/>
      <c r="AW742" s="95"/>
      <c r="AX742" s="95"/>
      <c r="AY742" s="95"/>
      <c r="AZ742" s="95"/>
      <c r="BA742" s="95"/>
      <c r="BB742" s="95"/>
      <c r="BC742" s="95"/>
      <c r="BD742" s="95"/>
      <c r="BE742" s="95"/>
      <c r="BF742" s="95"/>
      <c r="BG742" s="95"/>
      <c r="BH742" s="95"/>
      <c r="BI742" s="95"/>
      <c r="BJ742" s="95"/>
      <c r="BK742" s="95"/>
      <c r="BL742" s="95"/>
      <c r="BM742" s="95"/>
      <c r="BN742" s="95"/>
      <c r="BO742" s="95"/>
      <c r="BP742" s="95"/>
      <c r="BQ742" s="95"/>
      <c r="BR742" s="95"/>
      <c r="BS742" s="95"/>
      <c r="BT742" s="95"/>
      <c r="BU742" s="95"/>
    </row>
    <row r="743" spans="1:73" x14ac:dyDescent="0.2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95"/>
      <c r="AW743" s="95"/>
      <c r="AX743" s="95"/>
      <c r="AY743" s="95"/>
      <c r="AZ743" s="95"/>
      <c r="BA743" s="95"/>
      <c r="BB743" s="95"/>
      <c r="BC743" s="95"/>
      <c r="BD743" s="95"/>
      <c r="BE743" s="95"/>
      <c r="BF743" s="95"/>
      <c r="BG743" s="95"/>
      <c r="BH743" s="95"/>
      <c r="BI743" s="95"/>
      <c r="BJ743" s="95"/>
      <c r="BK743" s="95"/>
      <c r="BL743" s="95"/>
      <c r="BM743" s="95"/>
      <c r="BN743" s="95"/>
      <c r="BO743" s="95"/>
      <c r="BP743" s="95"/>
      <c r="BQ743" s="95"/>
      <c r="BR743" s="95"/>
      <c r="BS743" s="95"/>
      <c r="BT743" s="95"/>
      <c r="BU743" s="95"/>
    </row>
    <row r="744" spans="1:73" x14ac:dyDescent="0.2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95"/>
      <c r="AW744" s="95"/>
      <c r="AX744" s="95"/>
      <c r="AY744" s="95"/>
      <c r="AZ744" s="95"/>
      <c r="BA744" s="95"/>
      <c r="BB744" s="95"/>
      <c r="BC744" s="95"/>
      <c r="BD744" s="95"/>
      <c r="BE744" s="95"/>
      <c r="BF744" s="95"/>
      <c r="BG744" s="95"/>
      <c r="BH744" s="95"/>
      <c r="BI744" s="95"/>
      <c r="BJ744" s="95"/>
      <c r="BK744" s="95"/>
      <c r="BL744" s="95"/>
      <c r="BM744" s="95"/>
      <c r="BN744" s="95"/>
      <c r="BO744" s="95"/>
      <c r="BP744" s="95"/>
      <c r="BQ744" s="95"/>
      <c r="BR744" s="95"/>
      <c r="BS744" s="95"/>
      <c r="BT744" s="95"/>
      <c r="BU744" s="95"/>
    </row>
    <row r="745" spans="1:73" x14ac:dyDescent="0.2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95"/>
      <c r="AW745" s="95"/>
      <c r="AX745" s="95"/>
      <c r="AY745" s="95"/>
      <c r="AZ745" s="95"/>
      <c r="BA745" s="95"/>
      <c r="BB745" s="95"/>
      <c r="BC745" s="95"/>
      <c r="BD745" s="95"/>
      <c r="BE745" s="95"/>
      <c r="BF745" s="95"/>
      <c r="BG745" s="95"/>
      <c r="BH745" s="95"/>
      <c r="BI745" s="95"/>
      <c r="BJ745" s="95"/>
      <c r="BK745" s="95"/>
      <c r="BL745" s="95"/>
      <c r="BM745" s="95"/>
      <c r="BN745" s="95"/>
      <c r="BO745" s="95"/>
      <c r="BP745" s="95"/>
      <c r="BQ745" s="95"/>
      <c r="BR745" s="95"/>
      <c r="BS745" s="95"/>
      <c r="BT745" s="95"/>
      <c r="BU745" s="95"/>
    </row>
    <row r="746" spans="1:73" x14ac:dyDescent="0.2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95"/>
      <c r="AW746" s="95"/>
      <c r="AX746" s="95"/>
      <c r="AY746" s="95"/>
      <c r="AZ746" s="95"/>
      <c r="BA746" s="95"/>
      <c r="BB746" s="95"/>
      <c r="BC746" s="95"/>
      <c r="BD746" s="95"/>
      <c r="BE746" s="95"/>
      <c r="BF746" s="95"/>
      <c r="BG746" s="95"/>
      <c r="BH746" s="95"/>
      <c r="BI746" s="95"/>
      <c r="BJ746" s="95"/>
      <c r="BK746" s="95"/>
      <c r="BL746" s="95"/>
      <c r="BM746" s="95"/>
      <c r="BN746" s="95"/>
      <c r="BO746" s="95"/>
      <c r="BP746" s="95"/>
      <c r="BQ746" s="95"/>
      <c r="BR746" s="95"/>
      <c r="BS746" s="95"/>
      <c r="BT746" s="95"/>
      <c r="BU746" s="95"/>
    </row>
    <row r="747" spans="1:73" x14ac:dyDescent="0.2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95"/>
      <c r="AW747" s="95"/>
      <c r="AX747" s="95"/>
      <c r="AY747" s="95"/>
      <c r="AZ747" s="95"/>
      <c r="BA747" s="95"/>
      <c r="BB747" s="95"/>
      <c r="BC747" s="95"/>
      <c r="BD747" s="95"/>
      <c r="BE747" s="95"/>
      <c r="BF747" s="95"/>
      <c r="BG747" s="95"/>
      <c r="BH747" s="95"/>
      <c r="BI747" s="95"/>
      <c r="BJ747" s="95"/>
      <c r="BK747" s="95"/>
      <c r="BL747" s="95"/>
      <c r="BM747" s="95"/>
      <c r="BN747" s="95"/>
      <c r="BO747" s="95"/>
      <c r="BP747" s="95"/>
      <c r="BQ747" s="95"/>
      <c r="BR747" s="95"/>
      <c r="BS747" s="95"/>
      <c r="BT747" s="95"/>
      <c r="BU747" s="95"/>
    </row>
    <row r="748" spans="1:73" x14ac:dyDescent="0.2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95"/>
      <c r="AW748" s="95"/>
      <c r="AX748" s="95"/>
      <c r="AY748" s="95"/>
      <c r="AZ748" s="95"/>
      <c r="BA748" s="95"/>
      <c r="BB748" s="95"/>
      <c r="BC748" s="95"/>
      <c r="BD748" s="95"/>
      <c r="BE748" s="95"/>
      <c r="BF748" s="95"/>
      <c r="BG748" s="95"/>
      <c r="BH748" s="95"/>
      <c r="BI748" s="95"/>
      <c r="BJ748" s="95"/>
      <c r="BK748" s="95"/>
      <c r="BL748" s="95"/>
      <c r="BM748" s="95"/>
      <c r="BN748" s="95"/>
      <c r="BO748" s="95"/>
      <c r="BP748" s="95"/>
      <c r="BQ748" s="95"/>
      <c r="BR748" s="95"/>
      <c r="BS748" s="95"/>
      <c r="BT748" s="95"/>
      <c r="BU748" s="95"/>
    </row>
    <row r="749" spans="1:73" x14ac:dyDescent="0.2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95"/>
      <c r="AW749" s="95"/>
      <c r="AX749" s="95"/>
      <c r="AY749" s="95"/>
      <c r="AZ749" s="95"/>
      <c r="BA749" s="95"/>
      <c r="BB749" s="95"/>
      <c r="BC749" s="95"/>
      <c r="BD749" s="95"/>
      <c r="BE749" s="95"/>
      <c r="BF749" s="95"/>
      <c r="BG749" s="95"/>
      <c r="BH749" s="95"/>
      <c r="BI749" s="95"/>
      <c r="BJ749" s="95"/>
      <c r="BK749" s="95"/>
      <c r="BL749" s="95"/>
      <c r="BM749" s="95"/>
      <c r="BN749" s="95"/>
      <c r="BO749" s="95"/>
      <c r="BP749" s="95"/>
      <c r="BQ749" s="95"/>
      <c r="BR749" s="95"/>
      <c r="BS749" s="95"/>
      <c r="BT749" s="95"/>
      <c r="BU749" s="95"/>
    </row>
    <row r="750" spans="1:73" x14ac:dyDescent="0.2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95"/>
      <c r="AW750" s="95"/>
      <c r="AX750" s="95"/>
      <c r="AY750" s="95"/>
      <c r="AZ750" s="95"/>
      <c r="BA750" s="95"/>
      <c r="BB750" s="95"/>
      <c r="BC750" s="95"/>
      <c r="BD750" s="95"/>
      <c r="BE750" s="95"/>
      <c r="BF750" s="95"/>
      <c r="BG750" s="95"/>
      <c r="BH750" s="95"/>
      <c r="BI750" s="95"/>
      <c r="BJ750" s="95"/>
      <c r="BK750" s="95"/>
      <c r="BL750" s="95"/>
      <c r="BM750" s="95"/>
      <c r="BN750" s="95"/>
      <c r="BO750" s="95"/>
      <c r="BP750" s="95"/>
      <c r="BQ750" s="95"/>
      <c r="BR750" s="95"/>
      <c r="BS750" s="95"/>
      <c r="BT750" s="95"/>
      <c r="BU750" s="95"/>
    </row>
    <row r="751" spans="1:73" x14ac:dyDescent="0.2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95"/>
      <c r="AW751" s="95"/>
      <c r="AX751" s="95"/>
      <c r="AY751" s="95"/>
      <c r="AZ751" s="95"/>
      <c r="BA751" s="95"/>
      <c r="BB751" s="95"/>
      <c r="BC751" s="95"/>
      <c r="BD751" s="95"/>
      <c r="BE751" s="95"/>
      <c r="BF751" s="95"/>
      <c r="BG751" s="95"/>
      <c r="BH751" s="95"/>
      <c r="BI751" s="95"/>
      <c r="BJ751" s="95"/>
      <c r="BK751" s="95"/>
      <c r="BL751" s="95"/>
      <c r="BM751" s="95"/>
      <c r="BN751" s="95"/>
      <c r="BO751" s="95"/>
      <c r="BP751" s="95"/>
      <c r="BQ751" s="95"/>
      <c r="BR751" s="95"/>
      <c r="BS751" s="95"/>
      <c r="BT751" s="95"/>
      <c r="BU751" s="95"/>
    </row>
    <row r="752" spans="1:73" x14ac:dyDescent="0.2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95"/>
      <c r="AW752" s="95"/>
      <c r="AX752" s="95"/>
      <c r="AY752" s="95"/>
      <c r="AZ752" s="95"/>
      <c r="BA752" s="95"/>
      <c r="BB752" s="95"/>
      <c r="BC752" s="95"/>
      <c r="BD752" s="95"/>
      <c r="BE752" s="95"/>
      <c r="BF752" s="95"/>
      <c r="BG752" s="95"/>
      <c r="BH752" s="95"/>
      <c r="BI752" s="95"/>
      <c r="BJ752" s="95"/>
      <c r="BK752" s="95"/>
      <c r="BL752" s="95"/>
      <c r="BM752" s="95"/>
      <c r="BN752" s="95"/>
      <c r="BO752" s="95"/>
      <c r="BP752" s="95"/>
      <c r="BQ752" s="95"/>
      <c r="BR752" s="95"/>
      <c r="BS752" s="95"/>
      <c r="BT752" s="95"/>
      <c r="BU752" s="95"/>
    </row>
    <row r="753" spans="1:73" x14ac:dyDescent="0.2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95"/>
      <c r="AW753" s="95"/>
      <c r="AX753" s="95"/>
      <c r="AY753" s="95"/>
      <c r="AZ753" s="95"/>
      <c r="BA753" s="95"/>
      <c r="BB753" s="95"/>
      <c r="BC753" s="95"/>
      <c r="BD753" s="95"/>
      <c r="BE753" s="95"/>
      <c r="BF753" s="95"/>
      <c r="BG753" s="95"/>
      <c r="BH753" s="95"/>
      <c r="BI753" s="95"/>
      <c r="BJ753" s="95"/>
      <c r="BK753" s="95"/>
      <c r="BL753" s="95"/>
      <c r="BM753" s="95"/>
      <c r="BN753" s="95"/>
      <c r="BO753" s="95"/>
      <c r="BP753" s="95"/>
      <c r="BQ753" s="95"/>
      <c r="BR753" s="95"/>
      <c r="BS753" s="95"/>
      <c r="BT753" s="95"/>
      <c r="BU753" s="95"/>
    </row>
    <row r="754" spans="1:73" x14ac:dyDescent="0.2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95"/>
      <c r="AW754" s="95"/>
      <c r="AX754" s="95"/>
      <c r="AY754" s="95"/>
      <c r="AZ754" s="95"/>
      <c r="BA754" s="95"/>
      <c r="BB754" s="95"/>
      <c r="BC754" s="95"/>
      <c r="BD754" s="95"/>
      <c r="BE754" s="95"/>
      <c r="BF754" s="95"/>
      <c r="BG754" s="95"/>
      <c r="BH754" s="95"/>
      <c r="BI754" s="95"/>
      <c r="BJ754" s="95"/>
      <c r="BK754" s="95"/>
      <c r="BL754" s="95"/>
      <c r="BM754" s="95"/>
      <c r="BN754" s="95"/>
      <c r="BO754" s="95"/>
      <c r="BP754" s="95"/>
      <c r="BQ754" s="95"/>
      <c r="BR754" s="95"/>
      <c r="BS754" s="95"/>
      <c r="BT754" s="95"/>
      <c r="BU754" s="95"/>
    </row>
    <row r="755" spans="1:73" x14ac:dyDescent="0.2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95"/>
      <c r="AW755" s="95"/>
      <c r="AX755" s="95"/>
      <c r="AY755" s="95"/>
      <c r="AZ755" s="95"/>
      <c r="BA755" s="95"/>
      <c r="BB755" s="95"/>
      <c r="BC755" s="95"/>
      <c r="BD755" s="95"/>
      <c r="BE755" s="95"/>
      <c r="BF755" s="95"/>
      <c r="BG755" s="95"/>
      <c r="BH755" s="95"/>
      <c r="BI755" s="95"/>
      <c r="BJ755" s="95"/>
      <c r="BK755" s="95"/>
      <c r="BL755" s="95"/>
      <c r="BM755" s="95"/>
      <c r="BN755" s="95"/>
      <c r="BO755" s="95"/>
      <c r="BP755" s="95"/>
      <c r="BQ755" s="95"/>
      <c r="BR755" s="95"/>
      <c r="BS755" s="95"/>
      <c r="BT755" s="95"/>
      <c r="BU755" s="95"/>
    </row>
    <row r="756" spans="1:73" x14ac:dyDescent="0.2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95"/>
      <c r="AW756" s="95"/>
      <c r="AX756" s="95"/>
      <c r="AY756" s="95"/>
      <c r="AZ756" s="95"/>
      <c r="BA756" s="95"/>
      <c r="BB756" s="95"/>
      <c r="BC756" s="95"/>
      <c r="BD756" s="95"/>
      <c r="BE756" s="95"/>
      <c r="BF756" s="95"/>
      <c r="BG756" s="95"/>
      <c r="BH756" s="95"/>
      <c r="BI756" s="95"/>
      <c r="BJ756" s="95"/>
      <c r="BK756" s="95"/>
      <c r="BL756" s="95"/>
      <c r="BM756" s="95"/>
      <c r="BN756" s="95"/>
      <c r="BO756" s="95"/>
      <c r="BP756" s="95"/>
      <c r="BQ756" s="95"/>
      <c r="BR756" s="95"/>
      <c r="BS756" s="95"/>
      <c r="BT756" s="95"/>
      <c r="BU756" s="95"/>
    </row>
    <row r="757" spans="1:73" x14ac:dyDescent="0.2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95"/>
      <c r="AW757" s="95"/>
      <c r="AX757" s="95"/>
      <c r="AY757" s="95"/>
      <c r="AZ757" s="95"/>
      <c r="BA757" s="95"/>
      <c r="BB757" s="95"/>
      <c r="BC757" s="95"/>
      <c r="BD757" s="95"/>
      <c r="BE757" s="95"/>
      <c r="BF757" s="95"/>
      <c r="BG757" s="95"/>
      <c r="BH757" s="95"/>
      <c r="BI757" s="95"/>
      <c r="BJ757" s="95"/>
      <c r="BK757" s="95"/>
      <c r="BL757" s="95"/>
      <c r="BM757" s="95"/>
      <c r="BN757" s="95"/>
      <c r="BO757" s="95"/>
      <c r="BP757" s="95"/>
      <c r="BQ757" s="95"/>
      <c r="BR757" s="95"/>
      <c r="BS757" s="95"/>
      <c r="BT757" s="95"/>
      <c r="BU757" s="95"/>
    </row>
    <row r="758" spans="1:73" x14ac:dyDescent="0.2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95"/>
      <c r="AW758" s="95"/>
      <c r="AX758" s="95"/>
      <c r="AY758" s="95"/>
      <c r="AZ758" s="95"/>
      <c r="BA758" s="95"/>
      <c r="BB758" s="95"/>
      <c r="BC758" s="95"/>
      <c r="BD758" s="95"/>
      <c r="BE758" s="95"/>
      <c r="BF758" s="95"/>
      <c r="BG758" s="95"/>
      <c r="BH758" s="95"/>
      <c r="BI758" s="95"/>
      <c r="BJ758" s="95"/>
      <c r="BK758" s="95"/>
      <c r="BL758" s="95"/>
      <c r="BM758" s="95"/>
      <c r="BN758" s="95"/>
      <c r="BO758" s="95"/>
      <c r="BP758" s="95"/>
      <c r="BQ758" s="95"/>
      <c r="BR758" s="95"/>
      <c r="BS758" s="95"/>
      <c r="BT758" s="95"/>
      <c r="BU758" s="95"/>
    </row>
    <row r="759" spans="1:73" x14ac:dyDescent="0.2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95"/>
      <c r="AW759" s="95"/>
      <c r="AX759" s="95"/>
      <c r="AY759" s="95"/>
      <c r="AZ759" s="95"/>
      <c r="BA759" s="95"/>
      <c r="BB759" s="95"/>
      <c r="BC759" s="95"/>
      <c r="BD759" s="95"/>
      <c r="BE759" s="95"/>
      <c r="BF759" s="95"/>
      <c r="BG759" s="95"/>
      <c r="BH759" s="95"/>
      <c r="BI759" s="95"/>
      <c r="BJ759" s="95"/>
      <c r="BK759" s="95"/>
      <c r="BL759" s="95"/>
      <c r="BM759" s="95"/>
      <c r="BN759" s="95"/>
      <c r="BO759" s="95"/>
      <c r="BP759" s="95"/>
      <c r="BQ759" s="95"/>
      <c r="BR759" s="95"/>
      <c r="BS759" s="95"/>
      <c r="BT759" s="95"/>
      <c r="BU759" s="95"/>
    </row>
    <row r="760" spans="1:73" x14ac:dyDescent="0.2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95"/>
      <c r="AW760" s="95"/>
      <c r="AX760" s="95"/>
      <c r="AY760" s="95"/>
      <c r="AZ760" s="95"/>
      <c r="BA760" s="95"/>
      <c r="BB760" s="95"/>
      <c r="BC760" s="95"/>
      <c r="BD760" s="95"/>
      <c r="BE760" s="95"/>
      <c r="BF760" s="95"/>
      <c r="BG760" s="95"/>
      <c r="BH760" s="95"/>
      <c r="BI760" s="95"/>
      <c r="BJ760" s="95"/>
      <c r="BK760" s="95"/>
      <c r="BL760" s="95"/>
      <c r="BM760" s="95"/>
      <c r="BN760" s="95"/>
      <c r="BO760" s="95"/>
      <c r="BP760" s="95"/>
      <c r="BQ760" s="95"/>
      <c r="BR760" s="95"/>
      <c r="BS760" s="95"/>
      <c r="BT760" s="95"/>
      <c r="BU760" s="95"/>
    </row>
    <row r="761" spans="1:73" x14ac:dyDescent="0.2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95"/>
      <c r="AW761" s="95"/>
      <c r="AX761" s="95"/>
      <c r="AY761" s="95"/>
      <c r="AZ761" s="95"/>
      <c r="BA761" s="95"/>
      <c r="BB761" s="95"/>
      <c r="BC761" s="95"/>
      <c r="BD761" s="95"/>
      <c r="BE761" s="95"/>
      <c r="BF761" s="95"/>
      <c r="BG761" s="95"/>
      <c r="BH761" s="95"/>
      <c r="BI761" s="95"/>
      <c r="BJ761" s="95"/>
      <c r="BK761" s="95"/>
      <c r="BL761" s="95"/>
      <c r="BM761" s="95"/>
      <c r="BN761" s="95"/>
      <c r="BO761" s="95"/>
      <c r="BP761" s="95"/>
      <c r="BQ761" s="95"/>
      <c r="BR761" s="95"/>
      <c r="BS761" s="95"/>
      <c r="BT761" s="95"/>
      <c r="BU761" s="95"/>
    </row>
    <row r="762" spans="1:73" x14ac:dyDescent="0.2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95"/>
      <c r="AW762" s="95"/>
      <c r="AX762" s="95"/>
      <c r="AY762" s="95"/>
      <c r="AZ762" s="95"/>
      <c r="BA762" s="95"/>
      <c r="BB762" s="95"/>
      <c r="BC762" s="95"/>
      <c r="BD762" s="95"/>
      <c r="BE762" s="95"/>
      <c r="BF762" s="95"/>
      <c r="BG762" s="95"/>
      <c r="BH762" s="95"/>
      <c r="BI762" s="95"/>
      <c r="BJ762" s="95"/>
      <c r="BK762" s="95"/>
      <c r="BL762" s="95"/>
      <c r="BM762" s="95"/>
      <c r="BN762" s="95"/>
      <c r="BO762" s="95"/>
      <c r="BP762" s="95"/>
      <c r="BQ762" s="95"/>
      <c r="BR762" s="95"/>
      <c r="BS762" s="95"/>
      <c r="BT762" s="95"/>
      <c r="BU762" s="95"/>
    </row>
    <row r="763" spans="1:73" x14ac:dyDescent="0.2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95"/>
      <c r="AW763" s="95"/>
      <c r="AX763" s="95"/>
      <c r="AY763" s="95"/>
      <c r="AZ763" s="95"/>
      <c r="BA763" s="95"/>
      <c r="BB763" s="95"/>
      <c r="BC763" s="95"/>
      <c r="BD763" s="95"/>
      <c r="BE763" s="95"/>
      <c r="BF763" s="95"/>
      <c r="BG763" s="95"/>
      <c r="BH763" s="95"/>
      <c r="BI763" s="95"/>
      <c r="BJ763" s="95"/>
      <c r="BK763" s="95"/>
      <c r="BL763" s="95"/>
      <c r="BM763" s="95"/>
      <c r="BN763" s="95"/>
      <c r="BO763" s="95"/>
      <c r="BP763" s="95"/>
      <c r="BQ763" s="95"/>
      <c r="BR763" s="95"/>
      <c r="BS763" s="95"/>
      <c r="BT763" s="95"/>
      <c r="BU763" s="95"/>
    </row>
    <row r="764" spans="1:73" x14ac:dyDescent="0.2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95"/>
      <c r="AW764" s="95"/>
      <c r="AX764" s="95"/>
      <c r="AY764" s="95"/>
      <c r="AZ764" s="95"/>
      <c r="BA764" s="95"/>
      <c r="BB764" s="95"/>
      <c r="BC764" s="95"/>
      <c r="BD764" s="95"/>
      <c r="BE764" s="95"/>
      <c r="BF764" s="95"/>
      <c r="BG764" s="95"/>
      <c r="BH764" s="95"/>
      <c r="BI764" s="95"/>
      <c r="BJ764" s="95"/>
      <c r="BK764" s="95"/>
      <c r="BL764" s="95"/>
      <c r="BM764" s="95"/>
      <c r="BN764" s="95"/>
      <c r="BO764" s="95"/>
      <c r="BP764" s="95"/>
      <c r="BQ764" s="95"/>
      <c r="BR764" s="95"/>
      <c r="BS764" s="95"/>
      <c r="BT764" s="95"/>
      <c r="BU764" s="95"/>
    </row>
    <row r="765" spans="1:73" x14ac:dyDescent="0.2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95"/>
      <c r="AW765" s="95"/>
      <c r="AX765" s="95"/>
      <c r="AY765" s="95"/>
      <c r="AZ765" s="95"/>
      <c r="BA765" s="95"/>
      <c r="BB765" s="95"/>
      <c r="BC765" s="95"/>
      <c r="BD765" s="95"/>
      <c r="BE765" s="95"/>
      <c r="BF765" s="95"/>
      <c r="BG765" s="95"/>
      <c r="BH765" s="95"/>
      <c r="BI765" s="95"/>
      <c r="BJ765" s="95"/>
      <c r="BK765" s="95"/>
      <c r="BL765" s="95"/>
      <c r="BM765" s="95"/>
      <c r="BN765" s="95"/>
      <c r="BO765" s="95"/>
      <c r="BP765" s="95"/>
      <c r="BQ765" s="95"/>
      <c r="BR765" s="95"/>
      <c r="BS765" s="95"/>
      <c r="BT765" s="95"/>
      <c r="BU765" s="95"/>
    </row>
    <row r="766" spans="1:73" x14ac:dyDescent="0.2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95"/>
      <c r="AW766" s="95"/>
      <c r="AX766" s="95"/>
      <c r="AY766" s="95"/>
      <c r="AZ766" s="95"/>
      <c r="BA766" s="95"/>
      <c r="BB766" s="95"/>
      <c r="BC766" s="95"/>
      <c r="BD766" s="95"/>
      <c r="BE766" s="95"/>
      <c r="BF766" s="95"/>
      <c r="BG766" s="95"/>
      <c r="BH766" s="95"/>
      <c r="BI766" s="95"/>
      <c r="BJ766" s="95"/>
      <c r="BK766" s="95"/>
      <c r="BL766" s="95"/>
      <c r="BM766" s="95"/>
      <c r="BN766" s="95"/>
      <c r="BO766" s="95"/>
      <c r="BP766" s="95"/>
      <c r="BQ766" s="95"/>
      <c r="BR766" s="95"/>
      <c r="BS766" s="95"/>
      <c r="BT766" s="95"/>
      <c r="BU766" s="95"/>
    </row>
    <row r="767" spans="1:73" x14ac:dyDescent="0.2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95"/>
      <c r="AW767" s="95"/>
      <c r="AX767" s="95"/>
      <c r="AY767" s="95"/>
      <c r="AZ767" s="95"/>
      <c r="BA767" s="95"/>
      <c r="BB767" s="95"/>
      <c r="BC767" s="95"/>
      <c r="BD767" s="95"/>
      <c r="BE767" s="95"/>
      <c r="BF767" s="95"/>
      <c r="BG767" s="95"/>
      <c r="BH767" s="95"/>
      <c r="BI767" s="95"/>
      <c r="BJ767" s="95"/>
      <c r="BK767" s="95"/>
      <c r="BL767" s="95"/>
      <c r="BM767" s="95"/>
      <c r="BN767" s="95"/>
      <c r="BO767" s="95"/>
      <c r="BP767" s="95"/>
      <c r="BQ767" s="95"/>
      <c r="BR767" s="95"/>
      <c r="BS767" s="95"/>
      <c r="BT767" s="95"/>
      <c r="BU767" s="95"/>
    </row>
    <row r="768" spans="1:73" x14ac:dyDescent="0.2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95"/>
      <c r="AW768" s="95"/>
      <c r="AX768" s="95"/>
      <c r="AY768" s="95"/>
      <c r="AZ768" s="95"/>
      <c r="BA768" s="95"/>
      <c r="BB768" s="95"/>
      <c r="BC768" s="95"/>
      <c r="BD768" s="95"/>
      <c r="BE768" s="95"/>
      <c r="BF768" s="95"/>
      <c r="BG768" s="95"/>
      <c r="BH768" s="95"/>
      <c r="BI768" s="95"/>
      <c r="BJ768" s="95"/>
      <c r="BK768" s="95"/>
      <c r="BL768" s="95"/>
      <c r="BM768" s="95"/>
      <c r="BN768" s="95"/>
      <c r="BO768" s="95"/>
      <c r="BP768" s="95"/>
      <c r="BQ768" s="95"/>
      <c r="BR768" s="95"/>
      <c r="BS768" s="95"/>
      <c r="BT768" s="95"/>
      <c r="BU768" s="95"/>
    </row>
    <row r="769" spans="1:73" x14ac:dyDescent="0.2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95"/>
      <c r="AW769" s="95"/>
      <c r="AX769" s="95"/>
      <c r="AY769" s="95"/>
      <c r="AZ769" s="95"/>
      <c r="BA769" s="95"/>
      <c r="BB769" s="95"/>
      <c r="BC769" s="95"/>
      <c r="BD769" s="95"/>
      <c r="BE769" s="95"/>
      <c r="BF769" s="95"/>
      <c r="BG769" s="95"/>
      <c r="BH769" s="95"/>
      <c r="BI769" s="95"/>
      <c r="BJ769" s="95"/>
      <c r="BK769" s="95"/>
      <c r="BL769" s="95"/>
      <c r="BM769" s="95"/>
      <c r="BN769" s="95"/>
      <c r="BO769" s="95"/>
      <c r="BP769" s="95"/>
      <c r="BQ769" s="95"/>
      <c r="BR769" s="95"/>
      <c r="BS769" s="95"/>
      <c r="BT769" s="95"/>
      <c r="BU769" s="95"/>
    </row>
    <row r="770" spans="1:73" x14ac:dyDescent="0.2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95"/>
      <c r="AW770" s="95"/>
      <c r="AX770" s="95"/>
      <c r="AY770" s="95"/>
      <c r="AZ770" s="95"/>
      <c r="BA770" s="95"/>
      <c r="BB770" s="95"/>
      <c r="BC770" s="95"/>
      <c r="BD770" s="95"/>
      <c r="BE770" s="95"/>
      <c r="BF770" s="95"/>
      <c r="BG770" s="95"/>
      <c r="BH770" s="95"/>
      <c r="BI770" s="95"/>
      <c r="BJ770" s="95"/>
      <c r="BK770" s="95"/>
      <c r="BL770" s="95"/>
      <c r="BM770" s="95"/>
      <c r="BN770" s="95"/>
      <c r="BO770" s="95"/>
      <c r="BP770" s="95"/>
      <c r="BQ770" s="95"/>
      <c r="BR770" s="95"/>
      <c r="BS770" s="95"/>
      <c r="BT770" s="95"/>
      <c r="BU770" s="95"/>
    </row>
    <row r="771" spans="1:73" x14ac:dyDescent="0.2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95"/>
      <c r="AW771" s="95"/>
      <c r="AX771" s="95"/>
      <c r="AY771" s="95"/>
      <c r="AZ771" s="95"/>
      <c r="BA771" s="95"/>
      <c r="BB771" s="95"/>
      <c r="BC771" s="95"/>
      <c r="BD771" s="95"/>
      <c r="BE771" s="95"/>
      <c r="BF771" s="95"/>
      <c r="BG771" s="95"/>
      <c r="BH771" s="95"/>
      <c r="BI771" s="95"/>
      <c r="BJ771" s="95"/>
      <c r="BK771" s="95"/>
      <c r="BL771" s="95"/>
      <c r="BM771" s="95"/>
      <c r="BN771" s="95"/>
      <c r="BO771" s="95"/>
      <c r="BP771" s="95"/>
      <c r="BQ771" s="95"/>
      <c r="BR771" s="95"/>
      <c r="BS771" s="95"/>
      <c r="BT771" s="95"/>
      <c r="BU771" s="95"/>
    </row>
    <row r="772" spans="1:73" x14ac:dyDescent="0.25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95"/>
      <c r="AW772" s="95"/>
      <c r="AX772" s="95"/>
      <c r="AY772" s="95"/>
      <c r="AZ772" s="95"/>
      <c r="BA772" s="95"/>
      <c r="BB772" s="95"/>
      <c r="BC772" s="95"/>
      <c r="BD772" s="95"/>
      <c r="BE772" s="95"/>
      <c r="BF772" s="95"/>
      <c r="BG772" s="95"/>
      <c r="BH772" s="95"/>
      <c r="BI772" s="95"/>
      <c r="BJ772" s="95"/>
      <c r="BK772" s="95"/>
      <c r="BL772" s="95"/>
      <c r="BM772" s="95"/>
      <c r="BN772" s="95"/>
      <c r="BO772" s="95"/>
      <c r="BP772" s="95"/>
      <c r="BQ772" s="95"/>
      <c r="BR772" s="95"/>
      <c r="BS772" s="95"/>
      <c r="BT772" s="95"/>
      <c r="BU772" s="95"/>
    </row>
    <row r="773" spans="1:73" x14ac:dyDescent="0.25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95"/>
      <c r="AW773" s="95"/>
      <c r="AX773" s="95"/>
      <c r="AY773" s="95"/>
      <c r="AZ773" s="95"/>
      <c r="BA773" s="95"/>
      <c r="BB773" s="95"/>
      <c r="BC773" s="95"/>
      <c r="BD773" s="95"/>
      <c r="BE773" s="95"/>
      <c r="BF773" s="95"/>
      <c r="BG773" s="95"/>
      <c r="BH773" s="95"/>
      <c r="BI773" s="95"/>
      <c r="BJ773" s="95"/>
      <c r="BK773" s="95"/>
      <c r="BL773" s="95"/>
      <c r="BM773" s="95"/>
      <c r="BN773" s="95"/>
      <c r="BO773" s="95"/>
      <c r="BP773" s="95"/>
      <c r="BQ773" s="95"/>
      <c r="BR773" s="95"/>
      <c r="BS773" s="95"/>
      <c r="BT773" s="95"/>
      <c r="BU773" s="95"/>
    </row>
    <row r="774" spans="1:73" x14ac:dyDescent="0.25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95"/>
      <c r="AW774" s="95"/>
      <c r="AX774" s="95"/>
      <c r="AY774" s="95"/>
      <c r="AZ774" s="95"/>
      <c r="BA774" s="95"/>
      <c r="BB774" s="95"/>
      <c r="BC774" s="95"/>
      <c r="BD774" s="95"/>
      <c r="BE774" s="95"/>
      <c r="BF774" s="95"/>
      <c r="BG774" s="95"/>
      <c r="BH774" s="95"/>
      <c r="BI774" s="95"/>
      <c r="BJ774" s="95"/>
      <c r="BK774" s="95"/>
      <c r="BL774" s="95"/>
      <c r="BM774" s="95"/>
      <c r="BN774" s="95"/>
      <c r="BO774" s="95"/>
      <c r="BP774" s="95"/>
      <c r="BQ774" s="95"/>
      <c r="BR774" s="95"/>
      <c r="BS774" s="95"/>
      <c r="BT774" s="95"/>
      <c r="BU774" s="95"/>
    </row>
    <row r="775" spans="1:73" x14ac:dyDescent="0.2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95"/>
      <c r="AW775" s="95"/>
      <c r="AX775" s="95"/>
      <c r="AY775" s="95"/>
      <c r="AZ775" s="95"/>
      <c r="BA775" s="95"/>
      <c r="BB775" s="95"/>
      <c r="BC775" s="95"/>
      <c r="BD775" s="95"/>
      <c r="BE775" s="95"/>
      <c r="BF775" s="95"/>
      <c r="BG775" s="95"/>
      <c r="BH775" s="95"/>
      <c r="BI775" s="95"/>
      <c r="BJ775" s="95"/>
      <c r="BK775" s="95"/>
      <c r="BL775" s="95"/>
      <c r="BM775" s="95"/>
      <c r="BN775" s="95"/>
      <c r="BO775" s="95"/>
      <c r="BP775" s="95"/>
      <c r="BQ775" s="95"/>
      <c r="BR775" s="95"/>
      <c r="BS775" s="95"/>
      <c r="BT775" s="95"/>
      <c r="BU775" s="95"/>
    </row>
    <row r="776" spans="1:73" x14ac:dyDescent="0.25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95"/>
      <c r="AW776" s="95"/>
      <c r="AX776" s="95"/>
      <c r="AY776" s="95"/>
      <c r="AZ776" s="95"/>
      <c r="BA776" s="95"/>
      <c r="BB776" s="95"/>
      <c r="BC776" s="95"/>
      <c r="BD776" s="95"/>
      <c r="BE776" s="95"/>
      <c r="BF776" s="95"/>
      <c r="BG776" s="95"/>
      <c r="BH776" s="95"/>
      <c r="BI776" s="95"/>
      <c r="BJ776" s="95"/>
      <c r="BK776" s="95"/>
      <c r="BL776" s="95"/>
      <c r="BM776" s="95"/>
      <c r="BN776" s="95"/>
      <c r="BO776" s="95"/>
      <c r="BP776" s="95"/>
      <c r="BQ776" s="95"/>
      <c r="BR776" s="95"/>
      <c r="BS776" s="95"/>
      <c r="BT776" s="95"/>
      <c r="BU776" s="95"/>
    </row>
    <row r="777" spans="1:73" x14ac:dyDescent="0.25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95"/>
      <c r="AW777" s="95"/>
      <c r="AX777" s="95"/>
      <c r="AY777" s="95"/>
      <c r="AZ777" s="95"/>
      <c r="BA777" s="95"/>
      <c r="BB777" s="95"/>
      <c r="BC777" s="95"/>
      <c r="BD777" s="95"/>
      <c r="BE777" s="95"/>
      <c r="BF777" s="95"/>
      <c r="BG777" s="95"/>
      <c r="BH777" s="95"/>
      <c r="BI777" s="95"/>
      <c r="BJ777" s="95"/>
      <c r="BK777" s="95"/>
      <c r="BL777" s="95"/>
      <c r="BM777" s="95"/>
      <c r="BN777" s="95"/>
      <c r="BO777" s="95"/>
      <c r="BP777" s="95"/>
      <c r="BQ777" s="95"/>
      <c r="BR777" s="95"/>
      <c r="BS777" s="95"/>
      <c r="BT777" s="95"/>
      <c r="BU777" s="95"/>
    </row>
    <row r="778" spans="1:73" x14ac:dyDescent="0.25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95"/>
      <c r="AW778" s="95"/>
      <c r="AX778" s="95"/>
      <c r="AY778" s="95"/>
      <c r="AZ778" s="95"/>
      <c r="BA778" s="95"/>
      <c r="BB778" s="95"/>
      <c r="BC778" s="95"/>
      <c r="BD778" s="95"/>
      <c r="BE778" s="95"/>
      <c r="BF778" s="95"/>
      <c r="BG778" s="95"/>
      <c r="BH778" s="95"/>
      <c r="BI778" s="95"/>
      <c r="BJ778" s="95"/>
      <c r="BK778" s="95"/>
      <c r="BL778" s="95"/>
      <c r="BM778" s="95"/>
      <c r="BN778" s="95"/>
      <c r="BO778" s="95"/>
      <c r="BP778" s="95"/>
      <c r="BQ778" s="95"/>
      <c r="BR778" s="95"/>
      <c r="BS778" s="95"/>
      <c r="BT778" s="95"/>
      <c r="BU778" s="95"/>
    </row>
    <row r="779" spans="1:73" x14ac:dyDescent="0.25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95"/>
      <c r="AW779" s="95"/>
      <c r="AX779" s="95"/>
      <c r="AY779" s="95"/>
      <c r="AZ779" s="95"/>
      <c r="BA779" s="95"/>
      <c r="BB779" s="95"/>
      <c r="BC779" s="95"/>
      <c r="BD779" s="95"/>
      <c r="BE779" s="95"/>
      <c r="BF779" s="95"/>
      <c r="BG779" s="95"/>
      <c r="BH779" s="95"/>
      <c r="BI779" s="95"/>
      <c r="BJ779" s="95"/>
      <c r="BK779" s="95"/>
      <c r="BL779" s="95"/>
      <c r="BM779" s="95"/>
      <c r="BN779" s="95"/>
      <c r="BO779" s="95"/>
      <c r="BP779" s="95"/>
      <c r="BQ779" s="95"/>
      <c r="BR779" s="95"/>
      <c r="BS779" s="95"/>
      <c r="BT779" s="95"/>
      <c r="BU779" s="95"/>
    </row>
    <row r="780" spans="1:73" x14ac:dyDescent="0.25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95"/>
      <c r="AW780" s="95"/>
      <c r="AX780" s="95"/>
      <c r="AY780" s="95"/>
      <c r="AZ780" s="95"/>
      <c r="BA780" s="95"/>
      <c r="BB780" s="95"/>
      <c r="BC780" s="95"/>
      <c r="BD780" s="95"/>
      <c r="BE780" s="95"/>
      <c r="BF780" s="95"/>
      <c r="BG780" s="95"/>
      <c r="BH780" s="95"/>
      <c r="BI780" s="95"/>
      <c r="BJ780" s="95"/>
      <c r="BK780" s="95"/>
      <c r="BL780" s="95"/>
      <c r="BM780" s="95"/>
      <c r="BN780" s="95"/>
      <c r="BO780" s="95"/>
      <c r="BP780" s="95"/>
      <c r="BQ780" s="95"/>
      <c r="BR780" s="95"/>
      <c r="BS780" s="95"/>
      <c r="BT780" s="95"/>
      <c r="BU780" s="95"/>
    </row>
    <row r="781" spans="1:73" x14ac:dyDescent="0.25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95"/>
      <c r="AW781" s="95"/>
      <c r="AX781" s="95"/>
      <c r="AY781" s="95"/>
      <c r="AZ781" s="95"/>
      <c r="BA781" s="95"/>
      <c r="BB781" s="95"/>
      <c r="BC781" s="95"/>
      <c r="BD781" s="95"/>
      <c r="BE781" s="95"/>
      <c r="BF781" s="95"/>
      <c r="BG781" s="95"/>
      <c r="BH781" s="95"/>
      <c r="BI781" s="95"/>
      <c r="BJ781" s="95"/>
      <c r="BK781" s="95"/>
      <c r="BL781" s="95"/>
      <c r="BM781" s="95"/>
      <c r="BN781" s="95"/>
      <c r="BO781" s="95"/>
      <c r="BP781" s="95"/>
      <c r="BQ781" s="95"/>
      <c r="BR781" s="95"/>
      <c r="BS781" s="95"/>
      <c r="BT781" s="95"/>
      <c r="BU781" s="95"/>
    </row>
    <row r="782" spans="1:73" x14ac:dyDescent="0.25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95"/>
      <c r="AW782" s="95"/>
      <c r="AX782" s="95"/>
      <c r="AY782" s="95"/>
      <c r="AZ782" s="95"/>
      <c r="BA782" s="95"/>
      <c r="BB782" s="95"/>
      <c r="BC782" s="95"/>
      <c r="BD782" s="95"/>
      <c r="BE782" s="95"/>
      <c r="BF782" s="95"/>
      <c r="BG782" s="95"/>
      <c r="BH782" s="95"/>
      <c r="BI782" s="95"/>
      <c r="BJ782" s="95"/>
      <c r="BK782" s="95"/>
      <c r="BL782" s="95"/>
      <c r="BM782" s="95"/>
      <c r="BN782" s="95"/>
      <c r="BO782" s="95"/>
      <c r="BP782" s="95"/>
      <c r="BQ782" s="95"/>
      <c r="BR782" s="95"/>
      <c r="BS782" s="95"/>
      <c r="BT782" s="95"/>
      <c r="BU782" s="95"/>
    </row>
    <row r="783" spans="1:73" x14ac:dyDescent="0.25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95"/>
      <c r="AW783" s="95"/>
      <c r="AX783" s="95"/>
      <c r="AY783" s="95"/>
      <c r="AZ783" s="95"/>
      <c r="BA783" s="95"/>
      <c r="BB783" s="95"/>
      <c r="BC783" s="95"/>
      <c r="BD783" s="95"/>
      <c r="BE783" s="95"/>
      <c r="BF783" s="95"/>
      <c r="BG783" s="95"/>
      <c r="BH783" s="95"/>
      <c r="BI783" s="95"/>
      <c r="BJ783" s="95"/>
      <c r="BK783" s="95"/>
      <c r="BL783" s="95"/>
      <c r="BM783" s="95"/>
      <c r="BN783" s="95"/>
      <c r="BO783" s="95"/>
      <c r="BP783" s="95"/>
      <c r="BQ783" s="95"/>
      <c r="BR783" s="95"/>
      <c r="BS783" s="95"/>
      <c r="BT783" s="95"/>
      <c r="BU783" s="95"/>
    </row>
    <row r="784" spans="1:73" x14ac:dyDescent="0.25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95"/>
      <c r="AW784" s="95"/>
      <c r="AX784" s="95"/>
      <c r="AY784" s="95"/>
      <c r="AZ784" s="95"/>
      <c r="BA784" s="95"/>
      <c r="BB784" s="95"/>
      <c r="BC784" s="95"/>
      <c r="BD784" s="95"/>
      <c r="BE784" s="95"/>
      <c r="BF784" s="95"/>
      <c r="BG784" s="95"/>
      <c r="BH784" s="95"/>
      <c r="BI784" s="95"/>
      <c r="BJ784" s="95"/>
      <c r="BK784" s="95"/>
      <c r="BL784" s="95"/>
      <c r="BM784" s="95"/>
      <c r="BN784" s="95"/>
      <c r="BO784" s="95"/>
      <c r="BP784" s="95"/>
      <c r="BQ784" s="95"/>
      <c r="BR784" s="95"/>
      <c r="BS784" s="95"/>
      <c r="BT784" s="95"/>
      <c r="BU784" s="95"/>
    </row>
    <row r="785" spans="1:73" x14ac:dyDescent="0.2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95"/>
      <c r="AX785" s="95"/>
      <c r="AY785" s="95"/>
      <c r="AZ785" s="95"/>
      <c r="BA785" s="95"/>
      <c r="BB785" s="95"/>
      <c r="BC785" s="95"/>
      <c r="BD785" s="95"/>
      <c r="BE785" s="95"/>
      <c r="BF785" s="95"/>
      <c r="BG785" s="95"/>
      <c r="BH785" s="95"/>
      <c r="BI785" s="95"/>
      <c r="BJ785" s="95"/>
      <c r="BK785" s="95"/>
      <c r="BL785" s="95"/>
      <c r="BM785" s="95"/>
      <c r="BN785" s="95"/>
      <c r="BO785" s="95"/>
      <c r="BP785" s="95"/>
      <c r="BQ785" s="95"/>
      <c r="BR785" s="95"/>
      <c r="BS785" s="95"/>
      <c r="BT785" s="95"/>
      <c r="BU785" s="95"/>
    </row>
    <row r="786" spans="1:73" x14ac:dyDescent="0.25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95"/>
      <c r="AW786" s="95"/>
      <c r="AX786" s="95"/>
      <c r="AY786" s="95"/>
      <c r="AZ786" s="95"/>
      <c r="BA786" s="95"/>
      <c r="BB786" s="95"/>
      <c r="BC786" s="95"/>
      <c r="BD786" s="95"/>
      <c r="BE786" s="95"/>
      <c r="BF786" s="95"/>
      <c r="BG786" s="95"/>
      <c r="BH786" s="95"/>
      <c r="BI786" s="95"/>
      <c r="BJ786" s="95"/>
      <c r="BK786" s="95"/>
      <c r="BL786" s="95"/>
      <c r="BM786" s="95"/>
      <c r="BN786" s="95"/>
      <c r="BO786" s="95"/>
      <c r="BP786" s="95"/>
      <c r="BQ786" s="95"/>
      <c r="BR786" s="95"/>
      <c r="BS786" s="95"/>
      <c r="BT786" s="95"/>
      <c r="BU786" s="95"/>
    </row>
    <row r="787" spans="1:73" x14ac:dyDescent="0.25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95"/>
      <c r="AW787" s="95"/>
      <c r="AX787" s="95"/>
      <c r="AY787" s="95"/>
      <c r="AZ787" s="95"/>
      <c r="BA787" s="95"/>
      <c r="BB787" s="95"/>
      <c r="BC787" s="95"/>
      <c r="BD787" s="95"/>
      <c r="BE787" s="95"/>
      <c r="BF787" s="95"/>
      <c r="BG787" s="95"/>
      <c r="BH787" s="95"/>
      <c r="BI787" s="95"/>
      <c r="BJ787" s="95"/>
      <c r="BK787" s="95"/>
      <c r="BL787" s="95"/>
      <c r="BM787" s="95"/>
      <c r="BN787" s="95"/>
      <c r="BO787" s="95"/>
      <c r="BP787" s="95"/>
      <c r="BQ787" s="95"/>
      <c r="BR787" s="95"/>
      <c r="BS787" s="95"/>
      <c r="BT787" s="95"/>
      <c r="BU787" s="95"/>
    </row>
    <row r="788" spans="1:73" x14ac:dyDescent="0.25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95"/>
      <c r="AW788" s="95"/>
      <c r="AX788" s="95"/>
      <c r="AY788" s="95"/>
      <c r="AZ788" s="95"/>
      <c r="BA788" s="95"/>
      <c r="BB788" s="95"/>
      <c r="BC788" s="95"/>
      <c r="BD788" s="95"/>
      <c r="BE788" s="95"/>
      <c r="BF788" s="95"/>
      <c r="BG788" s="95"/>
      <c r="BH788" s="95"/>
      <c r="BI788" s="95"/>
      <c r="BJ788" s="95"/>
      <c r="BK788" s="95"/>
      <c r="BL788" s="95"/>
      <c r="BM788" s="95"/>
      <c r="BN788" s="95"/>
      <c r="BO788" s="95"/>
      <c r="BP788" s="95"/>
      <c r="BQ788" s="95"/>
      <c r="BR788" s="95"/>
      <c r="BS788" s="95"/>
      <c r="BT788" s="95"/>
      <c r="BU788" s="95"/>
    </row>
    <row r="789" spans="1:73" x14ac:dyDescent="0.25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95"/>
      <c r="AW789" s="95"/>
      <c r="AX789" s="95"/>
      <c r="AY789" s="95"/>
      <c r="AZ789" s="95"/>
      <c r="BA789" s="95"/>
      <c r="BB789" s="95"/>
      <c r="BC789" s="95"/>
      <c r="BD789" s="95"/>
      <c r="BE789" s="95"/>
      <c r="BF789" s="95"/>
      <c r="BG789" s="95"/>
      <c r="BH789" s="95"/>
      <c r="BI789" s="95"/>
      <c r="BJ789" s="95"/>
      <c r="BK789" s="95"/>
      <c r="BL789" s="95"/>
      <c r="BM789" s="95"/>
      <c r="BN789" s="95"/>
      <c r="BO789" s="95"/>
      <c r="BP789" s="95"/>
      <c r="BQ789" s="95"/>
      <c r="BR789" s="95"/>
      <c r="BS789" s="95"/>
      <c r="BT789" s="95"/>
      <c r="BU789" s="95"/>
    </row>
    <row r="790" spans="1:73" x14ac:dyDescent="0.25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95"/>
      <c r="AW790" s="95"/>
      <c r="AX790" s="95"/>
      <c r="AY790" s="95"/>
      <c r="AZ790" s="95"/>
      <c r="BA790" s="95"/>
      <c r="BB790" s="95"/>
      <c r="BC790" s="95"/>
      <c r="BD790" s="95"/>
      <c r="BE790" s="95"/>
      <c r="BF790" s="95"/>
      <c r="BG790" s="95"/>
      <c r="BH790" s="95"/>
      <c r="BI790" s="95"/>
      <c r="BJ790" s="95"/>
      <c r="BK790" s="95"/>
      <c r="BL790" s="95"/>
      <c r="BM790" s="95"/>
      <c r="BN790" s="95"/>
      <c r="BO790" s="95"/>
      <c r="BP790" s="95"/>
      <c r="BQ790" s="95"/>
      <c r="BR790" s="95"/>
      <c r="BS790" s="95"/>
      <c r="BT790" s="95"/>
      <c r="BU790" s="95"/>
    </row>
    <row r="791" spans="1:73" x14ac:dyDescent="0.25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95"/>
      <c r="AW791" s="95"/>
      <c r="AX791" s="95"/>
      <c r="AY791" s="95"/>
      <c r="AZ791" s="95"/>
      <c r="BA791" s="95"/>
      <c r="BB791" s="95"/>
      <c r="BC791" s="95"/>
      <c r="BD791" s="95"/>
      <c r="BE791" s="95"/>
      <c r="BF791" s="95"/>
      <c r="BG791" s="95"/>
      <c r="BH791" s="95"/>
      <c r="BI791" s="95"/>
      <c r="BJ791" s="95"/>
      <c r="BK791" s="95"/>
      <c r="BL791" s="95"/>
      <c r="BM791" s="95"/>
      <c r="BN791" s="95"/>
      <c r="BO791" s="95"/>
      <c r="BP791" s="95"/>
      <c r="BQ791" s="95"/>
      <c r="BR791" s="95"/>
      <c r="BS791" s="95"/>
      <c r="BT791" s="95"/>
      <c r="BU791" s="95"/>
    </row>
    <row r="792" spans="1:73" x14ac:dyDescent="0.25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95"/>
      <c r="AW792" s="95"/>
      <c r="AX792" s="95"/>
      <c r="AY792" s="95"/>
      <c r="AZ792" s="95"/>
      <c r="BA792" s="95"/>
      <c r="BB792" s="95"/>
      <c r="BC792" s="95"/>
      <c r="BD792" s="95"/>
      <c r="BE792" s="95"/>
      <c r="BF792" s="95"/>
      <c r="BG792" s="95"/>
      <c r="BH792" s="95"/>
      <c r="BI792" s="95"/>
      <c r="BJ792" s="95"/>
      <c r="BK792" s="95"/>
      <c r="BL792" s="95"/>
      <c r="BM792" s="95"/>
      <c r="BN792" s="95"/>
      <c r="BO792" s="95"/>
      <c r="BP792" s="95"/>
      <c r="BQ792" s="95"/>
      <c r="BR792" s="95"/>
      <c r="BS792" s="95"/>
      <c r="BT792" s="95"/>
      <c r="BU792" s="95"/>
    </row>
    <row r="793" spans="1:73" x14ac:dyDescent="0.25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95"/>
      <c r="AW793" s="95"/>
      <c r="AX793" s="95"/>
      <c r="AY793" s="95"/>
      <c r="AZ793" s="95"/>
      <c r="BA793" s="95"/>
      <c r="BB793" s="95"/>
      <c r="BC793" s="95"/>
      <c r="BD793" s="95"/>
      <c r="BE793" s="95"/>
      <c r="BF793" s="95"/>
      <c r="BG793" s="95"/>
      <c r="BH793" s="95"/>
      <c r="BI793" s="95"/>
      <c r="BJ793" s="95"/>
      <c r="BK793" s="95"/>
      <c r="BL793" s="95"/>
      <c r="BM793" s="95"/>
      <c r="BN793" s="95"/>
      <c r="BO793" s="95"/>
      <c r="BP793" s="95"/>
      <c r="BQ793" s="95"/>
      <c r="BR793" s="95"/>
      <c r="BS793" s="95"/>
      <c r="BT793" s="95"/>
      <c r="BU793" s="95"/>
    </row>
    <row r="794" spans="1:73" x14ac:dyDescent="0.25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95"/>
      <c r="AW794" s="95"/>
      <c r="AX794" s="95"/>
      <c r="AY794" s="95"/>
      <c r="AZ794" s="95"/>
      <c r="BA794" s="95"/>
      <c r="BB794" s="95"/>
      <c r="BC794" s="95"/>
      <c r="BD794" s="95"/>
      <c r="BE794" s="95"/>
      <c r="BF794" s="95"/>
      <c r="BG794" s="95"/>
      <c r="BH794" s="95"/>
      <c r="BI794" s="95"/>
      <c r="BJ794" s="95"/>
      <c r="BK794" s="95"/>
      <c r="BL794" s="95"/>
      <c r="BM794" s="95"/>
      <c r="BN794" s="95"/>
      <c r="BO794" s="95"/>
      <c r="BP794" s="95"/>
      <c r="BQ794" s="95"/>
      <c r="BR794" s="95"/>
      <c r="BS794" s="95"/>
      <c r="BT794" s="95"/>
      <c r="BU794" s="95"/>
    </row>
    <row r="795" spans="1:73" x14ac:dyDescent="0.2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95"/>
      <c r="AW795" s="95"/>
      <c r="AX795" s="95"/>
      <c r="AY795" s="95"/>
      <c r="AZ795" s="95"/>
      <c r="BA795" s="95"/>
      <c r="BB795" s="95"/>
      <c r="BC795" s="95"/>
      <c r="BD795" s="95"/>
      <c r="BE795" s="95"/>
      <c r="BF795" s="95"/>
      <c r="BG795" s="95"/>
      <c r="BH795" s="95"/>
      <c r="BI795" s="95"/>
      <c r="BJ795" s="95"/>
      <c r="BK795" s="95"/>
      <c r="BL795" s="95"/>
      <c r="BM795" s="95"/>
      <c r="BN795" s="95"/>
      <c r="BO795" s="95"/>
      <c r="BP795" s="95"/>
      <c r="BQ795" s="95"/>
      <c r="BR795" s="95"/>
      <c r="BS795" s="95"/>
      <c r="BT795" s="95"/>
      <c r="BU795" s="95"/>
    </row>
    <row r="796" spans="1:73" x14ac:dyDescent="0.25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95"/>
      <c r="AW796" s="95"/>
      <c r="AX796" s="95"/>
      <c r="AY796" s="95"/>
      <c r="AZ796" s="95"/>
      <c r="BA796" s="95"/>
      <c r="BB796" s="95"/>
      <c r="BC796" s="95"/>
      <c r="BD796" s="95"/>
      <c r="BE796" s="95"/>
      <c r="BF796" s="95"/>
      <c r="BG796" s="95"/>
      <c r="BH796" s="95"/>
      <c r="BI796" s="95"/>
      <c r="BJ796" s="95"/>
      <c r="BK796" s="95"/>
      <c r="BL796" s="95"/>
      <c r="BM796" s="95"/>
      <c r="BN796" s="95"/>
      <c r="BO796" s="95"/>
      <c r="BP796" s="95"/>
      <c r="BQ796" s="95"/>
      <c r="BR796" s="95"/>
      <c r="BS796" s="95"/>
      <c r="BT796" s="95"/>
      <c r="BU796" s="95"/>
    </row>
    <row r="797" spans="1:73" x14ac:dyDescent="0.25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95"/>
      <c r="AW797" s="95"/>
      <c r="AX797" s="95"/>
      <c r="AY797" s="95"/>
      <c r="AZ797" s="95"/>
      <c r="BA797" s="95"/>
      <c r="BB797" s="95"/>
      <c r="BC797" s="95"/>
      <c r="BD797" s="95"/>
      <c r="BE797" s="95"/>
      <c r="BF797" s="95"/>
      <c r="BG797" s="95"/>
      <c r="BH797" s="95"/>
      <c r="BI797" s="95"/>
      <c r="BJ797" s="95"/>
      <c r="BK797" s="95"/>
      <c r="BL797" s="95"/>
      <c r="BM797" s="95"/>
      <c r="BN797" s="95"/>
      <c r="BO797" s="95"/>
      <c r="BP797" s="95"/>
      <c r="BQ797" s="95"/>
      <c r="BR797" s="95"/>
      <c r="BS797" s="95"/>
      <c r="BT797" s="95"/>
      <c r="BU797" s="95"/>
    </row>
    <row r="798" spans="1:73" x14ac:dyDescent="0.25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95"/>
      <c r="AW798" s="95"/>
      <c r="AX798" s="95"/>
      <c r="AY798" s="95"/>
      <c r="AZ798" s="95"/>
      <c r="BA798" s="95"/>
      <c r="BB798" s="95"/>
      <c r="BC798" s="95"/>
      <c r="BD798" s="95"/>
      <c r="BE798" s="95"/>
      <c r="BF798" s="95"/>
      <c r="BG798" s="95"/>
      <c r="BH798" s="95"/>
      <c r="BI798" s="95"/>
      <c r="BJ798" s="95"/>
      <c r="BK798" s="95"/>
      <c r="BL798" s="95"/>
      <c r="BM798" s="95"/>
      <c r="BN798" s="95"/>
      <c r="BO798" s="95"/>
      <c r="BP798" s="95"/>
      <c r="BQ798" s="95"/>
      <c r="BR798" s="95"/>
      <c r="BS798" s="95"/>
      <c r="BT798" s="95"/>
      <c r="BU798" s="95"/>
    </row>
    <row r="799" spans="1:73" x14ac:dyDescent="0.25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95"/>
      <c r="AW799" s="95"/>
      <c r="AX799" s="95"/>
      <c r="AY799" s="95"/>
      <c r="AZ799" s="95"/>
      <c r="BA799" s="95"/>
      <c r="BB799" s="95"/>
      <c r="BC799" s="95"/>
      <c r="BD799" s="95"/>
      <c r="BE799" s="95"/>
      <c r="BF799" s="95"/>
      <c r="BG799" s="95"/>
      <c r="BH799" s="95"/>
      <c r="BI799" s="95"/>
      <c r="BJ799" s="95"/>
      <c r="BK799" s="95"/>
      <c r="BL799" s="95"/>
      <c r="BM799" s="95"/>
      <c r="BN799" s="95"/>
      <c r="BO799" s="95"/>
      <c r="BP799" s="95"/>
      <c r="BQ799" s="95"/>
      <c r="BR799" s="95"/>
      <c r="BS799" s="95"/>
      <c r="BT799" s="95"/>
      <c r="BU799" s="95"/>
    </row>
    <row r="800" spans="1:73" x14ac:dyDescent="0.25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95"/>
      <c r="AW800" s="95"/>
      <c r="AX800" s="95"/>
      <c r="AY800" s="95"/>
      <c r="AZ800" s="95"/>
      <c r="BA800" s="95"/>
      <c r="BB800" s="95"/>
      <c r="BC800" s="95"/>
      <c r="BD800" s="95"/>
      <c r="BE800" s="95"/>
      <c r="BF800" s="95"/>
      <c r="BG800" s="95"/>
      <c r="BH800" s="95"/>
      <c r="BI800" s="95"/>
      <c r="BJ800" s="95"/>
      <c r="BK800" s="95"/>
      <c r="BL800" s="95"/>
      <c r="BM800" s="95"/>
      <c r="BN800" s="95"/>
      <c r="BO800" s="95"/>
      <c r="BP800" s="95"/>
      <c r="BQ800" s="95"/>
      <c r="BR800" s="95"/>
      <c r="BS800" s="95"/>
      <c r="BT800" s="95"/>
      <c r="BU800" s="95"/>
    </row>
    <row r="801" spans="1:73" x14ac:dyDescent="0.25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95"/>
      <c r="AW801" s="95"/>
      <c r="AX801" s="95"/>
      <c r="AY801" s="95"/>
      <c r="AZ801" s="95"/>
      <c r="BA801" s="95"/>
      <c r="BB801" s="95"/>
      <c r="BC801" s="95"/>
      <c r="BD801" s="95"/>
      <c r="BE801" s="95"/>
      <c r="BF801" s="95"/>
      <c r="BG801" s="95"/>
      <c r="BH801" s="95"/>
      <c r="BI801" s="95"/>
      <c r="BJ801" s="95"/>
      <c r="BK801" s="95"/>
      <c r="BL801" s="95"/>
      <c r="BM801" s="95"/>
      <c r="BN801" s="95"/>
      <c r="BO801" s="95"/>
      <c r="BP801" s="95"/>
      <c r="BQ801" s="95"/>
      <c r="BR801" s="95"/>
      <c r="BS801" s="95"/>
      <c r="BT801" s="95"/>
      <c r="BU801" s="95"/>
    </row>
    <row r="802" spans="1:73" x14ac:dyDescent="0.25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95"/>
      <c r="AW802" s="95"/>
      <c r="AX802" s="95"/>
      <c r="AY802" s="95"/>
      <c r="AZ802" s="95"/>
      <c r="BA802" s="95"/>
      <c r="BB802" s="95"/>
      <c r="BC802" s="95"/>
      <c r="BD802" s="95"/>
      <c r="BE802" s="95"/>
      <c r="BF802" s="95"/>
      <c r="BG802" s="95"/>
      <c r="BH802" s="95"/>
      <c r="BI802" s="95"/>
      <c r="BJ802" s="95"/>
      <c r="BK802" s="95"/>
      <c r="BL802" s="95"/>
      <c r="BM802" s="95"/>
      <c r="BN802" s="95"/>
      <c r="BO802" s="95"/>
      <c r="BP802" s="95"/>
      <c r="BQ802" s="95"/>
      <c r="BR802" s="95"/>
      <c r="BS802" s="95"/>
      <c r="BT802" s="95"/>
      <c r="BU802" s="95"/>
    </row>
    <row r="803" spans="1:73" x14ac:dyDescent="0.25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95"/>
      <c r="AW803" s="95"/>
      <c r="AX803" s="95"/>
      <c r="AY803" s="95"/>
      <c r="AZ803" s="95"/>
      <c r="BA803" s="95"/>
      <c r="BB803" s="95"/>
      <c r="BC803" s="95"/>
      <c r="BD803" s="95"/>
      <c r="BE803" s="95"/>
      <c r="BF803" s="95"/>
      <c r="BG803" s="95"/>
      <c r="BH803" s="95"/>
      <c r="BI803" s="95"/>
      <c r="BJ803" s="95"/>
      <c r="BK803" s="95"/>
      <c r="BL803" s="95"/>
      <c r="BM803" s="95"/>
      <c r="BN803" s="95"/>
      <c r="BO803" s="95"/>
      <c r="BP803" s="95"/>
      <c r="BQ803" s="95"/>
      <c r="BR803" s="95"/>
      <c r="BS803" s="95"/>
      <c r="BT803" s="95"/>
      <c r="BU803" s="95"/>
    </row>
    <row r="804" spans="1:73" x14ac:dyDescent="0.25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95"/>
      <c r="AW804" s="95"/>
      <c r="AX804" s="95"/>
      <c r="AY804" s="95"/>
      <c r="AZ804" s="95"/>
      <c r="BA804" s="95"/>
      <c r="BB804" s="95"/>
      <c r="BC804" s="95"/>
      <c r="BD804" s="95"/>
      <c r="BE804" s="95"/>
      <c r="BF804" s="95"/>
      <c r="BG804" s="95"/>
      <c r="BH804" s="95"/>
      <c r="BI804" s="95"/>
      <c r="BJ804" s="95"/>
      <c r="BK804" s="95"/>
      <c r="BL804" s="95"/>
      <c r="BM804" s="95"/>
      <c r="BN804" s="95"/>
      <c r="BO804" s="95"/>
      <c r="BP804" s="95"/>
      <c r="BQ804" s="95"/>
      <c r="BR804" s="95"/>
      <c r="BS804" s="95"/>
      <c r="BT804" s="95"/>
      <c r="BU804" s="95"/>
    </row>
    <row r="805" spans="1:73" x14ac:dyDescent="0.2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95"/>
      <c r="AW805" s="95"/>
      <c r="AX805" s="95"/>
      <c r="AY805" s="95"/>
      <c r="AZ805" s="95"/>
      <c r="BA805" s="95"/>
      <c r="BB805" s="95"/>
      <c r="BC805" s="95"/>
      <c r="BD805" s="95"/>
      <c r="BE805" s="95"/>
      <c r="BF805" s="95"/>
      <c r="BG805" s="95"/>
      <c r="BH805" s="95"/>
      <c r="BI805" s="95"/>
      <c r="BJ805" s="95"/>
      <c r="BK805" s="95"/>
      <c r="BL805" s="95"/>
      <c r="BM805" s="95"/>
      <c r="BN805" s="95"/>
      <c r="BO805" s="95"/>
      <c r="BP805" s="95"/>
      <c r="BQ805" s="95"/>
      <c r="BR805" s="95"/>
      <c r="BS805" s="95"/>
      <c r="BT805" s="95"/>
      <c r="BU805" s="95"/>
    </row>
    <row r="806" spans="1:73" x14ac:dyDescent="0.25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95"/>
      <c r="AW806" s="95"/>
      <c r="AX806" s="95"/>
      <c r="AY806" s="95"/>
      <c r="AZ806" s="95"/>
      <c r="BA806" s="95"/>
      <c r="BB806" s="95"/>
      <c r="BC806" s="95"/>
      <c r="BD806" s="95"/>
      <c r="BE806" s="95"/>
      <c r="BF806" s="95"/>
      <c r="BG806" s="95"/>
      <c r="BH806" s="95"/>
      <c r="BI806" s="95"/>
      <c r="BJ806" s="95"/>
      <c r="BK806" s="95"/>
      <c r="BL806" s="95"/>
      <c r="BM806" s="95"/>
      <c r="BN806" s="95"/>
      <c r="BO806" s="95"/>
      <c r="BP806" s="95"/>
      <c r="BQ806" s="95"/>
      <c r="BR806" s="95"/>
      <c r="BS806" s="95"/>
      <c r="BT806" s="95"/>
      <c r="BU806" s="95"/>
    </row>
    <row r="807" spans="1:73" x14ac:dyDescent="0.25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95"/>
      <c r="AW807" s="95"/>
      <c r="AX807" s="95"/>
      <c r="AY807" s="95"/>
      <c r="AZ807" s="95"/>
      <c r="BA807" s="95"/>
      <c r="BB807" s="95"/>
      <c r="BC807" s="95"/>
      <c r="BD807" s="95"/>
      <c r="BE807" s="95"/>
      <c r="BF807" s="95"/>
      <c r="BG807" s="95"/>
      <c r="BH807" s="95"/>
      <c r="BI807" s="95"/>
      <c r="BJ807" s="95"/>
      <c r="BK807" s="95"/>
      <c r="BL807" s="95"/>
      <c r="BM807" s="95"/>
      <c r="BN807" s="95"/>
      <c r="BO807" s="95"/>
      <c r="BP807" s="95"/>
      <c r="BQ807" s="95"/>
      <c r="BR807" s="95"/>
      <c r="BS807" s="95"/>
      <c r="BT807" s="95"/>
      <c r="BU807" s="95"/>
    </row>
    <row r="808" spans="1:73" x14ac:dyDescent="0.25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95"/>
      <c r="AW808" s="95"/>
      <c r="AX808" s="95"/>
      <c r="AY808" s="95"/>
      <c r="AZ808" s="95"/>
      <c r="BA808" s="95"/>
      <c r="BB808" s="95"/>
      <c r="BC808" s="95"/>
      <c r="BD808" s="95"/>
      <c r="BE808" s="95"/>
      <c r="BF808" s="95"/>
      <c r="BG808" s="95"/>
      <c r="BH808" s="95"/>
      <c r="BI808" s="95"/>
      <c r="BJ808" s="95"/>
      <c r="BK808" s="95"/>
      <c r="BL808" s="95"/>
      <c r="BM808" s="95"/>
      <c r="BN808" s="95"/>
      <c r="BO808" s="95"/>
      <c r="BP808" s="95"/>
      <c r="BQ808" s="95"/>
      <c r="BR808" s="95"/>
      <c r="BS808" s="95"/>
      <c r="BT808" s="95"/>
      <c r="BU808" s="95"/>
    </row>
    <row r="809" spans="1:73" x14ac:dyDescent="0.25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95"/>
      <c r="AW809" s="95"/>
      <c r="AX809" s="95"/>
      <c r="AY809" s="95"/>
      <c r="AZ809" s="95"/>
      <c r="BA809" s="95"/>
      <c r="BB809" s="95"/>
      <c r="BC809" s="95"/>
      <c r="BD809" s="95"/>
      <c r="BE809" s="95"/>
      <c r="BF809" s="95"/>
      <c r="BG809" s="95"/>
      <c r="BH809" s="95"/>
      <c r="BI809" s="95"/>
      <c r="BJ809" s="95"/>
      <c r="BK809" s="95"/>
      <c r="BL809" s="95"/>
      <c r="BM809" s="95"/>
      <c r="BN809" s="95"/>
      <c r="BO809" s="95"/>
      <c r="BP809" s="95"/>
      <c r="BQ809" s="95"/>
      <c r="BR809" s="95"/>
      <c r="BS809" s="95"/>
      <c r="BT809" s="95"/>
      <c r="BU809" s="95"/>
    </row>
    <row r="810" spans="1:73" x14ac:dyDescent="0.25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95"/>
      <c r="AW810" s="95"/>
      <c r="AX810" s="95"/>
      <c r="AY810" s="95"/>
      <c r="AZ810" s="95"/>
      <c r="BA810" s="95"/>
      <c r="BB810" s="95"/>
      <c r="BC810" s="95"/>
      <c r="BD810" s="95"/>
      <c r="BE810" s="95"/>
      <c r="BF810" s="95"/>
      <c r="BG810" s="95"/>
      <c r="BH810" s="95"/>
      <c r="BI810" s="95"/>
      <c r="BJ810" s="95"/>
      <c r="BK810" s="95"/>
      <c r="BL810" s="95"/>
      <c r="BM810" s="95"/>
      <c r="BN810" s="95"/>
      <c r="BO810" s="95"/>
      <c r="BP810" s="95"/>
      <c r="BQ810" s="95"/>
      <c r="BR810" s="95"/>
      <c r="BS810" s="95"/>
      <c r="BT810" s="95"/>
      <c r="BU810" s="95"/>
    </row>
    <row r="811" spans="1:73" x14ac:dyDescent="0.25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95"/>
      <c r="AW811" s="95"/>
      <c r="AX811" s="95"/>
      <c r="AY811" s="95"/>
      <c r="AZ811" s="95"/>
      <c r="BA811" s="95"/>
      <c r="BB811" s="95"/>
      <c r="BC811" s="95"/>
      <c r="BD811" s="95"/>
      <c r="BE811" s="95"/>
      <c r="BF811" s="95"/>
      <c r="BG811" s="95"/>
      <c r="BH811" s="95"/>
      <c r="BI811" s="95"/>
      <c r="BJ811" s="95"/>
      <c r="BK811" s="95"/>
      <c r="BL811" s="95"/>
      <c r="BM811" s="95"/>
      <c r="BN811" s="95"/>
      <c r="BO811" s="95"/>
      <c r="BP811" s="95"/>
      <c r="BQ811" s="95"/>
      <c r="BR811" s="95"/>
      <c r="BS811" s="95"/>
      <c r="BT811" s="95"/>
      <c r="BU811" s="95"/>
    </row>
    <row r="812" spans="1:73" x14ac:dyDescent="0.25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95"/>
      <c r="AW812" s="95"/>
      <c r="AX812" s="95"/>
      <c r="AY812" s="95"/>
      <c r="AZ812" s="95"/>
      <c r="BA812" s="95"/>
      <c r="BB812" s="95"/>
      <c r="BC812" s="95"/>
      <c r="BD812" s="95"/>
      <c r="BE812" s="95"/>
      <c r="BF812" s="95"/>
      <c r="BG812" s="95"/>
      <c r="BH812" s="95"/>
      <c r="BI812" s="95"/>
      <c r="BJ812" s="95"/>
      <c r="BK812" s="95"/>
      <c r="BL812" s="95"/>
      <c r="BM812" s="95"/>
      <c r="BN812" s="95"/>
      <c r="BO812" s="95"/>
      <c r="BP812" s="95"/>
      <c r="BQ812" s="95"/>
      <c r="BR812" s="95"/>
      <c r="BS812" s="95"/>
      <c r="BT812" s="95"/>
      <c r="BU812" s="95"/>
    </row>
    <row r="813" spans="1:73" x14ac:dyDescent="0.25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95"/>
      <c r="AW813" s="95"/>
      <c r="AX813" s="95"/>
      <c r="AY813" s="95"/>
      <c r="AZ813" s="95"/>
      <c r="BA813" s="95"/>
      <c r="BB813" s="95"/>
      <c r="BC813" s="95"/>
      <c r="BD813" s="95"/>
      <c r="BE813" s="95"/>
      <c r="BF813" s="95"/>
      <c r="BG813" s="95"/>
      <c r="BH813" s="95"/>
      <c r="BI813" s="95"/>
      <c r="BJ813" s="95"/>
      <c r="BK813" s="95"/>
      <c r="BL813" s="95"/>
      <c r="BM813" s="95"/>
      <c r="BN813" s="95"/>
      <c r="BO813" s="95"/>
      <c r="BP813" s="95"/>
      <c r="BQ813" s="95"/>
      <c r="BR813" s="95"/>
      <c r="BS813" s="95"/>
      <c r="BT813" s="95"/>
      <c r="BU813" s="95"/>
    </row>
    <row r="814" spans="1:73" x14ac:dyDescent="0.25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95"/>
      <c r="AW814" s="95"/>
      <c r="AX814" s="95"/>
      <c r="AY814" s="95"/>
      <c r="AZ814" s="95"/>
      <c r="BA814" s="95"/>
      <c r="BB814" s="95"/>
      <c r="BC814" s="95"/>
      <c r="BD814" s="95"/>
      <c r="BE814" s="95"/>
      <c r="BF814" s="95"/>
      <c r="BG814" s="95"/>
      <c r="BH814" s="95"/>
      <c r="BI814" s="95"/>
      <c r="BJ814" s="95"/>
      <c r="BK814" s="95"/>
      <c r="BL814" s="95"/>
      <c r="BM814" s="95"/>
      <c r="BN814" s="95"/>
      <c r="BO814" s="95"/>
      <c r="BP814" s="95"/>
      <c r="BQ814" s="95"/>
      <c r="BR814" s="95"/>
      <c r="BS814" s="95"/>
      <c r="BT814" s="95"/>
      <c r="BU814" s="95"/>
    </row>
    <row r="815" spans="1:73" x14ac:dyDescent="0.2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95"/>
      <c r="AW815" s="95"/>
      <c r="AX815" s="95"/>
      <c r="AY815" s="95"/>
      <c r="AZ815" s="95"/>
      <c r="BA815" s="95"/>
      <c r="BB815" s="95"/>
      <c r="BC815" s="95"/>
      <c r="BD815" s="95"/>
      <c r="BE815" s="95"/>
      <c r="BF815" s="95"/>
      <c r="BG815" s="95"/>
      <c r="BH815" s="95"/>
      <c r="BI815" s="95"/>
      <c r="BJ815" s="95"/>
      <c r="BK815" s="95"/>
      <c r="BL815" s="95"/>
      <c r="BM815" s="95"/>
      <c r="BN815" s="95"/>
      <c r="BO815" s="95"/>
      <c r="BP815" s="95"/>
      <c r="BQ815" s="95"/>
      <c r="BR815" s="95"/>
      <c r="BS815" s="95"/>
      <c r="BT815" s="95"/>
      <c r="BU815" s="95"/>
    </row>
    <row r="816" spans="1:73" x14ac:dyDescent="0.25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95"/>
      <c r="AW816" s="95"/>
      <c r="AX816" s="95"/>
      <c r="AY816" s="95"/>
      <c r="AZ816" s="95"/>
      <c r="BA816" s="95"/>
      <c r="BB816" s="95"/>
      <c r="BC816" s="95"/>
      <c r="BD816" s="95"/>
      <c r="BE816" s="95"/>
      <c r="BF816" s="95"/>
      <c r="BG816" s="95"/>
      <c r="BH816" s="95"/>
      <c r="BI816" s="95"/>
      <c r="BJ816" s="95"/>
      <c r="BK816" s="95"/>
      <c r="BL816" s="95"/>
      <c r="BM816" s="95"/>
      <c r="BN816" s="95"/>
      <c r="BO816" s="95"/>
      <c r="BP816" s="95"/>
      <c r="BQ816" s="95"/>
      <c r="BR816" s="95"/>
      <c r="BS816" s="95"/>
      <c r="BT816" s="95"/>
      <c r="BU816" s="95"/>
    </row>
    <row r="817" spans="1:73" x14ac:dyDescent="0.25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95"/>
      <c r="AW817" s="95"/>
      <c r="AX817" s="95"/>
      <c r="AY817" s="95"/>
      <c r="AZ817" s="95"/>
      <c r="BA817" s="95"/>
      <c r="BB817" s="95"/>
      <c r="BC817" s="95"/>
      <c r="BD817" s="95"/>
      <c r="BE817" s="95"/>
      <c r="BF817" s="95"/>
      <c r="BG817" s="95"/>
      <c r="BH817" s="95"/>
      <c r="BI817" s="95"/>
      <c r="BJ817" s="95"/>
      <c r="BK817" s="95"/>
      <c r="BL817" s="95"/>
      <c r="BM817" s="95"/>
      <c r="BN817" s="95"/>
      <c r="BO817" s="95"/>
      <c r="BP817" s="95"/>
      <c r="BQ817" s="95"/>
      <c r="BR817" s="95"/>
      <c r="BS817" s="95"/>
      <c r="BT817" s="95"/>
      <c r="BU817" s="95"/>
    </row>
    <row r="818" spans="1:73" x14ac:dyDescent="0.25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95"/>
      <c r="AW818" s="95"/>
      <c r="AX818" s="95"/>
      <c r="AY818" s="95"/>
      <c r="AZ818" s="95"/>
      <c r="BA818" s="95"/>
      <c r="BB818" s="95"/>
      <c r="BC818" s="95"/>
      <c r="BD818" s="95"/>
      <c r="BE818" s="95"/>
      <c r="BF818" s="95"/>
      <c r="BG818" s="95"/>
      <c r="BH818" s="95"/>
      <c r="BI818" s="95"/>
      <c r="BJ818" s="95"/>
      <c r="BK818" s="95"/>
      <c r="BL818" s="95"/>
      <c r="BM818" s="95"/>
      <c r="BN818" s="95"/>
      <c r="BO818" s="95"/>
      <c r="BP818" s="95"/>
      <c r="BQ818" s="95"/>
      <c r="BR818" s="95"/>
      <c r="BS818" s="95"/>
      <c r="BT818" s="95"/>
      <c r="BU818" s="95"/>
    </row>
    <row r="819" spans="1:73" x14ac:dyDescent="0.25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95"/>
      <c r="AW819" s="95"/>
      <c r="AX819" s="95"/>
      <c r="AY819" s="95"/>
      <c r="AZ819" s="95"/>
      <c r="BA819" s="95"/>
      <c r="BB819" s="95"/>
      <c r="BC819" s="95"/>
      <c r="BD819" s="95"/>
      <c r="BE819" s="95"/>
      <c r="BF819" s="95"/>
      <c r="BG819" s="95"/>
      <c r="BH819" s="95"/>
      <c r="BI819" s="95"/>
      <c r="BJ819" s="95"/>
      <c r="BK819" s="95"/>
      <c r="BL819" s="95"/>
      <c r="BM819" s="95"/>
      <c r="BN819" s="95"/>
      <c r="BO819" s="95"/>
      <c r="BP819" s="95"/>
      <c r="BQ819" s="95"/>
      <c r="BR819" s="95"/>
      <c r="BS819" s="95"/>
      <c r="BT819" s="95"/>
      <c r="BU819" s="95"/>
    </row>
    <row r="820" spans="1:73" x14ac:dyDescent="0.25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95"/>
      <c r="AW820" s="95"/>
      <c r="AX820" s="95"/>
      <c r="AY820" s="95"/>
      <c r="AZ820" s="95"/>
      <c r="BA820" s="95"/>
      <c r="BB820" s="95"/>
      <c r="BC820" s="95"/>
      <c r="BD820" s="95"/>
      <c r="BE820" s="95"/>
      <c r="BF820" s="95"/>
      <c r="BG820" s="95"/>
      <c r="BH820" s="95"/>
      <c r="BI820" s="95"/>
      <c r="BJ820" s="95"/>
      <c r="BK820" s="95"/>
      <c r="BL820" s="95"/>
      <c r="BM820" s="95"/>
      <c r="BN820" s="95"/>
      <c r="BO820" s="95"/>
      <c r="BP820" s="95"/>
      <c r="BQ820" s="95"/>
      <c r="BR820" s="95"/>
      <c r="BS820" s="95"/>
      <c r="BT820" s="95"/>
      <c r="BU820" s="95"/>
    </row>
    <row r="821" spans="1:73" x14ac:dyDescent="0.25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95"/>
      <c r="AW821" s="95"/>
      <c r="AX821" s="95"/>
      <c r="AY821" s="95"/>
      <c r="AZ821" s="95"/>
      <c r="BA821" s="95"/>
      <c r="BB821" s="95"/>
      <c r="BC821" s="95"/>
      <c r="BD821" s="95"/>
      <c r="BE821" s="95"/>
      <c r="BF821" s="95"/>
      <c r="BG821" s="95"/>
      <c r="BH821" s="95"/>
      <c r="BI821" s="95"/>
      <c r="BJ821" s="95"/>
      <c r="BK821" s="95"/>
      <c r="BL821" s="95"/>
      <c r="BM821" s="95"/>
      <c r="BN821" s="95"/>
      <c r="BO821" s="95"/>
      <c r="BP821" s="95"/>
      <c r="BQ821" s="95"/>
      <c r="BR821" s="95"/>
      <c r="BS821" s="95"/>
      <c r="BT821" s="95"/>
      <c r="BU821" s="95"/>
    </row>
    <row r="822" spans="1:73" x14ac:dyDescent="0.25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95"/>
      <c r="AW822" s="95"/>
      <c r="AX822" s="95"/>
      <c r="AY822" s="95"/>
      <c r="AZ822" s="95"/>
      <c r="BA822" s="95"/>
      <c r="BB822" s="95"/>
      <c r="BC822" s="95"/>
      <c r="BD822" s="95"/>
      <c r="BE822" s="95"/>
      <c r="BF822" s="95"/>
      <c r="BG822" s="95"/>
      <c r="BH822" s="95"/>
      <c r="BI822" s="95"/>
      <c r="BJ822" s="95"/>
      <c r="BK822" s="95"/>
      <c r="BL822" s="95"/>
      <c r="BM822" s="95"/>
      <c r="BN822" s="95"/>
      <c r="BO822" s="95"/>
      <c r="BP822" s="95"/>
      <c r="BQ822" s="95"/>
      <c r="BR822" s="95"/>
      <c r="BS822" s="95"/>
      <c r="BT822" s="95"/>
      <c r="BU822" s="95"/>
    </row>
    <row r="823" spans="1:73" x14ac:dyDescent="0.25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95"/>
      <c r="AW823" s="95"/>
      <c r="AX823" s="95"/>
      <c r="AY823" s="95"/>
      <c r="AZ823" s="95"/>
      <c r="BA823" s="95"/>
      <c r="BB823" s="95"/>
      <c r="BC823" s="95"/>
      <c r="BD823" s="95"/>
      <c r="BE823" s="95"/>
      <c r="BF823" s="95"/>
      <c r="BG823" s="95"/>
      <c r="BH823" s="95"/>
      <c r="BI823" s="95"/>
      <c r="BJ823" s="95"/>
      <c r="BK823" s="95"/>
      <c r="BL823" s="95"/>
      <c r="BM823" s="95"/>
      <c r="BN823" s="95"/>
      <c r="BO823" s="95"/>
      <c r="BP823" s="95"/>
      <c r="BQ823" s="95"/>
      <c r="BR823" s="95"/>
      <c r="BS823" s="95"/>
      <c r="BT823" s="95"/>
      <c r="BU823" s="95"/>
    </row>
    <row r="824" spans="1:73" x14ac:dyDescent="0.25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95"/>
      <c r="AW824" s="95"/>
      <c r="AX824" s="95"/>
      <c r="AY824" s="95"/>
      <c r="AZ824" s="95"/>
      <c r="BA824" s="95"/>
      <c r="BB824" s="95"/>
      <c r="BC824" s="95"/>
      <c r="BD824" s="95"/>
      <c r="BE824" s="95"/>
      <c r="BF824" s="95"/>
      <c r="BG824" s="95"/>
      <c r="BH824" s="95"/>
      <c r="BI824" s="95"/>
      <c r="BJ824" s="95"/>
      <c r="BK824" s="95"/>
      <c r="BL824" s="95"/>
      <c r="BM824" s="95"/>
      <c r="BN824" s="95"/>
      <c r="BO824" s="95"/>
      <c r="BP824" s="95"/>
      <c r="BQ824" s="95"/>
      <c r="BR824" s="95"/>
      <c r="BS824" s="95"/>
      <c r="BT824" s="95"/>
      <c r="BU824" s="95"/>
    </row>
    <row r="825" spans="1:73" x14ac:dyDescent="0.2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95"/>
      <c r="AW825" s="95"/>
      <c r="AX825" s="95"/>
      <c r="AY825" s="95"/>
      <c r="AZ825" s="95"/>
      <c r="BA825" s="95"/>
      <c r="BB825" s="95"/>
      <c r="BC825" s="95"/>
      <c r="BD825" s="95"/>
      <c r="BE825" s="95"/>
      <c r="BF825" s="95"/>
      <c r="BG825" s="95"/>
      <c r="BH825" s="95"/>
      <c r="BI825" s="95"/>
      <c r="BJ825" s="95"/>
      <c r="BK825" s="95"/>
      <c r="BL825" s="95"/>
      <c r="BM825" s="95"/>
      <c r="BN825" s="95"/>
      <c r="BO825" s="95"/>
      <c r="BP825" s="95"/>
      <c r="BQ825" s="95"/>
      <c r="BR825" s="95"/>
      <c r="BS825" s="95"/>
      <c r="BT825" s="95"/>
      <c r="BU825" s="95"/>
    </row>
    <row r="826" spans="1:73" x14ac:dyDescent="0.25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95"/>
      <c r="AW826" s="95"/>
      <c r="AX826" s="95"/>
      <c r="AY826" s="95"/>
      <c r="AZ826" s="95"/>
      <c r="BA826" s="95"/>
      <c r="BB826" s="95"/>
      <c r="BC826" s="95"/>
      <c r="BD826" s="95"/>
      <c r="BE826" s="95"/>
      <c r="BF826" s="95"/>
      <c r="BG826" s="95"/>
      <c r="BH826" s="95"/>
      <c r="BI826" s="95"/>
      <c r="BJ826" s="95"/>
      <c r="BK826" s="95"/>
      <c r="BL826" s="95"/>
      <c r="BM826" s="95"/>
      <c r="BN826" s="95"/>
      <c r="BO826" s="95"/>
      <c r="BP826" s="95"/>
      <c r="BQ826" s="95"/>
      <c r="BR826" s="95"/>
      <c r="BS826" s="95"/>
      <c r="BT826" s="95"/>
      <c r="BU826" s="95"/>
    </row>
    <row r="827" spans="1:73" x14ac:dyDescent="0.25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95"/>
      <c r="AW827" s="95"/>
      <c r="AX827" s="95"/>
      <c r="AY827" s="95"/>
      <c r="AZ827" s="95"/>
      <c r="BA827" s="95"/>
      <c r="BB827" s="95"/>
      <c r="BC827" s="95"/>
      <c r="BD827" s="95"/>
      <c r="BE827" s="95"/>
      <c r="BF827" s="95"/>
      <c r="BG827" s="95"/>
      <c r="BH827" s="95"/>
      <c r="BI827" s="95"/>
      <c r="BJ827" s="95"/>
      <c r="BK827" s="95"/>
      <c r="BL827" s="95"/>
      <c r="BM827" s="95"/>
      <c r="BN827" s="95"/>
      <c r="BO827" s="95"/>
      <c r="BP827" s="95"/>
      <c r="BQ827" s="95"/>
      <c r="BR827" s="95"/>
      <c r="BS827" s="95"/>
      <c r="BT827" s="95"/>
      <c r="BU827" s="95"/>
    </row>
    <row r="828" spans="1:73" x14ac:dyDescent="0.25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95"/>
      <c r="AW828" s="95"/>
      <c r="AX828" s="95"/>
      <c r="AY828" s="95"/>
      <c r="AZ828" s="95"/>
      <c r="BA828" s="95"/>
      <c r="BB828" s="95"/>
      <c r="BC828" s="95"/>
      <c r="BD828" s="95"/>
      <c r="BE828" s="95"/>
      <c r="BF828" s="95"/>
      <c r="BG828" s="95"/>
      <c r="BH828" s="95"/>
      <c r="BI828" s="95"/>
      <c r="BJ828" s="95"/>
      <c r="BK828" s="95"/>
      <c r="BL828" s="95"/>
      <c r="BM828" s="95"/>
      <c r="BN828" s="95"/>
      <c r="BO828" s="95"/>
      <c r="BP828" s="95"/>
      <c r="BQ828" s="95"/>
      <c r="BR828" s="95"/>
      <c r="BS828" s="95"/>
      <c r="BT828" s="95"/>
      <c r="BU828" s="95"/>
    </row>
    <row r="829" spans="1:73" x14ac:dyDescent="0.25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95"/>
      <c r="AW829" s="95"/>
      <c r="AX829" s="95"/>
      <c r="AY829" s="95"/>
      <c r="AZ829" s="95"/>
      <c r="BA829" s="95"/>
      <c r="BB829" s="95"/>
      <c r="BC829" s="95"/>
      <c r="BD829" s="95"/>
      <c r="BE829" s="95"/>
      <c r="BF829" s="95"/>
      <c r="BG829" s="95"/>
      <c r="BH829" s="95"/>
      <c r="BI829" s="95"/>
      <c r="BJ829" s="95"/>
      <c r="BK829" s="95"/>
      <c r="BL829" s="95"/>
      <c r="BM829" s="95"/>
      <c r="BN829" s="95"/>
      <c r="BO829" s="95"/>
      <c r="BP829" s="95"/>
      <c r="BQ829" s="95"/>
      <c r="BR829" s="95"/>
      <c r="BS829" s="95"/>
      <c r="BT829" s="95"/>
      <c r="BU829" s="95"/>
    </row>
    <row r="830" spans="1:73" x14ac:dyDescent="0.25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95"/>
      <c r="AW830" s="95"/>
      <c r="AX830" s="95"/>
      <c r="AY830" s="95"/>
      <c r="AZ830" s="95"/>
      <c r="BA830" s="95"/>
      <c r="BB830" s="95"/>
      <c r="BC830" s="95"/>
      <c r="BD830" s="95"/>
      <c r="BE830" s="95"/>
      <c r="BF830" s="95"/>
      <c r="BG830" s="95"/>
      <c r="BH830" s="95"/>
      <c r="BI830" s="95"/>
      <c r="BJ830" s="95"/>
      <c r="BK830" s="95"/>
      <c r="BL830" s="95"/>
      <c r="BM830" s="95"/>
      <c r="BN830" s="95"/>
      <c r="BO830" s="95"/>
      <c r="BP830" s="95"/>
      <c r="BQ830" s="95"/>
      <c r="BR830" s="95"/>
      <c r="BS830" s="95"/>
      <c r="BT830" s="95"/>
      <c r="BU830" s="95"/>
    </row>
    <row r="831" spans="1:73" x14ac:dyDescent="0.25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95"/>
      <c r="AW831" s="95"/>
      <c r="AX831" s="95"/>
      <c r="AY831" s="95"/>
      <c r="AZ831" s="95"/>
      <c r="BA831" s="95"/>
      <c r="BB831" s="95"/>
      <c r="BC831" s="95"/>
      <c r="BD831" s="95"/>
      <c r="BE831" s="95"/>
      <c r="BF831" s="95"/>
      <c r="BG831" s="95"/>
      <c r="BH831" s="95"/>
      <c r="BI831" s="95"/>
      <c r="BJ831" s="95"/>
      <c r="BK831" s="95"/>
      <c r="BL831" s="95"/>
      <c r="BM831" s="95"/>
      <c r="BN831" s="95"/>
      <c r="BO831" s="95"/>
      <c r="BP831" s="95"/>
      <c r="BQ831" s="95"/>
      <c r="BR831" s="95"/>
      <c r="BS831" s="95"/>
      <c r="BT831" s="95"/>
      <c r="BU831" s="95"/>
    </row>
    <row r="832" spans="1:73" x14ac:dyDescent="0.25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95"/>
      <c r="AW832" s="95"/>
      <c r="AX832" s="95"/>
      <c r="AY832" s="95"/>
      <c r="AZ832" s="95"/>
      <c r="BA832" s="95"/>
      <c r="BB832" s="95"/>
      <c r="BC832" s="95"/>
      <c r="BD832" s="95"/>
      <c r="BE832" s="95"/>
      <c r="BF832" s="95"/>
      <c r="BG832" s="95"/>
      <c r="BH832" s="95"/>
      <c r="BI832" s="95"/>
      <c r="BJ832" s="95"/>
      <c r="BK832" s="95"/>
      <c r="BL832" s="95"/>
      <c r="BM832" s="95"/>
      <c r="BN832" s="95"/>
      <c r="BO832" s="95"/>
      <c r="BP832" s="95"/>
      <c r="BQ832" s="95"/>
      <c r="BR832" s="95"/>
      <c r="BS832" s="95"/>
      <c r="BT832" s="95"/>
      <c r="BU832" s="95"/>
    </row>
    <row r="833" spans="1:73" x14ac:dyDescent="0.25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95"/>
      <c r="AW833" s="95"/>
      <c r="AX833" s="95"/>
      <c r="AY833" s="95"/>
      <c r="AZ833" s="95"/>
      <c r="BA833" s="95"/>
      <c r="BB833" s="95"/>
      <c r="BC833" s="95"/>
      <c r="BD833" s="95"/>
      <c r="BE833" s="95"/>
      <c r="BF833" s="95"/>
      <c r="BG833" s="95"/>
      <c r="BH833" s="95"/>
      <c r="BI833" s="95"/>
      <c r="BJ833" s="95"/>
      <c r="BK833" s="95"/>
      <c r="BL833" s="95"/>
      <c r="BM833" s="95"/>
      <c r="BN833" s="95"/>
      <c r="BO833" s="95"/>
      <c r="BP833" s="95"/>
      <c r="BQ833" s="95"/>
      <c r="BR833" s="95"/>
      <c r="BS833" s="95"/>
      <c r="BT833" s="95"/>
      <c r="BU833" s="95"/>
    </row>
    <row r="834" spans="1:73" x14ac:dyDescent="0.25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95"/>
      <c r="AW834" s="95"/>
      <c r="AX834" s="95"/>
      <c r="AY834" s="95"/>
      <c r="AZ834" s="95"/>
      <c r="BA834" s="95"/>
      <c r="BB834" s="95"/>
      <c r="BC834" s="95"/>
      <c r="BD834" s="95"/>
      <c r="BE834" s="95"/>
      <c r="BF834" s="95"/>
      <c r="BG834" s="95"/>
      <c r="BH834" s="95"/>
      <c r="BI834" s="95"/>
      <c r="BJ834" s="95"/>
      <c r="BK834" s="95"/>
      <c r="BL834" s="95"/>
      <c r="BM834" s="95"/>
      <c r="BN834" s="95"/>
      <c r="BO834" s="95"/>
      <c r="BP834" s="95"/>
      <c r="BQ834" s="95"/>
      <c r="BR834" s="95"/>
      <c r="BS834" s="95"/>
      <c r="BT834" s="95"/>
      <c r="BU834" s="95"/>
    </row>
    <row r="835" spans="1:73" x14ac:dyDescent="0.2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95"/>
      <c r="AW835" s="95"/>
      <c r="AX835" s="95"/>
      <c r="AY835" s="95"/>
      <c r="AZ835" s="95"/>
      <c r="BA835" s="95"/>
      <c r="BB835" s="95"/>
      <c r="BC835" s="95"/>
      <c r="BD835" s="95"/>
      <c r="BE835" s="95"/>
      <c r="BF835" s="95"/>
      <c r="BG835" s="95"/>
      <c r="BH835" s="95"/>
      <c r="BI835" s="95"/>
      <c r="BJ835" s="95"/>
      <c r="BK835" s="95"/>
      <c r="BL835" s="95"/>
      <c r="BM835" s="95"/>
      <c r="BN835" s="95"/>
      <c r="BO835" s="95"/>
      <c r="BP835" s="95"/>
      <c r="BQ835" s="95"/>
      <c r="BR835" s="95"/>
      <c r="BS835" s="95"/>
      <c r="BT835" s="95"/>
      <c r="BU835" s="95"/>
    </row>
    <row r="836" spans="1:73" x14ac:dyDescent="0.25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95"/>
      <c r="AW836" s="95"/>
      <c r="AX836" s="95"/>
      <c r="AY836" s="95"/>
      <c r="AZ836" s="95"/>
      <c r="BA836" s="95"/>
      <c r="BB836" s="95"/>
      <c r="BC836" s="95"/>
      <c r="BD836" s="95"/>
      <c r="BE836" s="95"/>
      <c r="BF836" s="95"/>
      <c r="BG836" s="95"/>
      <c r="BH836" s="95"/>
      <c r="BI836" s="95"/>
      <c r="BJ836" s="95"/>
      <c r="BK836" s="95"/>
      <c r="BL836" s="95"/>
      <c r="BM836" s="95"/>
      <c r="BN836" s="95"/>
      <c r="BO836" s="95"/>
      <c r="BP836" s="95"/>
      <c r="BQ836" s="95"/>
      <c r="BR836" s="95"/>
      <c r="BS836" s="95"/>
      <c r="BT836" s="95"/>
      <c r="BU836" s="95"/>
    </row>
    <row r="837" spans="1:73" x14ac:dyDescent="0.25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95"/>
      <c r="AW837" s="95"/>
      <c r="AX837" s="95"/>
      <c r="AY837" s="95"/>
      <c r="AZ837" s="95"/>
      <c r="BA837" s="95"/>
      <c r="BB837" s="95"/>
      <c r="BC837" s="95"/>
      <c r="BD837" s="95"/>
      <c r="BE837" s="95"/>
      <c r="BF837" s="95"/>
      <c r="BG837" s="95"/>
      <c r="BH837" s="95"/>
      <c r="BI837" s="95"/>
      <c r="BJ837" s="95"/>
      <c r="BK837" s="95"/>
      <c r="BL837" s="95"/>
      <c r="BM837" s="95"/>
      <c r="BN837" s="95"/>
      <c r="BO837" s="95"/>
      <c r="BP837" s="95"/>
      <c r="BQ837" s="95"/>
      <c r="BR837" s="95"/>
      <c r="BS837" s="95"/>
      <c r="BT837" s="95"/>
      <c r="BU837" s="95"/>
    </row>
    <row r="838" spans="1:73" x14ac:dyDescent="0.25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95"/>
      <c r="AW838" s="95"/>
      <c r="AX838" s="95"/>
      <c r="AY838" s="95"/>
      <c r="AZ838" s="95"/>
      <c r="BA838" s="95"/>
      <c r="BB838" s="95"/>
      <c r="BC838" s="95"/>
      <c r="BD838" s="95"/>
      <c r="BE838" s="95"/>
      <c r="BF838" s="95"/>
      <c r="BG838" s="95"/>
      <c r="BH838" s="95"/>
      <c r="BI838" s="95"/>
      <c r="BJ838" s="95"/>
      <c r="BK838" s="95"/>
      <c r="BL838" s="95"/>
      <c r="BM838" s="95"/>
      <c r="BN838" s="95"/>
      <c r="BO838" s="95"/>
      <c r="BP838" s="95"/>
      <c r="BQ838" s="95"/>
      <c r="BR838" s="95"/>
      <c r="BS838" s="95"/>
      <c r="BT838" s="95"/>
      <c r="BU838" s="95"/>
    </row>
    <row r="839" spans="1:73" x14ac:dyDescent="0.25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95"/>
      <c r="AW839" s="95"/>
      <c r="AX839" s="95"/>
      <c r="AY839" s="95"/>
      <c r="AZ839" s="95"/>
      <c r="BA839" s="95"/>
      <c r="BB839" s="95"/>
      <c r="BC839" s="95"/>
      <c r="BD839" s="95"/>
      <c r="BE839" s="95"/>
      <c r="BF839" s="95"/>
      <c r="BG839" s="95"/>
      <c r="BH839" s="95"/>
      <c r="BI839" s="95"/>
      <c r="BJ839" s="95"/>
      <c r="BK839" s="95"/>
      <c r="BL839" s="95"/>
      <c r="BM839" s="95"/>
      <c r="BN839" s="95"/>
      <c r="BO839" s="95"/>
      <c r="BP839" s="95"/>
      <c r="BQ839" s="95"/>
      <c r="BR839" s="95"/>
      <c r="BS839" s="95"/>
      <c r="BT839" s="95"/>
      <c r="BU839" s="95"/>
    </row>
    <row r="840" spans="1:73" x14ac:dyDescent="0.25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95"/>
      <c r="AW840" s="95"/>
      <c r="AX840" s="95"/>
      <c r="AY840" s="95"/>
      <c r="AZ840" s="95"/>
      <c r="BA840" s="95"/>
      <c r="BB840" s="95"/>
      <c r="BC840" s="95"/>
      <c r="BD840" s="95"/>
      <c r="BE840" s="95"/>
      <c r="BF840" s="95"/>
      <c r="BG840" s="95"/>
      <c r="BH840" s="95"/>
      <c r="BI840" s="95"/>
      <c r="BJ840" s="95"/>
      <c r="BK840" s="95"/>
      <c r="BL840" s="95"/>
      <c r="BM840" s="95"/>
      <c r="BN840" s="95"/>
      <c r="BO840" s="95"/>
      <c r="BP840" s="95"/>
      <c r="BQ840" s="95"/>
      <c r="BR840" s="95"/>
      <c r="BS840" s="95"/>
      <c r="BT840" s="95"/>
      <c r="BU840" s="95"/>
    </row>
    <row r="841" spans="1:73" x14ac:dyDescent="0.25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95"/>
      <c r="AW841" s="95"/>
      <c r="AX841" s="95"/>
      <c r="AY841" s="95"/>
      <c r="AZ841" s="95"/>
      <c r="BA841" s="95"/>
      <c r="BB841" s="95"/>
      <c r="BC841" s="95"/>
      <c r="BD841" s="95"/>
      <c r="BE841" s="95"/>
      <c r="BF841" s="95"/>
      <c r="BG841" s="95"/>
      <c r="BH841" s="95"/>
      <c r="BI841" s="95"/>
      <c r="BJ841" s="95"/>
      <c r="BK841" s="95"/>
      <c r="BL841" s="95"/>
      <c r="BM841" s="95"/>
      <c r="BN841" s="95"/>
      <c r="BO841" s="95"/>
      <c r="BP841" s="95"/>
      <c r="BQ841" s="95"/>
      <c r="BR841" s="95"/>
      <c r="BS841" s="95"/>
      <c r="BT841" s="95"/>
      <c r="BU841" s="95"/>
    </row>
    <row r="842" spans="1:73" x14ac:dyDescent="0.25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95"/>
      <c r="AW842" s="95"/>
      <c r="AX842" s="95"/>
      <c r="AY842" s="95"/>
      <c r="AZ842" s="95"/>
      <c r="BA842" s="95"/>
      <c r="BB842" s="95"/>
      <c r="BC842" s="95"/>
      <c r="BD842" s="95"/>
      <c r="BE842" s="95"/>
      <c r="BF842" s="95"/>
      <c r="BG842" s="95"/>
      <c r="BH842" s="95"/>
      <c r="BI842" s="95"/>
      <c r="BJ842" s="95"/>
      <c r="BK842" s="95"/>
      <c r="BL842" s="95"/>
      <c r="BM842" s="95"/>
      <c r="BN842" s="95"/>
      <c r="BO842" s="95"/>
      <c r="BP842" s="95"/>
      <c r="BQ842" s="95"/>
      <c r="BR842" s="95"/>
      <c r="BS842" s="95"/>
      <c r="BT842" s="95"/>
      <c r="BU842" s="95"/>
    </row>
    <row r="843" spans="1:73" x14ac:dyDescent="0.25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95"/>
      <c r="AW843" s="95"/>
      <c r="AX843" s="95"/>
      <c r="AY843" s="95"/>
      <c r="AZ843" s="95"/>
      <c r="BA843" s="95"/>
      <c r="BB843" s="95"/>
      <c r="BC843" s="95"/>
      <c r="BD843" s="95"/>
      <c r="BE843" s="95"/>
      <c r="BF843" s="95"/>
      <c r="BG843" s="95"/>
      <c r="BH843" s="95"/>
      <c r="BI843" s="95"/>
      <c r="BJ843" s="95"/>
      <c r="BK843" s="95"/>
      <c r="BL843" s="95"/>
      <c r="BM843" s="95"/>
      <c r="BN843" s="95"/>
      <c r="BO843" s="95"/>
      <c r="BP843" s="95"/>
      <c r="BQ843" s="95"/>
      <c r="BR843" s="95"/>
      <c r="BS843" s="95"/>
      <c r="BT843" s="95"/>
      <c r="BU843" s="95"/>
    </row>
    <row r="844" spans="1:73" x14ac:dyDescent="0.25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95"/>
      <c r="AW844" s="95"/>
      <c r="AX844" s="95"/>
      <c r="AY844" s="95"/>
      <c r="AZ844" s="95"/>
      <c r="BA844" s="95"/>
      <c r="BB844" s="95"/>
      <c r="BC844" s="95"/>
      <c r="BD844" s="95"/>
      <c r="BE844" s="95"/>
      <c r="BF844" s="95"/>
      <c r="BG844" s="95"/>
      <c r="BH844" s="95"/>
      <c r="BI844" s="95"/>
      <c r="BJ844" s="95"/>
      <c r="BK844" s="95"/>
      <c r="BL844" s="95"/>
      <c r="BM844" s="95"/>
      <c r="BN844" s="95"/>
      <c r="BO844" s="95"/>
      <c r="BP844" s="95"/>
      <c r="BQ844" s="95"/>
      <c r="BR844" s="95"/>
      <c r="BS844" s="95"/>
      <c r="BT844" s="95"/>
      <c r="BU844" s="95"/>
    </row>
    <row r="845" spans="1:73" x14ac:dyDescent="0.2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95"/>
      <c r="AW845" s="95"/>
      <c r="AX845" s="95"/>
      <c r="AY845" s="95"/>
      <c r="AZ845" s="95"/>
      <c r="BA845" s="95"/>
      <c r="BB845" s="95"/>
      <c r="BC845" s="95"/>
      <c r="BD845" s="95"/>
      <c r="BE845" s="95"/>
      <c r="BF845" s="95"/>
      <c r="BG845" s="95"/>
      <c r="BH845" s="95"/>
      <c r="BI845" s="95"/>
      <c r="BJ845" s="95"/>
      <c r="BK845" s="95"/>
      <c r="BL845" s="95"/>
      <c r="BM845" s="95"/>
      <c r="BN845" s="95"/>
      <c r="BO845" s="95"/>
      <c r="BP845" s="95"/>
      <c r="BQ845" s="95"/>
      <c r="BR845" s="95"/>
      <c r="BS845" s="95"/>
      <c r="BT845" s="95"/>
      <c r="BU845" s="95"/>
    </row>
    <row r="846" spans="1:73" x14ac:dyDescent="0.25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95"/>
      <c r="AW846" s="95"/>
      <c r="AX846" s="95"/>
      <c r="AY846" s="95"/>
      <c r="AZ846" s="95"/>
      <c r="BA846" s="95"/>
      <c r="BB846" s="95"/>
      <c r="BC846" s="95"/>
      <c r="BD846" s="95"/>
      <c r="BE846" s="95"/>
      <c r="BF846" s="95"/>
      <c r="BG846" s="95"/>
      <c r="BH846" s="95"/>
      <c r="BI846" s="95"/>
      <c r="BJ846" s="95"/>
      <c r="BK846" s="95"/>
      <c r="BL846" s="95"/>
      <c r="BM846" s="95"/>
      <c r="BN846" s="95"/>
      <c r="BO846" s="95"/>
      <c r="BP846" s="95"/>
      <c r="BQ846" s="95"/>
      <c r="BR846" s="95"/>
      <c r="BS846" s="95"/>
      <c r="BT846" s="95"/>
      <c r="BU846" s="95"/>
    </row>
    <row r="847" spans="1:73" x14ac:dyDescent="0.25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95"/>
      <c r="AW847" s="95"/>
      <c r="AX847" s="95"/>
      <c r="AY847" s="95"/>
      <c r="AZ847" s="95"/>
      <c r="BA847" s="95"/>
      <c r="BB847" s="95"/>
      <c r="BC847" s="95"/>
      <c r="BD847" s="95"/>
      <c r="BE847" s="95"/>
      <c r="BF847" s="95"/>
      <c r="BG847" s="95"/>
      <c r="BH847" s="95"/>
      <c r="BI847" s="95"/>
      <c r="BJ847" s="95"/>
      <c r="BK847" s="95"/>
      <c r="BL847" s="95"/>
      <c r="BM847" s="95"/>
      <c r="BN847" s="95"/>
      <c r="BO847" s="95"/>
      <c r="BP847" s="95"/>
      <c r="BQ847" s="95"/>
      <c r="BR847" s="95"/>
      <c r="BS847" s="95"/>
      <c r="BT847" s="95"/>
      <c r="BU847" s="95"/>
    </row>
    <row r="848" spans="1:73" x14ac:dyDescent="0.25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95"/>
      <c r="AW848" s="95"/>
      <c r="AX848" s="95"/>
      <c r="AY848" s="95"/>
      <c r="AZ848" s="95"/>
      <c r="BA848" s="95"/>
      <c r="BB848" s="95"/>
      <c r="BC848" s="95"/>
      <c r="BD848" s="95"/>
      <c r="BE848" s="95"/>
      <c r="BF848" s="95"/>
      <c r="BG848" s="95"/>
      <c r="BH848" s="95"/>
      <c r="BI848" s="95"/>
      <c r="BJ848" s="95"/>
      <c r="BK848" s="95"/>
      <c r="BL848" s="95"/>
      <c r="BM848" s="95"/>
      <c r="BN848" s="95"/>
      <c r="BO848" s="95"/>
      <c r="BP848" s="95"/>
      <c r="BQ848" s="95"/>
      <c r="BR848" s="95"/>
      <c r="BS848" s="95"/>
      <c r="BT848" s="95"/>
      <c r="BU848" s="95"/>
    </row>
    <row r="849" spans="1:73" x14ac:dyDescent="0.25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95"/>
      <c r="AW849" s="95"/>
      <c r="AX849" s="95"/>
      <c r="AY849" s="95"/>
      <c r="AZ849" s="95"/>
      <c r="BA849" s="95"/>
      <c r="BB849" s="95"/>
      <c r="BC849" s="95"/>
      <c r="BD849" s="95"/>
      <c r="BE849" s="95"/>
      <c r="BF849" s="95"/>
      <c r="BG849" s="95"/>
      <c r="BH849" s="95"/>
      <c r="BI849" s="95"/>
      <c r="BJ849" s="95"/>
      <c r="BK849" s="95"/>
      <c r="BL849" s="95"/>
      <c r="BM849" s="95"/>
      <c r="BN849" s="95"/>
      <c r="BO849" s="95"/>
      <c r="BP849" s="95"/>
      <c r="BQ849" s="95"/>
      <c r="BR849" s="95"/>
      <c r="BS849" s="95"/>
      <c r="BT849" s="95"/>
      <c r="BU849" s="95"/>
    </row>
    <row r="850" spans="1:73" x14ac:dyDescent="0.25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95"/>
      <c r="AW850" s="95"/>
      <c r="AX850" s="95"/>
      <c r="AY850" s="95"/>
      <c r="AZ850" s="95"/>
      <c r="BA850" s="95"/>
      <c r="BB850" s="95"/>
      <c r="BC850" s="95"/>
      <c r="BD850" s="95"/>
      <c r="BE850" s="95"/>
      <c r="BF850" s="95"/>
      <c r="BG850" s="95"/>
      <c r="BH850" s="95"/>
      <c r="BI850" s="95"/>
      <c r="BJ850" s="95"/>
      <c r="BK850" s="95"/>
      <c r="BL850" s="95"/>
      <c r="BM850" s="95"/>
      <c r="BN850" s="95"/>
      <c r="BO850" s="95"/>
      <c r="BP850" s="95"/>
      <c r="BQ850" s="95"/>
      <c r="BR850" s="95"/>
      <c r="BS850" s="95"/>
      <c r="BT850" s="95"/>
      <c r="BU850" s="95"/>
    </row>
    <row r="851" spans="1:73" x14ac:dyDescent="0.25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95"/>
      <c r="AW851" s="95"/>
      <c r="AX851" s="95"/>
      <c r="AY851" s="95"/>
      <c r="AZ851" s="95"/>
      <c r="BA851" s="95"/>
      <c r="BB851" s="95"/>
      <c r="BC851" s="95"/>
      <c r="BD851" s="95"/>
      <c r="BE851" s="95"/>
      <c r="BF851" s="95"/>
      <c r="BG851" s="95"/>
      <c r="BH851" s="95"/>
      <c r="BI851" s="95"/>
      <c r="BJ851" s="95"/>
      <c r="BK851" s="95"/>
      <c r="BL851" s="95"/>
      <c r="BM851" s="95"/>
      <c r="BN851" s="95"/>
      <c r="BO851" s="95"/>
      <c r="BP851" s="95"/>
      <c r="BQ851" s="95"/>
      <c r="BR851" s="95"/>
      <c r="BS851" s="95"/>
      <c r="BT851" s="95"/>
      <c r="BU851" s="95"/>
    </row>
    <row r="852" spans="1:73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95"/>
      <c r="AW852" s="95"/>
      <c r="AX852" s="95"/>
      <c r="AY852" s="95"/>
      <c r="AZ852" s="95"/>
      <c r="BA852" s="95"/>
      <c r="BB852" s="95"/>
      <c r="BC852" s="95"/>
      <c r="BD852" s="95"/>
      <c r="BE852" s="95"/>
      <c r="BF852" s="95"/>
      <c r="BG852" s="95"/>
      <c r="BH852" s="95"/>
      <c r="BI852" s="95"/>
      <c r="BJ852" s="95"/>
      <c r="BK852" s="95"/>
      <c r="BL852" s="95"/>
      <c r="BM852" s="95"/>
      <c r="BN852" s="95"/>
      <c r="BO852" s="95"/>
      <c r="BP852" s="95"/>
      <c r="BQ852" s="95"/>
      <c r="BR852" s="95"/>
      <c r="BS852" s="95"/>
      <c r="BT852" s="95"/>
      <c r="BU852" s="95"/>
    </row>
    <row r="853" spans="1:73" x14ac:dyDescent="0.25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95"/>
      <c r="AW853" s="95"/>
      <c r="AX853" s="95"/>
      <c r="AY853" s="95"/>
      <c r="AZ853" s="95"/>
      <c r="BA853" s="95"/>
      <c r="BB853" s="95"/>
      <c r="BC853" s="95"/>
      <c r="BD853" s="95"/>
      <c r="BE853" s="95"/>
      <c r="BF853" s="95"/>
      <c r="BG853" s="95"/>
      <c r="BH853" s="95"/>
      <c r="BI853" s="95"/>
      <c r="BJ853" s="95"/>
      <c r="BK853" s="95"/>
      <c r="BL853" s="95"/>
      <c r="BM853" s="95"/>
      <c r="BN853" s="95"/>
      <c r="BO853" s="95"/>
      <c r="BP853" s="95"/>
      <c r="BQ853" s="95"/>
      <c r="BR853" s="95"/>
      <c r="BS853" s="95"/>
      <c r="BT853" s="95"/>
      <c r="BU853" s="95"/>
    </row>
    <row r="854" spans="1:73" x14ac:dyDescent="0.25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95"/>
      <c r="AW854" s="95"/>
      <c r="AX854" s="95"/>
      <c r="AY854" s="95"/>
      <c r="AZ854" s="95"/>
      <c r="BA854" s="95"/>
      <c r="BB854" s="95"/>
      <c r="BC854" s="95"/>
      <c r="BD854" s="95"/>
      <c r="BE854" s="95"/>
      <c r="BF854" s="95"/>
      <c r="BG854" s="95"/>
      <c r="BH854" s="95"/>
      <c r="BI854" s="95"/>
      <c r="BJ854" s="95"/>
      <c r="BK854" s="95"/>
      <c r="BL854" s="95"/>
      <c r="BM854" s="95"/>
      <c r="BN854" s="95"/>
      <c r="BO854" s="95"/>
      <c r="BP854" s="95"/>
      <c r="BQ854" s="95"/>
      <c r="BR854" s="95"/>
      <c r="BS854" s="95"/>
      <c r="BT854" s="95"/>
      <c r="BU854" s="95"/>
    </row>
    <row r="855" spans="1:73" x14ac:dyDescent="0.2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95"/>
      <c r="AW855" s="95"/>
      <c r="AX855" s="95"/>
      <c r="AY855" s="95"/>
      <c r="AZ855" s="95"/>
      <c r="BA855" s="95"/>
      <c r="BB855" s="95"/>
      <c r="BC855" s="95"/>
      <c r="BD855" s="95"/>
      <c r="BE855" s="95"/>
      <c r="BF855" s="95"/>
      <c r="BG855" s="95"/>
      <c r="BH855" s="95"/>
      <c r="BI855" s="95"/>
      <c r="BJ855" s="95"/>
      <c r="BK855" s="95"/>
      <c r="BL855" s="95"/>
      <c r="BM855" s="95"/>
      <c r="BN855" s="95"/>
      <c r="BO855" s="95"/>
      <c r="BP855" s="95"/>
      <c r="BQ855" s="95"/>
      <c r="BR855" s="95"/>
      <c r="BS855" s="95"/>
      <c r="BT855" s="95"/>
      <c r="BU855" s="95"/>
    </row>
    <row r="856" spans="1:73" x14ac:dyDescent="0.25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95"/>
      <c r="AW856" s="95"/>
      <c r="AX856" s="95"/>
      <c r="AY856" s="95"/>
      <c r="AZ856" s="95"/>
      <c r="BA856" s="95"/>
      <c r="BB856" s="95"/>
      <c r="BC856" s="95"/>
      <c r="BD856" s="95"/>
      <c r="BE856" s="95"/>
      <c r="BF856" s="95"/>
      <c r="BG856" s="95"/>
      <c r="BH856" s="95"/>
      <c r="BI856" s="95"/>
      <c r="BJ856" s="95"/>
      <c r="BK856" s="95"/>
      <c r="BL856" s="95"/>
      <c r="BM856" s="95"/>
      <c r="BN856" s="95"/>
      <c r="BO856" s="95"/>
      <c r="BP856" s="95"/>
      <c r="BQ856" s="95"/>
      <c r="BR856" s="95"/>
      <c r="BS856" s="95"/>
      <c r="BT856" s="95"/>
      <c r="BU856" s="95"/>
    </row>
    <row r="857" spans="1:73" x14ac:dyDescent="0.25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95"/>
      <c r="AW857" s="95"/>
      <c r="AX857" s="95"/>
      <c r="AY857" s="95"/>
      <c r="AZ857" s="95"/>
      <c r="BA857" s="95"/>
      <c r="BB857" s="95"/>
      <c r="BC857" s="95"/>
      <c r="BD857" s="95"/>
      <c r="BE857" s="95"/>
      <c r="BF857" s="95"/>
      <c r="BG857" s="95"/>
      <c r="BH857" s="95"/>
      <c r="BI857" s="95"/>
      <c r="BJ857" s="95"/>
      <c r="BK857" s="95"/>
      <c r="BL857" s="95"/>
      <c r="BM857" s="95"/>
      <c r="BN857" s="95"/>
      <c r="BO857" s="95"/>
      <c r="BP857" s="95"/>
      <c r="BQ857" s="95"/>
      <c r="BR857" s="95"/>
      <c r="BS857" s="95"/>
      <c r="BT857" s="95"/>
      <c r="BU857" s="95"/>
    </row>
    <row r="858" spans="1:73" x14ac:dyDescent="0.25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95"/>
      <c r="AW858" s="95"/>
      <c r="AX858" s="95"/>
      <c r="AY858" s="95"/>
      <c r="AZ858" s="95"/>
      <c r="BA858" s="95"/>
      <c r="BB858" s="95"/>
      <c r="BC858" s="95"/>
      <c r="BD858" s="95"/>
      <c r="BE858" s="95"/>
      <c r="BF858" s="95"/>
      <c r="BG858" s="95"/>
      <c r="BH858" s="95"/>
      <c r="BI858" s="95"/>
      <c r="BJ858" s="95"/>
      <c r="BK858" s="95"/>
      <c r="BL858" s="95"/>
      <c r="BM858" s="95"/>
      <c r="BN858" s="95"/>
      <c r="BO858" s="95"/>
      <c r="BP858" s="95"/>
      <c r="BQ858" s="95"/>
      <c r="BR858" s="95"/>
      <c r="BS858" s="95"/>
      <c r="BT858" s="95"/>
      <c r="BU858" s="95"/>
    </row>
    <row r="859" spans="1:73" x14ac:dyDescent="0.25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95"/>
      <c r="AW859" s="95"/>
      <c r="AX859" s="95"/>
      <c r="AY859" s="95"/>
      <c r="AZ859" s="95"/>
      <c r="BA859" s="95"/>
      <c r="BB859" s="95"/>
      <c r="BC859" s="95"/>
      <c r="BD859" s="95"/>
      <c r="BE859" s="95"/>
      <c r="BF859" s="95"/>
      <c r="BG859" s="95"/>
      <c r="BH859" s="95"/>
      <c r="BI859" s="95"/>
      <c r="BJ859" s="95"/>
      <c r="BK859" s="95"/>
      <c r="BL859" s="95"/>
      <c r="BM859" s="95"/>
      <c r="BN859" s="95"/>
      <c r="BO859" s="95"/>
      <c r="BP859" s="95"/>
      <c r="BQ859" s="95"/>
      <c r="BR859" s="95"/>
      <c r="BS859" s="95"/>
      <c r="BT859" s="95"/>
      <c r="BU859" s="95"/>
    </row>
    <row r="860" spans="1:73" x14ac:dyDescent="0.25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95"/>
      <c r="AW860" s="95"/>
      <c r="AX860" s="95"/>
      <c r="AY860" s="95"/>
      <c r="AZ860" s="95"/>
      <c r="BA860" s="95"/>
      <c r="BB860" s="95"/>
      <c r="BC860" s="95"/>
      <c r="BD860" s="95"/>
      <c r="BE860" s="95"/>
      <c r="BF860" s="95"/>
      <c r="BG860" s="95"/>
      <c r="BH860" s="95"/>
      <c r="BI860" s="95"/>
      <c r="BJ860" s="95"/>
      <c r="BK860" s="95"/>
      <c r="BL860" s="95"/>
      <c r="BM860" s="95"/>
      <c r="BN860" s="95"/>
      <c r="BO860" s="95"/>
      <c r="BP860" s="95"/>
      <c r="BQ860" s="95"/>
      <c r="BR860" s="95"/>
      <c r="BS860" s="95"/>
      <c r="BT860" s="95"/>
      <c r="BU860" s="95"/>
    </row>
    <row r="861" spans="1:73" x14ac:dyDescent="0.25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95"/>
      <c r="AW861" s="95"/>
      <c r="AX861" s="95"/>
      <c r="AY861" s="95"/>
      <c r="AZ861" s="95"/>
      <c r="BA861" s="95"/>
      <c r="BB861" s="95"/>
      <c r="BC861" s="95"/>
      <c r="BD861" s="95"/>
      <c r="BE861" s="95"/>
      <c r="BF861" s="95"/>
      <c r="BG861" s="95"/>
      <c r="BH861" s="95"/>
      <c r="BI861" s="95"/>
      <c r="BJ861" s="95"/>
      <c r="BK861" s="95"/>
      <c r="BL861" s="95"/>
      <c r="BM861" s="95"/>
      <c r="BN861" s="95"/>
      <c r="BO861" s="95"/>
      <c r="BP861" s="95"/>
      <c r="BQ861" s="95"/>
      <c r="BR861" s="95"/>
      <c r="BS861" s="95"/>
      <c r="BT861" s="95"/>
      <c r="BU861" s="95"/>
    </row>
    <row r="862" spans="1:73" x14ac:dyDescent="0.25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95"/>
      <c r="AW862" s="95"/>
      <c r="AX862" s="95"/>
      <c r="AY862" s="95"/>
      <c r="AZ862" s="95"/>
      <c r="BA862" s="95"/>
      <c r="BB862" s="95"/>
      <c r="BC862" s="95"/>
      <c r="BD862" s="95"/>
      <c r="BE862" s="95"/>
      <c r="BF862" s="95"/>
      <c r="BG862" s="95"/>
      <c r="BH862" s="95"/>
      <c r="BI862" s="95"/>
      <c r="BJ862" s="95"/>
      <c r="BK862" s="95"/>
      <c r="BL862" s="95"/>
      <c r="BM862" s="95"/>
      <c r="BN862" s="95"/>
      <c r="BO862" s="95"/>
      <c r="BP862" s="95"/>
      <c r="BQ862" s="95"/>
      <c r="BR862" s="95"/>
      <c r="BS862" s="95"/>
      <c r="BT862" s="95"/>
      <c r="BU862" s="95"/>
    </row>
    <row r="863" spans="1:73" x14ac:dyDescent="0.25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95"/>
      <c r="AW863" s="95"/>
      <c r="AX863" s="95"/>
      <c r="AY863" s="95"/>
      <c r="AZ863" s="95"/>
      <c r="BA863" s="95"/>
      <c r="BB863" s="95"/>
      <c r="BC863" s="95"/>
      <c r="BD863" s="95"/>
      <c r="BE863" s="95"/>
      <c r="BF863" s="95"/>
      <c r="BG863" s="95"/>
      <c r="BH863" s="95"/>
      <c r="BI863" s="95"/>
      <c r="BJ863" s="95"/>
      <c r="BK863" s="95"/>
      <c r="BL863" s="95"/>
      <c r="BM863" s="95"/>
      <c r="BN863" s="95"/>
      <c r="BO863" s="95"/>
      <c r="BP863" s="95"/>
      <c r="BQ863" s="95"/>
      <c r="BR863" s="95"/>
      <c r="BS863" s="95"/>
      <c r="BT863" s="95"/>
      <c r="BU863" s="95"/>
    </row>
    <row r="864" spans="1:73" x14ac:dyDescent="0.25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95"/>
      <c r="AW864" s="95"/>
      <c r="AX864" s="95"/>
      <c r="AY864" s="95"/>
      <c r="AZ864" s="95"/>
      <c r="BA864" s="95"/>
      <c r="BB864" s="95"/>
      <c r="BC864" s="95"/>
      <c r="BD864" s="95"/>
      <c r="BE864" s="95"/>
      <c r="BF864" s="95"/>
      <c r="BG864" s="95"/>
      <c r="BH864" s="95"/>
      <c r="BI864" s="95"/>
      <c r="BJ864" s="95"/>
      <c r="BK864" s="95"/>
      <c r="BL864" s="95"/>
      <c r="BM864" s="95"/>
      <c r="BN864" s="95"/>
      <c r="BO864" s="95"/>
      <c r="BP864" s="95"/>
      <c r="BQ864" s="95"/>
      <c r="BR864" s="95"/>
      <c r="BS864" s="95"/>
      <c r="BT864" s="95"/>
      <c r="BU864" s="95"/>
    </row>
    <row r="865" spans="1:73" x14ac:dyDescent="0.2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95"/>
      <c r="AW865" s="95"/>
      <c r="AX865" s="95"/>
      <c r="AY865" s="95"/>
      <c r="AZ865" s="95"/>
      <c r="BA865" s="95"/>
      <c r="BB865" s="95"/>
      <c r="BC865" s="95"/>
      <c r="BD865" s="95"/>
      <c r="BE865" s="95"/>
      <c r="BF865" s="95"/>
      <c r="BG865" s="95"/>
      <c r="BH865" s="95"/>
      <c r="BI865" s="95"/>
      <c r="BJ865" s="95"/>
      <c r="BK865" s="95"/>
      <c r="BL865" s="95"/>
      <c r="BM865" s="95"/>
      <c r="BN865" s="95"/>
      <c r="BO865" s="95"/>
      <c r="BP865" s="95"/>
      <c r="BQ865" s="95"/>
      <c r="BR865" s="95"/>
      <c r="BS865" s="95"/>
      <c r="BT865" s="95"/>
      <c r="BU865" s="95"/>
    </row>
    <row r="866" spans="1:73" x14ac:dyDescent="0.25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95"/>
      <c r="AW866" s="95"/>
      <c r="AX866" s="95"/>
      <c r="AY866" s="95"/>
      <c r="AZ866" s="95"/>
      <c r="BA866" s="95"/>
      <c r="BB866" s="95"/>
      <c r="BC866" s="95"/>
      <c r="BD866" s="95"/>
      <c r="BE866" s="95"/>
      <c r="BF866" s="95"/>
      <c r="BG866" s="95"/>
      <c r="BH866" s="95"/>
      <c r="BI866" s="95"/>
      <c r="BJ866" s="95"/>
      <c r="BK866" s="95"/>
      <c r="BL866" s="95"/>
      <c r="BM866" s="95"/>
      <c r="BN866" s="95"/>
      <c r="BO866" s="95"/>
      <c r="BP866" s="95"/>
      <c r="BQ866" s="95"/>
      <c r="BR866" s="95"/>
      <c r="BS866" s="95"/>
      <c r="BT866" s="95"/>
      <c r="BU866" s="95"/>
    </row>
    <row r="867" spans="1:73" x14ac:dyDescent="0.25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95"/>
      <c r="AW867" s="95"/>
      <c r="AX867" s="95"/>
      <c r="AY867" s="95"/>
      <c r="AZ867" s="95"/>
      <c r="BA867" s="95"/>
      <c r="BB867" s="95"/>
      <c r="BC867" s="95"/>
      <c r="BD867" s="95"/>
      <c r="BE867" s="95"/>
      <c r="BF867" s="95"/>
      <c r="BG867" s="95"/>
      <c r="BH867" s="95"/>
      <c r="BI867" s="95"/>
      <c r="BJ867" s="95"/>
      <c r="BK867" s="95"/>
      <c r="BL867" s="95"/>
      <c r="BM867" s="95"/>
      <c r="BN867" s="95"/>
      <c r="BO867" s="95"/>
      <c r="BP867" s="95"/>
      <c r="BQ867" s="95"/>
      <c r="BR867" s="95"/>
      <c r="BS867" s="95"/>
      <c r="BT867" s="95"/>
      <c r="BU867" s="95"/>
    </row>
    <row r="868" spans="1:73" x14ac:dyDescent="0.25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95"/>
      <c r="AW868" s="95"/>
      <c r="AX868" s="95"/>
      <c r="AY868" s="95"/>
      <c r="AZ868" s="95"/>
      <c r="BA868" s="95"/>
      <c r="BB868" s="95"/>
      <c r="BC868" s="95"/>
      <c r="BD868" s="95"/>
      <c r="BE868" s="95"/>
      <c r="BF868" s="95"/>
      <c r="BG868" s="95"/>
      <c r="BH868" s="95"/>
      <c r="BI868" s="95"/>
      <c r="BJ868" s="95"/>
      <c r="BK868" s="95"/>
      <c r="BL868" s="95"/>
      <c r="BM868" s="95"/>
      <c r="BN868" s="95"/>
      <c r="BO868" s="95"/>
      <c r="BP868" s="95"/>
      <c r="BQ868" s="95"/>
      <c r="BR868" s="95"/>
      <c r="BS868" s="95"/>
      <c r="BT868" s="95"/>
      <c r="BU868" s="95"/>
    </row>
    <row r="869" spans="1:73" x14ac:dyDescent="0.25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95"/>
      <c r="AW869" s="95"/>
      <c r="AX869" s="95"/>
      <c r="AY869" s="95"/>
      <c r="AZ869" s="95"/>
      <c r="BA869" s="95"/>
      <c r="BB869" s="95"/>
      <c r="BC869" s="95"/>
      <c r="BD869" s="95"/>
      <c r="BE869" s="95"/>
      <c r="BF869" s="95"/>
      <c r="BG869" s="95"/>
      <c r="BH869" s="95"/>
      <c r="BI869" s="95"/>
      <c r="BJ869" s="95"/>
      <c r="BK869" s="95"/>
      <c r="BL869" s="95"/>
      <c r="BM869" s="95"/>
      <c r="BN869" s="95"/>
      <c r="BO869" s="95"/>
      <c r="BP869" s="95"/>
      <c r="BQ869" s="95"/>
      <c r="BR869" s="95"/>
      <c r="BS869" s="95"/>
      <c r="BT869" s="95"/>
      <c r="BU869" s="95"/>
    </row>
    <row r="870" spans="1:73" x14ac:dyDescent="0.25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95"/>
      <c r="AW870" s="95"/>
      <c r="AX870" s="95"/>
      <c r="AY870" s="95"/>
      <c r="AZ870" s="95"/>
      <c r="BA870" s="95"/>
      <c r="BB870" s="95"/>
      <c r="BC870" s="95"/>
      <c r="BD870" s="95"/>
      <c r="BE870" s="95"/>
      <c r="BF870" s="95"/>
      <c r="BG870" s="95"/>
      <c r="BH870" s="95"/>
      <c r="BI870" s="95"/>
      <c r="BJ870" s="95"/>
      <c r="BK870" s="95"/>
      <c r="BL870" s="95"/>
      <c r="BM870" s="95"/>
      <c r="BN870" s="95"/>
      <c r="BO870" s="95"/>
      <c r="BP870" s="95"/>
      <c r="BQ870" s="95"/>
      <c r="BR870" s="95"/>
      <c r="BS870" s="95"/>
      <c r="BT870" s="95"/>
      <c r="BU870" s="95"/>
    </row>
    <row r="871" spans="1:73" x14ac:dyDescent="0.25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95"/>
      <c r="AW871" s="95"/>
      <c r="AX871" s="95"/>
      <c r="AY871" s="95"/>
      <c r="AZ871" s="95"/>
      <c r="BA871" s="95"/>
      <c r="BB871" s="95"/>
      <c r="BC871" s="95"/>
      <c r="BD871" s="95"/>
      <c r="BE871" s="95"/>
      <c r="BF871" s="95"/>
      <c r="BG871" s="95"/>
      <c r="BH871" s="95"/>
      <c r="BI871" s="95"/>
      <c r="BJ871" s="95"/>
      <c r="BK871" s="95"/>
      <c r="BL871" s="95"/>
      <c r="BM871" s="95"/>
      <c r="BN871" s="95"/>
      <c r="BO871" s="95"/>
      <c r="BP871" s="95"/>
      <c r="BQ871" s="95"/>
      <c r="BR871" s="95"/>
      <c r="BS871" s="95"/>
      <c r="BT871" s="95"/>
      <c r="BU871" s="95"/>
    </row>
    <row r="872" spans="1:73" x14ac:dyDescent="0.25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95"/>
      <c r="AW872" s="95"/>
      <c r="AX872" s="95"/>
      <c r="AY872" s="95"/>
      <c r="AZ872" s="95"/>
      <c r="BA872" s="95"/>
      <c r="BB872" s="95"/>
      <c r="BC872" s="95"/>
      <c r="BD872" s="95"/>
      <c r="BE872" s="95"/>
      <c r="BF872" s="95"/>
      <c r="BG872" s="95"/>
      <c r="BH872" s="95"/>
      <c r="BI872" s="95"/>
      <c r="BJ872" s="95"/>
      <c r="BK872" s="95"/>
      <c r="BL872" s="95"/>
      <c r="BM872" s="95"/>
      <c r="BN872" s="95"/>
      <c r="BO872" s="95"/>
      <c r="BP872" s="95"/>
      <c r="BQ872" s="95"/>
      <c r="BR872" s="95"/>
      <c r="BS872" s="95"/>
      <c r="BT872" s="95"/>
      <c r="BU872" s="95"/>
    </row>
    <row r="873" spans="1:73" x14ac:dyDescent="0.25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95"/>
      <c r="AW873" s="95"/>
      <c r="AX873" s="95"/>
      <c r="AY873" s="95"/>
      <c r="AZ873" s="95"/>
      <c r="BA873" s="95"/>
      <c r="BB873" s="95"/>
      <c r="BC873" s="95"/>
      <c r="BD873" s="95"/>
      <c r="BE873" s="95"/>
      <c r="BF873" s="95"/>
      <c r="BG873" s="95"/>
      <c r="BH873" s="95"/>
      <c r="BI873" s="95"/>
      <c r="BJ873" s="95"/>
      <c r="BK873" s="95"/>
      <c r="BL873" s="95"/>
      <c r="BM873" s="95"/>
      <c r="BN873" s="95"/>
      <c r="BO873" s="95"/>
      <c r="BP873" s="95"/>
      <c r="BQ873" s="95"/>
      <c r="BR873" s="95"/>
      <c r="BS873" s="95"/>
      <c r="BT873" s="95"/>
      <c r="BU873" s="95"/>
    </row>
    <row r="874" spans="1:73" x14ac:dyDescent="0.25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95"/>
      <c r="AW874" s="95"/>
      <c r="AX874" s="95"/>
      <c r="AY874" s="95"/>
      <c r="AZ874" s="95"/>
      <c r="BA874" s="95"/>
      <c r="BB874" s="95"/>
      <c r="BC874" s="95"/>
      <c r="BD874" s="95"/>
      <c r="BE874" s="95"/>
      <c r="BF874" s="95"/>
      <c r="BG874" s="95"/>
      <c r="BH874" s="95"/>
      <c r="BI874" s="95"/>
      <c r="BJ874" s="95"/>
      <c r="BK874" s="95"/>
      <c r="BL874" s="95"/>
      <c r="BM874" s="95"/>
      <c r="BN874" s="95"/>
      <c r="BO874" s="95"/>
      <c r="BP874" s="95"/>
      <c r="BQ874" s="95"/>
      <c r="BR874" s="95"/>
      <c r="BS874" s="95"/>
      <c r="BT874" s="95"/>
      <c r="BU874" s="95"/>
    </row>
    <row r="875" spans="1:73" x14ac:dyDescent="0.2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95"/>
      <c r="AW875" s="95"/>
      <c r="AX875" s="95"/>
      <c r="AY875" s="95"/>
      <c r="AZ875" s="95"/>
      <c r="BA875" s="95"/>
      <c r="BB875" s="95"/>
      <c r="BC875" s="95"/>
      <c r="BD875" s="95"/>
      <c r="BE875" s="95"/>
      <c r="BF875" s="95"/>
      <c r="BG875" s="95"/>
      <c r="BH875" s="95"/>
      <c r="BI875" s="95"/>
      <c r="BJ875" s="95"/>
      <c r="BK875" s="95"/>
      <c r="BL875" s="95"/>
      <c r="BM875" s="95"/>
      <c r="BN875" s="95"/>
      <c r="BO875" s="95"/>
      <c r="BP875" s="95"/>
      <c r="BQ875" s="95"/>
      <c r="BR875" s="95"/>
      <c r="BS875" s="95"/>
      <c r="BT875" s="95"/>
      <c r="BU875" s="95"/>
    </row>
    <row r="876" spans="1:73" x14ac:dyDescent="0.25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95"/>
      <c r="AW876" s="95"/>
      <c r="AX876" s="95"/>
      <c r="AY876" s="95"/>
      <c r="AZ876" s="95"/>
      <c r="BA876" s="95"/>
      <c r="BB876" s="95"/>
      <c r="BC876" s="95"/>
      <c r="BD876" s="95"/>
      <c r="BE876" s="95"/>
      <c r="BF876" s="95"/>
      <c r="BG876" s="95"/>
      <c r="BH876" s="95"/>
      <c r="BI876" s="95"/>
      <c r="BJ876" s="95"/>
      <c r="BK876" s="95"/>
      <c r="BL876" s="95"/>
      <c r="BM876" s="95"/>
      <c r="BN876" s="95"/>
      <c r="BO876" s="95"/>
      <c r="BP876" s="95"/>
      <c r="BQ876" s="95"/>
      <c r="BR876" s="95"/>
      <c r="BS876" s="95"/>
      <c r="BT876" s="95"/>
      <c r="BU876" s="95"/>
    </row>
    <row r="877" spans="1:73" x14ac:dyDescent="0.25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95"/>
      <c r="AW877" s="95"/>
      <c r="AX877" s="95"/>
      <c r="AY877" s="95"/>
      <c r="AZ877" s="95"/>
      <c r="BA877" s="95"/>
      <c r="BB877" s="95"/>
      <c r="BC877" s="95"/>
      <c r="BD877" s="95"/>
      <c r="BE877" s="95"/>
      <c r="BF877" s="95"/>
      <c r="BG877" s="95"/>
      <c r="BH877" s="95"/>
      <c r="BI877" s="95"/>
      <c r="BJ877" s="95"/>
      <c r="BK877" s="95"/>
      <c r="BL877" s="95"/>
      <c r="BM877" s="95"/>
      <c r="BN877" s="95"/>
      <c r="BO877" s="95"/>
      <c r="BP877" s="95"/>
      <c r="BQ877" s="95"/>
      <c r="BR877" s="95"/>
      <c r="BS877" s="95"/>
      <c r="BT877" s="95"/>
      <c r="BU877" s="95"/>
    </row>
    <row r="878" spans="1:73" x14ac:dyDescent="0.25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95"/>
      <c r="AW878" s="95"/>
      <c r="AX878" s="95"/>
      <c r="AY878" s="95"/>
      <c r="AZ878" s="95"/>
      <c r="BA878" s="95"/>
      <c r="BB878" s="95"/>
      <c r="BC878" s="95"/>
      <c r="BD878" s="95"/>
      <c r="BE878" s="95"/>
      <c r="BF878" s="95"/>
      <c r="BG878" s="95"/>
      <c r="BH878" s="95"/>
      <c r="BI878" s="95"/>
      <c r="BJ878" s="95"/>
      <c r="BK878" s="95"/>
      <c r="BL878" s="95"/>
      <c r="BM878" s="95"/>
      <c r="BN878" s="95"/>
      <c r="BO878" s="95"/>
      <c r="BP878" s="95"/>
      <c r="BQ878" s="95"/>
      <c r="BR878" s="95"/>
      <c r="BS878" s="95"/>
      <c r="BT878" s="95"/>
      <c r="BU878" s="95"/>
    </row>
    <row r="879" spans="1:73" x14ac:dyDescent="0.25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95"/>
      <c r="AW879" s="95"/>
      <c r="AX879" s="95"/>
      <c r="AY879" s="95"/>
      <c r="AZ879" s="95"/>
      <c r="BA879" s="95"/>
      <c r="BB879" s="95"/>
      <c r="BC879" s="95"/>
      <c r="BD879" s="95"/>
      <c r="BE879" s="95"/>
      <c r="BF879" s="95"/>
      <c r="BG879" s="95"/>
      <c r="BH879" s="95"/>
      <c r="BI879" s="95"/>
      <c r="BJ879" s="95"/>
      <c r="BK879" s="95"/>
      <c r="BL879" s="95"/>
      <c r="BM879" s="95"/>
      <c r="BN879" s="95"/>
      <c r="BO879" s="95"/>
      <c r="BP879" s="95"/>
      <c r="BQ879" s="95"/>
      <c r="BR879" s="95"/>
      <c r="BS879" s="95"/>
      <c r="BT879" s="95"/>
      <c r="BU879" s="95"/>
    </row>
    <row r="880" spans="1:73" x14ac:dyDescent="0.25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95"/>
      <c r="AW880" s="95"/>
      <c r="AX880" s="95"/>
      <c r="AY880" s="95"/>
      <c r="AZ880" s="95"/>
      <c r="BA880" s="95"/>
      <c r="BB880" s="95"/>
      <c r="BC880" s="95"/>
      <c r="BD880" s="95"/>
      <c r="BE880" s="95"/>
      <c r="BF880" s="95"/>
      <c r="BG880" s="95"/>
      <c r="BH880" s="95"/>
      <c r="BI880" s="95"/>
      <c r="BJ880" s="95"/>
      <c r="BK880" s="95"/>
      <c r="BL880" s="95"/>
      <c r="BM880" s="95"/>
      <c r="BN880" s="95"/>
      <c r="BO880" s="95"/>
      <c r="BP880" s="95"/>
      <c r="BQ880" s="95"/>
      <c r="BR880" s="95"/>
      <c r="BS880" s="95"/>
      <c r="BT880" s="95"/>
      <c r="BU880" s="95"/>
    </row>
    <row r="881" spans="1:73" x14ac:dyDescent="0.25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95"/>
      <c r="AW881" s="95"/>
      <c r="AX881" s="95"/>
      <c r="AY881" s="95"/>
      <c r="AZ881" s="95"/>
      <c r="BA881" s="95"/>
      <c r="BB881" s="95"/>
      <c r="BC881" s="95"/>
      <c r="BD881" s="95"/>
      <c r="BE881" s="95"/>
      <c r="BF881" s="95"/>
      <c r="BG881" s="95"/>
      <c r="BH881" s="95"/>
      <c r="BI881" s="95"/>
      <c r="BJ881" s="95"/>
      <c r="BK881" s="95"/>
      <c r="BL881" s="95"/>
      <c r="BM881" s="95"/>
      <c r="BN881" s="95"/>
      <c r="BO881" s="95"/>
      <c r="BP881" s="95"/>
      <c r="BQ881" s="95"/>
      <c r="BR881" s="95"/>
      <c r="BS881" s="95"/>
      <c r="BT881" s="95"/>
      <c r="BU881" s="95"/>
    </row>
    <row r="882" spans="1:73" x14ac:dyDescent="0.25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95"/>
      <c r="AW882" s="95"/>
      <c r="AX882" s="95"/>
      <c r="AY882" s="95"/>
      <c r="AZ882" s="95"/>
      <c r="BA882" s="95"/>
      <c r="BB882" s="95"/>
      <c r="BC882" s="95"/>
      <c r="BD882" s="95"/>
      <c r="BE882" s="95"/>
      <c r="BF882" s="95"/>
      <c r="BG882" s="95"/>
      <c r="BH882" s="95"/>
      <c r="BI882" s="95"/>
      <c r="BJ882" s="95"/>
      <c r="BK882" s="95"/>
      <c r="BL882" s="95"/>
      <c r="BM882" s="95"/>
      <c r="BN882" s="95"/>
      <c r="BO882" s="95"/>
      <c r="BP882" s="95"/>
      <c r="BQ882" s="95"/>
      <c r="BR882" s="95"/>
      <c r="BS882" s="95"/>
      <c r="BT882" s="95"/>
      <c r="BU882" s="95"/>
    </row>
    <row r="883" spans="1:73" x14ac:dyDescent="0.25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95"/>
      <c r="AW883" s="95"/>
      <c r="AX883" s="95"/>
      <c r="AY883" s="95"/>
      <c r="AZ883" s="95"/>
      <c r="BA883" s="95"/>
      <c r="BB883" s="95"/>
      <c r="BC883" s="95"/>
      <c r="BD883" s="95"/>
      <c r="BE883" s="95"/>
      <c r="BF883" s="95"/>
      <c r="BG883" s="95"/>
      <c r="BH883" s="95"/>
      <c r="BI883" s="95"/>
      <c r="BJ883" s="95"/>
      <c r="BK883" s="95"/>
      <c r="BL883" s="95"/>
      <c r="BM883" s="95"/>
      <c r="BN883" s="95"/>
      <c r="BO883" s="95"/>
      <c r="BP883" s="95"/>
      <c r="BQ883" s="95"/>
      <c r="BR883" s="95"/>
      <c r="BS883" s="95"/>
      <c r="BT883" s="95"/>
      <c r="BU883" s="95"/>
    </row>
    <row r="884" spans="1:73" x14ac:dyDescent="0.25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95"/>
      <c r="AW884" s="95"/>
      <c r="AX884" s="95"/>
      <c r="AY884" s="95"/>
      <c r="AZ884" s="95"/>
      <c r="BA884" s="95"/>
      <c r="BB884" s="95"/>
      <c r="BC884" s="95"/>
      <c r="BD884" s="95"/>
      <c r="BE884" s="95"/>
      <c r="BF884" s="95"/>
      <c r="BG884" s="95"/>
      <c r="BH884" s="95"/>
      <c r="BI884" s="95"/>
      <c r="BJ884" s="95"/>
      <c r="BK884" s="95"/>
      <c r="BL884" s="95"/>
      <c r="BM884" s="95"/>
      <c r="BN884" s="95"/>
      <c r="BO884" s="95"/>
      <c r="BP884" s="95"/>
      <c r="BQ884" s="95"/>
      <c r="BR884" s="95"/>
      <c r="BS884" s="95"/>
      <c r="BT884" s="95"/>
      <c r="BU884" s="95"/>
    </row>
    <row r="885" spans="1:73" x14ac:dyDescent="0.2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95"/>
      <c r="AW885" s="95"/>
      <c r="AX885" s="95"/>
      <c r="AY885" s="95"/>
      <c r="AZ885" s="95"/>
      <c r="BA885" s="95"/>
      <c r="BB885" s="95"/>
      <c r="BC885" s="95"/>
      <c r="BD885" s="95"/>
      <c r="BE885" s="95"/>
      <c r="BF885" s="95"/>
      <c r="BG885" s="95"/>
      <c r="BH885" s="95"/>
      <c r="BI885" s="95"/>
      <c r="BJ885" s="95"/>
      <c r="BK885" s="95"/>
      <c r="BL885" s="95"/>
      <c r="BM885" s="95"/>
      <c r="BN885" s="95"/>
      <c r="BO885" s="95"/>
      <c r="BP885" s="95"/>
      <c r="BQ885" s="95"/>
      <c r="BR885" s="95"/>
      <c r="BS885" s="95"/>
      <c r="BT885" s="95"/>
      <c r="BU885" s="95"/>
    </row>
    <row r="886" spans="1:73" x14ac:dyDescent="0.25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95"/>
      <c r="AW886" s="95"/>
      <c r="AX886" s="95"/>
      <c r="AY886" s="95"/>
      <c r="AZ886" s="95"/>
      <c r="BA886" s="95"/>
      <c r="BB886" s="95"/>
      <c r="BC886" s="95"/>
      <c r="BD886" s="95"/>
      <c r="BE886" s="95"/>
      <c r="BF886" s="95"/>
      <c r="BG886" s="95"/>
      <c r="BH886" s="95"/>
      <c r="BI886" s="95"/>
      <c r="BJ886" s="95"/>
      <c r="BK886" s="95"/>
      <c r="BL886" s="95"/>
      <c r="BM886" s="95"/>
      <c r="BN886" s="95"/>
      <c r="BO886" s="95"/>
      <c r="BP886" s="95"/>
      <c r="BQ886" s="95"/>
      <c r="BR886" s="95"/>
      <c r="BS886" s="95"/>
      <c r="BT886" s="95"/>
      <c r="BU886" s="95"/>
    </row>
    <row r="887" spans="1:73" x14ac:dyDescent="0.25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95"/>
      <c r="AW887" s="95"/>
      <c r="AX887" s="95"/>
      <c r="AY887" s="95"/>
      <c r="AZ887" s="95"/>
      <c r="BA887" s="95"/>
      <c r="BB887" s="95"/>
      <c r="BC887" s="95"/>
      <c r="BD887" s="95"/>
      <c r="BE887" s="95"/>
      <c r="BF887" s="95"/>
      <c r="BG887" s="95"/>
      <c r="BH887" s="95"/>
      <c r="BI887" s="95"/>
      <c r="BJ887" s="95"/>
      <c r="BK887" s="95"/>
      <c r="BL887" s="95"/>
      <c r="BM887" s="95"/>
      <c r="BN887" s="95"/>
      <c r="BO887" s="95"/>
      <c r="BP887" s="95"/>
      <c r="BQ887" s="95"/>
      <c r="BR887" s="95"/>
      <c r="BS887" s="95"/>
      <c r="BT887" s="95"/>
      <c r="BU887" s="95"/>
    </row>
    <row r="888" spans="1:73" x14ac:dyDescent="0.25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95"/>
      <c r="AW888" s="95"/>
      <c r="AX888" s="95"/>
      <c r="AY888" s="95"/>
      <c r="AZ888" s="95"/>
      <c r="BA888" s="95"/>
      <c r="BB888" s="95"/>
      <c r="BC888" s="95"/>
      <c r="BD888" s="95"/>
      <c r="BE888" s="95"/>
      <c r="BF888" s="95"/>
      <c r="BG888" s="95"/>
      <c r="BH888" s="95"/>
      <c r="BI888" s="95"/>
      <c r="BJ888" s="95"/>
      <c r="BK888" s="95"/>
      <c r="BL888" s="95"/>
      <c r="BM888" s="95"/>
      <c r="BN888" s="95"/>
      <c r="BO888" s="95"/>
      <c r="BP888" s="95"/>
      <c r="BQ888" s="95"/>
      <c r="BR888" s="95"/>
      <c r="BS888" s="95"/>
      <c r="BT888" s="95"/>
      <c r="BU888" s="95"/>
    </row>
    <row r="889" spans="1:73" x14ac:dyDescent="0.25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95"/>
      <c r="AW889" s="95"/>
      <c r="AX889" s="95"/>
      <c r="AY889" s="95"/>
      <c r="AZ889" s="95"/>
      <c r="BA889" s="95"/>
      <c r="BB889" s="95"/>
      <c r="BC889" s="95"/>
      <c r="BD889" s="95"/>
      <c r="BE889" s="95"/>
      <c r="BF889" s="95"/>
      <c r="BG889" s="95"/>
      <c r="BH889" s="95"/>
      <c r="BI889" s="95"/>
      <c r="BJ889" s="95"/>
      <c r="BK889" s="95"/>
      <c r="BL889" s="95"/>
      <c r="BM889" s="95"/>
      <c r="BN889" s="95"/>
      <c r="BO889" s="95"/>
      <c r="BP889" s="95"/>
      <c r="BQ889" s="95"/>
      <c r="BR889" s="95"/>
      <c r="BS889" s="95"/>
      <c r="BT889" s="95"/>
      <c r="BU889" s="95"/>
    </row>
    <row r="890" spans="1:73" x14ac:dyDescent="0.25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95"/>
      <c r="AW890" s="95"/>
      <c r="AX890" s="95"/>
      <c r="AY890" s="95"/>
      <c r="AZ890" s="95"/>
      <c r="BA890" s="95"/>
      <c r="BB890" s="95"/>
      <c r="BC890" s="95"/>
      <c r="BD890" s="95"/>
      <c r="BE890" s="95"/>
      <c r="BF890" s="95"/>
      <c r="BG890" s="95"/>
      <c r="BH890" s="95"/>
      <c r="BI890" s="95"/>
      <c r="BJ890" s="95"/>
      <c r="BK890" s="95"/>
      <c r="BL890" s="95"/>
      <c r="BM890" s="95"/>
      <c r="BN890" s="95"/>
      <c r="BO890" s="95"/>
      <c r="BP890" s="95"/>
      <c r="BQ890" s="95"/>
      <c r="BR890" s="95"/>
      <c r="BS890" s="95"/>
      <c r="BT890" s="95"/>
      <c r="BU890" s="95"/>
    </row>
    <row r="891" spans="1:73" x14ac:dyDescent="0.25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95"/>
      <c r="AW891" s="95"/>
      <c r="AX891" s="95"/>
      <c r="AY891" s="95"/>
      <c r="AZ891" s="95"/>
      <c r="BA891" s="95"/>
      <c r="BB891" s="95"/>
      <c r="BC891" s="95"/>
      <c r="BD891" s="95"/>
      <c r="BE891" s="95"/>
      <c r="BF891" s="95"/>
      <c r="BG891" s="95"/>
      <c r="BH891" s="95"/>
      <c r="BI891" s="95"/>
      <c r="BJ891" s="95"/>
      <c r="BK891" s="95"/>
      <c r="BL891" s="95"/>
      <c r="BM891" s="95"/>
      <c r="BN891" s="95"/>
      <c r="BO891" s="95"/>
      <c r="BP891" s="95"/>
      <c r="BQ891" s="95"/>
      <c r="BR891" s="95"/>
      <c r="BS891" s="95"/>
      <c r="BT891" s="95"/>
      <c r="BU891" s="95"/>
    </row>
    <row r="892" spans="1:73" x14ac:dyDescent="0.25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95"/>
      <c r="AW892" s="95"/>
      <c r="AX892" s="95"/>
      <c r="AY892" s="95"/>
      <c r="AZ892" s="95"/>
      <c r="BA892" s="95"/>
      <c r="BB892" s="95"/>
      <c r="BC892" s="95"/>
      <c r="BD892" s="95"/>
      <c r="BE892" s="95"/>
      <c r="BF892" s="95"/>
      <c r="BG892" s="95"/>
      <c r="BH892" s="95"/>
      <c r="BI892" s="95"/>
      <c r="BJ892" s="95"/>
      <c r="BK892" s="95"/>
      <c r="BL892" s="95"/>
      <c r="BM892" s="95"/>
      <c r="BN892" s="95"/>
      <c r="BO892" s="95"/>
      <c r="BP892" s="95"/>
      <c r="BQ892" s="95"/>
      <c r="BR892" s="95"/>
      <c r="BS892" s="95"/>
      <c r="BT892" s="95"/>
      <c r="BU892" s="95"/>
    </row>
    <row r="893" spans="1:73" x14ac:dyDescent="0.25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95"/>
      <c r="AW893" s="95"/>
      <c r="AX893" s="95"/>
      <c r="AY893" s="95"/>
      <c r="AZ893" s="95"/>
      <c r="BA893" s="95"/>
      <c r="BB893" s="95"/>
      <c r="BC893" s="95"/>
      <c r="BD893" s="95"/>
      <c r="BE893" s="95"/>
      <c r="BF893" s="95"/>
      <c r="BG893" s="95"/>
      <c r="BH893" s="95"/>
      <c r="BI893" s="95"/>
      <c r="BJ893" s="95"/>
      <c r="BK893" s="95"/>
      <c r="BL893" s="95"/>
      <c r="BM893" s="95"/>
      <c r="BN893" s="95"/>
      <c r="BO893" s="95"/>
      <c r="BP893" s="95"/>
      <c r="BQ893" s="95"/>
      <c r="BR893" s="95"/>
      <c r="BS893" s="95"/>
      <c r="BT893" s="95"/>
      <c r="BU893" s="95"/>
    </row>
    <row r="894" spans="1:73" x14ac:dyDescent="0.25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95"/>
      <c r="AW894" s="95"/>
      <c r="AX894" s="95"/>
      <c r="AY894" s="95"/>
      <c r="AZ894" s="95"/>
      <c r="BA894" s="95"/>
      <c r="BB894" s="95"/>
      <c r="BC894" s="95"/>
      <c r="BD894" s="95"/>
      <c r="BE894" s="95"/>
      <c r="BF894" s="95"/>
      <c r="BG894" s="95"/>
      <c r="BH894" s="95"/>
      <c r="BI894" s="95"/>
      <c r="BJ894" s="95"/>
      <c r="BK894" s="95"/>
      <c r="BL894" s="95"/>
      <c r="BM894" s="95"/>
      <c r="BN894" s="95"/>
      <c r="BO894" s="95"/>
      <c r="BP894" s="95"/>
      <c r="BQ894" s="95"/>
      <c r="BR894" s="95"/>
      <c r="BS894" s="95"/>
      <c r="BT894" s="95"/>
      <c r="BU894" s="95"/>
    </row>
    <row r="895" spans="1:73" x14ac:dyDescent="0.2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95"/>
      <c r="AW895" s="95"/>
      <c r="AX895" s="95"/>
      <c r="AY895" s="95"/>
      <c r="AZ895" s="95"/>
      <c r="BA895" s="95"/>
      <c r="BB895" s="95"/>
      <c r="BC895" s="95"/>
      <c r="BD895" s="95"/>
      <c r="BE895" s="95"/>
      <c r="BF895" s="95"/>
      <c r="BG895" s="95"/>
      <c r="BH895" s="95"/>
      <c r="BI895" s="95"/>
      <c r="BJ895" s="95"/>
      <c r="BK895" s="95"/>
      <c r="BL895" s="95"/>
      <c r="BM895" s="95"/>
      <c r="BN895" s="95"/>
      <c r="BO895" s="95"/>
      <c r="BP895" s="95"/>
      <c r="BQ895" s="95"/>
      <c r="BR895" s="95"/>
      <c r="BS895" s="95"/>
      <c r="BT895" s="95"/>
      <c r="BU895" s="95"/>
    </row>
    <row r="896" spans="1:73" x14ac:dyDescent="0.25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95"/>
      <c r="AW896" s="95"/>
      <c r="AX896" s="95"/>
      <c r="AY896" s="95"/>
      <c r="AZ896" s="95"/>
      <c r="BA896" s="95"/>
      <c r="BB896" s="95"/>
      <c r="BC896" s="95"/>
      <c r="BD896" s="95"/>
      <c r="BE896" s="95"/>
      <c r="BF896" s="95"/>
      <c r="BG896" s="95"/>
      <c r="BH896" s="95"/>
      <c r="BI896" s="95"/>
      <c r="BJ896" s="95"/>
      <c r="BK896" s="95"/>
      <c r="BL896" s="95"/>
      <c r="BM896" s="95"/>
      <c r="BN896" s="95"/>
      <c r="BO896" s="95"/>
      <c r="BP896" s="95"/>
      <c r="BQ896" s="95"/>
      <c r="BR896" s="95"/>
      <c r="BS896" s="95"/>
      <c r="BT896" s="95"/>
      <c r="BU896" s="95"/>
    </row>
    <row r="897" spans="1:73" x14ac:dyDescent="0.25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95"/>
      <c r="AW897" s="95"/>
      <c r="AX897" s="95"/>
      <c r="AY897" s="95"/>
      <c r="AZ897" s="95"/>
      <c r="BA897" s="95"/>
      <c r="BB897" s="95"/>
      <c r="BC897" s="95"/>
      <c r="BD897" s="95"/>
      <c r="BE897" s="95"/>
      <c r="BF897" s="95"/>
      <c r="BG897" s="95"/>
      <c r="BH897" s="95"/>
      <c r="BI897" s="95"/>
      <c r="BJ897" s="95"/>
      <c r="BK897" s="95"/>
      <c r="BL897" s="95"/>
      <c r="BM897" s="95"/>
      <c r="BN897" s="95"/>
      <c r="BO897" s="95"/>
      <c r="BP897" s="95"/>
      <c r="BQ897" s="95"/>
      <c r="BR897" s="95"/>
      <c r="BS897" s="95"/>
      <c r="BT897" s="95"/>
      <c r="BU897" s="95"/>
    </row>
    <row r="898" spans="1:73" x14ac:dyDescent="0.25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95"/>
      <c r="AW898" s="95"/>
      <c r="AX898" s="95"/>
      <c r="AY898" s="95"/>
      <c r="AZ898" s="95"/>
      <c r="BA898" s="95"/>
      <c r="BB898" s="95"/>
      <c r="BC898" s="95"/>
      <c r="BD898" s="95"/>
      <c r="BE898" s="95"/>
      <c r="BF898" s="95"/>
      <c r="BG898" s="95"/>
      <c r="BH898" s="95"/>
      <c r="BI898" s="95"/>
      <c r="BJ898" s="95"/>
      <c r="BK898" s="95"/>
      <c r="BL898" s="95"/>
      <c r="BM898" s="95"/>
      <c r="BN898" s="95"/>
      <c r="BO898" s="95"/>
      <c r="BP898" s="95"/>
      <c r="BQ898" s="95"/>
      <c r="BR898" s="95"/>
      <c r="BS898" s="95"/>
      <c r="BT898" s="95"/>
      <c r="BU898" s="95"/>
    </row>
    <row r="899" spans="1:73" x14ac:dyDescent="0.25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95"/>
      <c r="AW899" s="95"/>
      <c r="AX899" s="95"/>
      <c r="AY899" s="95"/>
      <c r="AZ899" s="95"/>
      <c r="BA899" s="95"/>
      <c r="BB899" s="95"/>
      <c r="BC899" s="95"/>
      <c r="BD899" s="95"/>
      <c r="BE899" s="95"/>
      <c r="BF899" s="95"/>
      <c r="BG899" s="95"/>
      <c r="BH899" s="95"/>
      <c r="BI899" s="95"/>
      <c r="BJ899" s="95"/>
      <c r="BK899" s="95"/>
      <c r="BL899" s="95"/>
      <c r="BM899" s="95"/>
      <c r="BN899" s="95"/>
      <c r="BO899" s="95"/>
      <c r="BP899" s="95"/>
      <c r="BQ899" s="95"/>
      <c r="BR899" s="95"/>
      <c r="BS899" s="95"/>
      <c r="BT899" s="95"/>
      <c r="BU899" s="95"/>
    </row>
    <row r="900" spans="1:73" x14ac:dyDescent="0.25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95"/>
      <c r="AW900" s="95"/>
      <c r="AX900" s="95"/>
      <c r="AY900" s="95"/>
      <c r="AZ900" s="95"/>
      <c r="BA900" s="95"/>
      <c r="BB900" s="95"/>
      <c r="BC900" s="95"/>
      <c r="BD900" s="95"/>
      <c r="BE900" s="95"/>
      <c r="BF900" s="95"/>
      <c r="BG900" s="95"/>
      <c r="BH900" s="95"/>
      <c r="BI900" s="95"/>
      <c r="BJ900" s="95"/>
      <c r="BK900" s="95"/>
      <c r="BL900" s="95"/>
      <c r="BM900" s="95"/>
      <c r="BN900" s="95"/>
      <c r="BO900" s="95"/>
      <c r="BP900" s="95"/>
      <c r="BQ900" s="95"/>
      <c r="BR900" s="95"/>
      <c r="BS900" s="95"/>
      <c r="BT900" s="95"/>
      <c r="BU900" s="95"/>
    </row>
    <row r="901" spans="1:73" x14ac:dyDescent="0.25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95"/>
      <c r="AW901" s="95"/>
      <c r="AX901" s="95"/>
      <c r="AY901" s="95"/>
      <c r="AZ901" s="95"/>
      <c r="BA901" s="95"/>
      <c r="BB901" s="95"/>
      <c r="BC901" s="95"/>
      <c r="BD901" s="95"/>
      <c r="BE901" s="95"/>
      <c r="BF901" s="95"/>
      <c r="BG901" s="95"/>
      <c r="BH901" s="95"/>
      <c r="BI901" s="95"/>
      <c r="BJ901" s="95"/>
      <c r="BK901" s="95"/>
      <c r="BL901" s="95"/>
      <c r="BM901" s="95"/>
      <c r="BN901" s="95"/>
      <c r="BO901" s="95"/>
      <c r="BP901" s="95"/>
      <c r="BQ901" s="95"/>
      <c r="BR901" s="95"/>
      <c r="BS901" s="95"/>
      <c r="BT901" s="95"/>
      <c r="BU901" s="95"/>
    </row>
    <row r="902" spans="1:73" x14ac:dyDescent="0.25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95"/>
      <c r="AW902" s="95"/>
      <c r="AX902" s="95"/>
      <c r="AY902" s="95"/>
      <c r="AZ902" s="95"/>
      <c r="BA902" s="95"/>
      <c r="BB902" s="95"/>
      <c r="BC902" s="95"/>
      <c r="BD902" s="95"/>
      <c r="BE902" s="95"/>
      <c r="BF902" s="95"/>
      <c r="BG902" s="95"/>
      <c r="BH902" s="95"/>
      <c r="BI902" s="95"/>
      <c r="BJ902" s="95"/>
      <c r="BK902" s="95"/>
      <c r="BL902" s="95"/>
      <c r="BM902" s="95"/>
      <c r="BN902" s="95"/>
      <c r="BO902" s="95"/>
      <c r="BP902" s="95"/>
      <c r="BQ902" s="95"/>
      <c r="BR902" s="95"/>
      <c r="BS902" s="95"/>
      <c r="BT902" s="95"/>
      <c r="BU902" s="95"/>
    </row>
    <row r="903" spans="1:73" x14ac:dyDescent="0.25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95"/>
      <c r="AW903" s="95"/>
      <c r="AX903" s="95"/>
      <c r="AY903" s="95"/>
      <c r="AZ903" s="95"/>
      <c r="BA903" s="95"/>
      <c r="BB903" s="95"/>
      <c r="BC903" s="95"/>
      <c r="BD903" s="95"/>
      <c r="BE903" s="95"/>
      <c r="BF903" s="95"/>
      <c r="BG903" s="95"/>
      <c r="BH903" s="95"/>
      <c r="BI903" s="95"/>
      <c r="BJ903" s="95"/>
      <c r="BK903" s="95"/>
      <c r="BL903" s="95"/>
      <c r="BM903" s="95"/>
      <c r="BN903" s="95"/>
      <c r="BO903" s="95"/>
      <c r="BP903" s="95"/>
      <c r="BQ903" s="95"/>
      <c r="BR903" s="95"/>
      <c r="BS903" s="95"/>
      <c r="BT903" s="95"/>
      <c r="BU903" s="95"/>
    </row>
    <row r="904" spans="1:73" x14ac:dyDescent="0.25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95"/>
      <c r="AW904" s="95"/>
      <c r="AX904" s="95"/>
      <c r="AY904" s="95"/>
      <c r="AZ904" s="95"/>
      <c r="BA904" s="95"/>
      <c r="BB904" s="95"/>
      <c r="BC904" s="95"/>
      <c r="BD904" s="95"/>
      <c r="BE904" s="95"/>
      <c r="BF904" s="95"/>
      <c r="BG904" s="95"/>
      <c r="BH904" s="95"/>
      <c r="BI904" s="95"/>
      <c r="BJ904" s="95"/>
      <c r="BK904" s="95"/>
      <c r="BL904" s="95"/>
      <c r="BM904" s="95"/>
      <c r="BN904" s="95"/>
      <c r="BO904" s="95"/>
      <c r="BP904" s="95"/>
      <c r="BQ904" s="95"/>
      <c r="BR904" s="95"/>
      <c r="BS904" s="95"/>
      <c r="BT904" s="95"/>
      <c r="BU904" s="95"/>
    </row>
    <row r="905" spans="1:73" x14ac:dyDescent="0.2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95"/>
      <c r="AW905" s="95"/>
      <c r="AX905" s="95"/>
      <c r="AY905" s="95"/>
      <c r="AZ905" s="95"/>
      <c r="BA905" s="95"/>
      <c r="BB905" s="95"/>
      <c r="BC905" s="95"/>
      <c r="BD905" s="95"/>
      <c r="BE905" s="95"/>
      <c r="BF905" s="95"/>
      <c r="BG905" s="95"/>
      <c r="BH905" s="95"/>
      <c r="BI905" s="95"/>
      <c r="BJ905" s="95"/>
      <c r="BK905" s="95"/>
      <c r="BL905" s="95"/>
      <c r="BM905" s="95"/>
      <c r="BN905" s="95"/>
      <c r="BO905" s="95"/>
      <c r="BP905" s="95"/>
      <c r="BQ905" s="95"/>
      <c r="BR905" s="95"/>
      <c r="BS905" s="95"/>
      <c r="BT905" s="95"/>
      <c r="BU905" s="95"/>
    </row>
    <row r="906" spans="1:73" x14ac:dyDescent="0.25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95"/>
      <c r="AW906" s="95"/>
      <c r="AX906" s="95"/>
      <c r="AY906" s="95"/>
      <c r="AZ906" s="95"/>
      <c r="BA906" s="95"/>
      <c r="BB906" s="95"/>
      <c r="BC906" s="95"/>
      <c r="BD906" s="95"/>
      <c r="BE906" s="95"/>
      <c r="BF906" s="95"/>
      <c r="BG906" s="95"/>
      <c r="BH906" s="95"/>
      <c r="BI906" s="95"/>
      <c r="BJ906" s="95"/>
      <c r="BK906" s="95"/>
      <c r="BL906" s="95"/>
      <c r="BM906" s="95"/>
      <c r="BN906" s="95"/>
      <c r="BO906" s="95"/>
      <c r="BP906" s="95"/>
      <c r="BQ906" s="95"/>
      <c r="BR906" s="95"/>
      <c r="BS906" s="95"/>
      <c r="BT906" s="95"/>
      <c r="BU906" s="95"/>
    </row>
    <row r="907" spans="1:73" x14ac:dyDescent="0.25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95"/>
      <c r="AW907" s="95"/>
      <c r="AX907" s="95"/>
      <c r="AY907" s="95"/>
      <c r="AZ907" s="95"/>
      <c r="BA907" s="95"/>
      <c r="BB907" s="95"/>
      <c r="BC907" s="95"/>
      <c r="BD907" s="95"/>
      <c r="BE907" s="95"/>
      <c r="BF907" s="95"/>
      <c r="BG907" s="95"/>
      <c r="BH907" s="95"/>
      <c r="BI907" s="95"/>
      <c r="BJ907" s="95"/>
      <c r="BK907" s="95"/>
      <c r="BL907" s="95"/>
      <c r="BM907" s="95"/>
      <c r="BN907" s="95"/>
      <c r="BO907" s="95"/>
      <c r="BP907" s="95"/>
      <c r="BQ907" s="95"/>
      <c r="BR907" s="95"/>
      <c r="BS907" s="95"/>
      <c r="BT907" s="95"/>
      <c r="BU907" s="95"/>
    </row>
    <row r="908" spans="1:73" x14ac:dyDescent="0.25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95"/>
      <c r="AW908" s="95"/>
      <c r="AX908" s="95"/>
      <c r="AY908" s="95"/>
      <c r="AZ908" s="95"/>
      <c r="BA908" s="95"/>
      <c r="BB908" s="95"/>
      <c r="BC908" s="95"/>
      <c r="BD908" s="95"/>
      <c r="BE908" s="95"/>
      <c r="BF908" s="95"/>
      <c r="BG908" s="95"/>
      <c r="BH908" s="95"/>
      <c r="BI908" s="95"/>
      <c r="BJ908" s="95"/>
      <c r="BK908" s="95"/>
      <c r="BL908" s="95"/>
      <c r="BM908" s="95"/>
      <c r="BN908" s="95"/>
      <c r="BO908" s="95"/>
      <c r="BP908" s="95"/>
      <c r="BQ908" s="95"/>
      <c r="BR908" s="95"/>
      <c r="BS908" s="95"/>
      <c r="BT908" s="95"/>
      <c r="BU908" s="95"/>
    </row>
    <row r="909" spans="1:73" x14ac:dyDescent="0.25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95"/>
      <c r="AW909" s="95"/>
      <c r="AX909" s="95"/>
      <c r="AY909" s="95"/>
      <c r="AZ909" s="95"/>
      <c r="BA909" s="95"/>
      <c r="BB909" s="95"/>
      <c r="BC909" s="95"/>
      <c r="BD909" s="95"/>
      <c r="BE909" s="95"/>
      <c r="BF909" s="95"/>
      <c r="BG909" s="95"/>
      <c r="BH909" s="95"/>
      <c r="BI909" s="95"/>
      <c r="BJ909" s="95"/>
      <c r="BK909" s="95"/>
      <c r="BL909" s="95"/>
      <c r="BM909" s="95"/>
      <c r="BN909" s="95"/>
      <c r="BO909" s="95"/>
      <c r="BP909" s="95"/>
      <c r="BQ909" s="95"/>
      <c r="BR909" s="95"/>
      <c r="BS909" s="95"/>
      <c r="BT909" s="95"/>
      <c r="BU909" s="95"/>
    </row>
    <row r="910" spans="1:73" x14ac:dyDescent="0.25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95"/>
      <c r="AW910" s="95"/>
      <c r="AX910" s="95"/>
      <c r="AY910" s="95"/>
      <c r="AZ910" s="95"/>
      <c r="BA910" s="95"/>
      <c r="BB910" s="95"/>
      <c r="BC910" s="95"/>
      <c r="BD910" s="95"/>
      <c r="BE910" s="95"/>
      <c r="BF910" s="95"/>
      <c r="BG910" s="95"/>
      <c r="BH910" s="95"/>
      <c r="BI910" s="95"/>
      <c r="BJ910" s="95"/>
      <c r="BK910" s="95"/>
      <c r="BL910" s="95"/>
      <c r="BM910" s="95"/>
      <c r="BN910" s="95"/>
      <c r="BO910" s="95"/>
      <c r="BP910" s="95"/>
      <c r="BQ910" s="95"/>
      <c r="BR910" s="95"/>
      <c r="BS910" s="95"/>
      <c r="BT910" s="95"/>
      <c r="BU910" s="95"/>
    </row>
    <row r="911" spans="1:73" x14ac:dyDescent="0.25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95"/>
      <c r="AW911" s="95"/>
      <c r="AX911" s="95"/>
      <c r="AY911" s="95"/>
      <c r="AZ911" s="95"/>
      <c r="BA911" s="95"/>
      <c r="BB911" s="95"/>
      <c r="BC911" s="95"/>
      <c r="BD911" s="95"/>
      <c r="BE911" s="95"/>
      <c r="BF911" s="95"/>
      <c r="BG911" s="95"/>
      <c r="BH911" s="95"/>
      <c r="BI911" s="95"/>
      <c r="BJ911" s="95"/>
      <c r="BK911" s="95"/>
      <c r="BL911" s="95"/>
      <c r="BM911" s="95"/>
      <c r="BN911" s="95"/>
      <c r="BO911" s="95"/>
      <c r="BP911" s="95"/>
      <c r="BQ911" s="95"/>
      <c r="BR911" s="95"/>
      <c r="BS911" s="95"/>
      <c r="BT911" s="95"/>
      <c r="BU911" s="95"/>
    </row>
    <row r="912" spans="1:73" x14ac:dyDescent="0.25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95"/>
      <c r="AW912" s="95"/>
      <c r="AX912" s="95"/>
      <c r="AY912" s="95"/>
      <c r="AZ912" s="95"/>
      <c r="BA912" s="95"/>
      <c r="BB912" s="95"/>
      <c r="BC912" s="95"/>
      <c r="BD912" s="95"/>
      <c r="BE912" s="95"/>
      <c r="BF912" s="95"/>
      <c r="BG912" s="95"/>
      <c r="BH912" s="95"/>
      <c r="BI912" s="95"/>
      <c r="BJ912" s="95"/>
      <c r="BK912" s="95"/>
      <c r="BL912" s="95"/>
      <c r="BM912" s="95"/>
      <c r="BN912" s="95"/>
      <c r="BO912" s="95"/>
      <c r="BP912" s="95"/>
      <c r="BQ912" s="95"/>
      <c r="BR912" s="95"/>
      <c r="BS912" s="95"/>
      <c r="BT912" s="95"/>
      <c r="BU912" s="95"/>
    </row>
    <row r="913" spans="1:73" x14ac:dyDescent="0.25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95"/>
      <c r="AW913" s="95"/>
      <c r="AX913" s="95"/>
      <c r="AY913" s="95"/>
      <c r="AZ913" s="95"/>
      <c r="BA913" s="95"/>
      <c r="BB913" s="95"/>
      <c r="BC913" s="95"/>
      <c r="BD913" s="95"/>
      <c r="BE913" s="95"/>
      <c r="BF913" s="95"/>
      <c r="BG913" s="95"/>
      <c r="BH913" s="95"/>
      <c r="BI913" s="95"/>
      <c r="BJ913" s="95"/>
      <c r="BK913" s="95"/>
      <c r="BL913" s="95"/>
      <c r="BM913" s="95"/>
      <c r="BN913" s="95"/>
      <c r="BO913" s="95"/>
      <c r="BP913" s="95"/>
      <c r="BQ913" s="95"/>
      <c r="BR913" s="95"/>
      <c r="BS913" s="95"/>
      <c r="BT913" s="95"/>
      <c r="BU913" s="95"/>
    </row>
    <row r="914" spans="1:73" x14ac:dyDescent="0.25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95"/>
      <c r="AW914" s="95"/>
      <c r="AX914" s="95"/>
      <c r="AY914" s="95"/>
      <c r="AZ914" s="95"/>
      <c r="BA914" s="95"/>
      <c r="BB914" s="95"/>
      <c r="BC914" s="95"/>
      <c r="BD914" s="95"/>
      <c r="BE914" s="95"/>
      <c r="BF914" s="95"/>
      <c r="BG914" s="95"/>
      <c r="BH914" s="95"/>
      <c r="BI914" s="95"/>
      <c r="BJ914" s="95"/>
      <c r="BK914" s="95"/>
      <c r="BL914" s="95"/>
      <c r="BM914" s="95"/>
      <c r="BN914" s="95"/>
      <c r="BO914" s="95"/>
      <c r="BP914" s="95"/>
      <c r="BQ914" s="95"/>
      <c r="BR914" s="95"/>
      <c r="BS914" s="95"/>
      <c r="BT914" s="95"/>
      <c r="BU914" s="95"/>
    </row>
    <row r="915" spans="1:73" x14ac:dyDescent="0.2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95"/>
      <c r="AW915" s="95"/>
      <c r="AX915" s="95"/>
      <c r="AY915" s="95"/>
      <c r="AZ915" s="95"/>
      <c r="BA915" s="95"/>
      <c r="BB915" s="95"/>
      <c r="BC915" s="95"/>
      <c r="BD915" s="95"/>
      <c r="BE915" s="95"/>
      <c r="BF915" s="95"/>
      <c r="BG915" s="95"/>
      <c r="BH915" s="95"/>
      <c r="BI915" s="95"/>
      <c r="BJ915" s="95"/>
      <c r="BK915" s="95"/>
      <c r="BL915" s="95"/>
      <c r="BM915" s="95"/>
      <c r="BN915" s="95"/>
      <c r="BO915" s="95"/>
      <c r="BP915" s="95"/>
      <c r="BQ915" s="95"/>
      <c r="BR915" s="95"/>
      <c r="BS915" s="95"/>
      <c r="BT915" s="95"/>
      <c r="BU915" s="95"/>
    </row>
    <row r="916" spans="1:73" x14ac:dyDescent="0.25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95"/>
      <c r="AW916" s="95"/>
      <c r="AX916" s="95"/>
      <c r="AY916" s="95"/>
      <c r="AZ916" s="95"/>
      <c r="BA916" s="95"/>
      <c r="BB916" s="95"/>
      <c r="BC916" s="95"/>
      <c r="BD916" s="95"/>
      <c r="BE916" s="95"/>
      <c r="BF916" s="95"/>
      <c r="BG916" s="95"/>
      <c r="BH916" s="95"/>
      <c r="BI916" s="95"/>
      <c r="BJ916" s="95"/>
      <c r="BK916" s="95"/>
      <c r="BL916" s="95"/>
      <c r="BM916" s="95"/>
      <c r="BN916" s="95"/>
      <c r="BO916" s="95"/>
      <c r="BP916" s="95"/>
      <c r="BQ916" s="95"/>
      <c r="BR916" s="95"/>
      <c r="BS916" s="95"/>
      <c r="BT916" s="95"/>
      <c r="BU916" s="95"/>
    </row>
    <row r="917" spans="1:73" x14ac:dyDescent="0.25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95"/>
      <c r="AW917" s="95"/>
      <c r="AX917" s="95"/>
      <c r="AY917" s="95"/>
      <c r="AZ917" s="95"/>
      <c r="BA917" s="95"/>
      <c r="BB917" s="95"/>
      <c r="BC917" s="95"/>
      <c r="BD917" s="95"/>
      <c r="BE917" s="95"/>
      <c r="BF917" s="95"/>
      <c r="BG917" s="95"/>
      <c r="BH917" s="95"/>
      <c r="BI917" s="95"/>
      <c r="BJ917" s="95"/>
      <c r="BK917" s="95"/>
      <c r="BL917" s="95"/>
      <c r="BM917" s="95"/>
      <c r="BN917" s="95"/>
      <c r="BO917" s="95"/>
      <c r="BP917" s="95"/>
      <c r="BQ917" s="95"/>
      <c r="BR917" s="95"/>
      <c r="BS917" s="95"/>
      <c r="BT917" s="95"/>
      <c r="BU917" s="95"/>
    </row>
    <row r="918" spans="1:73" x14ac:dyDescent="0.25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95"/>
      <c r="AW918" s="95"/>
      <c r="AX918" s="95"/>
      <c r="AY918" s="95"/>
      <c r="AZ918" s="95"/>
      <c r="BA918" s="95"/>
      <c r="BB918" s="95"/>
      <c r="BC918" s="95"/>
      <c r="BD918" s="95"/>
      <c r="BE918" s="95"/>
      <c r="BF918" s="95"/>
      <c r="BG918" s="95"/>
      <c r="BH918" s="95"/>
      <c r="BI918" s="95"/>
      <c r="BJ918" s="95"/>
      <c r="BK918" s="95"/>
      <c r="BL918" s="95"/>
      <c r="BM918" s="95"/>
      <c r="BN918" s="95"/>
      <c r="BO918" s="95"/>
      <c r="BP918" s="95"/>
      <c r="BQ918" s="95"/>
      <c r="BR918" s="95"/>
      <c r="BS918" s="95"/>
      <c r="BT918" s="95"/>
      <c r="BU918" s="95"/>
    </row>
    <row r="919" spans="1:73" x14ac:dyDescent="0.25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95"/>
      <c r="AW919" s="95"/>
      <c r="AX919" s="95"/>
      <c r="AY919" s="95"/>
      <c r="AZ919" s="95"/>
      <c r="BA919" s="95"/>
      <c r="BB919" s="95"/>
      <c r="BC919" s="95"/>
      <c r="BD919" s="95"/>
      <c r="BE919" s="95"/>
      <c r="BF919" s="95"/>
      <c r="BG919" s="95"/>
      <c r="BH919" s="95"/>
      <c r="BI919" s="95"/>
      <c r="BJ919" s="95"/>
      <c r="BK919" s="95"/>
      <c r="BL919" s="95"/>
      <c r="BM919" s="95"/>
      <c r="BN919" s="95"/>
      <c r="BO919" s="95"/>
      <c r="BP919" s="95"/>
      <c r="BQ919" s="95"/>
      <c r="BR919" s="95"/>
      <c r="BS919" s="95"/>
      <c r="BT919" s="95"/>
      <c r="BU919" s="95"/>
    </row>
    <row r="920" spans="1:73" x14ac:dyDescent="0.25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95"/>
      <c r="AW920" s="95"/>
      <c r="AX920" s="95"/>
      <c r="AY920" s="95"/>
      <c r="AZ920" s="95"/>
      <c r="BA920" s="95"/>
      <c r="BB920" s="95"/>
      <c r="BC920" s="95"/>
      <c r="BD920" s="95"/>
      <c r="BE920" s="95"/>
      <c r="BF920" s="95"/>
      <c r="BG920" s="95"/>
      <c r="BH920" s="95"/>
      <c r="BI920" s="95"/>
      <c r="BJ920" s="95"/>
      <c r="BK920" s="95"/>
      <c r="BL920" s="95"/>
      <c r="BM920" s="95"/>
      <c r="BN920" s="95"/>
      <c r="BO920" s="95"/>
      <c r="BP920" s="95"/>
      <c r="BQ920" s="95"/>
      <c r="BR920" s="95"/>
      <c r="BS920" s="95"/>
      <c r="BT920" s="95"/>
      <c r="BU920" s="95"/>
    </row>
    <row r="921" spans="1:73" x14ac:dyDescent="0.25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95"/>
      <c r="AW921" s="95"/>
      <c r="AX921" s="95"/>
      <c r="AY921" s="95"/>
      <c r="AZ921" s="95"/>
      <c r="BA921" s="95"/>
      <c r="BB921" s="95"/>
      <c r="BC921" s="95"/>
      <c r="BD921" s="95"/>
      <c r="BE921" s="95"/>
      <c r="BF921" s="95"/>
      <c r="BG921" s="95"/>
      <c r="BH921" s="95"/>
      <c r="BI921" s="95"/>
      <c r="BJ921" s="95"/>
      <c r="BK921" s="95"/>
      <c r="BL921" s="95"/>
      <c r="BM921" s="95"/>
      <c r="BN921" s="95"/>
      <c r="BO921" s="95"/>
      <c r="BP921" s="95"/>
      <c r="BQ921" s="95"/>
      <c r="BR921" s="95"/>
      <c r="BS921" s="95"/>
      <c r="BT921" s="95"/>
      <c r="BU921" s="95"/>
    </row>
    <row r="922" spans="1:73" x14ac:dyDescent="0.25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95"/>
      <c r="AW922" s="95"/>
      <c r="AX922" s="95"/>
      <c r="AY922" s="95"/>
      <c r="AZ922" s="95"/>
      <c r="BA922" s="95"/>
      <c r="BB922" s="95"/>
      <c r="BC922" s="95"/>
      <c r="BD922" s="95"/>
      <c r="BE922" s="95"/>
      <c r="BF922" s="95"/>
      <c r="BG922" s="95"/>
      <c r="BH922" s="95"/>
      <c r="BI922" s="95"/>
      <c r="BJ922" s="95"/>
      <c r="BK922" s="95"/>
      <c r="BL922" s="95"/>
      <c r="BM922" s="95"/>
      <c r="BN922" s="95"/>
      <c r="BO922" s="95"/>
      <c r="BP922" s="95"/>
      <c r="BQ922" s="95"/>
      <c r="BR922" s="95"/>
      <c r="BS922" s="95"/>
      <c r="BT922" s="95"/>
      <c r="BU922" s="95"/>
    </row>
    <row r="923" spans="1:73" x14ac:dyDescent="0.25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95"/>
      <c r="AW923" s="95"/>
      <c r="AX923" s="95"/>
      <c r="AY923" s="95"/>
      <c r="AZ923" s="95"/>
      <c r="BA923" s="95"/>
      <c r="BB923" s="95"/>
      <c r="BC923" s="95"/>
      <c r="BD923" s="95"/>
      <c r="BE923" s="95"/>
      <c r="BF923" s="95"/>
      <c r="BG923" s="95"/>
      <c r="BH923" s="95"/>
      <c r="BI923" s="95"/>
      <c r="BJ923" s="95"/>
      <c r="BK923" s="95"/>
      <c r="BL923" s="95"/>
      <c r="BM923" s="95"/>
      <c r="BN923" s="95"/>
      <c r="BO923" s="95"/>
      <c r="BP923" s="95"/>
      <c r="BQ923" s="95"/>
      <c r="BR923" s="95"/>
      <c r="BS923" s="95"/>
      <c r="BT923" s="95"/>
      <c r="BU923" s="95"/>
    </row>
    <row r="924" spans="1:73" x14ac:dyDescent="0.25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95"/>
      <c r="AW924" s="95"/>
      <c r="AX924" s="95"/>
      <c r="AY924" s="95"/>
      <c r="AZ924" s="95"/>
      <c r="BA924" s="95"/>
      <c r="BB924" s="95"/>
      <c r="BC924" s="95"/>
      <c r="BD924" s="95"/>
      <c r="BE924" s="95"/>
      <c r="BF924" s="95"/>
      <c r="BG924" s="95"/>
      <c r="BH924" s="95"/>
      <c r="BI924" s="95"/>
      <c r="BJ924" s="95"/>
      <c r="BK924" s="95"/>
      <c r="BL924" s="95"/>
      <c r="BM924" s="95"/>
      <c r="BN924" s="95"/>
      <c r="BO924" s="95"/>
      <c r="BP924" s="95"/>
      <c r="BQ924" s="95"/>
      <c r="BR924" s="95"/>
      <c r="BS924" s="95"/>
      <c r="BT924" s="95"/>
      <c r="BU924" s="95"/>
    </row>
    <row r="925" spans="1:73" x14ac:dyDescent="0.2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95"/>
      <c r="AW925" s="95"/>
      <c r="AX925" s="95"/>
      <c r="AY925" s="95"/>
      <c r="AZ925" s="95"/>
      <c r="BA925" s="95"/>
      <c r="BB925" s="95"/>
      <c r="BC925" s="95"/>
      <c r="BD925" s="95"/>
      <c r="BE925" s="95"/>
      <c r="BF925" s="95"/>
      <c r="BG925" s="95"/>
      <c r="BH925" s="95"/>
      <c r="BI925" s="95"/>
      <c r="BJ925" s="95"/>
      <c r="BK925" s="95"/>
      <c r="BL925" s="95"/>
      <c r="BM925" s="95"/>
      <c r="BN925" s="95"/>
      <c r="BO925" s="95"/>
      <c r="BP925" s="95"/>
      <c r="BQ925" s="95"/>
      <c r="BR925" s="95"/>
      <c r="BS925" s="95"/>
      <c r="BT925" s="95"/>
      <c r="BU925" s="95"/>
    </row>
    <row r="926" spans="1:73" x14ac:dyDescent="0.25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95"/>
      <c r="AW926" s="95"/>
      <c r="AX926" s="95"/>
      <c r="AY926" s="95"/>
      <c r="AZ926" s="95"/>
      <c r="BA926" s="95"/>
      <c r="BB926" s="95"/>
      <c r="BC926" s="95"/>
      <c r="BD926" s="95"/>
      <c r="BE926" s="95"/>
      <c r="BF926" s="95"/>
      <c r="BG926" s="95"/>
      <c r="BH926" s="95"/>
      <c r="BI926" s="95"/>
      <c r="BJ926" s="95"/>
      <c r="BK926" s="95"/>
      <c r="BL926" s="95"/>
      <c r="BM926" s="95"/>
      <c r="BN926" s="95"/>
      <c r="BO926" s="95"/>
      <c r="BP926" s="95"/>
      <c r="BQ926" s="95"/>
      <c r="BR926" s="95"/>
      <c r="BS926" s="95"/>
      <c r="BT926" s="95"/>
      <c r="BU926" s="95"/>
    </row>
    <row r="927" spans="1:73" x14ac:dyDescent="0.25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95"/>
      <c r="AW927" s="95"/>
      <c r="AX927" s="95"/>
      <c r="AY927" s="95"/>
      <c r="AZ927" s="95"/>
      <c r="BA927" s="95"/>
      <c r="BB927" s="95"/>
      <c r="BC927" s="95"/>
      <c r="BD927" s="95"/>
      <c r="BE927" s="95"/>
      <c r="BF927" s="95"/>
      <c r="BG927" s="95"/>
      <c r="BH927" s="95"/>
      <c r="BI927" s="95"/>
      <c r="BJ927" s="95"/>
      <c r="BK927" s="95"/>
      <c r="BL927" s="95"/>
      <c r="BM927" s="95"/>
      <c r="BN927" s="95"/>
      <c r="BO927" s="95"/>
      <c r="BP927" s="95"/>
      <c r="BQ927" s="95"/>
      <c r="BR927" s="95"/>
      <c r="BS927" s="95"/>
      <c r="BT927" s="95"/>
      <c r="BU927" s="95"/>
    </row>
    <row r="928" spans="1:73" x14ac:dyDescent="0.25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95"/>
      <c r="AW928" s="95"/>
      <c r="AX928" s="95"/>
      <c r="AY928" s="95"/>
      <c r="AZ928" s="95"/>
      <c r="BA928" s="95"/>
      <c r="BB928" s="95"/>
      <c r="BC928" s="95"/>
      <c r="BD928" s="95"/>
      <c r="BE928" s="95"/>
      <c r="BF928" s="95"/>
      <c r="BG928" s="95"/>
      <c r="BH928" s="95"/>
      <c r="BI928" s="95"/>
      <c r="BJ928" s="95"/>
      <c r="BK928" s="95"/>
      <c r="BL928" s="95"/>
      <c r="BM928" s="95"/>
      <c r="BN928" s="95"/>
      <c r="BO928" s="95"/>
      <c r="BP928" s="95"/>
      <c r="BQ928" s="95"/>
      <c r="BR928" s="95"/>
      <c r="BS928" s="95"/>
      <c r="BT928" s="95"/>
      <c r="BU928" s="95"/>
    </row>
    <row r="929" spans="1:73" x14ac:dyDescent="0.25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95"/>
      <c r="AW929" s="95"/>
      <c r="AX929" s="95"/>
      <c r="AY929" s="95"/>
      <c r="AZ929" s="95"/>
      <c r="BA929" s="95"/>
      <c r="BB929" s="95"/>
      <c r="BC929" s="95"/>
      <c r="BD929" s="95"/>
      <c r="BE929" s="95"/>
      <c r="BF929" s="95"/>
      <c r="BG929" s="95"/>
      <c r="BH929" s="95"/>
      <c r="BI929" s="95"/>
      <c r="BJ929" s="95"/>
      <c r="BK929" s="95"/>
      <c r="BL929" s="95"/>
      <c r="BM929" s="95"/>
      <c r="BN929" s="95"/>
      <c r="BO929" s="95"/>
      <c r="BP929" s="95"/>
      <c r="BQ929" s="95"/>
      <c r="BR929" s="95"/>
      <c r="BS929" s="95"/>
      <c r="BT929" s="95"/>
      <c r="BU929" s="95"/>
    </row>
    <row r="930" spans="1:73" x14ac:dyDescent="0.25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95"/>
      <c r="AW930" s="95"/>
      <c r="AX930" s="95"/>
      <c r="AY930" s="95"/>
      <c r="AZ930" s="95"/>
      <c r="BA930" s="95"/>
      <c r="BB930" s="95"/>
      <c r="BC930" s="95"/>
      <c r="BD930" s="95"/>
      <c r="BE930" s="95"/>
      <c r="BF930" s="95"/>
      <c r="BG930" s="95"/>
      <c r="BH930" s="95"/>
      <c r="BI930" s="95"/>
      <c r="BJ930" s="95"/>
      <c r="BK930" s="95"/>
      <c r="BL930" s="95"/>
      <c r="BM930" s="95"/>
      <c r="BN930" s="95"/>
      <c r="BO930" s="95"/>
      <c r="BP930" s="95"/>
      <c r="BQ930" s="95"/>
      <c r="BR930" s="95"/>
      <c r="BS930" s="95"/>
      <c r="BT930" s="95"/>
      <c r="BU930" s="95"/>
    </row>
    <row r="931" spans="1:73" x14ac:dyDescent="0.25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95"/>
      <c r="AW931" s="95"/>
      <c r="AX931" s="95"/>
      <c r="AY931" s="95"/>
      <c r="AZ931" s="95"/>
      <c r="BA931" s="95"/>
      <c r="BB931" s="95"/>
      <c r="BC931" s="95"/>
      <c r="BD931" s="95"/>
      <c r="BE931" s="95"/>
      <c r="BF931" s="95"/>
      <c r="BG931" s="95"/>
      <c r="BH931" s="95"/>
      <c r="BI931" s="95"/>
      <c r="BJ931" s="95"/>
      <c r="BK931" s="95"/>
      <c r="BL931" s="95"/>
      <c r="BM931" s="95"/>
      <c r="BN931" s="95"/>
      <c r="BO931" s="95"/>
      <c r="BP931" s="95"/>
      <c r="BQ931" s="95"/>
      <c r="BR931" s="95"/>
      <c r="BS931" s="95"/>
      <c r="BT931" s="95"/>
      <c r="BU931" s="95"/>
    </row>
    <row r="932" spans="1:73" x14ac:dyDescent="0.25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95"/>
      <c r="AW932" s="95"/>
      <c r="AX932" s="95"/>
      <c r="AY932" s="95"/>
      <c r="AZ932" s="95"/>
      <c r="BA932" s="95"/>
      <c r="BB932" s="95"/>
      <c r="BC932" s="95"/>
      <c r="BD932" s="95"/>
      <c r="BE932" s="95"/>
      <c r="BF932" s="95"/>
      <c r="BG932" s="95"/>
      <c r="BH932" s="95"/>
      <c r="BI932" s="95"/>
      <c r="BJ932" s="95"/>
      <c r="BK932" s="95"/>
      <c r="BL932" s="95"/>
      <c r="BM932" s="95"/>
      <c r="BN932" s="95"/>
      <c r="BO932" s="95"/>
      <c r="BP932" s="95"/>
      <c r="BQ932" s="95"/>
      <c r="BR932" s="95"/>
      <c r="BS932" s="95"/>
      <c r="BT932" s="95"/>
      <c r="BU932" s="95"/>
    </row>
    <row r="933" spans="1:73" x14ac:dyDescent="0.25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95"/>
      <c r="AW933" s="95"/>
      <c r="AX933" s="95"/>
      <c r="AY933" s="95"/>
      <c r="AZ933" s="95"/>
      <c r="BA933" s="95"/>
      <c r="BB933" s="95"/>
      <c r="BC933" s="95"/>
      <c r="BD933" s="95"/>
      <c r="BE933" s="95"/>
      <c r="BF933" s="95"/>
      <c r="BG933" s="95"/>
      <c r="BH933" s="95"/>
      <c r="BI933" s="95"/>
      <c r="BJ933" s="95"/>
      <c r="BK933" s="95"/>
      <c r="BL933" s="95"/>
      <c r="BM933" s="95"/>
      <c r="BN933" s="95"/>
      <c r="BO933" s="95"/>
      <c r="BP933" s="95"/>
      <c r="BQ933" s="95"/>
      <c r="BR933" s="95"/>
      <c r="BS933" s="95"/>
      <c r="BT933" s="95"/>
      <c r="BU933" s="95"/>
    </row>
    <row r="934" spans="1:73" x14ac:dyDescent="0.25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95"/>
      <c r="AW934" s="95"/>
      <c r="AX934" s="95"/>
      <c r="AY934" s="95"/>
      <c r="AZ934" s="95"/>
      <c r="BA934" s="95"/>
      <c r="BB934" s="95"/>
      <c r="BC934" s="95"/>
      <c r="BD934" s="95"/>
      <c r="BE934" s="95"/>
      <c r="BF934" s="95"/>
      <c r="BG934" s="95"/>
      <c r="BH934" s="95"/>
      <c r="BI934" s="95"/>
      <c r="BJ934" s="95"/>
      <c r="BK934" s="95"/>
      <c r="BL934" s="95"/>
      <c r="BM934" s="95"/>
      <c r="BN934" s="95"/>
      <c r="BO934" s="95"/>
      <c r="BP934" s="95"/>
      <c r="BQ934" s="95"/>
      <c r="BR934" s="95"/>
      <c r="BS934" s="95"/>
      <c r="BT934" s="95"/>
      <c r="BU934" s="95"/>
    </row>
    <row r="935" spans="1:73" x14ac:dyDescent="0.2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95"/>
      <c r="AW935" s="95"/>
      <c r="AX935" s="95"/>
      <c r="AY935" s="95"/>
      <c r="AZ935" s="95"/>
      <c r="BA935" s="95"/>
      <c r="BB935" s="95"/>
      <c r="BC935" s="95"/>
      <c r="BD935" s="95"/>
      <c r="BE935" s="95"/>
      <c r="BF935" s="95"/>
      <c r="BG935" s="95"/>
      <c r="BH935" s="95"/>
      <c r="BI935" s="95"/>
      <c r="BJ935" s="95"/>
      <c r="BK935" s="95"/>
      <c r="BL935" s="95"/>
      <c r="BM935" s="95"/>
      <c r="BN935" s="95"/>
      <c r="BO935" s="95"/>
      <c r="BP935" s="95"/>
      <c r="BQ935" s="95"/>
      <c r="BR935" s="95"/>
      <c r="BS935" s="95"/>
      <c r="BT935" s="95"/>
      <c r="BU935" s="95"/>
    </row>
    <row r="936" spans="1:73" x14ac:dyDescent="0.25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95"/>
      <c r="AW936" s="95"/>
      <c r="AX936" s="95"/>
      <c r="AY936" s="95"/>
      <c r="AZ936" s="95"/>
      <c r="BA936" s="95"/>
      <c r="BB936" s="95"/>
      <c r="BC936" s="95"/>
      <c r="BD936" s="95"/>
      <c r="BE936" s="95"/>
      <c r="BF936" s="95"/>
      <c r="BG936" s="95"/>
      <c r="BH936" s="95"/>
      <c r="BI936" s="95"/>
      <c r="BJ936" s="95"/>
      <c r="BK936" s="95"/>
      <c r="BL936" s="95"/>
      <c r="BM936" s="95"/>
      <c r="BN936" s="95"/>
      <c r="BO936" s="95"/>
      <c r="BP936" s="95"/>
      <c r="BQ936" s="95"/>
      <c r="BR936" s="95"/>
      <c r="BS936" s="95"/>
      <c r="BT936" s="95"/>
      <c r="BU936" s="95"/>
    </row>
    <row r="937" spans="1:73" x14ac:dyDescent="0.25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95"/>
      <c r="AW937" s="95"/>
      <c r="AX937" s="95"/>
      <c r="AY937" s="95"/>
      <c r="AZ937" s="95"/>
      <c r="BA937" s="95"/>
      <c r="BB937" s="95"/>
      <c r="BC937" s="95"/>
      <c r="BD937" s="95"/>
      <c r="BE937" s="95"/>
      <c r="BF937" s="95"/>
      <c r="BG937" s="95"/>
      <c r="BH937" s="95"/>
      <c r="BI937" s="95"/>
      <c r="BJ937" s="95"/>
      <c r="BK937" s="95"/>
      <c r="BL937" s="95"/>
      <c r="BM937" s="95"/>
      <c r="BN937" s="95"/>
      <c r="BO937" s="95"/>
      <c r="BP937" s="95"/>
      <c r="BQ937" s="95"/>
      <c r="BR937" s="95"/>
      <c r="BS937" s="95"/>
      <c r="BT937" s="95"/>
      <c r="BU937" s="95"/>
    </row>
    <row r="938" spans="1:73" x14ac:dyDescent="0.25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95"/>
      <c r="AW938" s="95"/>
      <c r="AX938" s="95"/>
      <c r="AY938" s="95"/>
      <c r="AZ938" s="95"/>
      <c r="BA938" s="95"/>
      <c r="BB938" s="95"/>
      <c r="BC938" s="95"/>
      <c r="BD938" s="95"/>
      <c r="BE938" s="95"/>
      <c r="BF938" s="95"/>
      <c r="BG938" s="95"/>
      <c r="BH938" s="95"/>
      <c r="BI938" s="95"/>
      <c r="BJ938" s="95"/>
      <c r="BK938" s="95"/>
      <c r="BL938" s="95"/>
      <c r="BM938" s="95"/>
      <c r="BN938" s="95"/>
      <c r="BO938" s="95"/>
      <c r="BP938" s="95"/>
      <c r="BQ938" s="95"/>
      <c r="BR938" s="95"/>
      <c r="BS938" s="95"/>
      <c r="BT938" s="95"/>
      <c r="BU938" s="95"/>
    </row>
    <row r="939" spans="1:73" x14ac:dyDescent="0.25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95"/>
      <c r="AW939" s="95"/>
      <c r="AX939" s="95"/>
      <c r="AY939" s="95"/>
      <c r="AZ939" s="95"/>
      <c r="BA939" s="95"/>
      <c r="BB939" s="95"/>
      <c r="BC939" s="95"/>
      <c r="BD939" s="95"/>
      <c r="BE939" s="95"/>
      <c r="BF939" s="95"/>
      <c r="BG939" s="95"/>
      <c r="BH939" s="95"/>
      <c r="BI939" s="95"/>
      <c r="BJ939" s="95"/>
      <c r="BK939" s="95"/>
      <c r="BL939" s="95"/>
      <c r="BM939" s="95"/>
      <c r="BN939" s="95"/>
      <c r="BO939" s="95"/>
      <c r="BP939" s="95"/>
      <c r="BQ939" s="95"/>
      <c r="BR939" s="95"/>
      <c r="BS939" s="95"/>
      <c r="BT939" s="95"/>
      <c r="BU939" s="95"/>
    </row>
    <row r="940" spans="1:73" x14ac:dyDescent="0.25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95"/>
      <c r="AW940" s="95"/>
      <c r="AX940" s="95"/>
      <c r="AY940" s="95"/>
      <c r="AZ940" s="95"/>
      <c r="BA940" s="95"/>
      <c r="BB940" s="95"/>
      <c r="BC940" s="95"/>
      <c r="BD940" s="95"/>
      <c r="BE940" s="95"/>
      <c r="BF940" s="95"/>
      <c r="BG940" s="95"/>
      <c r="BH940" s="95"/>
      <c r="BI940" s="95"/>
      <c r="BJ940" s="95"/>
      <c r="BK940" s="95"/>
      <c r="BL940" s="95"/>
      <c r="BM940" s="95"/>
      <c r="BN940" s="95"/>
      <c r="BO940" s="95"/>
      <c r="BP940" s="95"/>
      <c r="BQ940" s="95"/>
      <c r="BR940" s="95"/>
      <c r="BS940" s="95"/>
      <c r="BT940" s="95"/>
      <c r="BU940" s="95"/>
    </row>
    <row r="941" spans="1:73" x14ac:dyDescent="0.25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95"/>
      <c r="AW941" s="95"/>
      <c r="AX941" s="95"/>
      <c r="AY941" s="95"/>
      <c r="AZ941" s="95"/>
      <c r="BA941" s="95"/>
      <c r="BB941" s="95"/>
      <c r="BC941" s="95"/>
      <c r="BD941" s="95"/>
      <c r="BE941" s="95"/>
      <c r="BF941" s="95"/>
      <c r="BG941" s="95"/>
      <c r="BH941" s="95"/>
      <c r="BI941" s="95"/>
      <c r="BJ941" s="95"/>
      <c r="BK941" s="95"/>
      <c r="BL941" s="95"/>
      <c r="BM941" s="95"/>
      <c r="BN941" s="95"/>
      <c r="BO941" s="95"/>
      <c r="BP941" s="95"/>
      <c r="BQ941" s="95"/>
      <c r="BR941" s="95"/>
      <c r="BS941" s="95"/>
      <c r="BT941" s="95"/>
      <c r="BU941" s="95"/>
    </row>
    <row r="942" spans="1:73" x14ac:dyDescent="0.25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95"/>
      <c r="AW942" s="95"/>
      <c r="AX942" s="95"/>
      <c r="AY942" s="95"/>
      <c r="AZ942" s="95"/>
      <c r="BA942" s="95"/>
      <c r="BB942" s="95"/>
      <c r="BC942" s="95"/>
      <c r="BD942" s="95"/>
      <c r="BE942" s="95"/>
      <c r="BF942" s="95"/>
      <c r="BG942" s="95"/>
      <c r="BH942" s="95"/>
      <c r="BI942" s="95"/>
      <c r="BJ942" s="95"/>
      <c r="BK942" s="95"/>
      <c r="BL942" s="95"/>
      <c r="BM942" s="95"/>
      <c r="BN942" s="95"/>
      <c r="BO942" s="95"/>
      <c r="BP942" s="95"/>
      <c r="BQ942" s="95"/>
      <c r="BR942" s="95"/>
      <c r="BS942" s="95"/>
      <c r="BT942" s="95"/>
      <c r="BU942" s="95"/>
    </row>
    <row r="943" spans="1:73" x14ac:dyDescent="0.25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95"/>
      <c r="AW943" s="95"/>
      <c r="AX943" s="95"/>
      <c r="AY943" s="95"/>
      <c r="AZ943" s="95"/>
      <c r="BA943" s="95"/>
      <c r="BB943" s="95"/>
      <c r="BC943" s="95"/>
      <c r="BD943" s="95"/>
      <c r="BE943" s="95"/>
      <c r="BF943" s="95"/>
      <c r="BG943" s="95"/>
      <c r="BH943" s="95"/>
      <c r="BI943" s="95"/>
      <c r="BJ943" s="95"/>
      <c r="BK943" s="95"/>
      <c r="BL943" s="95"/>
      <c r="BM943" s="95"/>
      <c r="BN943" s="95"/>
      <c r="BO943" s="95"/>
      <c r="BP943" s="95"/>
      <c r="BQ943" s="95"/>
      <c r="BR943" s="95"/>
      <c r="BS943" s="95"/>
      <c r="BT943" s="95"/>
      <c r="BU943" s="95"/>
    </row>
    <row r="944" spans="1:73" x14ac:dyDescent="0.25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95"/>
      <c r="AW944" s="95"/>
      <c r="AX944" s="95"/>
      <c r="AY944" s="95"/>
      <c r="AZ944" s="95"/>
      <c r="BA944" s="95"/>
      <c r="BB944" s="95"/>
      <c r="BC944" s="95"/>
      <c r="BD944" s="95"/>
      <c r="BE944" s="95"/>
      <c r="BF944" s="95"/>
      <c r="BG944" s="95"/>
      <c r="BH944" s="95"/>
      <c r="BI944" s="95"/>
      <c r="BJ944" s="95"/>
      <c r="BK944" s="95"/>
      <c r="BL944" s="95"/>
      <c r="BM944" s="95"/>
      <c r="BN944" s="95"/>
      <c r="BO944" s="95"/>
      <c r="BP944" s="95"/>
      <c r="BQ944" s="95"/>
      <c r="BR944" s="95"/>
      <c r="BS944" s="95"/>
      <c r="BT944" s="95"/>
      <c r="BU944" s="95"/>
    </row>
    <row r="945" spans="1:73" x14ac:dyDescent="0.2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95"/>
      <c r="AW945" s="95"/>
      <c r="AX945" s="95"/>
      <c r="AY945" s="95"/>
      <c r="AZ945" s="95"/>
      <c r="BA945" s="95"/>
      <c r="BB945" s="95"/>
      <c r="BC945" s="95"/>
      <c r="BD945" s="95"/>
      <c r="BE945" s="95"/>
      <c r="BF945" s="95"/>
      <c r="BG945" s="95"/>
      <c r="BH945" s="95"/>
      <c r="BI945" s="95"/>
      <c r="BJ945" s="95"/>
      <c r="BK945" s="95"/>
      <c r="BL945" s="95"/>
      <c r="BM945" s="95"/>
      <c r="BN945" s="95"/>
      <c r="BO945" s="95"/>
      <c r="BP945" s="95"/>
      <c r="BQ945" s="95"/>
      <c r="BR945" s="95"/>
      <c r="BS945" s="95"/>
      <c r="BT945" s="95"/>
      <c r="BU945" s="95"/>
    </row>
    <row r="946" spans="1:73" x14ac:dyDescent="0.25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95"/>
      <c r="AW946" s="95"/>
      <c r="AX946" s="95"/>
      <c r="AY946" s="95"/>
      <c r="AZ946" s="95"/>
      <c r="BA946" s="95"/>
      <c r="BB946" s="95"/>
      <c r="BC946" s="95"/>
      <c r="BD946" s="95"/>
      <c r="BE946" s="95"/>
      <c r="BF946" s="95"/>
      <c r="BG946" s="95"/>
      <c r="BH946" s="95"/>
      <c r="BI946" s="95"/>
      <c r="BJ946" s="95"/>
      <c r="BK946" s="95"/>
      <c r="BL946" s="95"/>
      <c r="BM946" s="95"/>
      <c r="BN946" s="95"/>
      <c r="BO946" s="95"/>
      <c r="BP946" s="95"/>
      <c r="BQ946" s="95"/>
      <c r="BR946" s="95"/>
      <c r="BS946" s="95"/>
      <c r="BT946" s="95"/>
      <c r="BU946" s="95"/>
    </row>
    <row r="947" spans="1:73" x14ac:dyDescent="0.25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95"/>
      <c r="AW947" s="95"/>
      <c r="AX947" s="95"/>
      <c r="AY947" s="95"/>
      <c r="AZ947" s="95"/>
      <c r="BA947" s="95"/>
      <c r="BB947" s="95"/>
      <c r="BC947" s="95"/>
      <c r="BD947" s="95"/>
      <c r="BE947" s="95"/>
      <c r="BF947" s="95"/>
      <c r="BG947" s="95"/>
      <c r="BH947" s="95"/>
      <c r="BI947" s="95"/>
      <c r="BJ947" s="95"/>
      <c r="BK947" s="95"/>
      <c r="BL947" s="95"/>
      <c r="BM947" s="95"/>
      <c r="BN947" s="95"/>
      <c r="BO947" s="95"/>
      <c r="BP947" s="95"/>
      <c r="BQ947" s="95"/>
      <c r="BR947" s="95"/>
      <c r="BS947" s="95"/>
      <c r="BT947" s="95"/>
      <c r="BU947" s="95"/>
    </row>
    <row r="948" spans="1:73" x14ac:dyDescent="0.25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95"/>
      <c r="AW948" s="95"/>
      <c r="AX948" s="95"/>
      <c r="AY948" s="95"/>
      <c r="AZ948" s="95"/>
      <c r="BA948" s="95"/>
      <c r="BB948" s="95"/>
      <c r="BC948" s="95"/>
      <c r="BD948" s="95"/>
      <c r="BE948" s="95"/>
      <c r="BF948" s="95"/>
      <c r="BG948" s="95"/>
      <c r="BH948" s="95"/>
      <c r="BI948" s="95"/>
      <c r="BJ948" s="95"/>
      <c r="BK948" s="95"/>
      <c r="BL948" s="95"/>
      <c r="BM948" s="95"/>
      <c r="BN948" s="95"/>
      <c r="BO948" s="95"/>
      <c r="BP948" s="95"/>
      <c r="BQ948" s="95"/>
      <c r="BR948" s="95"/>
      <c r="BS948" s="95"/>
      <c r="BT948" s="95"/>
      <c r="BU948" s="95"/>
    </row>
    <row r="949" spans="1:73" x14ac:dyDescent="0.25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95"/>
      <c r="AW949" s="95"/>
      <c r="AX949" s="95"/>
      <c r="AY949" s="95"/>
      <c r="AZ949" s="95"/>
      <c r="BA949" s="95"/>
      <c r="BB949" s="95"/>
      <c r="BC949" s="95"/>
      <c r="BD949" s="95"/>
      <c r="BE949" s="95"/>
      <c r="BF949" s="95"/>
      <c r="BG949" s="95"/>
      <c r="BH949" s="95"/>
      <c r="BI949" s="95"/>
      <c r="BJ949" s="95"/>
      <c r="BK949" s="95"/>
      <c r="BL949" s="95"/>
      <c r="BM949" s="95"/>
      <c r="BN949" s="95"/>
      <c r="BO949" s="95"/>
      <c r="BP949" s="95"/>
      <c r="BQ949" s="95"/>
      <c r="BR949" s="95"/>
      <c r="BS949" s="95"/>
      <c r="BT949" s="95"/>
      <c r="BU949" s="95"/>
    </row>
    <row r="950" spans="1:73" x14ac:dyDescent="0.25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95"/>
      <c r="AW950" s="95"/>
      <c r="AX950" s="95"/>
      <c r="AY950" s="95"/>
      <c r="AZ950" s="95"/>
      <c r="BA950" s="95"/>
      <c r="BB950" s="95"/>
      <c r="BC950" s="95"/>
      <c r="BD950" s="95"/>
      <c r="BE950" s="95"/>
      <c r="BF950" s="95"/>
      <c r="BG950" s="95"/>
      <c r="BH950" s="95"/>
      <c r="BI950" s="95"/>
      <c r="BJ950" s="95"/>
      <c r="BK950" s="95"/>
      <c r="BL950" s="95"/>
      <c r="BM950" s="95"/>
      <c r="BN950" s="95"/>
      <c r="BO950" s="95"/>
      <c r="BP950" s="95"/>
      <c r="BQ950" s="95"/>
      <c r="BR950" s="95"/>
      <c r="BS950" s="95"/>
      <c r="BT950" s="95"/>
      <c r="BU950" s="95"/>
    </row>
    <row r="951" spans="1:73" x14ac:dyDescent="0.25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95"/>
      <c r="AW951" s="95"/>
      <c r="AX951" s="95"/>
      <c r="AY951" s="95"/>
      <c r="AZ951" s="95"/>
      <c r="BA951" s="95"/>
      <c r="BB951" s="95"/>
      <c r="BC951" s="95"/>
      <c r="BD951" s="95"/>
      <c r="BE951" s="95"/>
      <c r="BF951" s="95"/>
      <c r="BG951" s="95"/>
      <c r="BH951" s="95"/>
      <c r="BI951" s="95"/>
      <c r="BJ951" s="95"/>
      <c r="BK951" s="95"/>
      <c r="BL951" s="95"/>
      <c r="BM951" s="95"/>
      <c r="BN951" s="95"/>
      <c r="BO951" s="95"/>
      <c r="BP951" s="95"/>
      <c r="BQ951" s="95"/>
      <c r="BR951" s="95"/>
      <c r="BS951" s="95"/>
      <c r="BT951" s="95"/>
      <c r="BU951" s="95"/>
    </row>
    <row r="952" spans="1:73" x14ac:dyDescent="0.25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95"/>
      <c r="AW952" s="95"/>
      <c r="AX952" s="95"/>
      <c r="AY952" s="95"/>
      <c r="AZ952" s="95"/>
      <c r="BA952" s="95"/>
      <c r="BB952" s="95"/>
      <c r="BC952" s="95"/>
      <c r="BD952" s="95"/>
      <c r="BE952" s="95"/>
      <c r="BF952" s="95"/>
      <c r="BG952" s="95"/>
      <c r="BH952" s="95"/>
      <c r="BI952" s="95"/>
      <c r="BJ952" s="95"/>
      <c r="BK952" s="95"/>
      <c r="BL952" s="95"/>
      <c r="BM952" s="95"/>
      <c r="BN952" s="95"/>
      <c r="BO952" s="95"/>
      <c r="BP952" s="95"/>
      <c r="BQ952" s="95"/>
      <c r="BR952" s="95"/>
      <c r="BS952" s="95"/>
      <c r="BT952" s="95"/>
      <c r="BU952" s="95"/>
    </row>
    <row r="953" spans="1:73" x14ac:dyDescent="0.25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95"/>
      <c r="AW953" s="95"/>
      <c r="AX953" s="95"/>
      <c r="AY953" s="95"/>
      <c r="AZ953" s="95"/>
      <c r="BA953" s="95"/>
      <c r="BB953" s="95"/>
      <c r="BC953" s="95"/>
      <c r="BD953" s="95"/>
      <c r="BE953" s="95"/>
      <c r="BF953" s="95"/>
      <c r="BG953" s="95"/>
      <c r="BH953" s="95"/>
      <c r="BI953" s="95"/>
      <c r="BJ953" s="95"/>
      <c r="BK953" s="95"/>
      <c r="BL953" s="95"/>
      <c r="BM953" s="95"/>
      <c r="BN953" s="95"/>
      <c r="BO953" s="95"/>
      <c r="BP953" s="95"/>
      <c r="BQ953" s="95"/>
      <c r="BR953" s="95"/>
      <c r="BS953" s="95"/>
      <c r="BT953" s="95"/>
      <c r="BU953" s="95"/>
    </row>
    <row r="954" spans="1:73" x14ac:dyDescent="0.25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95"/>
      <c r="AW954" s="95"/>
      <c r="AX954" s="95"/>
      <c r="AY954" s="95"/>
      <c r="AZ954" s="95"/>
      <c r="BA954" s="95"/>
      <c r="BB954" s="95"/>
      <c r="BC954" s="95"/>
      <c r="BD954" s="95"/>
      <c r="BE954" s="95"/>
      <c r="BF954" s="95"/>
      <c r="BG954" s="95"/>
      <c r="BH954" s="95"/>
      <c r="BI954" s="95"/>
      <c r="BJ954" s="95"/>
      <c r="BK954" s="95"/>
      <c r="BL954" s="95"/>
      <c r="BM954" s="95"/>
      <c r="BN954" s="95"/>
      <c r="BO954" s="95"/>
      <c r="BP954" s="95"/>
      <c r="BQ954" s="95"/>
      <c r="BR954" s="95"/>
      <c r="BS954" s="95"/>
      <c r="BT954" s="95"/>
      <c r="BU954" s="95"/>
    </row>
    <row r="955" spans="1:73" x14ac:dyDescent="0.2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95"/>
      <c r="AW955" s="95"/>
      <c r="AX955" s="95"/>
      <c r="AY955" s="95"/>
      <c r="AZ955" s="95"/>
      <c r="BA955" s="95"/>
      <c r="BB955" s="95"/>
      <c r="BC955" s="95"/>
      <c r="BD955" s="95"/>
      <c r="BE955" s="95"/>
      <c r="BF955" s="95"/>
      <c r="BG955" s="95"/>
      <c r="BH955" s="95"/>
      <c r="BI955" s="95"/>
      <c r="BJ955" s="95"/>
      <c r="BK955" s="95"/>
      <c r="BL955" s="95"/>
      <c r="BM955" s="95"/>
      <c r="BN955" s="95"/>
      <c r="BO955" s="95"/>
      <c r="BP955" s="95"/>
      <c r="BQ955" s="95"/>
      <c r="BR955" s="95"/>
      <c r="BS955" s="95"/>
      <c r="BT955" s="95"/>
      <c r="BU955" s="95"/>
    </row>
    <row r="956" spans="1:73" x14ac:dyDescent="0.25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95"/>
      <c r="AW956" s="95"/>
      <c r="AX956" s="95"/>
      <c r="AY956" s="95"/>
      <c r="AZ956" s="95"/>
      <c r="BA956" s="95"/>
      <c r="BB956" s="95"/>
      <c r="BC956" s="95"/>
      <c r="BD956" s="95"/>
      <c r="BE956" s="95"/>
      <c r="BF956" s="95"/>
      <c r="BG956" s="95"/>
      <c r="BH956" s="95"/>
      <c r="BI956" s="95"/>
      <c r="BJ956" s="95"/>
      <c r="BK956" s="95"/>
      <c r="BL956" s="95"/>
      <c r="BM956" s="95"/>
      <c r="BN956" s="95"/>
      <c r="BO956" s="95"/>
      <c r="BP956" s="95"/>
      <c r="BQ956" s="95"/>
      <c r="BR956" s="95"/>
      <c r="BS956" s="95"/>
      <c r="BT956" s="95"/>
      <c r="BU956" s="95"/>
    </row>
    <row r="957" spans="1:73" x14ac:dyDescent="0.25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95"/>
      <c r="AW957" s="95"/>
      <c r="AX957" s="95"/>
      <c r="AY957" s="95"/>
      <c r="AZ957" s="95"/>
      <c r="BA957" s="95"/>
      <c r="BB957" s="95"/>
      <c r="BC957" s="95"/>
      <c r="BD957" s="95"/>
      <c r="BE957" s="95"/>
      <c r="BF957" s="95"/>
      <c r="BG957" s="95"/>
      <c r="BH957" s="95"/>
      <c r="BI957" s="95"/>
      <c r="BJ957" s="95"/>
      <c r="BK957" s="95"/>
      <c r="BL957" s="95"/>
      <c r="BM957" s="95"/>
      <c r="BN957" s="95"/>
      <c r="BO957" s="95"/>
      <c r="BP957" s="95"/>
      <c r="BQ957" s="95"/>
      <c r="BR957" s="95"/>
      <c r="BS957" s="95"/>
      <c r="BT957" s="95"/>
      <c r="BU957" s="95"/>
    </row>
    <row r="958" spans="1:73" x14ac:dyDescent="0.25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95"/>
      <c r="AW958" s="95"/>
      <c r="AX958" s="95"/>
      <c r="AY958" s="95"/>
      <c r="AZ958" s="95"/>
      <c r="BA958" s="95"/>
      <c r="BB958" s="95"/>
      <c r="BC958" s="95"/>
      <c r="BD958" s="95"/>
      <c r="BE958" s="95"/>
      <c r="BF958" s="95"/>
      <c r="BG958" s="95"/>
      <c r="BH958" s="95"/>
      <c r="BI958" s="95"/>
      <c r="BJ958" s="95"/>
      <c r="BK958" s="95"/>
      <c r="BL958" s="95"/>
      <c r="BM958" s="95"/>
      <c r="BN958" s="95"/>
      <c r="BO958" s="95"/>
      <c r="BP958" s="95"/>
      <c r="BQ958" s="95"/>
      <c r="BR958" s="95"/>
      <c r="BS958" s="95"/>
      <c r="BT958" s="95"/>
      <c r="BU958" s="95"/>
    </row>
    <row r="959" spans="1:73" x14ac:dyDescent="0.25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95"/>
      <c r="AW959" s="95"/>
      <c r="AX959" s="95"/>
      <c r="AY959" s="95"/>
      <c r="AZ959" s="95"/>
      <c r="BA959" s="95"/>
      <c r="BB959" s="95"/>
      <c r="BC959" s="95"/>
      <c r="BD959" s="95"/>
      <c r="BE959" s="95"/>
      <c r="BF959" s="95"/>
      <c r="BG959" s="95"/>
      <c r="BH959" s="95"/>
      <c r="BI959" s="95"/>
      <c r="BJ959" s="95"/>
      <c r="BK959" s="95"/>
      <c r="BL959" s="95"/>
      <c r="BM959" s="95"/>
      <c r="BN959" s="95"/>
      <c r="BO959" s="95"/>
      <c r="BP959" s="95"/>
      <c r="BQ959" s="95"/>
      <c r="BR959" s="95"/>
      <c r="BS959" s="95"/>
      <c r="BT959" s="95"/>
      <c r="BU959" s="95"/>
    </row>
    <row r="960" spans="1:73" x14ac:dyDescent="0.25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95"/>
      <c r="AW960" s="95"/>
      <c r="AX960" s="95"/>
      <c r="AY960" s="95"/>
      <c r="AZ960" s="95"/>
      <c r="BA960" s="95"/>
      <c r="BB960" s="95"/>
      <c r="BC960" s="95"/>
      <c r="BD960" s="95"/>
      <c r="BE960" s="95"/>
      <c r="BF960" s="95"/>
      <c r="BG960" s="95"/>
      <c r="BH960" s="95"/>
      <c r="BI960" s="95"/>
      <c r="BJ960" s="95"/>
      <c r="BK960" s="95"/>
      <c r="BL960" s="95"/>
      <c r="BM960" s="95"/>
      <c r="BN960" s="95"/>
      <c r="BO960" s="95"/>
      <c r="BP960" s="95"/>
      <c r="BQ960" s="95"/>
      <c r="BR960" s="95"/>
      <c r="BS960" s="95"/>
      <c r="BT960" s="95"/>
      <c r="BU960" s="95"/>
    </row>
    <row r="961" spans="1:73" x14ac:dyDescent="0.25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95"/>
      <c r="AW961" s="95"/>
      <c r="AX961" s="95"/>
      <c r="AY961" s="95"/>
      <c r="AZ961" s="95"/>
      <c r="BA961" s="95"/>
      <c r="BB961" s="95"/>
      <c r="BC961" s="95"/>
      <c r="BD961" s="95"/>
      <c r="BE961" s="95"/>
      <c r="BF961" s="95"/>
      <c r="BG961" s="95"/>
      <c r="BH961" s="95"/>
      <c r="BI961" s="95"/>
      <c r="BJ961" s="95"/>
      <c r="BK961" s="95"/>
      <c r="BL961" s="95"/>
      <c r="BM961" s="95"/>
      <c r="BN961" s="95"/>
      <c r="BO961" s="95"/>
      <c r="BP961" s="95"/>
      <c r="BQ961" s="95"/>
      <c r="BR961" s="95"/>
      <c r="BS961" s="95"/>
      <c r="BT961" s="95"/>
      <c r="BU961" s="95"/>
    </row>
    <row r="962" spans="1:73" x14ac:dyDescent="0.25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95"/>
      <c r="AW962" s="95"/>
      <c r="AX962" s="95"/>
      <c r="AY962" s="95"/>
      <c r="AZ962" s="95"/>
      <c r="BA962" s="95"/>
      <c r="BB962" s="95"/>
      <c r="BC962" s="95"/>
      <c r="BD962" s="95"/>
      <c r="BE962" s="95"/>
      <c r="BF962" s="95"/>
      <c r="BG962" s="95"/>
      <c r="BH962" s="95"/>
      <c r="BI962" s="95"/>
      <c r="BJ962" s="95"/>
      <c r="BK962" s="95"/>
      <c r="BL962" s="95"/>
      <c r="BM962" s="95"/>
      <c r="BN962" s="95"/>
      <c r="BO962" s="95"/>
      <c r="BP962" s="95"/>
      <c r="BQ962" s="95"/>
      <c r="BR962" s="95"/>
      <c r="BS962" s="95"/>
      <c r="BT962" s="95"/>
      <c r="BU962" s="95"/>
    </row>
    <row r="963" spans="1:73" x14ac:dyDescent="0.25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95"/>
      <c r="AW963" s="95"/>
      <c r="AX963" s="95"/>
      <c r="AY963" s="95"/>
      <c r="AZ963" s="95"/>
      <c r="BA963" s="95"/>
      <c r="BB963" s="95"/>
      <c r="BC963" s="95"/>
      <c r="BD963" s="95"/>
      <c r="BE963" s="95"/>
      <c r="BF963" s="95"/>
      <c r="BG963" s="95"/>
      <c r="BH963" s="95"/>
      <c r="BI963" s="95"/>
      <c r="BJ963" s="95"/>
      <c r="BK963" s="95"/>
      <c r="BL963" s="95"/>
      <c r="BM963" s="95"/>
      <c r="BN963" s="95"/>
      <c r="BO963" s="95"/>
      <c r="BP963" s="95"/>
      <c r="BQ963" s="95"/>
      <c r="BR963" s="95"/>
      <c r="BS963" s="95"/>
      <c r="BT963" s="95"/>
      <c r="BU963" s="95"/>
    </row>
    <row r="964" spans="1:73" x14ac:dyDescent="0.25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5"/>
      <c r="AG964" s="95"/>
      <c r="AH964" s="95"/>
      <c r="AI964" s="95"/>
      <c r="AJ964" s="95"/>
      <c r="AK964" s="95"/>
      <c r="AL964" s="95"/>
      <c r="AM964" s="95"/>
      <c r="AN964" s="95"/>
      <c r="AO964" s="95"/>
      <c r="AP964" s="95"/>
      <c r="AQ964" s="95"/>
      <c r="AR964" s="95"/>
      <c r="AS964" s="95"/>
      <c r="AT964" s="95"/>
      <c r="AU964" s="95"/>
      <c r="AV964" s="95"/>
      <c r="AW964" s="95"/>
      <c r="AX964" s="95"/>
      <c r="AY964" s="95"/>
      <c r="AZ964" s="95"/>
      <c r="BA964" s="95"/>
      <c r="BB964" s="95"/>
      <c r="BC964" s="95"/>
      <c r="BD964" s="95"/>
      <c r="BE964" s="95"/>
      <c r="BF964" s="95"/>
      <c r="BG964" s="95"/>
      <c r="BH964" s="95"/>
      <c r="BI964" s="95"/>
      <c r="BJ964" s="95"/>
      <c r="BK964" s="95"/>
      <c r="BL964" s="95"/>
      <c r="BM964" s="95"/>
      <c r="BN964" s="95"/>
      <c r="BO964" s="95"/>
      <c r="BP964" s="95"/>
      <c r="BQ964" s="95"/>
      <c r="BR964" s="95"/>
      <c r="BS964" s="95"/>
      <c r="BT964" s="95"/>
      <c r="BU964" s="95"/>
    </row>
    <row r="965" spans="1:73" x14ac:dyDescent="0.25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  <c r="AF965" s="95"/>
      <c r="AG965" s="95"/>
      <c r="AH965" s="95"/>
      <c r="AI965" s="95"/>
      <c r="AJ965" s="95"/>
      <c r="AK965" s="95"/>
      <c r="AL965" s="95"/>
      <c r="AM965" s="95"/>
      <c r="AN965" s="95"/>
      <c r="AO965" s="95"/>
      <c r="AP965" s="95"/>
      <c r="AQ965" s="95"/>
      <c r="AR965" s="95"/>
      <c r="AS965" s="95"/>
      <c r="AT965" s="95"/>
      <c r="AU965" s="95"/>
      <c r="AV965" s="95"/>
      <c r="AW965" s="95"/>
      <c r="AX965" s="95"/>
      <c r="AY965" s="95"/>
      <c r="AZ965" s="95"/>
      <c r="BA965" s="95"/>
      <c r="BB965" s="95"/>
      <c r="BC965" s="95"/>
      <c r="BD965" s="95"/>
      <c r="BE965" s="95"/>
      <c r="BF965" s="95"/>
      <c r="BG965" s="95"/>
      <c r="BH965" s="95"/>
      <c r="BI965" s="95"/>
      <c r="BJ965" s="95"/>
      <c r="BK965" s="95"/>
      <c r="BL965" s="95"/>
      <c r="BM965" s="95"/>
      <c r="BN965" s="95"/>
      <c r="BO965" s="95"/>
      <c r="BP965" s="95"/>
      <c r="BQ965" s="95"/>
      <c r="BR965" s="95"/>
      <c r="BS965" s="95"/>
      <c r="BT965" s="95"/>
      <c r="BU965" s="95"/>
    </row>
    <row r="966" spans="1:73" x14ac:dyDescent="0.25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95"/>
      <c r="AS966" s="95"/>
      <c r="AT966" s="95"/>
      <c r="AU966" s="95"/>
      <c r="AV966" s="95"/>
      <c r="AW966" s="95"/>
      <c r="AX966" s="95"/>
      <c r="AY966" s="95"/>
      <c r="AZ966" s="95"/>
      <c r="BA966" s="95"/>
      <c r="BB966" s="95"/>
      <c r="BC966" s="95"/>
      <c r="BD966" s="95"/>
      <c r="BE966" s="95"/>
      <c r="BF966" s="95"/>
      <c r="BG966" s="95"/>
      <c r="BH966" s="95"/>
      <c r="BI966" s="95"/>
      <c r="BJ966" s="95"/>
      <c r="BK966" s="95"/>
      <c r="BL966" s="95"/>
      <c r="BM966" s="95"/>
      <c r="BN966" s="95"/>
      <c r="BO966" s="95"/>
      <c r="BP966" s="95"/>
      <c r="BQ966" s="95"/>
      <c r="BR966" s="95"/>
      <c r="BS966" s="95"/>
      <c r="BT966" s="95"/>
      <c r="BU966" s="95"/>
    </row>
    <row r="967" spans="1:73" x14ac:dyDescent="0.25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  <c r="AF967" s="95"/>
      <c r="AG967" s="95"/>
      <c r="AH967" s="95"/>
      <c r="AI967" s="95"/>
      <c r="AJ967" s="95"/>
      <c r="AK967" s="95"/>
      <c r="AL967" s="95"/>
      <c r="AM967" s="95"/>
      <c r="AN967" s="95"/>
      <c r="AO967" s="95"/>
      <c r="AP967" s="95"/>
      <c r="AQ967" s="95"/>
      <c r="AR967" s="95"/>
      <c r="AS967" s="95"/>
      <c r="AT967" s="95"/>
      <c r="AU967" s="95"/>
      <c r="AV967" s="95"/>
      <c r="AW967" s="95"/>
      <c r="AX967" s="95"/>
      <c r="AY967" s="95"/>
      <c r="AZ967" s="95"/>
      <c r="BA967" s="95"/>
      <c r="BB967" s="95"/>
      <c r="BC967" s="95"/>
      <c r="BD967" s="95"/>
      <c r="BE967" s="95"/>
      <c r="BF967" s="95"/>
      <c r="BG967" s="95"/>
      <c r="BH967" s="95"/>
      <c r="BI967" s="95"/>
      <c r="BJ967" s="95"/>
      <c r="BK967" s="95"/>
      <c r="BL967" s="95"/>
      <c r="BM967" s="95"/>
      <c r="BN967" s="95"/>
      <c r="BO967" s="95"/>
      <c r="BP967" s="95"/>
      <c r="BQ967" s="95"/>
      <c r="BR967" s="95"/>
      <c r="BS967" s="95"/>
      <c r="BT967" s="95"/>
      <c r="BU967" s="95"/>
    </row>
    <row r="968" spans="1:73" x14ac:dyDescent="0.25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5"/>
      <c r="AG968" s="95"/>
      <c r="AH968" s="95"/>
      <c r="AI968" s="95"/>
      <c r="AJ968" s="95"/>
      <c r="AK968" s="95"/>
      <c r="AL968" s="95"/>
      <c r="AM968" s="95"/>
      <c r="AN968" s="95"/>
      <c r="AO968" s="95"/>
      <c r="AP968" s="95"/>
      <c r="AQ968" s="95"/>
      <c r="AR968" s="95"/>
      <c r="AS968" s="95"/>
      <c r="AT968" s="95"/>
      <c r="AU968" s="95"/>
      <c r="AV968" s="95"/>
      <c r="AW968" s="95"/>
      <c r="AX968" s="95"/>
      <c r="AY968" s="95"/>
      <c r="AZ968" s="95"/>
      <c r="BA968" s="95"/>
      <c r="BB968" s="95"/>
      <c r="BC968" s="95"/>
      <c r="BD968" s="95"/>
      <c r="BE968" s="95"/>
      <c r="BF968" s="95"/>
      <c r="BG968" s="95"/>
      <c r="BH968" s="95"/>
      <c r="BI968" s="95"/>
      <c r="BJ968" s="95"/>
      <c r="BK968" s="95"/>
      <c r="BL968" s="95"/>
      <c r="BM968" s="95"/>
      <c r="BN968" s="95"/>
      <c r="BO968" s="95"/>
      <c r="BP968" s="95"/>
      <c r="BQ968" s="95"/>
      <c r="BR968" s="95"/>
      <c r="BS968" s="95"/>
      <c r="BT968" s="95"/>
      <c r="BU968" s="95"/>
    </row>
    <row r="969" spans="1:73" x14ac:dyDescent="0.25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  <c r="AF969" s="95"/>
      <c r="AG969" s="95"/>
      <c r="AH969" s="95"/>
      <c r="AI969" s="95"/>
      <c r="AJ969" s="95"/>
      <c r="AK969" s="95"/>
      <c r="AL969" s="95"/>
      <c r="AM969" s="95"/>
      <c r="AN969" s="95"/>
      <c r="AO969" s="95"/>
      <c r="AP969" s="95"/>
      <c r="AQ969" s="95"/>
      <c r="AR969" s="95"/>
      <c r="AS969" s="95"/>
      <c r="AT969" s="95"/>
      <c r="AU969" s="95"/>
      <c r="AV969" s="95"/>
      <c r="AW969" s="95"/>
      <c r="AX969" s="95"/>
      <c r="AY969" s="95"/>
      <c r="AZ969" s="95"/>
      <c r="BA969" s="95"/>
      <c r="BB969" s="95"/>
      <c r="BC969" s="95"/>
      <c r="BD969" s="95"/>
      <c r="BE969" s="95"/>
      <c r="BF969" s="95"/>
      <c r="BG969" s="95"/>
      <c r="BH969" s="95"/>
      <c r="BI969" s="95"/>
      <c r="BJ969" s="95"/>
      <c r="BK969" s="95"/>
      <c r="BL969" s="95"/>
      <c r="BM969" s="95"/>
      <c r="BN969" s="95"/>
      <c r="BO969" s="95"/>
      <c r="BP969" s="95"/>
      <c r="BQ969" s="95"/>
      <c r="BR969" s="95"/>
      <c r="BS969" s="95"/>
      <c r="BT969" s="95"/>
      <c r="BU969" s="95"/>
    </row>
    <row r="970" spans="1:73" x14ac:dyDescent="0.25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5"/>
      <c r="AG970" s="95"/>
      <c r="AH970" s="95"/>
      <c r="AI970" s="95"/>
      <c r="AJ970" s="95"/>
      <c r="AK970" s="95"/>
      <c r="AL970" s="95"/>
      <c r="AM970" s="95"/>
      <c r="AN970" s="95"/>
      <c r="AO970" s="95"/>
      <c r="AP970" s="95"/>
      <c r="AQ970" s="95"/>
      <c r="AR970" s="95"/>
      <c r="AS970" s="95"/>
      <c r="AT970" s="95"/>
      <c r="AU970" s="95"/>
      <c r="AV970" s="95"/>
      <c r="AW970" s="95"/>
      <c r="AX970" s="95"/>
      <c r="AY970" s="95"/>
      <c r="AZ970" s="95"/>
      <c r="BA970" s="95"/>
      <c r="BB970" s="95"/>
      <c r="BC970" s="95"/>
      <c r="BD970" s="95"/>
      <c r="BE970" s="95"/>
      <c r="BF970" s="95"/>
      <c r="BG970" s="95"/>
      <c r="BH970" s="95"/>
      <c r="BI970" s="95"/>
      <c r="BJ970" s="95"/>
      <c r="BK970" s="95"/>
      <c r="BL970" s="95"/>
      <c r="BM970" s="95"/>
      <c r="BN970" s="95"/>
      <c r="BO970" s="95"/>
      <c r="BP970" s="95"/>
      <c r="BQ970" s="95"/>
      <c r="BR970" s="95"/>
      <c r="BS970" s="95"/>
      <c r="BT970" s="95"/>
      <c r="BU970" s="95"/>
    </row>
    <row r="971" spans="1:73" x14ac:dyDescent="0.25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  <c r="AF971" s="95"/>
      <c r="AG971" s="95"/>
      <c r="AH971" s="95"/>
      <c r="AI971" s="95"/>
      <c r="AJ971" s="95"/>
      <c r="AK971" s="95"/>
      <c r="AL971" s="95"/>
      <c r="AM971" s="95"/>
      <c r="AN971" s="95"/>
      <c r="AO971" s="95"/>
      <c r="AP971" s="95"/>
      <c r="AQ971" s="95"/>
      <c r="AR971" s="95"/>
      <c r="AS971" s="95"/>
      <c r="AT971" s="95"/>
      <c r="AU971" s="95"/>
      <c r="AV971" s="95"/>
      <c r="AW971" s="95"/>
      <c r="AX971" s="95"/>
      <c r="AY971" s="95"/>
      <c r="AZ971" s="95"/>
      <c r="BA971" s="95"/>
      <c r="BB971" s="95"/>
      <c r="BC971" s="95"/>
      <c r="BD971" s="95"/>
      <c r="BE971" s="95"/>
      <c r="BF971" s="95"/>
      <c r="BG971" s="95"/>
      <c r="BH971" s="95"/>
      <c r="BI971" s="95"/>
      <c r="BJ971" s="95"/>
      <c r="BK971" s="95"/>
      <c r="BL971" s="95"/>
      <c r="BM971" s="95"/>
      <c r="BN971" s="95"/>
      <c r="BO971" s="95"/>
      <c r="BP971" s="95"/>
      <c r="BQ971" s="95"/>
      <c r="BR971" s="95"/>
      <c r="BS971" s="95"/>
      <c r="BT971" s="95"/>
      <c r="BU971" s="95"/>
    </row>
    <row r="972" spans="1:73" x14ac:dyDescent="0.25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5"/>
      <c r="AG972" s="95"/>
      <c r="AH972" s="95"/>
      <c r="AI972" s="95"/>
      <c r="AJ972" s="95"/>
      <c r="AK972" s="95"/>
      <c r="AL972" s="95"/>
      <c r="AM972" s="95"/>
      <c r="AN972" s="95"/>
      <c r="AO972" s="95"/>
      <c r="AP972" s="95"/>
      <c r="AQ972" s="95"/>
      <c r="AR972" s="95"/>
      <c r="AS972" s="95"/>
      <c r="AT972" s="95"/>
      <c r="AU972" s="95"/>
      <c r="AV972" s="95"/>
      <c r="AW972" s="95"/>
      <c r="AX972" s="95"/>
      <c r="AY972" s="95"/>
      <c r="AZ972" s="95"/>
      <c r="BA972" s="95"/>
      <c r="BB972" s="95"/>
      <c r="BC972" s="95"/>
      <c r="BD972" s="95"/>
      <c r="BE972" s="95"/>
      <c r="BF972" s="95"/>
      <c r="BG972" s="95"/>
      <c r="BH972" s="95"/>
      <c r="BI972" s="95"/>
      <c r="BJ972" s="95"/>
      <c r="BK972" s="95"/>
      <c r="BL972" s="95"/>
      <c r="BM972" s="95"/>
      <c r="BN972" s="95"/>
      <c r="BO972" s="95"/>
      <c r="BP972" s="95"/>
      <c r="BQ972" s="95"/>
      <c r="BR972" s="95"/>
      <c r="BS972" s="95"/>
      <c r="BT972" s="95"/>
      <c r="BU972" s="95"/>
    </row>
    <row r="973" spans="1:73" x14ac:dyDescent="0.25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  <c r="AF973" s="95"/>
      <c r="AG973" s="95"/>
      <c r="AH973" s="95"/>
      <c r="AI973" s="95"/>
      <c r="AJ973" s="95"/>
      <c r="AK973" s="95"/>
      <c r="AL973" s="95"/>
      <c r="AM973" s="95"/>
      <c r="AN973" s="95"/>
      <c r="AO973" s="95"/>
      <c r="AP973" s="95"/>
      <c r="AQ973" s="95"/>
      <c r="AR973" s="95"/>
      <c r="AS973" s="95"/>
      <c r="AT973" s="95"/>
      <c r="AU973" s="95"/>
      <c r="AV973" s="95"/>
      <c r="AW973" s="95"/>
      <c r="AX973" s="95"/>
      <c r="AY973" s="95"/>
      <c r="AZ973" s="95"/>
      <c r="BA973" s="95"/>
      <c r="BB973" s="95"/>
      <c r="BC973" s="95"/>
      <c r="BD973" s="95"/>
      <c r="BE973" s="95"/>
      <c r="BF973" s="95"/>
      <c r="BG973" s="95"/>
      <c r="BH973" s="95"/>
      <c r="BI973" s="95"/>
      <c r="BJ973" s="95"/>
      <c r="BK973" s="95"/>
      <c r="BL973" s="95"/>
      <c r="BM973" s="95"/>
      <c r="BN973" s="95"/>
      <c r="BO973" s="95"/>
      <c r="BP973" s="95"/>
      <c r="BQ973" s="95"/>
      <c r="BR973" s="95"/>
      <c r="BS973" s="95"/>
      <c r="BT973" s="95"/>
      <c r="BU973" s="95"/>
    </row>
    <row r="974" spans="1:73" x14ac:dyDescent="0.25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5"/>
      <c r="AG974" s="95"/>
      <c r="AH974" s="95"/>
      <c r="AI974" s="95"/>
      <c r="AJ974" s="95"/>
      <c r="AK974" s="95"/>
      <c r="AL974" s="95"/>
      <c r="AM974" s="95"/>
      <c r="AN974" s="95"/>
      <c r="AO974" s="95"/>
      <c r="AP974" s="95"/>
      <c r="AQ974" s="95"/>
      <c r="AR974" s="95"/>
      <c r="AS974" s="95"/>
      <c r="AT974" s="95"/>
      <c r="AU974" s="95"/>
      <c r="AV974" s="95"/>
      <c r="AW974" s="95"/>
      <c r="AX974" s="95"/>
      <c r="AY974" s="95"/>
      <c r="AZ974" s="95"/>
      <c r="BA974" s="95"/>
      <c r="BB974" s="95"/>
      <c r="BC974" s="95"/>
      <c r="BD974" s="95"/>
      <c r="BE974" s="95"/>
      <c r="BF974" s="95"/>
      <c r="BG974" s="95"/>
      <c r="BH974" s="95"/>
      <c r="BI974" s="95"/>
      <c r="BJ974" s="95"/>
      <c r="BK974" s="95"/>
      <c r="BL974" s="95"/>
      <c r="BM974" s="95"/>
      <c r="BN974" s="95"/>
      <c r="BO974" s="95"/>
      <c r="BP974" s="95"/>
      <c r="BQ974" s="95"/>
      <c r="BR974" s="95"/>
      <c r="BS974" s="95"/>
      <c r="BT974" s="95"/>
      <c r="BU974" s="95"/>
    </row>
    <row r="975" spans="1:73" x14ac:dyDescent="0.25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  <c r="AF975" s="95"/>
      <c r="AG975" s="95"/>
      <c r="AH975" s="95"/>
      <c r="AI975" s="95"/>
      <c r="AJ975" s="95"/>
      <c r="AK975" s="95"/>
      <c r="AL975" s="95"/>
      <c r="AM975" s="95"/>
      <c r="AN975" s="95"/>
      <c r="AO975" s="95"/>
      <c r="AP975" s="95"/>
      <c r="AQ975" s="95"/>
      <c r="AR975" s="95"/>
      <c r="AS975" s="95"/>
      <c r="AT975" s="95"/>
      <c r="AU975" s="95"/>
      <c r="AV975" s="95"/>
      <c r="AW975" s="95"/>
      <c r="AX975" s="95"/>
      <c r="AY975" s="95"/>
      <c r="AZ975" s="95"/>
      <c r="BA975" s="95"/>
      <c r="BB975" s="95"/>
      <c r="BC975" s="95"/>
      <c r="BD975" s="95"/>
      <c r="BE975" s="95"/>
      <c r="BF975" s="95"/>
      <c r="BG975" s="95"/>
      <c r="BH975" s="95"/>
      <c r="BI975" s="95"/>
      <c r="BJ975" s="95"/>
      <c r="BK975" s="95"/>
      <c r="BL975" s="95"/>
      <c r="BM975" s="95"/>
      <c r="BN975" s="95"/>
      <c r="BO975" s="95"/>
      <c r="BP975" s="95"/>
      <c r="BQ975" s="95"/>
      <c r="BR975" s="95"/>
      <c r="BS975" s="95"/>
      <c r="BT975" s="95"/>
      <c r="BU975" s="95"/>
    </row>
    <row r="976" spans="1:73" x14ac:dyDescent="0.25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5"/>
      <c r="AG976" s="95"/>
      <c r="AH976" s="95"/>
      <c r="AI976" s="95"/>
      <c r="AJ976" s="95"/>
      <c r="AK976" s="95"/>
      <c r="AL976" s="95"/>
      <c r="AM976" s="95"/>
      <c r="AN976" s="95"/>
      <c r="AO976" s="95"/>
      <c r="AP976" s="95"/>
      <c r="AQ976" s="95"/>
      <c r="AR976" s="95"/>
      <c r="AS976" s="95"/>
      <c r="AT976" s="95"/>
      <c r="AU976" s="95"/>
      <c r="AV976" s="95"/>
      <c r="AW976" s="95"/>
      <c r="AX976" s="95"/>
      <c r="AY976" s="95"/>
      <c r="AZ976" s="95"/>
      <c r="BA976" s="95"/>
      <c r="BB976" s="95"/>
      <c r="BC976" s="95"/>
      <c r="BD976" s="95"/>
      <c r="BE976" s="95"/>
      <c r="BF976" s="95"/>
      <c r="BG976" s="95"/>
      <c r="BH976" s="95"/>
      <c r="BI976" s="95"/>
      <c r="BJ976" s="95"/>
      <c r="BK976" s="95"/>
      <c r="BL976" s="95"/>
      <c r="BM976" s="95"/>
      <c r="BN976" s="95"/>
      <c r="BO976" s="95"/>
      <c r="BP976" s="95"/>
      <c r="BQ976" s="95"/>
      <c r="BR976" s="95"/>
      <c r="BS976" s="95"/>
      <c r="BT976" s="95"/>
      <c r="BU976" s="95"/>
    </row>
    <row r="977" spans="1:73" x14ac:dyDescent="0.25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5"/>
      <c r="AG977" s="95"/>
      <c r="AH977" s="95"/>
      <c r="AI977" s="95"/>
      <c r="AJ977" s="95"/>
      <c r="AK977" s="95"/>
      <c r="AL977" s="95"/>
      <c r="AM977" s="95"/>
      <c r="AN977" s="95"/>
      <c r="AO977" s="95"/>
      <c r="AP977" s="95"/>
      <c r="AQ977" s="95"/>
      <c r="AR977" s="95"/>
      <c r="AS977" s="95"/>
      <c r="AT977" s="95"/>
      <c r="AU977" s="95"/>
      <c r="AV977" s="95"/>
      <c r="AW977" s="95"/>
      <c r="AX977" s="95"/>
      <c r="AY977" s="95"/>
      <c r="AZ977" s="95"/>
      <c r="BA977" s="95"/>
      <c r="BB977" s="95"/>
      <c r="BC977" s="95"/>
      <c r="BD977" s="95"/>
      <c r="BE977" s="95"/>
      <c r="BF977" s="95"/>
      <c r="BG977" s="95"/>
      <c r="BH977" s="95"/>
      <c r="BI977" s="95"/>
      <c r="BJ977" s="95"/>
      <c r="BK977" s="95"/>
      <c r="BL977" s="95"/>
      <c r="BM977" s="95"/>
      <c r="BN977" s="95"/>
      <c r="BO977" s="95"/>
      <c r="BP977" s="95"/>
      <c r="BQ977" s="95"/>
      <c r="BR977" s="95"/>
      <c r="BS977" s="95"/>
      <c r="BT977" s="95"/>
      <c r="BU977" s="95"/>
    </row>
  </sheetData>
  <mergeCells count="8">
    <mergeCell ref="A21:B21"/>
    <mergeCell ref="J9:K9"/>
    <mergeCell ref="P9:Q9"/>
    <mergeCell ref="F25:H25"/>
    <mergeCell ref="I22:J22"/>
    <mergeCell ref="I23:J23"/>
    <mergeCell ref="K23:L23"/>
    <mergeCell ref="K22:M22"/>
  </mergeCells>
  <pageMargins left="0.7" right="0.7" top="0.75" bottom="0.75" header="0.3" footer="0.3"/>
  <ignoredErrors>
    <ignoredError sqref="N2 B23 B19:C1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52"/>
  <sheetViews>
    <sheetView zoomScaleNormal="100" workbookViewId="0">
      <selection activeCell="L23" sqref="L23"/>
    </sheetView>
  </sheetViews>
  <sheetFormatPr defaultRowHeight="15" x14ac:dyDescent="0.25"/>
  <cols>
    <col min="1" max="1" width="11.140625" bestFit="1" customWidth="1"/>
    <col min="2" max="2" width="13.7109375" bestFit="1" customWidth="1"/>
    <col min="3" max="4" width="19.5703125" bestFit="1" customWidth="1"/>
    <col min="5" max="5" width="12.140625" customWidth="1"/>
    <col min="6" max="6" width="11.28515625" bestFit="1" customWidth="1"/>
    <col min="7" max="7" width="16" bestFit="1" customWidth="1"/>
    <col min="8" max="9" width="11.28515625" bestFit="1" customWidth="1"/>
    <col min="10" max="10" width="13.7109375" bestFit="1" customWidth="1"/>
    <col min="11" max="11" width="12.42578125" bestFit="1" customWidth="1"/>
    <col min="12" max="12" width="14.85546875" bestFit="1" customWidth="1"/>
    <col min="13" max="14" width="13.7109375" bestFit="1" customWidth="1"/>
    <col min="15" max="15" width="16.28515625" bestFit="1" customWidth="1"/>
    <col min="18" max="18" width="10.140625" bestFit="1" customWidth="1"/>
    <col min="21" max="21" width="10.140625" bestFit="1" customWidth="1"/>
  </cols>
  <sheetData>
    <row r="1" spans="1:82" ht="15.75" thickBot="1" x14ac:dyDescent="0.3">
      <c r="L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</row>
    <row r="2" spans="1:82" ht="15.75" thickBot="1" x14ac:dyDescent="0.3">
      <c r="A2" s="86" t="s">
        <v>23</v>
      </c>
      <c r="B2" s="86" t="s">
        <v>500</v>
      </c>
      <c r="C2" s="80">
        <v>298</v>
      </c>
      <c r="D2" s="80"/>
      <c r="E2" s="80"/>
      <c r="F2" s="80"/>
      <c r="G2" s="80"/>
      <c r="H2" s="80"/>
      <c r="I2" s="80"/>
      <c r="J2" s="80"/>
      <c r="K2" s="87" t="s">
        <v>479</v>
      </c>
      <c r="L2" s="80"/>
      <c r="M2" s="80"/>
      <c r="N2" s="102" t="s">
        <v>0</v>
      </c>
      <c r="O2" s="102" t="s">
        <v>456</v>
      </c>
      <c r="P2" s="102" t="s">
        <v>457</v>
      </c>
      <c r="Q2" s="102" t="s">
        <v>458</v>
      </c>
      <c r="R2" s="103" t="s">
        <v>459</v>
      </c>
      <c r="S2" s="100"/>
      <c r="T2" s="100"/>
      <c r="U2" s="100"/>
      <c r="V2" s="100"/>
      <c r="W2" s="10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</row>
    <row r="3" spans="1:82" ht="15.75" thickBot="1" x14ac:dyDescent="0.3">
      <c r="A3" s="81" t="s">
        <v>446</v>
      </c>
      <c r="B3" s="82" t="s">
        <v>25</v>
      </c>
      <c r="C3" s="82" t="s">
        <v>476</v>
      </c>
      <c r="D3" s="82" t="s">
        <v>449</v>
      </c>
      <c r="E3" s="82" t="s">
        <v>450</v>
      </c>
      <c r="F3" s="82" t="s">
        <v>447</v>
      </c>
      <c r="G3" s="82" t="s">
        <v>448</v>
      </c>
      <c r="H3" s="82" t="s">
        <v>451</v>
      </c>
      <c r="I3" s="83" t="s">
        <v>501</v>
      </c>
      <c r="J3" s="80"/>
      <c r="K3" s="142">
        <f>ABS((B17-'Multi-Rxn_W_Ka'!B23)/'Multi-Rxn_W_Ka'!B23)*100</f>
        <v>40224.252459308591</v>
      </c>
      <c r="L3" s="80"/>
      <c r="M3" s="80"/>
      <c r="N3" s="100" t="str">
        <f>A4</f>
        <v>H2</v>
      </c>
      <c r="O3" s="4">
        <v>32.24</v>
      </c>
      <c r="P3" s="4">
        <v>1.9239999999999999E-3</v>
      </c>
      <c r="Q3" s="4">
        <v>1.0550000000000001E-5</v>
      </c>
      <c r="R3" s="4">
        <v>-3.596E-9</v>
      </c>
      <c r="S3" s="100"/>
      <c r="T3" s="100"/>
      <c r="U3" s="100"/>
      <c r="V3" s="100"/>
      <c r="W3" s="10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</row>
    <row r="4" spans="1:82" x14ac:dyDescent="0.25">
      <c r="A4" s="100" t="s">
        <v>183</v>
      </c>
      <c r="B4" s="100">
        <v>33.75</v>
      </c>
      <c r="C4" s="114">
        <f t="shared" ref="C4:C5" si="0">B4/$B$11</f>
        <v>0.75</v>
      </c>
      <c r="D4" s="100">
        <v>-3</v>
      </c>
      <c r="E4" s="100">
        <v>-3</v>
      </c>
      <c r="F4" s="120">
        <v>0</v>
      </c>
      <c r="G4" s="120">
        <v>0</v>
      </c>
      <c r="H4" s="80">
        <v>673</v>
      </c>
      <c r="I4" s="80">
        <v>100</v>
      </c>
      <c r="J4" s="80"/>
      <c r="K4" s="87" t="s">
        <v>480</v>
      </c>
      <c r="L4" s="80"/>
      <c r="M4" s="80"/>
      <c r="N4" s="100" t="str">
        <f t="shared" ref="N4:N7" si="1">A5</f>
        <v>N2</v>
      </c>
      <c r="O4" s="4">
        <v>30.87</v>
      </c>
      <c r="P4" s="4">
        <v>-1.285E-2</v>
      </c>
      <c r="Q4" s="4">
        <v>2.7889999999999999E-5</v>
      </c>
      <c r="R4" s="4">
        <v>-1.2720000000000001E-8</v>
      </c>
      <c r="S4" s="100"/>
      <c r="T4" s="100"/>
      <c r="U4" s="100"/>
      <c r="V4" s="100"/>
      <c r="W4" s="10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</row>
    <row r="5" spans="1:82" x14ac:dyDescent="0.25">
      <c r="A5" s="100" t="s">
        <v>185</v>
      </c>
      <c r="B5" s="100">
        <v>11.25</v>
      </c>
      <c r="C5" s="114">
        <f t="shared" si="0"/>
        <v>0.25</v>
      </c>
      <c r="D5" s="100">
        <v>-1</v>
      </c>
      <c r="E5" s="100">
        <v>-1</v>
      </c>
      <c r="F5" s="120">
        <v>0</v>
      </c>
      <c r="G5" s="120">
        <v>0</v>
      </c>
      <c r="H5" s="80"/>
      <c r="I5" s="80"/>
      <c r="J5" s="80"/>
      <c r="K5" s="142">
        <f>ABS(('Multi-Rxn_W_Ka'!M27-ShortCut_Ka!M22)/'Multi-Rxn_W_Ka'!M27)*100</f>
        <v>2.7630258438018647</v>
      </c>
      <c r="L5" s="80"/>
      <c r="M5" s="80"/>
      <c r="N5" s="100" t="str">
        <f t="shared" si="1"/>
        <v>Ammonia</v>
      </c>
      <c r="O5" s="4">
        <v>19.8</v>
      </c>
      <c r="P5" s="4">
        <v>7.3440000000000005E-2</v>
      </c>
      <c r="Q5" s="4">
        <v>-5.6020000000000002E-5</v>
      </c>
      <c r="R5" s="4">
        <v>1.7150000000000001E-8</v>
      </c>
      <c r="S5" s="100"/>
      <c r="T5" s="100"/>
      <c r="U5" s="100"/>
      <c r="V5" s="100"/>
      <c r="W5" s="10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spans="1:82" x14ac:dyDescent="0.25">
      <c r="A6" s="100" t="s">
        <v>399</v>
      </c>
      <c r="B6" s="100">
        <v>0</v>
      </c>
      <c r="C6" s="114">
        <f>B6/$B$11</f>
        <v>0</v>
      </c>
      <c r="D6" s="100">
        <v>2</v>
      </c>
      <c r="E6" s="100">
        <v>2</v>
      </c>
      <c r="F6" s="120">
        <v>-45.94</v>
      </c>
      <c r="G6" s="120">
        <v>-16.401299999999999</v>
      </c>
      <c r="H6" s="80"/>
      <c r="I6" s="80"/>
      <c r="J6" s="80"/>
      <c r="K6" s="80"/>
      <c r="L6" s="80"/>
      <c r="M6" s="80"/>
      <c r="N6" s="100"/>
      <c r="O6" s="4"/>
      <c r="P6" s="4"/>
      <c r="Q6" s="4"/>
      <c r="R6" s="4"/>
      <c r="S6" s="100"/>
      <c r="T6" s="100"/>
      <c r="U6" s="100"/>
      <c r="V6" s="100"/>
      <c r="W6" s="10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</row>
    <row r="7" spans="1:82" x14ac:dyDescent="0.25">
      <c r="A7" s="80"/>
      <c r="B7" s="85"/>
      <c r="C7" s="85"/>
      <c r="D7" s="80"/>
      <c r="E7" s="80"/>
      <c r="F7" s="141"/>
      <c r="G7" s="141"/>
      <c r="H7" s="80"/>
      <c r="I7" s="80"/>
      <c r="J7" s="80"/>
      <c r="K7" s="80"/>
      <c r="L7" s="80"/>
      <c r="M7" s="80"/>
      <c r="N7" s="100"/>
      <c r="O7" s="4"/>
      <c r="P7" s="4"/>
      <c r="Q7" s="4"/>
      <c r="R7" s="4"/>
      <c r="S7" s="100"/>
      <c r="T7" s="100"/>
      <c r="U7" s="100"/>
      <c r="V7" s="100"/>
      <c r="W7" s="10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</row>
    <row r="8" spans="1:82" x14ac:dyDescent="0.25">
      <c r="A8" s="80"/>
      <c r="B8" s="85"/>
      <c r="C8" s="85"/>
      <c r="D8" s="80"/>
      <c r="E8" s="80"/>
      <c r="F8" s="141"/>
      <c r="G8" s="141"/>
      <c r="H8" s="80"/>
      <c r="I8" s="80"/>
      <c r="J8" s="80"/>
      <c r="K8" s="80"/>
      <c r="L8" s="80"/>
      <c r="M8" s="8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</row>
    <row r="9" spans="1:82" x14ac:dyDescent="0.25">
      <c r="A9" s="80"/>
      <c r="B9" s="85"/>
      <c r="C9" s="80"/>
      <c r="D9" s="80"/>
      <c r="E9" s="80"/>
      <c r="F9" s="141"/>
      <c r="G9" s="141"/>
      <c r="H9" s="80"/>
      <c r="I9" s="80"/>
      <c r="J9" s="80"/>
      <c r="K9" s="80"/>
      <c r="L9" s="80"/>
      <c r="M9" s="80"/>
      <c r="N9" s="100"/>
      <c r="O9" s="100"/>
      <c r="Q9" s="100"/>
      <c r="R9" s="100"/>
      <c r="S9" s="100"/>
      <c r="T9" s="100"/>
      <c r="U9" s="100"/>
      <c r="V9" s="100"/>
      <c r="W9" s="10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</row>
    <row r="10" spans="1:82" x14ac:dyDescent="0.25">
      <c r="B10" s="85"/>
      <c r="C10" s="80"/>
      <c r="D10" s="80"/>
      <c r="E10" s="80"/>
      <c r="F10" s="141"/>
      <c r="G10" s="141"/>
      <c r="H10" s="80"/>
      <c r="I10" s="80"/>
      <c r="J10" s="80"/>
      <c r="K10" s="80"/>
      <c r="L10" s="80"/>
      <c r="M10" s="80"/>
      <c r="P10" s="146" t="s">
        <v>490</v>
      </c>
      <c r="Q10" s="146"/>
      <c r="R10" s="100"/>
      <c r="S10" s="100"/>
      <c r="T10" s="100"/>
      <c r="U10" s="100"/>
      <c r="V10" s="100"/>
      <c r="W10" s="10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</row>
    <row r="11" spans="1:82" ht="15.75" thickBot="1" x14ac:dyDescent="0.3">
      <c r="A11" s="94" t="s">
        <v>19</v>
      </c>
      <c r="B11" s="84">
        <f>SUM(B4:B8)</f>
        <v>45</v>
      </c>
      <c r="C11" s="84">
        <f>SUM(C4:C6)</f>
        <v>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P11" s="121" t="s">
        <v>23</v>
      </c>
      <c r="Q11" s="121" t="s">
        <v>451</v>
      </c>
      <c r="R11" s="80">
        <v>400</v>
      </c>
      <c r="S11" s="122"/>
      <c r="T11" s="121" t="s">
        <v>28</v>
      </c>
      <c r="U11" s="121" t="s">
        <v>451</v>
      </c>
      <c r="V11" s="135">
        <f>H4</f>
        <v>673</v>
      </c>
      <c r="W11" s="10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</row>
    <row r="12" spans="1:82" ht="15.75" thickBot="1" x14ac:dyDescent="0.3">
      <c r="B12" s="80"/>
      <c r="C12" s="80"/>
      <c r="D12" s="80"/>
      <c r="E12" s="84" t="s">
        <v>502</v>
      </c>
      <c r="F12" s="82" t="s">
        <v>508</v>
      </c>
      <c r="G12" s="82" t="s">
        <v>509</v>
      </c>
      <c r="H12" s="80"/>
      <c r="I12" s="80"/>
      <c r="J12" s="80"/>
      <c r="K12" s="80"/>
      <c r="L12" s="80"/>
      <c r="M12" s="80"/>
      <c r="O12" s="100"/>
      <c r="P12" s="127" t="s">
        <v>494</v>
      </c>
      <c r="Q12" s="130" t="s">
        <v>25</v>
      </c>
      <c r="R12" s="128" t="s">
        <v>491</v>
      </c>
      <c r="S12" s="130" t="s">
        <v>495</v>
      </c>
      <c r="T12" s="130" t="s">
        <v>477</v>
      </c>
      <c r="U12" s="128" t="s">
        <v>491</v>
      </c>
      <c r="V12" s="131" t="s">
        <v>495</v>
      </c>
      <c r="W12" s="10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</row>
    <row r="13" spans="1:82" x14ac:dyDescent="0.25">
      <c r="A13" s="80"/>
      <c r="B13" s="80"/>
      <c r="C13" s="80"/>
      <c r="D13" s="80"/>
      <c r="E13" s="80">
        <v>1</v>
      </c>
      <c r="F13" s="98">
        <f>SUMPRODUCT(D4:D8,F4:F8)*1000</f>
        <v>-91880</v>
      </c>
      <c r="G13" s="98">
        <f>SUMPRODUCT(D4:D8,G4:G8)*1000</f>
        <v>-32802.6</v>
      </c>
      <c r="H13" s="80"/>
      <c r="I13" s="80"/>
      <c r="J13" s="80"/>
      <c r="K13" s="80"/>
      <c r="L13" s="80"/>
      <c r="M13" s="80"/>
      <c r="N13" s="100"/>
      <c r="O13" s="100"/>
      <c r="P13" s="133" t="str">
        <f>N3</f>
        <v>H2</v>
      </c>
      <c r="Q13" s="133">
        <f>B4</f>
        <v>33.75</v>
      </c>
      <c r="R13" s="132">
        <f>O3*($R$11-$C$2)+P3/2*($R$11^2-$C$2^2)+Q3/3*($R$11^3-$C$2^3)+R3/4*($R$11^4-$C$2^4)</f>
        <v>3473.0488360239842</v>
      </c>
      <c r="S13" s="133">
        <f>R13*Q13</f>
        <v>117215.39821580947</v>
      </c>
      <c r="T13" s="133">
        <f>B22</f>
        <v>16.520823641698641</v>
      </c>
      <c r="U13" s="132">
        <f>O3*($V$11-$C$2)+P3/2*($V$11^2-$C$2^2)+Q3/3*($V$11^3-$C$2^3)+R3/4*($V$11^4-$C$2^4)</f>
        <v>13241.843814016125</v>
      </c>
      <c r="V13" s="133">
        <f>U13*T13</f>
        <v>218766.16634227851</v>
      </c>
      <c r="W13" s="10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</row>
    <row r="14" spans="1:82" x14ac:dyDescent="0.25">
      <c r="A14" s="84" t="s">
        <v>503</v>
      </c>
      <c r="B14" s="98">
        <f>EXP(-G13/8.314/$C$2)</f>
        <v>562314.76192332781</v>
      </c>
      <c r="C14" s="80"/>
      <c r="D14" s="80"/>
      <c r="E14" s="80">
        <v>2</v>
      </c>
      <c r="F14" s="98">
        <f>SUMPRODUCT(E4:E8,F4:F8)*1000</f>
        <v>-91880</v>
      </c>
      <c r="G14" s="98">
        <f>SUMPRODUCT(E4:E8,G4:G8)*1000</f>
        <v>-32802.6</v>
      </c>
      <c r="H14" s="80"/>
      <c r="I14" s="80"/>
      <c r="J14" s="80"/>
      <c r="K14" s="80"/>
      <c r="L14" s="80"/>
      <c r="M14" s="80"/>
      <c r="N14" s="100"/>
      <c r="O14" s="100"/>
      <c r="P14" s="133" t="str">
        <f t="shared" ref="P14:P17" si="2">N4</f>
        <v>N2</v>
      </c>
      <c r="Q14" s="133">
        <f t="shared" ref="Q14:Q17" si="3">B5</f>
        <v>11.25</v>
      </c>
      <c r="R14" s="132">
        <f t="shared" ref="R14:R17" si="4">O4*($R$11-$C$2)+P4/2*($R$11^2-$C$2^2)+Q4/3*($R$11^3-$C$2^3)+R4/4*($R$11^4-$C$2^4)</f>
        <v>2983.9391313628803</v>
      </c>
      <c r="S14" s="133">
        <f>R14*Q14</f>
        <v>33569.315227832405</v>
      </c>
      <c r="T14" s="133">
        <f t="shared" ref="T14:T17" si="5">B23</f>
        <v>5.5069412138995464</v>
      </c>
      <c r="U14" s="132">
        <f t="shared" ref="U14:U17" si="6">O4*($V$11-$C$2)+P4/2*($V$11^2-$C$2^2)+Q4/3*($V$11^3-$C$2^3)+R4/4*($V$11^4-$C$2^4)</f>
        <v>11197.262807722502</v>
      </c>
      <c r="V14" s="133">
        <f>U14*T14</f>
        <v>61662.668038711599</v>
      </c>
      <c r="W14" s="10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</row>
    <row r="15" spans="1:82" x14ac:dyDescent="0.25">
      <c r="A15" s="84" t="s">
        <v>504</v>
      </c>
      <c r="B15" s="98">
        <f>EXP(-G14/8.314/$C$2)</f>
        <v>562314.76192332781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100"/>
      <c r="O15" s="100"/>
      <c r="P15" s="133" t="str">
        <f t="shared" si="2"/>
        <v>Ammonia</v>
      </c>
      <c r="Q15" s="133">
        <f t="shared" si="3"/>
        <v>0</v>
      </c>
      <c r="R15" s="132">
        <f t="shared" si="4"/>
        <v>4008.9353913713999</v>
      </c>
      <c r="S15" s="133">
        <f>R15*Q15</f>
        <v>0</v>
      </c>
      <c r="T15" s="133">
        <f t="shared" si="5"/>
        <v>11.486117572200907</v>
      </c>
      <c r="U15" s="132">
        <f t="shared" si="6"/>
        <v>16443.551223979684</v>
      </c>
      <c r="V15" s="133">
        <f>U15*T15</f>
        <v>188872.56266313879</v>
      </c>
      <c r="W15" s="10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</row>
    <row r="16" spans="1:82" x14ac:dyDescent="0.25">
      <c r="A16" s="80"/>
      <c r="B16" s="80"/>
      <c r="C16" s="80"/>
      <c r="D16" s="87" t="s">
        <v>507</v>
      </c>
      <c r="E16" s="80"/>
      <c r="F16" s="80"/>
      <c r="G16" s="80"/>
      <c r="H16" s="80"/>
      <c r="I16" s="80"/>
      <c r="J16" s="80"/>
      <c r="K16" s="80"/>
      <c r="L16" s="80"/>
      <c r="M16" s="80"/>
      <c r="N16" s="100"/>
      <c r="O16" s="100"/>
      <c r="P16" s="133"/>
      <c r="Q16" s="133"/>
      <c r="R16" s="132"/>
      <c r="S16" s="133"/>
      <c r="T16" s="133"/>
      <c r="U16" s="132"/>
      <c r="V16" s="133"/>
      <c r="W16" s="10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</row>
    <row r="17" spans="1:82" x14ac:dyDescent="0.25">
      <c r="A17" s="84" t="s">
        <v>505</v>
      </c>
      <c r="B17" s="98">
        <f>EXP(-F13/8.314*(1/H4-1/C2))*B14</f>
        <v>5.9674717779824749E-4</v>
      </c>
      <c r="C17" s="80"/>
      <c r="D17" s="86" t="s">
        <v>39</v>
      </c>
      <c r="E17" s="80"/>
      <c r="F17" s="80"/>
      <c r="G17" s="80"/>
      <c r="H17" s="80"/>
      <c r="I17" s="80"/>
      <c r="J17" s="80"/>
      <c r="K17" s="80"/>
      <c r="L17" s="80"/>
      <c r="M17" s="80"/>
      <c r="N17" s="100"/>
      <c r="O17" s="100"/>
      <c r="P17" s="133"/>
      <c r="Q17" s="133"/>
      <c r="R17" s="132"/>
      <c r="S17" s="133"/>
      <c r="T17" s="133"/>
      <c r="U17" s="132"/>
      <c r="V17" s="133"/>
      <c r="W17" s="10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</row>
    <row r="18" spans="1:82" x14ac:dyDescent="0.25">
      <c r="A18" s="137" t="s">
        <v>506</v>
      </c>
      <c r="B18" s="98">
        <f>EXP(-F14/8.314*(1/H4-1/$C$2))*B15</f>
        <v>5.9674717779824749E-4</v>
      </c>
      <c r="C18" s="80"/>
      <c r="D18" s="86" t="s">
        <v>40</v>
      </c>
      <c r="E18" s="80"/>
      <c r="F18" s="80"/>
      <c r="G18" s="80"/>
      <c r="H18" s="80"/>
      <c r="I18" s="80"/>
      <c r="J18" s="80"/>
      <c r="K18" s="80"/>
      <c r="L18" s="80"/>
      <c r="M18" s="80"/>
      <c r="N18" s="100"/>
      <c r="O18" s="100"/>
      <c r="P18" s="123"/>
      <c r="Q18" s="123"/>
      <c r="R18" s="123"/>
      <c r="S18" s="123"/>
      <c r="T18" s="123"/>
      <c r="U18" s="123"/>
      <c r="V18" s="123"/>
      <c r="W18" s="10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</row>
    <row r="19" spans="1:82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00"/>
      <c r="O19" s="100"/>
      <c r="W19" s="10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</row>
    <row r="20" spans="1:82" ht="15.75" thickBot="1" x14ac:dyDescent="0.3">
      <c r="A20" s="86" t="s">
        <v>28</v>
      </c>
      <c r="B20" s="80"/>
      <c r="C20" s="80"/>
      <c r="D20" s="80"/>
      <c r="E20" s="80"/>
      <c r="F20" s="148" t="s">
        <v>498</v>
      </c>
      <c r="G20" s="148"/>
      <c r="H20" s="148"/>
      <c r="I20" s="80"/>
      <c r="J20" s="80"/>
      <c r="K20" s="80"/>
      <c r="L20" s="80"/>
      <c r="M20" s="80"/>
      <c r="N20" s="100"/>
      <c r="O20" s="100"/>
      <c r="P20" s="129" t="s">
        <v>19</v>
      </c>
      <c r="Q20" s="123"/>
      <c r="R20" s="123"/>
      <c r="S20" s="129">
        <f>SUM(S13:S17)</f>
        <v>150784.71344364187</v>
      </c>
      <c r="T20" s="123"/>
      <c r="U20" s="123"/>
      <c r="V20" s="129">
        <f>SUM(V13:V17)</f>
        <v>469301.39704412891</v>
      </c>
      <c r="W20" s="10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</row>
    <row r="21" spans="1:82" ht="15.75" thickBot="1" x14ac:dyDescent="0.3">
      <c r="A21" s="87" t="s">
        <v>0</v>
      </c>
      <c r="B21" s="87" t="s">
        <v>477</v>
      </c>
      <c r="C21" s="87" t="s">
        <v>4</v>
      </c>
      <c r="D21" s="87" t="s">
        <v>484</v>
      </c>
      <c r="E21" s="87" t="s">
        <v>487</v>
      </c>
      <c r="F21" s="87" t="s">
        <v>499</v>
      </c>
      <c r="G21" s="87" t="s">
        <v>496</v>
      </c>
      <c r="H21" s="99" t="s">
        <v>42</v>
      </c>
      <c r="I21" s="99" t="s">
        <v>43</v>
      </c>
      <c r="J21" s="87" t="s">
        <v>481</v>
      </c>
      <c r="K21" s="87" t="s">
        <v>482</v>
      </c>
      <c r="L21" s="87" t="s">
        <v>478</v>
      </c>
      <c r="M21" s="87" t="s">
        <v>483</v>
      </c>
      <c r="N21" s="100"/>
      <c r="O21" s="100"/>
      <c r="P21" s="122"/>
      <c r="Q21" s="122"/>
      <c r="R21" s="122"/>
      <c r="S21" s="122"/>
      <c r="T21" s="122"/>
      <c r="U21" s="122"/>
      <c r="V21" s="122"/>
      <c r="W21" s="10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</row>
    <row r="22" spans="1:82" ht="16.5" thickBot="1" x14ac:dyDescent="0.3">
      <c r="A22" s="80" t="str">
        <f>A4</f>
        <v>H2</v>
      </c>
      <c r="B22" s="80">
        <f>33.75-3*H22</f>
        <v>16.520823641698641</v>
      </c>
      <c r="C22" s="85">
        <f>B22/$B$29</f>
        <v>0.49295463386823102</v>
      </c>
      <c r="D22" s="85">
        <f>C22^D4</f>
        <v>8.3479365551038764</v>
      </c>
      <c r="E22" s="85">
        <f>C22^E4</f>
        <v>8.3479365551038764</v>
      </c>
      <c r="F22" s="80">
        <f>$I$4^SUM(D4:D8)</f>
        <v>1E-4</v>
      </c>
      <c r="G22" s="80">
        <f>$I$4^SUM(E4:E8)</f>
        <v>1E-4</v>
      </c>
      <c r="H22" s="80">
        <v>5.7430587861004536</v>
      </c>
      <c r="I22" s="80">
        <v>4.5877195123851182E-2</v>
      </c>
      <c r="J22" s="80">
        <f>PRODUCT(D22:D26,F22)</f>
        <v>5.9674731328065024E-4</v>
      </c>
      <c r="K22" s="80">
        <f>PRODUCT(E22:E26,G22)</f>
        <v>5.9674731328065024E-4</v>
      </c>
      <c r="L22" s="97">
        <f>J22-B17</f>
        <v>1.3548240274888906E-10</v>
      </c>
      <c r="M22" s="80">
        <f>((B4-B22)/B4)*100</f>
        <v>51.049411432004021</v>
      </c>
      <c r="N22" s="95"/>
      <c r="O22" s="95"/>
      <c r="P22" s="122"/>
      <c r="Q22" s="124" t="s">
        <v>493</v>
      </c>
      <c r="R22" s="125"/>
      <c r="S22" s="125"/>
      <c r="T22" s="126"/>
      <c r="U22" s="129">
        <f>S20-V20-F13*H22</f>
        <v>209155.55766642257</v>
      </c>
      <c r="V22" s="126" t="s">
        <v>492</v>
      </c>
      <c r="W22" s="10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</row>
    <row r="23" spans="1:82" x14ac:dyDescent="0.25">
      <c r="A23" s="80" t="str">
        <f t="shared" ref="A23:A24" si="7">A5</f>
        <v>N2</v>
      </c>
      <c r="B23" s="80">
        <f>11.25-H22</f>
        <v>5.5069412138995464</v>
      </c>
      <c r="C23" s="85">
        <f>B23/$B$29</f>
        <v>0.16431821128941032</v>
      </c>
      <c r="D23" s="85">
        <f t="shared" ref="D23:D24" si="8">C23^D5</f>
        <v>6.0857527120881345</v>
      </c>
      <c r="E23" s="85">
        <f t="shared" ref="E23:E24" si="9">C23^E5</f>
        <v>6.0857527120881345</v>
      </c>
      <c r="F23" s="80"/>
      <c r="G23" s="80"/>
      <c r="H23" s="80"/>
      <c r="I23" s="80"/>
      <c r="J23" s="80"/>
      <c r="K23" s="80"/>
      <c r="L23" s="80">
        <f>K22-E18</f>
        <v>5.9674731328065024E-4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</row>
    <row r="24" spans="1:82" x14ac:dyDescent="0.25">
      <c r="A24" s="80" t="str">
        <f t="shared" si="7"/>
        <v>Ammonia</v>
      </c>
      <c r="B24" s="80">
        <f>2*H22</f>
        <v>11.486117572200907</v>
      </c>
      <c r="C24" s="85">
        <f>B24/$B$29</f>
        <v>0.34272715484235883</v>
      </c>
      <c r="D24" s="85">
        <f t="shared" si="8"/>
        <v>0.1174619026663382</v>
      </c>
      <c r="E24" s="85">
        <f t="shared" si="9"/>
        <v>0.1174619026663382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</row>
    <row r="25" spans="1:82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</row>
    <row r="26" spans="1:82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</row>
    <row r="27" spans="1:82" x14ac:dyDescent="0.25">
      <c r="A27" s="138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</row>
    <row r="28" spans="1:82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</row>
    <row r="29" spans="1:82" ht="15.75" x14ac:dyDescent="0.3">
      <c r="A29" s="139" t="s">
        <v>19</v>
      </c>
      <c r="B29" s="84">
        <f>SUM(B22:B24)</f>
        <v>33.513882427799089</v>
      </c>
      <c r="C29" s="84">
        <f>SUM(C22:C24)</f>
        <v>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</row>
    <row r="30" spans="1:82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</row>
    <row r="31" spans="1:82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</row>
    <row r="32" spans="1:82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</row>
    <row r="33" spans="1:82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</row>
    <row r="34" spans="1:82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</row>
    <row r="35" spans="1:82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</row>
    <row r="36" spans="1:82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</row>
    <row r="37" spans="1:82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</row>
    <row r="38" spans="1:82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</row>
    <row r="39" spans="1:82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</row>
    <row r="40" spans="1:82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</row>
    <row r="41" spans="1:82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</row>
    <row r="42" spans="1:82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</row>
    <row r="43" spans="1:82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</row>
    <row r="44" spans="1:82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</row>
    <row r="45" spans="1:82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</row>
    <row r="46" spans="1:82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</row>
    <row r="47" spans="1:82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</row>
    <row r="48" spans="1:82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</row>
    <row r="49" spans="1:82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</row>
    <row r="50" spans="1:82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</row>
    <row r="51" spans="1:82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</row>
    <row r="52" spans="1:82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</row>
    <row r="53" spans="1:82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</row>
    <row r="54" spans="1:8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</row>
    <row r="55" spans="1:82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</row>
    <row r="56" spans="1:82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</row>
    <row r="57" spans="1:82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</row>
    <row r="58" spans="1:82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</row>
    <row r="59" spans="1:82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</row>
    <row r="60" spans="1:82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</row>
    <row r="61" spans="1:82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</row>
    <row r="62" spans="1:82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</row>
    <row r="63" spans="1:82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</row>
    <row r="64" spans="1:82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</row>
    <row r="65" spans="1:82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</row>
    <row r="66" spans="1:82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</row>
    <row r="67" spans="1:82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</row>
    <row r="68" spans="1:82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</row>
    <row r="69" spans="1:82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</row>
    <row r="70" spans="1:82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</row>
    <row r="71" spans="1:82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</row>
    <row r="72" spans="1:82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</row>
    <row r="73" spans="1:82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</row>
    <row r="74" spans="1:82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</row>
    <row r="75" spans="1:82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</row>
    <row r="76" spans="1:82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</row>
    <row r="77" spans="1:82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</row>
    <row r="78" spans="1:82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</row>
    <row r="79" spans="1:82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</row>
    <row r="80" spans="1:82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</row>
    <row r="81" spans="1:82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</row>
    <row r="82" spans="1:82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</row>
    <row r="83" spans="1:82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</row>
    <row r="84" spans="1:82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</row>
    <row r="85" spans="1:82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</row>
    <row r="86" spans="1:82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</row>
    <row r="87" spans="1:82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</row>
    <row r="88" spans="1:82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</row>
    <row r="89" spans="1:82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</row>
    <row r="90" spans="1:82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</row>
    <row r="91" spans="1:82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</row>
    <row r="92" spans="1:82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</row>
    <row r="93" spans="1:82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</row>
    <row r="94" spans="1:82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</row>
    <row r="95" spans="1:82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</row>
    <row r="96" spans="1:82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</row>
    <row r="97" spans="1:82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</row>
    <row r="98" spans="1:82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</row>
    <row r="99" spans="1:82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</row>
    <row r="100" spans="1:82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</row>
    <row r="101" spans="1:82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</row>
    <row r="102" spans="1:82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</row>
    <row r="103" spans="1:82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</row>
    <row r="104" spans="1:82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</row>
    <row r="105" spans="1:82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</row>
    <row r="106" spans="1:82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</row>
    <row r="107" spans="1:82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</row>
    <row r="108" spans="1:82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</row>
    <row r="109" spans="1:82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</row>
    <row r="110" spans="1:82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</row>
    <row r="111" spans="1:82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</row>
    <row r="112" spans="1:82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</row>
    <row r="113" spans="1:82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</row>
    <row r="114" spans="1:82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</row>
    <row r="115" spans="1:82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</row>
    <row r="116" spans="1:82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</row>
    <row r="117" spans="1:82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</row>
    <row r="118" spans="1:82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</row>
    <row r="119" spans="1:82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</row>
    <row r="120" spans="1:82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</row>
    <row r="121" spans="1:82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</row>
    <row r="122" spans="1:82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</row>
    <row r="123" spans="1:82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</row>
    <row r="124" spans="1:82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</row>
    <row r="125" spans="1:82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</row>
    <row r="126" spans="1:82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</row>
    <row r="127" spans="1:82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</row>
    <row r="128" spans="1:82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</row>
    <row r="129" spans="1:82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</row>
    <row r="130" spans="1:82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</row>
    <row r="131" spans="1:82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</row>
    <row r="132" spans="1:82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</row>
    <row r="133" spans="1:82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</row>
    <row r="134" spans="1:82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</row>
    <row r="135" spans="1:82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</row>
    <row r="136" spans="1:82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</row>
    <row r="137" spans="1:82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</row>
    <row r="138" spans="1:82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</row>
    <row r="139" spans="1:82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</row>
    <row r="140" spans="1:82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</row>
    <row r="141" spans="1:82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</row>
    <row r="142" spans="1:82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</row>
    <row r="143" spans="1:82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</row>
    <row r="144" spans="1:82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</row>
    <row r="145" spans="1:82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</row>
    <row r="146" spans="1:82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</row>
    <row r="147" spans="1:82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</row>
    <row r="148" spans="1:82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</row>
    <row r="149" spans="1:82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</row>
    <row r="150" spans="1:82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</row>
    <row r="151" spans="1:82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</row>
    <row r="152" spans="1:82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</row>
    <row r="153" spans="1:82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</row>
    <row r="154" spans="1:82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</row>
    <row r="155" spans="1:82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</row>
    <row r="156" spans="1:82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</row>
    <row r="157" spans="1:82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</row>
    <row r="158" spans="1:82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</row>
    <row r="159" spans="1:82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</row>
    <row r="160" spans="1:82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</row>
    <row r="161" spans="1:82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</row>
    <row r="162" spans="1:82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</row>
    <row r="163" spans="1:82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</row>
    <row r="164" spans="1:82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</row>
    <row r="165" spans="1:82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</row>
    <row r="166" spans="1:82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</row>
    <row r="167" spans="1:82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</row>
    <row r="168" spans="1:82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</row>
    <row r="169" spans="1:82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</row>
    <row r="170" spans="1:82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</row>
    <row r="171" spans="1:82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</row>
    <row r="172" spans="1:82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</row>
    <row r="173" spans="1:82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</row>
    <row r="174" spans="1:82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</row>
    <row r="175" spans="1:82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</row>
    <row r="176" spans="1:82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</row>
    <row r="177" spans="1:82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</row>
    <row r="178" spans="1:82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</row>
    <row r="179" spans="1:82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</row>
    <row r="180" spans="1:82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</row>
    <row r="181" spans="1:82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</row>
    <row r="182" spans="1:82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</row>
    <row r="183" spans="1:82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</row>
    <row r="184" spans="1:82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</row>
    <row r="185" spans="1:82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</row>
    <row r="186" spans="1:82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</row>
    <row r="187" spans="1:82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</row>
    <row r="188" spans="1:82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</row>
    <row r="189" spans="1:82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</row>
    <row r="190" spans="1:82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</row>
    <row r="191" spans="1:82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</row>
    <row r="192" spans="1:82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</row>
    <row r="193" spans="1:82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</row>
    <row r="194" spans="1:82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</row>
    <row r="195" spans="1:82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</row>
    <row r="196" spans="1:82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</row>
    <row r="197" spans="1:82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</row>
    <row r="198" spans="1:82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</row>
    <row r="199" spans="1:82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</row>
    <row r="200" spans="1:82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</row>
    <row r="201" spans="1:82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</row>
    <row r="202" spans="1:82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</row>
    <row r="203" spans="1:82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</row>
    <row r="204" spans="1:82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</row>
    <row r="205" spans="1:82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</row>
    <row r="206" spans="1:82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</row>
    <row r="207" spans="1:82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</row>
    <row r="208" spans="1:82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</row>
    <row r="209" spans="1:82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</row>
    <row r="210" spans="1:82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</row>
    <row r="211" spans="1:82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</row>
    <row r="212" spans="1:82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</row>
    <row r="213" spans="1:82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</row>
    <row r="214" spans="1:82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</row>
    <row r="215" spans="1:82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</row>
    <row r="216" spans="1:82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</row>
    <row r="217" spans="1:82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</row>
    <row r="218" spans="1:82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</row>
    <row r="219" spans="1:82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</row>
    <row r="220" spans="1:82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</row>
    <row r="221" spans="1:82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</row>
    <row r="222" spans="1:82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</row>
    <row r="223" spans="1:82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</row>
    <row r="224" spans="1:82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</row>
    <row r="225" spans="1:82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</row>
    <row r="226" spans="1:82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</row>
    <row r="227" spans="1:82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</row>
    <row r="228" spans="1:82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</row>
    <row r="229" spans="1:82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</row>
    <row r="230" spans="1:82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</row>
    <row r="231" spans="1:82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</row>
    <row r="232" spans="1:82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</row>
    <row r="233" spans="1:82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</row>
    <row r="234" spans="1:82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</row>
    <row r="235" spans="1:82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</row>
    <row r="236" spans="1:82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</row>
    <row r="237" spans="1:82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</row>
    <row r="238" spans="1:82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</row>
    <row r="239" spans="1:82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</row>
    <row r="240" spans="1:82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</row>
    <row r="241" spans="1:82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</row>
    <row r="242" spans="1:82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</row>
    <row r="243" spans="1:82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</row>
    <row r="244" spans="1:82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</row>
    <row r="245" spans="1:82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</row>
    <row r="246" spans="1:82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</row>
    <row r="247" spans="1:82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</row>
    <row r="248" spans="1:82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</row>
    <row r="249" spans="1:82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</row>
    <row r="250" spans="1:82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</row>
    <row r="251" spans="1:82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</row>
    <row r="252" spans="1:82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</row>
    <row r="253" spans="1:82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</row>
    <row r="254" spans="1:82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</row>
    <row r="255" spans="1:82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</row>
    <row r="256" spans="1:82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</row>
    <row r="257" spans="1:82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</row>
    <row r="258" spans="1:82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</row>
    <row r="259" spans="1:82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</row>
    <row r="260" spans="1:82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</row>
    <row r="261" spans="1:82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</row>
    <row r="262" spans="1:82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</row>
    <row r="263" spans="1:82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</row>
    <row r="264" spans="1:82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</row>
    <row r="265" spans="1:82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</row>
    <row r="266" spans="1:82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</row>
    <row r="267" spans="1:82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</row>
    <row r="268" spans="1:82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</row>
    <row r="269" spans="1:82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</row>
    <row r="270" spans="1:82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</row>
    <row r="271" spans="1:82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</row>
    <row r="272" spans="1:82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</row>
    <row r="273" spans="1:82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</row>
    <row r="274" spans="1:82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</row>
    <row r="275" spans="1:82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</row>
    <row r="276" spans="1:82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</row>
    <row r="277" spans="1:82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</row>
    <row r="278" spans="1:82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</row>
    <row r="279" spans="1:82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</row>
    <row r="280" spans="1:82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</row>
    <row r="281" spans="1:82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</row>
    <row r="282" spans="1:82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</row>
    <row r="283" spans="1:82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</row>
    <row r="284" spans="1:82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</row>
    <row r="285" spans="1:82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</row>
    <row r="286" spans="1:82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</row>
    <row r="287" spans="1:82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</row>
    <row r="288" spans="1:82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</row>
    <row r="289" spans="1:82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</row>
    <row r="290" spans="1:82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</row>
    <row r="291" spans="1:82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</row>
    <row r="292" spans="1:82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</row>
    <row r="293" spans="1:82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</row>
    <row r="294" spans="1:82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</row>
    <row r="295" spans="1:82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</row>
    <row r="296" spans="1:82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</row>
    <row r="297" spans="1:82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</row>
    <row r="298" spans="1:82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</row>
    <row r="299" spans="1:82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</row>
    <row r="300" spans="1:82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</row>
    <row r="301" spans="1:82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</row>
    <row r="302" spans="1:82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</row>
    <row r="303" spans="1:82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</row>
    <row r="304" spans="1:82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</row>
    <row r="305" spans="1:82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</row>
    <row r="306" spans="1:82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</row>
    <row r="307" spans="1:82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</row>
    <row r="308" spans="1:82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</row>
    <row r="309" spans="1:82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</row>
    <row r="310" spans="1:82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</row>
    <row r="311" spans="1:82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</row>
    <row r="312" spans="1:82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</row>
    <row r="313" spans="1:82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</row>
    <row r="314" spans="1:82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</row>
    <row r="315" spans="1:82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</row>
    <row r="316" spans="1:82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</row>
    <row r="317" spans="1:82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</row>
    <row r="318" spans="1:82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</row>
    <row r="319" spans="1:82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</row>
    <row r="320" spans="1:82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</row>
    <row r="321" spans="1:82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</row>
    <row r="322" spans="1:82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</row>
    <row r="323" spans="1:82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</row>
    <row r="324" spans="1:82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</row>
    <row r="325" spans="1:82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</row>
    <row r="326" spans="1:82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</row>
    <row r="327" spans="1:82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</row>
    <row r="328" spans="1:82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</row>
    <row r="329" spans="1:82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</row>
    <row r="330" spans="1:82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</row>
    <row r="331" spans="1:82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</row>
    <row r="332" spans="1:82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</row>
    <row r="333" spans="1:82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</row>
    <row r="334" spans="1:82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</row>
    <row r="335" spans="1:82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</row>
    <row r="336" spans="1:82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</row>
    <row r="337" spans="1:82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</row>
    <row r="338" spans="1:82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</row>
    <row r="339" spans="1:82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</row>
    <row r="340" spans="1:82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</row>
    <row r="341" spans="1:82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</row>
    <row r="342" spans="1:82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</row>
    <row r="343" spans="1:82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</row>
    <row r="344" spans="1:82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</row>
    <row r="345" spans="1:82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</row>
    <row r="346" spans="1:82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</row>
    <row r="347" spans="1:82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</row>
    <row r="348" spans="1:82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</row>
    <row r="349" spans="1:82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</row>
    <row r="350" spans="1:82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</row>
    <row r="351" spans="1:82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</row>
    <row r="352" spans="1:82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</row>
    <row r="353" spans="1:82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</row>
    <row r="354" spans="1:82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</row>
    <row r="355" spans="1:82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</row>
    <row r="356" spans="1:82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</row>
    <row r="357" spans="1:82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</row>
    <row r="358" spans="1:82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</row>
    <row r="359" spans="1:82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</row>
    <row r="360" spans="1:82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</row>
    <row r="361" spans="1:82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</row>
    <row r="362" spans="1:82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</row>
    <row r="363" spans="1:82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</row>
    <row r="364" spans="1:82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</row>
    <row r="365" spans="1:82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</row>
    <row r="366" spans="1:82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</row>
    <row r="367" spans="1:82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</row>
    <row r="368" spans="1:82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</row>
    <row r="369" spans="1:82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</row>
    <row r="370" spans="1:82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</row>
    <row r="371" spans="1:82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</row>
    <row r="372" spans="1:82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</row>
    <row r="373" spans="1:82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</row>
    <row r="374" spans="1:82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</row>
    <row r="375" spans="1:82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</row>
    <row r="376" spans="1:82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</row>
    <row r="377" spans="1:82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</row>
    <row r="378" spans="1:82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</row>
    <row r="379" spans="1:82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</row>
    <row r="380" spans="1:82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</row>
    <row r="381" spans="1:82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</row>
    <row r="382" spans="1:82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</row>
    <row r="383" spans="1:82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</row>
    <row r="384" spans="1:82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</row>
    <row r="385" spans="1:82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</row>
    <row r="386" spans="1:82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</row>
    <row r="387" spans="1:82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</row>
    <row r="388" spans="1:82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</row>
    <row r="389" spans="1:82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</row>
    <row r="390" spans="1:82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</row>
    <row r="391" spans="1:82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</row>
    <row r="392" spans="1:82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</row>
    <row r="393" spans="1:82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</row>
    <row r="394" spans="1:82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</row>
    <row r="395" spans="1:82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</row>
    <row r="396" spans="1:82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</row>
    <row r="397" spans="1:82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</row>
    <row r="398" spans="1:82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</row>
    <row r="399" spans="1:82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</row>
    <row r="400" spans="1:82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</row>
    <row r="401" spans="1:82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</row>
    <row r="402" spans="1:82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</row>
    <row r="403" spans="1:82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</row>
    <row r="404" spans="1:82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</row>
    <row r="405" spans="1:82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</row>
    <row r="406" spans="1:82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</row>
    <row r="407" spans="1:82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</row>
    <row r="408" spans="1:82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</row>
    <row r="409" spans="1:82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</row>
    <row r="410" spans="1:82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</row>
    <row r="411" spans="1:82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</row>
    <row r="412" spans="1:82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</row>
    <row r="413" spans="1:82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</row>
    <row r="414" spans="1:82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</row>
    <row r="415" spans="1:82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</row>
    <row r="416" spans="1:82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</row>
    <row r="417" spans="1:82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</row>
    <row r="418" spans="1:82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</row>
    <row r="419" spans="1:82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</row>
    <row r="420" spans="1:82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</row>
    <row r="421" spans="1:82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</row>
    <row r="422" spans="1:82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</row>
    <row r="423" spans="1:82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</row>
    <row r="424" spans="1:82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</row>
    <row r="425" spans="1:82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</row>
    <row r="426" spans="1:82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</row>
    <row r="427" spans="1:82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</row>
    <row r="428" spans="1:82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</row>
    <row r="429" spans="1:82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</row>
    <row r="430" spans="1:82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</row>
    <row r="431" spans="1:82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</row>
    <row r="432" spans="1:82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</row>
    <row r="433" spans="1:82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</row>
    <row r="434" spans="1:82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</row>
    <row r="435" spans="1:82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</row>
    <row r="436" spans="1:82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</row>
    <row r="437" spans="1:82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</row>
    <row r="438" spans="1:82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</row>
    <row r="439" spans="1:82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</row>
    <row r="440" spans="1:82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</row>
    <row r="441" spans="1:82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</row>
    <row r="442" spans="1:82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</row>
    <row r="443" spans="1:82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</row>
    <row r="444" spans="1:82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</row>
    <row r="445" spans="1:82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</row>
    <row r="446" spans="1:82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</row>
    <row r="447" spans="1:82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</row>
    <row r="448" spans="1:82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</row>
    <row r="449" spans="1:82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</row>
    <row r="450" spans="1:82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</row>
    <row r="451" spans="1:82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</row>
    <row r="452" spans="1:82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</row>
  </sheetData>
  <mergeCells count="2">
    <mergeCell ref="F20:H20"/>
    <mergeCell ref="P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Props</vt:lpstr>
      <vt:lpstr>Single-Rxn</vt:lpstr>
      <vt:lpstr>Multi-Rxn</vt:lpstr>
      <vt:lpstr>Multi-Rxn_W_Ka</vt:lpstr>
      <vt:lpstr>ShortCut_Ka</vt:lpstr>
      <vt:lpstr>P vs Xeq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umeugwa</dc:creator>
  <cp:lastModifiedBy>CleverChuk</cp:lastModifiedBy>
  <dcterms:created xsi:type="dcterms:W3CDTF">2016-04-14T16:44:30Z</dcterms:created>
  <dcterms:modified xsi:type="dcterms:W3CDTF">2016-05-06T01:02:45Z</dcterms:modified>
</cp:coreProperties>
</file>