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drawings/drawing11.xml" ContentType="application/vnd.openxmlformats-officedocument.drawing+xml"/>
  <Override PartName="/xl/charts/chart34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0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drawings/drawing12.xml" ContentType="application/vnd.openxmlformats-officedocument.drawing+xml"/>
  <Override PartName="/xl/charts/chart35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8800" windowHeight="12285" tabRatio="730"/>
  </bookViews>
  <sheets>
    <sheet name="연간현금흐름" sheetId="20" r:id="rId1"/>
    <sheet name="토탈자산" sheetId="21" r:id="rId2"/>
    <sheet name="그래프" sheetId="22" r:id="rId3"/>
    <sheet name="1월" sheetId="19" r:id="rId4"/>
    <sheet name="2월" sheetId="27" r:id="rId5"/>
    <sheet name="3월" sheetId="28" r:id="rId6"/>
    <sheet name="4월" sheetId="29" r:id="rId7"/>
    <sheet name="5월" sheetId="30" r:id="rId8"/>
    <sheet name="6월" sheetId="31" r:id="rId9"/>
    <sheet name="7월" sheetId="32" r:id="rId10"/>
    <sheet name="8월" sheetId="33" r:id="rId11"/>
    <sheet name="9월" sheetId="34" r:id="rId12"/>
    <sheet name="10월" sheetId="35" r:id="rId13"/>
    <sheet name="11월" sheetId="36" r:id="rId14"/>
    <sheet name="12월" sheetId="37" r:id="rId15"/>
    <sheet name="부수입" sheetId="23" r:id="rId16"/>
    <sheet name="이벤트" sheetId="25" r:id="rId17"/>
  </sheets>
  <definedNames>
    <definedName name="_xlnm.Print_Area" localSheetId="12">'10월'!$A$1:$W$68</definedName>
    <definedName name="_xlnm.Print_Area" localSheetId="13">'11월'!$A$1:$W$68</definedName>
    <definedName name="_xlnm.Print_Area" localSheetId="14">'12월'!$A$1:$W$68</definedName>
    <definedName name="_xlnm.Print_Area" localSheetId="3">'1월'!$A$1:$W$68</definedName>
    <definedName name="_xlnm.Print_Area" localSheetId="4">'2월'!$A$1:$W$68</definedName>
    <definedName name="_xlnm.Print_Area" localSheetId="5">'3월'!$A$1:$W$68</definedName>
    <definedName name="_xlnm.Print_Area" localSheetId="6">'4월'!$A$1:$W$68</definedName>
    <definedName name="_xlnm.Print_Area" localSheetId="7">'5월'!$A$1:$W$68</definedName>
    <definedName name="_xlnm.Print_Area" localSheetId="8">'6월'!$A$1:$W$68</definedName>
    <definedName name="_xlnm.Print_Area" localSheetId="9">'7월'!$A$1:$W$68</definedName>
    <definedName name="_xlnm.Print_Area" localSheetId="10">'8월'!$A$1:$W$68</definedName>
    <definedName name="_xlnm.Print_Area" localSheetId="11">'9월'!$A$1:$W$68</definedName>
    <definedName name="_xlnm.Print_Area" localSheetId="0">연간현금흐름!$A$1:$Q$102</definedName>
  </definedNames>
  <calcPr calcId="124519"/>
</workbook>
</file>

<file path=xl/calcChain.xml><?xml version="1.0" encoding="utf-8"?>
<calcChain xmlns="http://schemas.openxmlformats.org/spreadsheetml/2006/main">
  <c r="B15" i="37"/>
  <c r="B15" i="36"/>
  <c r="B15" i="35"/>
  <c r="B15" i="34"/>
  <c r="B15" i="33"/>
  <c r="B15" i="32"/>
  <c r="B15" i="31"/>
  <c r="B15" i="30"/>
  <c r="B15" i="29"/>
  <c r="B15" i="28"/>
  <c r="B15" i="27"/>
  <c r="B15" i="19"/>
  <c r="D7" i="20" l="1"/>
  <c r="T57" i="37"/>
  <c r="T48"/>
  <c r="T42"/>
  <c r="T22"/>
  <c r="T57" i="36"/>
  <c r="T48"/>
  <c r="T42"/>
  <c r="T22"/>
  <c r="T57" i="35"/>
  <c r="T48"/>
  <c r="T42"/>
  <c r="T22"/>
  <c r="T57" i="34"/>
  <c r="T48"/>
  <c r="T42"/>
  <c r="T22"/>
  <c r="T57" i="33"/>
  <c r="T48"/>
  <c r="T42"/>
  <c r="T22"/>
  <c r="T57" i="32"/>
  <c r="T48"/>
  <c r="T42"/>
  <c r="T22"/>
  <c r="T57" i="31"/>
  <c r="T48"/>
  <c r="T42"/>
  <c r="T22"/>
  <c r="T57" i="30"/>
  <c r="T48"/>
  <c r="T42"/>
  <c r="T22"/>
  <c r="T57" i="29"/>
  <c r="T48"/>
  <c r="T42"/>
  <c r="T22"/>
  <c r="T57" i="28"/>
  <c r="T48"/>
  <c r="T42"/>
  <c r="T22"/>
  <c r="T57" i="27"/>
  <c r="T48"/>
  <c r="T42"/>
  <c r="T22"/>
  <c r="T57" i="19"/>
  <c r="T48"/>
  <c r="T42"/>
  <c r="T22"/>
  <c r="C15" i="37"/>
  <c r="C13"/>
  <c r="C11"/>
  <c r="C10"/>
  <c r="C15" i="36"/>
  <c r="C15" i="35"/>
  <c r="C13"/>
  <c r="C14" i="34"/>
  <c r="C11"/>
  <c r="C15" i="33"/>
  <c r="C15" i="32"/>
  <c r="C14"/>
  <c r="C10"/>
  <c r="C15" i="31"/>
  <c r="C15" i="30"/>
  <c r="C15" i="29"/>
  <c r="C10"/>
  <c r="C15" i="28"/>
  <c r="C15" i="27"/>
  <c r="A27" i="37"/>
  <c r="B27" s="1"/>
  <c r="N47" i="20" s="1"/>
  <c r="A26" i="37"/>
  <c r="B26" s="1"/>
  <c r="N46" i="20" s="1"/>
  <c r="A25" i="37"/>
  <c r="B25" s="1"/>
  <c r="N45" i="20" s="1"/>
  <c r="A24" i="37"/>
  <c r="B24" s="1"/>
  <c r="A23"/>
  <c r="B23" s="1"/>
  <c r="A22"/>
  <c r="B22" s="1"/>
  <c r="A21"/>
  <c r="B21" s="1"/>
  <c r="A20"/>
  <c r="B20" s="1"/>
  <c r="A19"/>
  <c r="B19" s="1"/>
  <c r="A18"/>
  <c r="B18" s="1"/>
  <c r="A27" i="36"/>
  <c r="B27" s="1"/>
  <c r="M47" i="20" s="1"/>
  <c r="A26" i="36"/>
  <c r="B26" s="1"/>
  <c r="M46" i="20" s="1"/>
  <c r="A25" i="36"/>
  <c r="B25" s="1"/>
  <c r="M45" i="20" s="1"/>
  <c r="A24" i="36"/>
  <c r="B24" s="1"/>
  <c r="A23"/>
  <c r="B23" s="1"/>
  <c r="A22"/>
  <c r="B22" s="1"/>
  <c r="A21"/>
  <c r="B21" s="1"/>
  <c r="A20"/>
  <c r="B20" s="1"/>
  <c r="A19"/>
  <c r="B19" s="1"/>
  <c r="A18"/>
  <c r="B18" s="1"/>
  <c r="A27" i="35"/>
  <c r="B27" s="1"/>
  <c r="L47" i="20" s="1"/>
  <c r="A26" i="35"/>
  <c r="B26" s="1"/>
  <c r="L46" i="20" s="1"/>
  <c r="A25" i="35"/>
  <c r="B25" s="1"/>
  <c r="L45" i="20" s="1"/>
  <c r="A24" i="35"/>
  <c r="B24" s="1"/>
  <c r="A23"/>
  <c r="B23" s="1"/>
  <c r="A22"/>
  <c r="B22" s="1"/>
  <c r="A21"/>
  <c r="B21" s="1"/>
  <c r="A20"/>
  <c r="B20" s="1"/>
  <c r="B32" s="1"/>
  <c r="A19"/>
  <c r="B19" s="1"/>
  <c r="A18"/>
  <c r="B18" s="1"/>
  <c r="A27" i="34"/>
  <c r="B27" s="1"/>
  <c r="K47" i="20" s="1"/>
  <c r="B26" i="34"/>
  <c r="K46" i="20" s="1"/>
  <c r="A26" i="34"/>
  <c r="A25"/>
  <c r="B25" s="1"/>
  <c r="K45" i="20" s="1"/>
  <c r="A24" i="34"/>
  <c r="B24" s="1"/>
  <c r="A23"/>
  <c r="B23" s="1"/>
  <c r="A22"/>
  <c r="B22" s="1"/>
  <c r="A21"/>
  <c r="B21" s="1"/>
  <c r="A20"/>
  <c r="B20" s="1"/>
  <c r="A19"/>
  <c r="B19" s="1"/>
  <c r="A18"/>
  <c r="B18" s="1"/>
  <c r="A27" i="33"/>
  <c r="B27" s="1"/>
  <c r="J47" i="20" s="1"/>
  <c r="A26" i="33"/>
  <c r="B26" s="1"/>
  <c r="J46" i="20" s="1"/>
  <c r="A25" i="33"/>
  <c r="B25" s="1"/>
  <c r="J45" i="20" s="1"/>
  <c r="A24" i="33"/>
  <c r="B24" s="1"/>
  <c r="A23"/>
  <c r="B23" s="1"/>
  <c r="A22"/>
  <c r="B22" s="1"/>
  <c r="A21"/>
  <c r="B21" s="1"/>
  <c r="A20"/>
  <c r="B20" s="1"/>
  <c r="A19"/>
  <c r="B19" s="1"/>
  <c r="A18"/>
  <c r="B18" s="1"/>
  <c r="B27" i="32"/>
  <c r="I47" i="20" s="1"/>
  <c r="A27" i="32"/>
  <c r="A26"/>
  <c r="B26" s="1"/>
  <c r="I46" i="20" s="1"/>
  <c r="A25" i="32"/>
  <c r="B25" s="1"/>
  <c r="I45" i="20" s="1"/>
  <c r="A24" i="32"/>
  <c r="B24" s="1"/>
  <c r="A23"/>
  <c r="B23" s="1"/>
  <c r="A22"/>
  <c r="B22" s="1"/>
  <c r="A21"/>
  <c r="B21" s="1"/>
  <c r="A20"/>
  <c r="B20" s="1"/>
  <c r="A19"/>
  <c r="B19" s="1"/>
  <c r="A18"/>
  <c r="B18" s="1"/>
  <c r="A27" i="31"/>
  <c r="B27" s="1"/>
  <c r="H47" i="20" s="1"/>
  <c r="A26" i="31"/>
  <c r="B26" s="1"/>
  <c r="H46" i="20" s="1"/>
  <c r="A25" i="31"/>
  <c r="B25" s="1"/>
  <c r="H45" i="20" s="1"/>
  <c r="A24" i="31"/>
  <c r="B24" s="1"/>
  <c r="A23"/>
  <c r="B23" s="1"/>
  <c r="A22"/>
  <c r="B22" s="1"/>
  <c r="A21"/>
  <c r="B21" s="1"/>
  <c r="A20"/>
  <c r="B20" s="1"/>
  <c r="A19"/>
  <c r="B19" s="1"/>
  <c r="A18"/>
  <c r="B18" s="1"/>
  <c r="A27" i="30"/>
  <c r="B27" s="1"/>
  <c r="G47" i="20" s="1"/>
  <c r="A26" i="30"/>
  <c r="B26" s="1"/>
  <c r="G46" i="20" s="1"/>
  <c r="A25" i="30"/>
  <c r="B25" s="1"/>
  <c r="G45" i="20" s="1"/>
  <c r="A24" i="30"/>
  <c r="B24" s="1"/>
  <c r="A23"/>
  <c r="B23" s="1"/>
  <c r="A22"/>
  <c r="B22" s="1"/>
  <c r="A21"/>
  <c r="B21" s="1"/>
  <c r="A20"/>
  <c r="B20" s="1"/>
  <c r="A19"/>
  <c r="B19" s="1"/>
  <c r="A18"/>
  <c r="B18" s="1"/>
  <c r="A27" i="29"/>
  <c r="B27" s="1"/>
  <c r="F47" i="20" s="1"/>
  <c r="A26" i="29"/>
  <c r="B26" s="1"/>
  <c r="F46" i="20" s="1"/>
  <c r="A25" i="29"/>
  <c r="B25" s="1"/>
  <c r="F45" i="20" s="1"/>
  <c r="A24" i="29"/>
  <c r="B24" s="1"/>
  <c r="A23"/>
  <c r="B23" s="1"/>
  <c r="A22"/>
  <c r="B22" s="1"/>
  <c r="A21"/>
  <c r="B21" s="1"/>
  <c r="A20"/>
  <c r="B20" s="1"/>
  <c r="A19"/>
  <c r="B19" s="1"/>
  <c r="A18"/>
  <c r="B18" s="1"/>
  <c r="A27" i="28"/>
  <c r="B27" s="1"/>
  <c r="E47" i="20" s="1"/>
  <c r="A26" i="28"/>
  <c r="B26" s="1"/>
  <c r="E46" i="20" s="1"/>
  <c r="A25" i="28"/>
  <c r="B25" s="1"/>
  <c r="E45" i="20" s="1"/>
  <c r="A24" i="28"/>
  <c r="B24" s="1"/>
  <c r="A23"/>
  <c r="B23" s="1"/>
  <c r="A22"/>
  <c r="B22" s="1"/>
  <c r="A21"/>
  <c r="B21" s="1"/>
  <c r="A20"/>
  <c r="B20" s="1"/>
  <c r="A19"/>
  <c r="B19" s="1"/>
  <c r="A18"/>
  <c r="B18" s="1"/>
  <c r="A27" i="27"/>
  <c r="B27" s="1"/>
  <c r="D47" i="20" s="1"/>
  <c r="A26" i="27"/>
  <c r="B26" s="1"/>
  <c r="D46" i="20" s="1"/>
  <c r="A25" i="27"/>
  <c r="B25" s="1"/>
  <c r="D45" i="20" s="1"/>
  <c r="A24" i="27"/>
  <c r="B24" s="1"/>
  <c r="A23"/>
  <c r="B23" s="1"/>
  <c r="A22"/>
  <c r="B22" s="1"/>
  <c r="A21"/>
  <c r="B21" s="1"/>
  <c r="A20"/>
  <c r="B20" s="1"/>
  <c r="A19"/>
  <c r="B19" s="1"/>
  <c r="A18"/>
  <c r="B18" s="1"/>
  <c r="M57" i="37"/>
  <c r="M57" i="36"/>
  <c r="M57" i="35"/>
  <c r="M57" i="34"/>
  <c r="M57" i="33"/>
  <c r="M57" i="32"/>
  <c r="M57" i="31"/>
  <c r="M57" i="30"/>
  <c r="M57" i="29"/>
  <c r="M57" i="28"/>
  <c r="M57" i="27"/>
  <c r="F26" i="37"/>
  <c r="G26" s="1"/>
  <c r="N33" i="20" s="1"/>
  <c r="F25" i="37"/>
  <c r="G25" s="1"/>
  <c r="N32" i="20" s="1"/>
  <c r="F24" i="37"/>
  <c r="G24" s="1"/>
  <c r="F23"/>
  <c r="G23" s="1"/>
  <c r="F22"/>
  <c r="G22" s="1"/>
  <c r="F21"/>
  <c r="G21" s="1"/>
  <c r="F20"/>
  <c r="G20" s="1"/>
  <c r="F19"/>
  <c r="G19" s="1"/>
  <c r="F18"/>
  <c r="G18" s="1"/>
  <c r="F17"/>
  <c r="G17" s="1"/>
  <c r="F26" i="36"/>
  <c r="G26" s="1"/>
  <c r="M33" i="20" s="1"/>
  <c r="F25" i="36"/>
  <c r="G25" s="1"/>
  <c r="M32" i="20" s="1"/>
  <c r="F24" i="36"/>
  <c r="G24" s="1"/>
  <c r="F23"/>
  <c r="G23" s="1"/>
  <c r="F22"/>
  <c r="G22" s="1"/>
  <c r="F21"/>
  <c r="G21" s="1"/>
  <c r="F20"/>
  <c r="G20" s="1"/>
  <c r="F19"/>
  <c r="G19" s="1"/>
  <c r="F18"/>
  <c r="G18" s="1"/>
  <c r="F17"/>
  <c r="G17" s="1"/>
  <c r="F26" i="35"/>
  <c r="G26" s="1"/>
  <c r="L33" i="20" s="1"/>
  <c r="F25" i="35"/>
  <c r="G25" s="1"/>
  <c r="L32" i="20" s="1"/>
  <c r="F24" i="35"/>
  <c r="G24" s="1"/>
  <c r="F23"/>
  <c r="G23" s="1"/>
  <c r="F22"/>
  <c r="G22" s="1"/>
  <c r="F21"/>
  <c r="G21" s="1"/>
  <c r="F20"/>
  <c r="G20" s="1"/>
  <c r="F19"/>
  <c r="G19" s="1"/>
  <c r="F18"/>
  <c r="G18" s="1"/>
  <c r="F17"/>
  <c r="G17" s="1"/>
  <c r="F26" i="34"/>
  <c r="G26" s="1"/>
  <c r="K33" i="20" s="1"/>
  <c r="F25" i="34"/>
  <c r="G25" s="1"/>
  <c r="K32" i="20" s="1"/>
  <c r="F24" i="34"/>
  <c r="G24" s="1"/>
  <c r="F23"/>
  <c r="G23" s="1"/>
  <c r="F22"/>
  <c r="G22" s="1"/>
  <c r="F21"/>
  <c r="G21" s="1"/>
  <c r="F20"/>
  <c r="G20" s="1"/>
  <c r="F19"/>
  <c r="G19" s="1"/>
  <c r="F18"/>
  <c r="G18" s="1"/>
  <c r="F17"/>
  <c r="G17" s="1"/>
  <c r="G26" i="33"/>
  <c r="J33" i="20" s="1"/>
  <c r="F26" i="33"/>
  <c r="F25"/>
  <c r="G25" s="1"/>
  <c r="J32" i="20" s="1"/>
  <c r="F24" i="33"/>
  <c r="G24" s="1"/>
  <c r="F23"/>
  <c r="G23" s="1"/>
  <c r="F22"/>
  <c r="G22" s="1"/>
  <c r="F21"/>
  <c r="G21" s="1"/>
  <c r="F20"/>
  <c r="G20" s="1"/>
  <c r="F19"/>
  <c r="G19" s="1"/>
  <c r="F18"/>
  <c r="G18" s="1"/>
  <c r="F17"/>
  <c r="G17" s="1"/>
  <c r="F26" i="32"/>
  <c r="G26" s="1"/>
  <c r="I33" i="20" s="1"/>
  <c r="F25" i="32"/>
  <c r="G25" s="1"/>
  <c r="I32" i="20" s="1"/>
  <c r="F24" i="32"/>
  <c r="G24" s="1"/>
  <c r="F23"/>
  <c r="G23" s="1"/>
  <c r="F22"/>
  <c r="G22" s="1"/>
  <c r="F21"/>
  <c r="G21" s="1"/>
  <c r="F20"/>
  <c r="G20" s="1"/>
  <c r="F19"/>
  <c r="G19" s="1"/>
  <c r="F18"/>
  <c r="G18" s="1"/>
  <c r="F17"/>
  <c r="G17" s="1"/>
  <c r="F26" i="31"/>
  <c r="G26" s="1"/>
  <c r="H33" i="20" s="1"/>
  <c r="F25" i="31"/>
  <c r="G25" s="1"/>
  <c r="H32" i="20" s="1"/>
  <c r="F24" i="31"/>
  <c r="G24" s="1"/>
  <c r="F23"/>
  <c r="G23" s="1"/>
  <c r="F22"/>
  <c r="G22" s="1"/>
  <c r="F21"/>
  <c r="G21" s="1"/>
  <c r="F20"/>
  <c r="G20" s="1"/>
  <c r="F19"/>
  <c r="G19" s="1"/>
  <c r="F18"/>
  <c r="G18" s="1"/>
  <c r="F17"/>
  <c r="G17" s="1"/>
  <c r="F26" i="30"/>
  <c r="G26" s="1"/>
  <c r="G33" i="20" s="1"/>
  <c r="F25" i="30"/>
  <c r="G25" s="1"/>
  <c r="G32" i="20" s="1"/>
  <c r="F24" i="30"/>
  <c r="G24" s="1"/>
  <c r="F23"/>
  <c r="G23" s="1"/>
  <c r="F22"/>
  <c r="G22" s="1"/>
  <c r="F21"/>
  <c r="G21" s="1"/>
  <c r="F20"/>
  <c r="G20" s="1"/>
  <c r="F19"/>
  <c r="G19" s="1"/>
  <c r="F18"/>
  <c r="G18" s="1"/>
  <c r="F17"/>
  <c r="G17" s="1"/>
  <c r="F26" i="29"/>
  <c r="G26" s="1"/>
  <c r="F33" i="20" s="1"/>
  <c r="F25" i="29"/>
  <c r="G25" s="1"/>
  <c r="F32" i="20" s="1"/>
  <c r="G24" i="29"/>
  <c r="F24"/>
  <c r="F23"/>
  <c r="G23" s="1"/>
  <c r="F22"/>
  <c r="G22" s="1"/>
  <c r="F21"/>
  <c r="G21" s="1"/>
  <c r="F20"/>
  <c r="G20" s="1"/>
  <c r="F19"/>
  <c r="G19" s="1"/>
  <c r="F18"/>
  <c r="G18" s="1"/>
  <c r="F17"/>
  <c r="G17" s="1"/>
  <c r="F26" i="28"/>
  <c r="G26" s="1"/>
  <c r="E33" i="20" s="1"/>
  <c r="F25" i="28"/>
  <c r="G25" s="1"/>
  <c r="E32" i="20" s="1"/>
  <c r="F24" i="28"/>
  <c r="G24" s="1"/>
  <c r="F23"/>
  <c r="G23" s="1"/>
  <c r="F22"/>
  <c r="G22" s="1"/>
  <c r="F21"/>
  <c r="G21" s="1"/>
  <c r="F20"/>
  <c r="G20" s="1"/>
  <c r="F19"/>
  <c r="G19" s="1"/>
  <c r="F18"/>
  <c r="G18" s="1"/>
  <c r="F17"/>
  <c r="G17" s="1"/>
  <c r="F26" i="27"/>
  <c r="G26" s="1"/>
  <c r="D33" i="20" s="1"/>
  <c r="F25" i="27"/>
  <c r="G25" s="1"/>
  <c r="D32" i="20" s="1"/>
  <c r="F24" i="27"/>
  <c r="G24" s="1"/>
  <c r="F23"/>
  <c r="G23" s="1"/>
  <c r="F22"/>
  <c r="G22" s="1"/>
  <c r="F21"/>
  <c r="G21" s="1"/>
  <c r="F20"/>
  <c r="G20" s="1"/>
  <c r="F19"/>
  <c r="G19" s="1"/>
  <c r="F18"/>
  <c r="G18" s="1"/>
  <c r="F17"/>
  <c r="G17" s="1"/>
  <c r="N7" i="20"/>
  <c r="M7"/>
  <c r="L7"/>
  <c r="K7"/>
  <c r="J7"/>
  <c r="I7"/>
  <c r="H7"/>
  <c r="G7"/>
  <c r="F7"/>
  <c r="E7"/>
  <c r="C7"/>
  <c r="F24" i="19"/>
  <c r="G24" s="1"/>
  <c r="F25"/>
  <c r="G25" s="1"/>
  <c r="F26"/>
  <c r="G26"/>
  <c r="A25"/>
  <c r="B25" s="1"/>
  <c r="C45" i="20" s="1"/>
  <c r="A26" i="19"/>
  <c r="B26" s="1"/>
  <c r="C46" i="20" s="1"/>
  <c r="A27" i="19"/>
  <c r="B27" s="1"/>
  <c r="C47" i="20" s="1"/>
  <c r="B32" i="29" l="1"/>
  <c r="B32" i="34"/>
  <c r="B32" i="28"/>
  <c r="B32" i="36"/>
  <c r="B32" i="32"/>
  <c r="B32" i="33"/>
  <c r="B32" i="31"/>
  <c r="B32" i="37"/>
  <c r="B32" i="30"/>
  <c r="B32" i="27"/>
  <c r="C11" i="29"/>
  <c r="C10" i="28"/>
  <c r="C13" i="29"/>
  <c r="C10" i="31"/>
  <c r="C13" i="34"/>
  <c r="C14" i="37"/>
  <c r="C14" i="29"/>
  <c r="C13" i="33"/>
  <c r="C11" i="28"/>
  <c r="C11" i="31"/>
  <c r="C11" i="27"/>
  <c r="C13" i="28"/>
  <c r="C13" i="30"/>
  <c r="C13" i="31"/>
  <c r="C11" i="32"/>
  <c r="C10" i="33"/>
  <c r="C15" i="34"/>
  <c r="C14" i="28"/>
  <c r="C14" i="31"/>
  <c r="C13" i="32"/>
  <c r="C11" i="33"/>
  <c r="C12" i="34"/>
  <c r="C11" i="35"/>
  <c r="C12" i="37"/>
  <c r="C13" i="36"/>
  <c r="C10"/>
  <c r="C14"/>
  <c r="C11"/>
  <c r="C12"/>
  <c r="C10" i="35"/>
  <c r="C14"/>
  <c r="C12"/>
  <c r="C10" i="34"/>
  <c r="C14" i="33"/>
  <c r="C12"/>
  <c r="C12" i="32"/>
  <c r="C12" i="31"/>
  <c r="C10" i="30"/>
  <c r="C14"/>
  <c r="C11"/>
  <c r="C12"/>
  <c r="C12" i="29"/>
  <c r="C12" i="28"/>
  <c r="C13" i="27"/>
  <c r="C10"/>
  <c r="C14"/>
  <c r="C12"/>
  <c r="C32" i="20" l="1"/>
  <c r="C33"/>
  <c r="P47" l="1"/>
  <c r="Q47"/>
  <c r="R29" i="21"/>
  <c r="R30"/>
  <c r="R31"/>
  <c r="R32"/>
  <c r="R33"/>
  <c r="R34"/>
  <c r="R35"/>
  <c r="V24"/>
  <c r="E43" i="37" l="1"/>
  <c r="G43" s="1"/>
  <c r="E42"/>
  <c r="G42" s="1"/>
  <c r="E41"/>
  <c r="G41" s="1"/>
  <c r="E40"/>
  <c r="G40" s="1"/>
  <c r="E39"/>
  <c r="G39" s="1"/>
  <c r="E38"/>
  <c r="G38" s="1"/>
  <c r="E37"/>
  <c r="G37" s="1"/>
  <c r="N31" i="20"/>
  <c r="B33" i="37"/>
  <c r="A17"/>
  <c r="B17" s="1"/>
  <c r="F16"/>
  <c r="G16" s="1"/>
  <c r="G27" s="1"/>
  <c r="F14"/>
  <c r="G14" s="1"/>
  <c r="F13"/>
  <c r="G13" s="1"/>
  <c r="F12"/>
  <c r="G12" s="1"/>
  <c r="F11"/>
  <c r="G11" s="1"/>
  <c r="F10"/>
  <c r="G10" s="1"/>
  <c r="F9"/>
  <c r="G9" s="1"/>
  <c r="C9"/>
  <c r="F8"/>
  <c r="G8" s="1"/>
  <c r="C8"/>
  <c r="F7"/>
  <c r="G7" s="1"/>
  <c r="F6"/>
  <c r="G6" s="1"/>
  <c r="C6"/>
  <c r="F5"/>
  <c r="G5" s="1"/>
  <c r="C5"/>
  <c r="F4"/>
  <c r="G4" s="1"/>
  <c r="C4"/>
  <c r="E43" i="36"/>
  <c r="G43" s="1"/>
  <c r="E42"/>
  <c r="G42" s="1"/>
  <c r="E41"/>
  <c r="G41" s="1"/>
  <c r="E40"/>
  <c r="G40" s="1"/>
  <c r="E39"/>
  <c r="G39" s="1"/>
  <c r="E38"/>
  <c r="G38" s="1"/>
  <c r="E37"/>
  <c r="G37" s="1"/>
  <c r="M31" i="20"/>
  <c r="A17" i="36"/>
  <c r="B17" s="1"/>
  <c r="F16"/>
  <c r="G16" s="1"/>
  <c r="G27" s="1"/>
  <c r="F14"/>
  <c r="G14" s="1"/>
  <c r="F13"/>
  <c r="G13" s="1"/>
  <c r="F12"/>
  <c r="G12" s="1"/>
  <c r="F11"/>
  <c r="G11" s="1"/>
  <c r="F10"/>
  <c r="G10" s="1"/>
  <c r="F9"/>
  <c r="G9" s="1"/>
  <c r="C9"/>
  <c r="F8"/>
  <c r="G8" s="1"/>
  <c r="C8"/>
  <c r="F7"/>
  <c r="G7" s="1"/>
  <c r="F6"/>
  <c r="G6" s="1"/>
  <c r="C6"/>
  <c r="F5"/>
  <c r="G5" s="1"/>
  <c r="C5"/>
  <c r="F4"/>
  <c r="G4" s="1"/>
  <c r="C4"/>
  <c r="E43" i="35"/>
  <c r="G43" s="1"/>
  <c r="E42"/>
  <c r="G42" s="1"/>
  <c r="E41"/>
  <c r="G41" s="1"/>
  <c r="E40"/>
  <c r="G40" s="1"/>
  <c r="E39"/>
  <c r="G39" s="1"/>
  <c r="E38"/>
  <c r="G38" s="1"/>
  <c r="E37"/>
  <c r="G37" s="1"/>
  <c r="L31" i="20"/>
  <c r="A17" i="35"/>
  <c r="B17" s="1"/>
  <c r="F16"/>
  <c r="G16" s="1"/>
  <c r="G27" s="1"/>
  <c r="F14"/>
  <c r="G14" s="1"/>
  <c r="F13"/>
  <c r="G13" s="1"/>
  <c r="F12"/>
  <c r="G12" s="1"/>
  <c r="F11"/>
  <c r="G11" s="1"/>
  <c r="F10"/>
  <c r="G10" s="1"/>
  <c r="F9"/>
  <c r="G9" s="1"/>
  <c r="F8"/>
  <c r="G8" s="1"/>
  <c r="C8"/>
  <c r="F7"/>
  <c r="G7" s="1"/>
  <c r="F6"/>
  <c r="G6" s="1"/>
  <c r="C6"/>
  <c r="F5"/>
  <c r="G5" s="1"/>
  <c r="F4"/>
  <c r="G4" s="1"/>
  <c r="C4"/>
  <c r="E43" i="34"/>
  <c r="G43" s="1"/>
  <c r="E42"/>
  <c r="G42" s="1"/>
  <c r="E41"/>
  <c r="G41" s="1"/>
  <c r="E40"/>
  <c r="G40" s="1"/>
  <c r="E39"/>
  <c r="G39" s="1"/>
  <c r="E38"/>
  <c r="G38" s="1"/>
  <c r="E37"/>
  <c r="G37" s="1"/>
  <c r="K31" i="20"/>
  <c r="A17" i="34"/>
  <c r="B17" s="1"/>
  <c r="F16"/>
  <c r="G16" s="1"/>
  <c r="G27" s="1"/>
  <c r="F14"/>
  <c r="G14" s="1"/>
  <c r="F13"/>
  <c r="G13" s="1"/>
  <c r="F12"/>
  <c r="G12" s="1"/>
  <c r="F11"/>
  <c r="G11" s="1"/>
  <c r="F10"/>
  <c r="G10" s="1"/>
  <c r="F9"/>
  <c r="G9" s="1"/>
  <c r="F8"/>
  <c r="G8" s="1"/>
  <c r="F7"/>
  <c r="G7" s="1"/>
  <c r="F6"/>
  <c r="G6" s="1"/>
  <c r="C6"/>
  <c r="F5"/>
  <c r="G5" s="1"/>
  <c r="F4"/>
  <c r="G4" s="1"/>
  <c r="C4"/>
  <c r="E43" i="33"/>
  <c r="G43" s="1"/>
  <c r="E42"/>
  <c r="G42" s="1"/>
  <c r="E41"/>
  <c r="G41" s="1"/>
  <c r="E40"/>
  <c r="G40" s="1"/>
  <c r="E39"/>
  <c r="G39" s="1"/>
  <c r="E38"/>
  <c r="G38" s="1"/>
  <c r="E37"/>
  <c r="G37" s="1"/>
  <c r="J31" i="20"/>
  <c r="A17" i="33"/>
  <c r="B17" s="1"/>
  <c r="F16"/>
  <c r="G16" s="1"/>
  <c r="G27" s="1"/>
  <c r="F14"/>
  <c r="G14" s="1"/>
  <c r="F13"/>
  <c r="G13" s="1"/>
  <c r="F12"/>
  <c r="G12" s="1"/>
  <c r="F11"/>
  <c r="G11" s="1"/>
  <c r="F10"/>
  <c r="G10" s="1"/>
  <c r="F9"/>
  <c r="G9" s="1"/>
  <c r="C9"/>
  <c r="F8"/>
  <c r="G8" s="1"/>
  <c r="C8"/>
  <c r="F7"/>
  <c r="G7" s="1"/>
  <c r="C7"/>
  <c r="F6"/>
  <c r="G6" s="1"/>
  <c r="C6"/>
  <c r="F5"/>
  <c r="G5" s="1"/>
  <c r="C5"/>
  <c r="F4"/>
  <c r="G4" s="1"/>
  <c r="C4"/>
  <c r="E43" i="32"/>
  <c r="G43" s="1"/>
  <c r="E42"/>
  <c r="G42" s="1"/>
  <c r="E41"/>
  <c r="G41" s="1"/>
  <c r="E40"/>
  <c r="G40" s="1"/>
  <c r="E39"/>
  <c r="G39" s="1"/>
  <c r="E38"/>
  <c r="G38" s="1"/>
  <c r="E37"/>
  <c r="G37" s="1"/>
  <c r="I31" i="20"/>
  <c r="A17" i="32"/>
  <c r="B17" s="1"/>
  <c r="F16"/>
  <c r="G16" s="1"/>
  <c r="G27" s="1"/>
  <c r="F14"/>
  <c r="G14" s="1"/>
  <c r="F13"/>
  <c r="G13" s="1"/>
  <c r="F12"/>
  <c r="G12" s="1"/>
  <c r="F11"/>
  <c r="G11" s="1"/>
  <c r="F10"/>
  <c r="G10" s="1"/>
  <c r="F9"/>
  <c r="G9" s="1"/>
  <c r="C9"/>
  <c r="F8"/>
  <c r="G8" s="1"/>
  <c r="F7"/>
  <c r="G7" s="1"/>
  <c r="C7"/>
  <c r="F6"/>
  <c r="G6" s="1"/>
  <c r="F5"/>
  <c r="G5" s="1"/>
  <c r="C5"/>
  <c r="F4"/>
  <c r="G4" s="1"/>
  <c r="E43" i="31"/>
  <c r="G43" s="1"/>
  <c r="E42"/>
  <c r="G42" s="1"/>
  <c r="E41"/>
  <c r="G41" s="1"/>
  <c r="E40"/>
  <c r="G40" s="1"/>
  <c r="E39"/>
  <c r="G39" s="1"/>
  <c r="E38"/>
  <c r="G38" s="1"/>
  <c r="E37"/>
  <c r="G37" s="1"/>
  <c r="H31" i="20"/>
  <c r="A17" i="31"/>
  <c r="B17" s="1"/>
  <c r="F16"/>
  <c r="G16" s="1"/>
  <c r="G27" s="1"/>
  <c r="F14"/>
  <c r="G14" s="1"/>
  <c r="F13"/>
  <c r="G13" s="1"/>
  <c r="F12"/>
  <c r="G12" s="1"/>
  <c r="F11"/>
  <c r="G11" s="1"/>
  <c r="F10"/>
  <c r="G10" s="1"/>
  <c r="F9"/>
  <c r="G9" s="1"/>
  <c r="C9"/>
  <c r="F8"/>
  <c r="G8" s="1"/>
  <c r="F7"/>
  <c r="G7" s="1"/>
  <c r="F6"/>
  <c r="G6" s="1"/>
  <c r="C6"/>
  <c r="F5"/>
  <c r="G5" s="1"/>
  <c r="C5"/>
  <c r="F4"/>
  <c r="G4" s="1"/>
  <c r="E43" i="30"/>
  <c r="G43" s="1"/>
  <c r="E42"/>
  <c r="G42" s="1"/>
  <c r="E41"/>
  <c r="G41" s="1"/>
  <c r="E40"/>
  <c r="G40" s="1"/>
  <c r="E39"/>
  <c r="G39" s="1"/>
  <c r="E38"/>
  <c r="G38" s="1"/>
  <c r="E37"/>
  <c r="G37" s="1"/>
  <c r="G31" i="20"/>
  <c r="B33" i="30"/>
  <c r="A17"/>
  <c r="B17" s="1"/>
  <c r="F16"/>
  <c r="G16" s="1"/>
  <c r="G27" s="1"/>
  <c r="F14"/>
  <c r="G14" s="1"/>
  <c r="F13"/>
  <c r="G13" s="1"/>
  <c r="F12"/>
  <c r="G12" s="1"/>
  <c r="F11"/>
  <c r="G11" s="1"/>
  <c r="F10"/>
  <c r="G10" s="1"/>
  <c r="F9"/>
  <c r="G9" s="1"/>
  <c r="F8"/>
  <c r="G8" s="1"/>
  <c r="F7"/>
  <c r="G7" s="1"/>
  <c r="F6"/>
  <c r="G6" s="1"/>
  <c r="C6"/>
  <c r="F5"/>
  <c r="G5" s="1"/>
  <c r="F4"/>
  <c r="G4" s="1"/>
  <c r="E43" i="29"/>
  <c r="G43" s="1"/>
  <c r="E42"/>
  <c r="G42" s="1"/>
  <c r="E41"/>
  <c r="G41" s="1"/>
  <c r="E40"/>
  <c r="G40" s="1"/>
  <c r="E39"/>
  <c r="G39" s="1"/>
  <c r="E38"/>
  <c r="G38" s="1"/>
  <c r="E37"/>
  <c r="G37" s="1"/>
  <c r="F31" i="20"/>
  <c r="A17" i="29"/>
  <c r="B17" s="1"/>
  <c r="F16"/>
  <c r="G16" s="1"/>
  <c r="G27" s="1"/>
  <c r="F14"/>
  <c r="G14" s="1"/>
  <c r="F13"/>
  <c r="G13" s="1"/>
  <c r="F12"/>
  <c r="G12" s="1"/>
  <c r="F11"/>
  <c r="G11" s="1"/>
  <c r="F10"/>
  <c r="G10" s="1"/>
  <c r="F9"/>
  <c r="G9" s="1"/>
  <c r="F8"/>
  <c r="G8" s="1"/>
  <c r="F7"/>
  <c r="G7" s="1"/>
  <c r="F6"/>
  <c r="G6" s="1"/>
  <c r="C6"/>
  <c r="F5"/>
  <c r="G5" s="1"/>
  <c r="F4"/>
  <c r="G4" s="1"/>
  <c r="E43" i="28"/>
  <c r="G43" s="1"/>
  <c r="E42"/>
  <c r="G42" s="1"/>
  <c r="E41"/>
  <c r="G41" s="1"/>
  <c r="E40"/>
  <c r="G40" s="1"/>
  <c r="E39"/>
  <c r="G39" s="1"/>
  <c r="E38"/>
  <c r="G38" s="1"/>
  <c r="E37"/>
  <c r="G37" s="1"/>
  <c r="E31" i="20"/>
  <c r="A17" i="28"/>
  <c r="B17" s="1"/>
  <c r="F16"/>
  <c r="G16" s="1"/>
  <c r="G27" s="1"/>
  <c r="F14"/>
  <c r="G14" s="1"/>
  <c r="F13"/>
  <c r="G13" s="1"/>
  <c r="F12"/>
  <c r="G12" s="1"/>
  <c r="F11"/>
  <c r="G11" s="1"/>
  <c r="F10"/>
  <c r="G10" s="1"/>
  <c r="F9"/>
  <c r="G9" s="1"/>
  <c r="F8"/>
  <c r="G8" s="1"/>
  <c r="F7"/>
  <c r="G7" s="1"/>
  <c r="F6"/>
  <c r="G6" s="1"/>
  <c r="C6"/>
  <c r="F5"/>
  <c r="G5" s="1"/>
  <c r="F4"/>
  <c r="G4" s="1"/>
  <c r="E43" i="27"/>
  <c r="G43" s="1"/>
  <c r="E42"/>
  <c r="G42" s="1"/>
  <c r="E41"/>
  <c r="G41" s="1"/>
  <c r="E40"/>
  <c r="G40" s="1"/>
  <c r="E39"/>
  <c r="G39" s="1"/>
  <c r="E38"/>
  <c r="G38" s="1"/>
  <c r="E37"/>
  <c r="G37" s="1"/>
  <c r="D31" i="20"/>
  <c r="A17" i="27"/>
  <c r="B17" s="1"/>
  <c r="F16"/>
  <c r="G16" s="1"/>
  <c r="G27" s="1"/>
  <c r="F14"/>
  <c r="G14" s="1"/>
  <c r="F13"/>
  <c r="G13" s="1"/>
  <c r="F12"/>
  <c r="G12" s="1"/>
  <c r="F11"/>
  <c r="G11" s="1"/>
  <c r="F10"/>
  <c r="G10" s="1"/>
  <c r="F9"/>
  <c r="G9" s="1"/>
  <c r="C9"/>
  <c r="F8"/>
  <c r="G8" s="1"/>
  <c r="C8"/>
  <c r="F7"/>
  <c r="G7" s="1"/>
  <c r="C7"/>
  <c r="F6"/>
  <c r="G6" s="1"/>
  <c r="C6"/>
  <c r="F5"/>
  <c r="G5" s="1"/>
  <c r="C5"/>
  <c r="F4"/>
  <c r="G4" s="1"/>
  <c r="C4"/>
  <c r="C14" i="19"/>
  <c r="W24" i="21"/>
  <c r="C32" i="37" l="1"/>
  <c r="G32" s="1"/>
  <c r="H32" s="1"/>
  <c r="C32" i="31"/>
  <c r="G32" s="1"/>
  <c r="H32" s="1"/>
  <c r="C32" i="30"/>
  <c r="G32" s="1"/>
  <c r="H32" s="1"/>
  <c r="C32" i="34"/>
  <c r="G32" s="1"/>
  <c r="H32" s="1"/>
  <c r="C32" i="35"/>
  <c r="G32" s="1"/>
  <c r="H32" s="1"/>
  <c r="C32" i="33"/>
  <c r="G32" s="1"/>
  <c r="H32" s="1"/>
  <c r="C32" i="36"/>
  <c r="G32" s="1"/>
  <c r="H32" s="1"/>
  <c r="C32" i="28"/>
  <c r="G32" s="1"/>
  <c r="H32" s="1"/>
  <c r="C32" i="27"/>
  <c r="G32" s="1"/>
  <c r="H32" s="1"/>
  <c r="C32" i="32"/>
  <c r="G32" s="1"/>
  <c r="H32" s="1"/>
  <c r="C4" i="28"/>
  <c r="C33" i="30"/>
  <c r="G33" s="1"/>
  <c r="H33" s="1"/>
  <c r="C8" i="34"/>
  <c r="C5" i="35"/>
  <c r="C7"/>
  <c r="C9"/>
  <c r="C7" i="36"/>
  <c r="C8" i="28"/>
  <c r="C4" i="29"/>
  <c r="C8"/>
  <c r="C4" i="30"/>
  <c r="C8"/>
  <c r="C7" i="31"/>
  <c r="C4" i="32"/>
  <c r="C6"/>
  <c r="C8"/>
  <c r="C5" i="34"/>
  <c r="C7"/>
  <c r="C9"/>
  <c r="C7" i="29"/>
  <c r="C7" i="30"/>
  <c r="C5" i="28"/>
  <c r="C7"/>
  <c r="C9"/>
  <c r="C5" i="29"/>
  <c r="C9"/>
  <c r="C5" i="30"/>
  <c r="C9"/>
  <c r="C4" i="31"/>
  <c r="C8"/>
  <c r="C7" i="37"/>
  <c r="C33"/>
  <c r="G33" s="1"/>
  <c r="H33" s="1"/>
  <c r="B28" i="30"/>
  <c r="G15" i="37"/>
  <c r="G15" i="31"/>
  <c r="B28" i="37"/>
  <c r="G44"/>
  <c r="H39" s="1"/>
  <c r="B34"/>
  <c r="C34" s="1"/>
  <c r="G34" s="1"/>
  <c r="H34" s="1"/>
  <c r="G15" i="36"/>
  <c r="B28"/>
  <c r="G44"/>
  <c r="H44" s="1"/>
  <c r="B33"/>
  <c r="C33" s="1"/>
  <c r="G33" s="1"/>
  <c r="H33" s="1"/>
  <c r="B34"/>
  <c r="C34" s="1"/>
  <c r="G34" s="1"/>
  <c r="H34" s="1"/>
  <c r="G15" i="35"/>
  <c r="B34"/>
  <c r="C34" s="1"/>
  <c r="G34" s="1"/>
  <c r="H34" s="1"/>
  <c r="B28"/>
  <c r="B33"/>
  <c r="C33" s="1"/>
  <c r="G33" s="1"/>
  <c r="H33" s="1"/>
  <c r="G44"/>
  <c r="H44" s="1"/>
  <c r="G15" i="34"/>
  <c r="B28"/>
  <c r="B34"/>
  <c r="C34" s="1"/>
  <c r="G34" s="1"/>
  <c r="H34" s="1"/>
  <c r="B33"/>
  <c r="C33" s="1"/>
  <c r="G33" s="1"/>
  <c r="H33" s="1"/>
  <c r="G44"/>
  <c r="H44" s="1"/>
  <c r="G15" i="33"/>
  <c r="B28"/>
  <c r="G44"/>
  <c r="H44" s="1"/>
  <c r="B33"/>
  <c r="C33" s="1"/>
  <c r="G33" s="1"/>
  <c r="H33" s="1"/>
  <c r="B34"/>
  <c r="C34" s="1"/>
  <c r="G34" s="1"/>
  <c r="H34" s="1"/>
  <c r="B28" i="32"/>
  <c r="B34"/>
  <c r="C34" s="1"/>
  <c r="G34" s="1"/>
  <c r="H34" s="1"/>
  <c r="G15"/>
  <c r="B33"/>
  <c r="C33" s="1"/>
  <c r="G33" s="1"/>
  <c r="H33" s="1"/>
  <c r="G44"/>
  <c r="H44" s="1"/>
  <c r="B28" i="31"/>
  <c r="G44"/>
  <c r="H44" s="1"/>
  <c r="B33"/>
  <c r="C33" s="1"/>
  <c r="G33" s="1"/>
  <c r="H33" s="1"/>
  <c r="B34"/>
  <c r="C34" s="1"/>
  <c r="G34" s="1"/>
  <c r="H34" s="1"/>
  <c r="G44" i="30"/>
  <c r="H44" s="1"/>
  <c r="G15"/>
  <c r="B34"/>
  <c r="C34" s="1"/>
  <c r="G34" s="1"/>
  <c r="H34" s="1"/>
  <c r="G15" i="29"/>
  <c r="B28"/>
  <c r="G44"/>
  <c r="H44" s="1"/>
  <c r="C32"/>
  <c r="G32" s="1"/>
  <c r="H32" s="1"/>
  <c r="B33"/>
  <c r="C33" s="1"/>
  <c r="G33" s="1"/>
  <c r="H33" s="1"/>
  <c r="B34"/>
  <c r="C34" s="1"/>
  <c r="G34" s="1"/>
  <c r="H34" s="1"/>
  <c r="B28" i="28"/>
  <c r="B34"/>
  <c r="C34" s="1"/>
  <c r="G34" s="1"/>
  <c r="H34" s="1"/>
  <c r="G15"/>
  <c r="B33"/>
  <c r="C33" s="1"/>
  <c r="G33" s="1"/>
  <c r="H33" s="1"/>
  <c r="G44"/>
  <c r="H44" s="1"/>
  <c r="G15" i="27"/>
  <c r="B28"/>
  <c r="G44"/>
  <c r="H44" s="1"/>
  <c r="B33"/>
  <c r="C33" s="1"/>
  <c r="G33" s="1"/>
  <c r="H33" s="1"/>
  <c r="B34"/>
  <c r="C34" s="1"/>
  <c r="G34" s="1"/>
  <c r="H34" s="1"/>
  <c r="N29" i="20"/>
  <c r="N30"/>
  <c r="M29"/>
  <c r="M30"/>
  <c r="L29"/>
  <c r="L30"/>
  <c r="K29"/>
  <c r="K30"/>
  <c r="J29"/>
  <c r="J30"/>
  <c r="I29"/>
  <c r="I30"/>
  <c r="H29"/>
  <c r="H30"/>
  <c r="G29"/>
  <c r="G30"/>
  <c r="F29"/>
  <c r="F30"/>
  <c r="E29"/>
  <c r="E30"/>
  <c r="D29"/>
  <c r="D30"/>
  <c r="N6"/>
  <c r="N5"/>
  <c r="M6"/>
  <c r="M5"/>
  <c r="L6"/>
  <c r="L5"/>
  <c r="K6"/>
  <c r="K5"/>
  <c r="J6"/>
  <c r="J5"/>
  <c r="I6"/>
  <c r="I5"/>
  <c r="H6"/>
  <c r="H5"/>
  <c r="G6"/>
  <c r="G5"/>
  <c r="F6"/>
  <c r="F5"/>
  <c r="E6"/>
  <c r="E5"/>
  <c r="D6"/>
  <c r="D5"/>
  <c r="N57"/>
  <c r="N56"/>
  <c r="N55"/>
  <c r="N54"/>
  <c r="N53"/>
  <c r="N52"/>
  <c r="N51"/>
  <c r="N44"/>
  <c r="N43"/>
  <c r="N42"/>
  <c r="N28"/>
  <c r="N41"/>
  <c r="N27"/>
  <c r="N40"/>
  <c r="N26"/>
  <c r="N25"/>
  <c r="N38"/>
  <c r="N24"/>
  <c r="N37"/>
  <c r="N23"/>
  <c r="N21"/>
  <c r="N20"/>
  <c r="N19"/>
  <c r="N18"/>
  <c r="N17"/>
  <c r="N16"/>
  <c r="N15"/>
  <c r="N14"/>
  <c r="N13"/>
  <c r="N12"/>
  <c r="N11"/>
  <c r="B1" i="37"/>
  <c r="M57" i="20"/>
  <c r="M56"/>
  <c r="M55"/>
  <c r="M54"/>
  <c r="M53"/>
  <c r="M52"/>
  <c r="M51"/>
  <c r="M44"/>
  <c r="M43"/>
  <c r="M42"/>
  <c r="M28"/>
  <c r="M41"/>
  <c r="M27"/>
  <c r="M40"/>
  <c r="M26"/>
  <c r="M25"/>
  <c r="M38"/>
  <c r="M24"/>
  <c r="M37"/>
  <c r="M23"/>
  <c r="M21"/>
  <c r="M20"/>
  <c r="M19"/>
  <c r="M18"/>
  <c r="M17"/>
  <c r="M16"/>
  <c r="M15"/>
  <c r="M14"/>
  <c r="M13"/>
  <c r="M12"/>
  <c r="M11"/>
  <c r="B1" i="36"/>
  <c r="L57" i="20"/>
  <c r="L56"/>
  <c r="L55"/>
  <c r="L54"/>
  <c r="L53"/>
  <c r="L52"/>
  <c r="L51"/>
  <c r="L44"/>
  <c r="L43"/>
  <c r="L42"/>
  <c r="L28"/>
  <c r="L41"/>
  <c r="L27"/>
  <c r="L40"/>
  <c r="L26"/>
  <c r="L25"/>
  <c r="L38"/>
  <c r="L24"/>
  <c r="L37"/>
  <c r="L23"/>
  <c r="L21"/>
  <c r="L20"/>
  <c r="L19"/>
  <c r="L18"/>
  <c r="L17"/>
  <c r="L16"/>
  <c r="L15"/>
  <c r="L14"/>
  <c r="L13"/>
  <c r="L12"/>
  <c r="L11"/>
  <c r="B1" i="35"/>
  <c r="K57" i="20"/>
  <c r="K56"/>
  <c r="K55"/>
  <c r="K54"/>
  <c r="K53"/>
  <c r="K52"/>
  <c r="K51"/>
  <c r="K44"/>
  <c r="K43"/>
  <c r="K42"/>
  <c r="K28"/>
  <c r="K41"/>
  <c r="K27"/>
  <c r="K40"/>
  <c r="K26"/>
  <c r="K25"/>
  <c r="K38"/>
  <c r="K24"/>
  <c r="K37"/>
  <c r="K23"/>
  <c r="K21"/>
  <c r="K20"/>
  <c r="K19"/>
  <c r="K18"/>
  <c r="K17"/>
  <c r="K16"/>
  <c r="K15"/>
  <c r="K14"/>
  <c r="K13"/>
  <c r="K12"/>
  <c r="K11"/>
  <c r="B1" i="34"/>
  <c r="J57" i="20"/>
  <c r="J56"/>
  <c r="J55"/>
  <c r="J54"/>
  <c r="J53"/>
  <c r="J52"/>
  <c r="J51"/>
  <c r="J44"/>
  <c r="J43"/>
  <c r="J42"/>
  <c r="J28"/>
  <c r="J41"/>
  <c r="J27"/>
  <c r="J40"/>
  <c r="J26"/>
  <c r="J39"/>
  <c r="J25"/>
  <c r="J38"/>
  <c r="J24"/>
  <c r="J37"/>
  <c r="J23"/>
  <c r="J21"/>
  <c r="J20"/>
  <c r="J19"/>
  <c r="J18"/>
  <c r="J17"/>
  <c r="J16"/>
  <c r="J15"/>
  <c r="J14"/>
  <c r="J13"/>
  <c r="J12"/>
  <c r="B1" i="33"/>
  <c r="I57" i="20"/>
  <c r="I56"/>
  <c r="I55"/>
  <c r="I54"/>
  <c r="I53"/>
  <c r="I52"/>
  <c r="I51"/>
  <c r="I44"/>
  <c r="I43"/>
  <c r="I42"/>
  <c r="I28"/>
  <c r="I41"/>
  <c r="I27"/>
  <c r="I40"/>
  <c r="I26"/>
  <c r="I25"/>
  <c r="I38"/>
  <c r="I24"/>
  <c r="I37"/>
  <c r="I23"/>
  <c r="I21"/>
  <c r="I20"/>
  <c r="I19"/>
  <c r="I18"/>
  <c r="I17"/>
  <c r="I16"/>
  <c r="I15"/>
  <c r="I14"/>
  <c r="I13"/>
  <c r="I12"/>
  <c r="I11"/>
  <c r="B1" i="32"/>
  <c r="H57" i="20"/>
  <c r="H56"/>
  <c r="H55"/>
  <c r="H54"/>
  <c r="H53"/>
  <c r="H52"/>
  <c r="H51"/>
  <c r="H44"/>
  <c r="H43"/>
  <c r="H42"/>
  <c r="H28"/>
  <c r="H41"/>
  <c r="H27"/>
  <c r="H40"/>
  <c r="H26"/>
  <c r="H25"/>
  <c r="H38"/>
  <c r="H24"/>
  <c r="H37"/>
  <c r="H23"/>
  <c r="H21"/>
  <c r="H20"/>
  <c r="H19"/>
  <c r="H18"/>
  <c r="H17"/>
  <c r="H16"/>
  <c r="H15"/>
  <c r="H14"/>
  <c r="H13"/>
  <c r="H12"/>
  <c r="H11"/>
  <c r="B1" i="31"/>
  <c r="G57" i="20"/>
  <c r="G56"/>
  <c r="G55"/>
  <c r="G54"/>
  <c r="G53"/>
  <c r="G52"/>
  <c r="G51"/>
  <c r="G44"/>
  <c r="G43"/>
  <c r="G42"/>
  <c r="G28"/>
  <c r="G41"/>
  <c r="G27"/>
  <c r="G40"/>
  <c r="G26"/>
  <c r="G39"/>
  <c r="G25"/>
  <c r="G38"/>
  <c r="G24"/>
  <c r="G37"/>
  <c r="G23"/>
  <c r="G21"/>
  <c r="G20"/>
  <c r="G19"/>
  <c r="G18"/>
  <c r="G17"/>
  <c r="G16"/>
  <c r="G15"/>
  <c r="G14"/>
  <c r="G13"/>
  <c r="G12"/>
  <c r="G11"/>
  <c r="B1" i="30"/>
  <c r="F57" i="20"/>
  <c r="F56"/>
  <c r="F55"/>
  <c r="F54"/>
  <c r="F53"/>
  <c r="F52"/>
  <c r="F51"/>
  <c r="F44"/>
  <c r="F43"/>
  <c r="F42"/>
  <c r="F28"/>
  <c r="F41"/>
  <c r="F27"/>
  <c r="F40"/>
  <c r="F26"/>
  <c r="F25"/>
  <c r="F38"/>
  <c r="F24"/>
  <c r="F37"/>
  <c r="F23"/>
  <c r="F21"/>
  <c r="F20"/>
  <c r="F19"/>
  <c r="F18"/>
  <c r="F17"/>
  <c r="F16"/>
  <c r="F15"/>
  <c r="F14"/>
  <c r="F13"/>
  <c r="F12"/>
  <c r="F11"/>
  <c r="B1" i="29"/>
  <c r="E57" i="20"/>
  <c r="E56"/>
  <c r="E55"/>
  <c r="E54"/>
  <c r="E53"/>
  <c r="E52"/>
  <c r="E51"/>
  <c r="E44"/>
  <c r="E43"/>
  <c r="E42"/>
  <c r="E28"/>
  <c r="E41"/>
  <c r="E27"/>
  <c r="E40"/>
  <c r="E26"/>
  <c r="E25"/>
  <c r="E38"/>
  <c r="E24"/>
  <c r="E37"/>
  <c r="E23"/>
  <c r="E21"/>
  <c r="E20"/>
  <c r="E19"/>
  <c r="E18"/>
  <c r="E17"/>
  <c r="E16"/>
  <c r="E15"/>
  <c r="E14"/>
  <c r="E13"/>
  <c r="E12"/>
  <c r="E11"/>
  <c r="B1" i="28"/>
  <c r="D57" i="20"/>
  <c r="D56"/>
  <c r="D55"/>
  <c r="D54"/>
  <c r="D53"/>
  <c r="D52"/>
  <c r="D51"/>
  <c r="D44"/>
  <c r="D43"/>
  <c r="D42"/>
  <c r="D28"/>
  <c r="D41"/>
  <c r="D27"/>
  <c r="D40"/>
  <c r="D26"/>
  <c r="D39"/>
  <c r="D25"/>
  <c r="D38"/>
  <c r="D24"/>
  <c r="D37"/>
  <c r="D23"/>
  <c r="D21"/>
  <c r="D20"/>
  <c r="D19"/>
  <c r="D18"/>
  <c r="D17"/>
  <c r="D16"/>
  <c r="D15"/>
  <c r="D14"/>
  <c r="D13"/>
  <c r="D12"/>
  <c r="B1" i="27"/>
  <c r="K48" i="20" l="1"/>
  <c r="J48"/>
  <c r="G48"/>
  <c r="C18" i="37"/>
  <c r="C21"/>
  <c r="C20"/>
  <c r="C27"/>
  <c r="C22"/>
  <c r="C26"/>
  <c r="C24"/>
  <c r="C19"/>
  <c r="C23"/>
  <c r="C25"/>
  <c r="C25" i="36"/>
  <c r="C23"/>
  <c r="C19"/>
  <c r="C21"/>
  <c r="C18"/>
  <c r="C26"/>
  <c r="C24"/>
  <c r="C22"/>
  <c r="C20"/>
  <c r="C27"/>
  <c r="C21" i="35"/>
  <c r="C20"/>
  <c r="C27"/>
  <c r="C26"/>
  <c r="C18"/>
  <c r="C24"/>
  <c r="C19"/>
  <c r="C23"/>
  <c r="C22"/>
  <c r="C25"/>
  <c r="C25" i="34"/>
  <c r="C23"/>
  <c r="C19"/>
  <c r="C26"/>
  <c r="C24"/>
  <c r="C22"/>
  <c r="C21"/>
  <c r="C18"/>
  <c r="C20"/>
  <c r="C27"/>
  <c r="C25" i="33"/>
  <c r="C23"/>
  <c r="C27"/>
  <c r="C19"/>
  <c r="C18"/>
  <c r="C26"/>
  <c r="C21"/>
  <c r="C22"/>
  <c r="C20"/>
  <c r="C24"/>
  <c r="C20" i="32"/>
  <c r="C26"/>
  <c r="C22"/>
  <c r="C25"/>
  <c r="C19"/>
  <c r="C27"/>
  <c r="C18"/>
  <c r="C21"/>
  <c r="C23"/>
  <c r="C24"/>
  <c r="C19" i="31"/>
  <c r="C23"/>
  <c r="C22"/>
  <c r="C26"/>
  <c r="C18"/>
  <c r="C25"/>
  <c r="C24"/>
  <c r="C21"/>
  <c r="C20"/>
  <c r="C27"/>
  <c r="C18" i="30"/>
  <c r="C25"/>
  <c r="C24"/>
  <c r="C19"/>
  <c r="C23"/>
  <c r="C22"/>
  <c r="C26"/>
  <c r="C21"/>
  <c r="C20"/>
  <c r="C27"/>
  <c r="C18" i="29"/>
  <c r="C25"/>
  <c r="C24"/>
  <c r="C21"/>
  <c r="C20"/>
  <c r="C27"/>
  <c r="C19"/>
  <c r="C23"/>
  <c r="C22"/>
  <c r="C26"/>
  <c r="C24" i="28"/>
  <c r="C22"/>
  <c r="C27"/>
  <c r="C23"/>
  <c r="C19"/>
  <c r="C18"/>
  <c r="C20"/>
  <c r="C25"/>
  <c r="C21"/>
  <c r="C26"/>
  <c r="C25" i="27"/>
  <c r="C21"/>
  <c r="C27"/>
  <c r="C23"/>
  <c r="C20"/>
  <c r="C22"/>
  <c r="C18"/>
  <c r="C24"/>
  <c r="C19"/>
  <c r="C26"/>
  <c r="C17" i="30"/>
  <c r="P32" i="20"/>
  <c r="Q32"/>
  <c r="C28" i="32"/>
  <c r="C28" i="33"/>
  <c r="C28" i="36"/>
  <c r="C28" i="29"/>
  <c r="C28" i="34"/>
  <c r="C28" i="35"/>
  <c r="C28" i="31"/>
  <c r="C28" i="27"/>
  <c r="D48" i="20"/>
  <c r="C28" i="28"/>
  <c r="C28" i="30"/>
  <c r="G28" i="31"/>
  <c r="F58" i="20"/>
  <c r="G58"/>
  <c r="E58"/>
  <c r="J58"/>
  <c r="N58"/>
  <c r="I58"/>
  <c r="M58"/>
  <c r="H58"/>
  <c r="L58"/>
  <c r="H37" i="33"/>
  <c r="K58" i="20"/>
  <c r="D58"/>
  <c r="H37" i="29"/>
  <c r="G28" i="32"/>
  <c r="H12" s="1"/>
  <c r="G28" i="36"/>
  <c r="H10" s="1"/>
  <c r="H37" i="37"/>
  <c r="H42"/>
  <c r="H43" i="30"/>
  <c r="H38"/>
  <c r="H37"/>
  <c r="G28" i="37"/>
  <c r="H41"/>
  <c r="C17"/>
  <c r="H43"/>
  <c r="C17" i="36"/>
  <c r="H43" i="34"/>
  <c r="H40"/>
  <c r="C17"/>
  <c r="H41" i="33"/>
  <c r="C17" i="31"/>
  <c r="H37"/>
  <c r="H42" i="30"/>
  <c r="H40"/>
  <c r="H41" i="29"/>
  <c r="C17" i="27"/>
  <c r="H37"/>
  <c r="G28" i="34"/>
  <c r="G28" i="30"/>
  <c r="G28" i="28"/>
  <c r="G28" i="27"/>
  <c r="H38" i="37"/>
  <c r="H44"/>
  <c r="H40"/>
  <c r="C28"/>
  <c r="H37" i="36"/>
  <c r="H39"/>
  <c r="H43"/>
  <c r="H41"/>
  <c r="H40"/>
  <c r="H42"/>
  <c r="H38"/>
  <c r="H37" i="35"/>
  <c r="H38"/>
  <c r="H43"/>
  <c r="C17"/>
  <c r="H41"/>
  <c r="H39"/>
  <c r="G28"/>
  <c r="H40"/>
  <c r="H42"/>
  <c r="H39" i="34"/>
  <c r="H37"/>
  <c r="H42"/>
  <c r="H41"/>
  <c r="H38"/>
  <c r="C17" i="33"/>
  <c r="H38"/>
  <c r="H42"/>
  <c r="H43"/>
  <c r="H39"/>
  <c r="H40"/>
  <c r="G28"/>
  <c r="H39" i="32"/>
  <c r="H43"/>
  <c r="H41"/>
  <c r="H42"/>
  <c r="H37"/>
  <c r="H40"/>
  <c r="C17"/>
  <c r="H38"/>
  <c r="H41" i="31"/>
  <c r="H42"/>
  <c r="H43"/>
  <c r="H38"/>
  <c r="H39"/>
  <c r="H40"/>
  <c r="H39" i="30"/>
  <c r="H41"/>
  <c r="C17" i="29"/>
  <c r="H38"/>
  <c r="H42"/>
  <c r="H43"/>
  <c r="H39"/>
  <c r="H40"/>
  <c r="G28"/>
  <c r="H37" i="28"/>
  <c r="H39"/>
  <c r="H43"/>
  <c r="C17"/>
  <c r="H41"/>
  <c r="H42"/>
  <c r="H40"/>
  <c r="H38"/>
  <c r="H43" i="27"/>
  <c r="H42"/>
  <c r="H38"/>
  <c r="H40"/>
  <c r="H41"/>
  <c r="H39"/>
  <c r="N39" i="20"/>
  <c r="N48" s="1"/>
  <c r="M39"/>
  <c r="M48" s="1"/>
  <c r="L39"/>
  <c r="L48" s="1"/>
  <c r="K39"/>
  <c r="J11"/>
  <c r="I39"/>
  <c r="I48" s="1"/>
  <c r="H39"/>
  <c r="H48" s="1"/>
  <c r="F39"/>
  <c r="F48" s="1"/>
  <c r="E39"/>
  <c r="E48" s="1"/>
  <c r="D11"/>
  <c r="M57" i="19"/>
  <c r="E43"/>
  <c r="E42"/>
  <c r="E41"/>
  <c r="G41" s="1"/>
  <c r="E40"/>
  <c r="G40" s="1"/>
  <c r="E39"/>
  <c r="G39" s="1"/>
  <c r="E38"/>
  <c r="G38" s="1"/>
  <c r="E37"/>
  <c r="G37" s="1"/>
  <c r="A18"/>
  <c r="B18" s="1"/>
  <c r="C38" i="20" s="1"/>
  <c r="Q38" s="1"/>
  <c r="A19" i="19"/>
  <c r="B19" s="1"/>
  <c r="C39" i="20" s="1"/>
  <c r="A20" i="19"/>
  <c r="B20" s="1"/>
  <c r="A21"/>
  <c r="B21" s="1"/>
  <c r="C41" i="20" s="1"/>
  <c r="P41" s="1"/>
  <c r="A22" i="19"/>
  <c r="B22" s="1"/>
  <c r="C42" i="20" s="1"/>
  <c r="Q42" s="1"/>
  <c r="A23" i="19"/>
  <c r="B23" s="1"/>
  <c r="C43" i="20" s="1"/>
  <c r="Q43" s="1"/>
  <c r="A24" i="19"/>
  <c r="B24" s="1"/>
  <c r="C44" i="20" s="1"/>
  <c r="P44" s="1"/>
  <c r="F5" i="19"/>
  <c r="F6"/>
  <c r="F7"/>
  <c r="F8"/>
  <c r="F9"/>
  <c r="F10"/>
  <c r="F11"/>
  <c r="F12"/>
  <c r="F13"/>
  <c r="F14"/>
  <c r="F17"/>
  <c r="G17" s="1"/>
  <c r="F18"/>
  <c r="G18" s="1"/>
  <c r="F19"/>
  <c r="G19" s="1"/>
  <c r="F20"/>
  <c r="G20" s="1"/>
  <c r="F21"/>
  <c r="G21" s="1"/>
  <c r="F22"/>
  <c r="G22" s="1"/>
  <c r="C29" i="20" s="1"/>
  <c r="P29" s="1"/>
  <c r="F23" i="19"/>
  <c r="G23" s="1"/>
  <c r="C30" i="20" s="1"/>
  <c r="Q30" s="1"/>
  <c r="C31"/>
  <c r="F16" i="19"/>
  <c r="G16" s="1"/>
  <c r="F4"/>
  <c r="G4" s="1"/>
  <c r="G27" l="1"/>
  <c r="C40" i="20"/>
  <c r="P40" s="1"/>
  <c r="B32" i="19"/>
  <c r="H24" i="37"/>
  <c r="H22"/>
  <c r="H18"/>
  <c r="H20"/>
  <c r="H17"/>
  <c r="H25"/>
  <c r="H23"/>
  <c r="H21"/>
  <c r="H19"/>
  <c r="H26"/>
  <c r="H20" i="36"/>
  <c r="H22"/>
  <c r="H26"/>
  <c r="H21"/>
  <c r="H25"/>
  <c r="H24"/>
  <c r="H18"/>
  <c r="H17"/>
  <c r="H19"/>
  <c r="H23"/>
  <c r="H18" i="35"/>
  <c r="H22"/>
  <c r="H23"/>
  <c r="H17"/>
  <c r="H19"/>
  <c r="H21"/>
  <c r="H25"/>
  <c r="H26"/>
  <c r="H24"/>
  <c r="H20"/>
  <c r="H13" i="34"/>
  <c r="H21"/>
  <c r="H19"/>
  <c r="H23"/>
  <c r="H25"/>
  <c r="H22"/>
  <c r="H26"/>
  <c r="H24"/>
  <c r="H17"/>
  <c r="H18"/>
  <c r="H20"/>
  <c r="H18" i="33"/>
  <c r="H22"/>
  <c r="H26"/>
  <c r="H23"/>
  <c r="H20"/>
  <c r="H21"/>
  <c r="H19"/>
  <c r="H25"/>
  <c r="H24"/>
  <c r="H17"/>
  <c r="H23" i="32"/>
  <c r="H22"/>
  <c r="H21"/>
  <c r="H19"/>
  <c r="H25"/>
  <c r="H26"/>
  <c r="H24"/>
  <c r="H20"/>
  <c r="H17"/>
  <c r="H18"/>
  <c r="H20" i="31"/>
  <c r="H19"/>
  <c r="H26"/>
  <c r="H25"/>
  <c r="H17"/>
  <c r="H23"/>
  <c r="H18"/>
  <c r="H22"/>
  <c r="H21"/>
  <c r="H24"/>
  <c r="H20" i="30"/>
  <c r="H18"/>
  <c r="H19"/>
  <c r="H23"/>
  <c r="H21"/>
  <c r="H26"/>
  <c r="H17"/>
  <c r="H22"/>
  <c r="H24"/>
  <c r="H25"/>
  <c r="H19" i="29"/>
  <c r="H25"/>
  <c r="H24"/>
  <c r="H23"/>
  <c r="H20"/>
  <c r="H17"/>
  <c r="H21"/>
  <c r="H18"/>
  <c r="H22"/>
  <c r="H26"/>
  <c r="H22" i="28"/>
  <c r="H20"/>
  <c r="H26"/>
  <c r="H18"/>
  <c r="H24"/>
  <c r="H25"/>
  <c r="H23"/>
  <c r="H19"/>
  <c r="H17"/>
  <c r="H21"/>
  <c r="H18" i="27"/>
  <c r="H22"/>
  <c r="H23"/>
  <c r="H17"/>
  <c r="H19"/>
  <c r="H21"/>
  <c r="H25"/>
  <c r="H26"/>
  <c r="H24"/>
  <c r="H20"/>
  <c r="H5" i="31"/>
  <c r="P31" i="20"/>
  <c r="Q31"/>
  <c r="H9" i="36"/>
  <c r="H5"/>
  <c r="B31" i="32"/>
  <c r="C31" s="1"/>
  <c r="G31" s="1"/>
  <c r="H31" s="1"/>
  <c r="H16" i="27"/>
  <c r="B31" i="30"/>
  <c r="C31" s="1"/>
  <c r="G31" s="1"/>
  <c r="H31" s="1"/>
  <c r="H12" i="31"/>
  <c r="B31"/>
  <c r="C31" s="1"/>
  <c r="G31" s="1"/>
  <c r="H31" s="1"/>
  <c r="B31" i="34"/>
  <c r="C31" s="1"/>
  <c r="G31" s="1"/>
  <c r="H31" s="1"/>
  <c r="H7" i="37"/>
  <c r="H16" i="36"/>
  <c r="H13"/>
  <c r="H4"/>
  <c r="H11"/>
  <c r="H6"/>
  <c r="H5" i="27"/>
  <c r="H6" i="31"/>
  <c r="H13"/>
  <c r="H10"/>
  <c r="H14"/>
  <c r="H16"/>
  <c r="H7" i="32"/>
  <c r="H14" i="28"/>
  <c r="H9" i="31"/>
  <c r="H8"/>
  <c r="H10" i="32"/>
  <c r="H4"/>
  <c r="H11" i="31"/>
  <c r="H7"/>
  <c r="H4"/>
  <c r="H8" i="32"/>
  <c r="Q45" i="20"/>
  <c r="H9" i="28"/>
  <c r="H6"/>
  <c r="H16"/>
  <c r="H8" i="30"/>
  <c r="H8" i="28"/>
  <c r="H10"/>
  <c r="H14" i="30"/>
  <c r="H5"/>
  <c r="H11"/>
  <c r="H5" i="28"/>
  <c r="H9" i="30"/>
  <c r="H14" i="32"/>
  <c r="H13"/>
  <c r="H16"/>
  <c r="H9"/>
  <c r="H6"/>
  <c r="H5"/>
  <c r="H11"/>
  <c r="H13" i="30"/>
  <c r="H14" i="36"/>
  <c r="G12" i="19"/>
  <c r="C19" i="20" s="1"/>
  <c r="P19" s="1"/>
  <c r="G8" i="19"/>
  <c r="C15" i="20" s="1"/>
  <c r="P30"/>
  <c r="G13" i="19"/>
  <c r="C20" i="20" s="1"/>
  <c r="G9" i="19"/>
  <c r="C16" i="20" s="1"/>
  <c r="Q16" s="1"/>
  <c r="G5" i="19"/>
  <c r="C12" i="20" s="1"/>
  <c r="G14" i="19"/>
  <c r="C21" i="20" s="1"/>
  <c r="G10" i="19"/>
  <c r="C17" i="20" s="1"/>
  <c r="G6" i="19"/>
  <c r="C13" i="20" s="1"/>
  <c r="P13" s="1"/>
  <c r="G43" i="19"/>
  <c r="C57" i="20" s="1"/>
  <c r="B31" i="36"/>
  <c r="C31" s="1"/>
  <c r="G31" s="1"/>
  <c r="H31" s="1"/>
  <c r="H12"/>
  <c r="H7"/>
  <c r="H8"/>
  <c r="Q29" i="20"/>
  <c r="G11" i="19"/>
  <c r="C18" i="20" s="1"/>
  <c r="G7" i="19"/>
  <c r="C14" i="20" s="1"/>
  <c r="G42" i="19"/>
  <c r="C56" i="20" s="1"/>
  <c r="H9" i="37"/>
  <c r="H4"/>
  <c r="H10"/>
  <c r="H8"/>
  <c r="H13"/>
  <c r="H6"/>
  <c r="B31"/>
  <c r="C31" s="1"/>
  <c r="G31" s="1"/>
  <c r="H31" s="1"/>
  <c r="H12"/>
  <c r="H16"/>
  <c r="H14"/>
  <c r="H11"/>
  <c r="H5"/>
  <c r="H6" i="34"/>
  <c r="H12"/>
  <c r="H4"/>
  <c r="H7"/>
  <c r="H6" i="30"/>
  <c r="H16" i="34"/>
  <c r="H8"/>
  <c r="H9"/>
  <c r="H11"/>
  <c r="H10"/>
  <c r="H14"/>
  <c r="H5"/>
  <c r="H12" i="30"/>
  <c r="H16"/>
  <c r="H7"/>
  <c r="H10"/>
  <c r="H14" i="27"/>
  <c r="H4"/>
  <c r="H6"/>
  <c r="H4" i="30"/>
  <c r="H10" i="27"/>
  <c r="H13"/>
  <c r="H12"/>
  <c r="B31" i="28"/>
  <c r="C31" s="1"/>
  <c r="G31" s="1"/>
  <c r="H31" s="1"/>
  <c r="H13"/>
  <c r="H4"/>
  <c r="H7"/>
  <c r="H11"/>
  <c r="H12"/>
  <c r="B31" i="27"/>
  <c r="C31" s="1"/>
  <c r="G31" s="1"/>
  <c r="H31" s="1"/>
  <c r="H7"/>
  <c r="H9"/>
  <c r="H11"/>
  <c r="H8"/>
  <c r="B31" i="35"/>
  <c r="C31" s="1"/>
  <c r="G31" s="1"/>
  <c r="H31" s="1"/>
  <c r="H9"/>
  <c r="H12"/>
  <c r="H14"/>
  <c r="H7"/>
  <c r="H11"/>
  <c r="H10"/>
  <c r="H13"/>
  <c r="H4"/>
  <c r="H5"/>
  <c r="H6"/>
  <c r="H16"/>
  <c r="H8"/>
  <c r="B31" i="33"/>
  <c r="C31" s="1"/>
  <c r="G31" s="1"/>
  <c r="H31" s="1"/>
  <c r="H10"/>
  <c r="H5"/>
  <c r="H11"/>
  <c r="H7"/>
  <c r="H9"/>
  <c r="H8"/>
  <c r="H16"/>
  <c r="H14"/>
  <c r="H4"/>
  <c r="H6"/>
  <c r="H13"/>
  <c r="H12"/>
  <c r="B31" i="29"/>
  <c r="C31" s="1"/>
  <c r="G31" s="1"/>
  <c r="H31" s="1"/>
  <c r="H10"/>
  <c r="H5"/>
  <c r="H11"/>
  <c r="H7"/>
  <c r="H9"/>
  <c r="H8"/>
  <c r="H16"/>
  <c r="H14"/>
  <c r="H4"/>
  <c r="H13"/>
  <c r="H12"/>
  <c r="H6"/>
  <c r="Q39" i="20"/>
  <c r="P43"/>
  <c r="P42"/>
  <c r="P38"/>
  <c r="Q41"/>
  <c r="P39"/>
  <c r="Q40"/>
  <c r="Q44"/>
  <c r="S53" i="23"/>
  <c r="M53"/>
  <c r="H53"/>
  <c r="G53"/>
  <c r="F53"/>
  <c r="P53" i="25"/>
  <c r="G53"/>
  <c r="R43" i="21"/>
  <c r="R42"/>
  <c r="R41"/>
  <c r="R40"/>
  <c r="R39"/>
  <c r="R38"/>
  <c r="R37"/>
  <c r="R36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R4"/>
  <c r="R3"/>
  <c r="R2"/>
  <c r="C55" i="20"/>
  <c r="E44" i="21"/>
  <c r="F44" s="1"/>
  <c r="G44" s="1"/>
  <c r="H44" s="1"/>
  <c r="I44" s="1"/>
  <c r="J44" s="1"/>
  <c r="K44" s="1"/>
  <c r="L44" s="1"/>
  <c r="M44" s="1"/>
  <c r="N44" s="1"/>
  <c r="O44" s="1"/>
  <c r="P44" s="1"/>
  <c r="Q44" s="1"/>
  <c r="C52" i="20"/>
  <c r="C53"/>
  <c r="C54"/>
  <c r="C27"/>
  <c r="C11"/>
  <c r="B33" i="19"/>
  <c r="A17"/>
  <c r="B17" s="1"/>
  <c r="C24" i="20"/>
  <c r="C25"/>
  <c r="C26"/>
  <c r="C28"/>
  <c r="C23"/>
  <c r="B1" i="19"/>
  <c r="C5" i="20"/>
  <c r="C6"/>
  <c r="P33" l="1"/>
  <c r="Q33"/>
  <c r="P45"/>
  <c r="P14"/>
  <c r="Q14"/>
  <c r="Q21"/>
  <c r="P21"/>
  <c r="Q17"/>
  <c r="P17"/>
  <c r="P56"/>
  <c r="Q56"/>
  <c r="P20"/>
  <c r="Q20"/>
  <c r="Q18"/>
  <c r="P18"/>
  <c r="P57"/>
  <c r="Q57"/>
  <c r="P15"/>
  <c r="Q15"/>
  <c r="Q12"/>
  <c r="P12"/>
  <c r="G44" i="19"/>
  <c r="P16" i="20"/>
  <c r="Q19"/>
  <c r="Q13"/>
  <c r="P52"/>
  <c r="Q52"/>
  <c r="Q55"/>
  <c r="P55"/>
  <c r="P54"/>
  <c r="Q54"/>
  <c r="Q53"/>
  <c r="P53"/>
  <c r="Q24"/>
  <c r="P24"/>
  <c r="P25"/>
  <c r="Q25"/>
  <c r="P26"/>
  <c r="Q26"/>
  <c r="P27"/>
  <c r="Q27"/>
  <c r="Q28"/>
  <c r="P28"/>
  <c r="Q23"/>
  <c r="P23"/>
  <c r="C5" i="19"/>
  <c r="C9"/>
  <c r="C13"/>
  <c r="C6"/>
  <c r="C10"/>
  <c r="C8"/>
  <c r="C12"/>
  <c r="C7"/>
  <c r="C11"/>
  <c r="W53" i="23"/>
  <c r="U53" i="25"/>
  <c r="V27" i="21"/>
  <c r="C4" i="19"/>
  <c r="C33"/>
  <c r="G33" s="1"/>
  <c r="H33" s="1"/>
  <c r="N8" i="20"/>
  <c r="I8"/>
  <c r="F8"/>
  <c r="G8"/>
  <c r="L8"/>
  <c r="H8"/>
  <c r="E8"/>
  <c r="C32" i="19"/>
  <c r="G32" s="1"/>
  <c r="H32" s="1"/>
  <c r="C51" i="20"/>
  <c r="C58" s="1"/>
  <c r="C15" i="19"/>
  <c r="R44" i="21"/>
  <c r="M8" i="20"/>
  <c r="Q6"/>
  <c r="V2" i="21"/>
  <c r="K8" i="20"/>
  <c r="P7"/>
  <c r="J8"/>
  <c r="P6"/>
  <c r="Q5"/>
  <c r="G15" i="19"/>
  <c r="J34" i="20"/>
  <c r="B28" i="19"/>
  <c r="P5" i="20"/>
  <c r="D8"/>
  <c r="L34"/>
  <c r="Q7"/>
  <c r="B34" i="19"/>
  <c r="C34" s="1"/>
  <c r="G34" s="1"/>
  <c r="H34" s="1"/>
  <c r="C37" i="20"/>
  <c r="C48" s="1"/>
  <c r="C8"/>
  <c r="Q46" l="1"/>
  <c r="C26" i="19"/>
  <c r="C27"/>
  <c r="C25"/>
  <c r="V43" i="21"/>
  <c r="H41" i="19"/>
  <c r="H42"/>
  <c r="H43"/>
  <c r="H39"/>
  <c r="H40"/>
  <c r="H38"/>
  <c r="C21"/>
  <c r="C23"/>
  <c r="C24"/>
  <c r="C19"/>
  <c r="C20"/>
  <c r="C18"/>
  <c r="C22"/>
  <c r="H37"/>
  <c r="H44"/>
  <c r="H34" i="20"/>
  <c r="P51"/>
  <c r="C34"/>
  <c r="Q37"/>
  <c r="Q51"/>
  <c r="E34"/>
  <c r="N34"/>
  <c r="F34"/>
  <c r="C28" i="19"/>
  <c r="Q8" i="20"/>
  <c r="P8"/>
  <c r="P37"/>
  <c r="I34"/>
  <c r="K34"/>
  <c r="G28" i="19"/>
  <c r="D34" i="20"/>
  <c r="Q11"/>
  <c r="P11"/>
  <c r="G34"/>
  <c r="C17" i="19"/>
  <c r="M34" i="20"/>
  <c r="P46" l="1"/>
  <c r="Y15" i="22" s="1"/>
  <c r="H25" i="19"/>
  <c r="H26"/>
  <c r="H24"/>
  <c r="R57" i="20"/>
  <c r="R52"/>
  <c r="R56"/>
  <c r="R54"/>
  <c r="R55"/>
  <c r="R53"/>
  <c r="Q34"/>
  <c r="P34"/>
  <c r="Y14" i="22" s="1"/>
  <c r="P58" i="20"/>
  <c r="H12" i="19"/>
  <c r="H14"/>
  <c r="H10"/>
  <c r="H5"/>
  <c r="H11"/>
  <c r="H7"/>
  <c r="H8"/>
  <c r="H9"/>
  <c r="H13"/>
  <c r="H6"/>
  <c r="H17"/>
  <c r="H21"/>
  <c r="H18"/>
  <c r="H22"/>
  <c r="H19"/>
  <c r="H23"/>
  <c r="H20"/>
  <c r="R51" i="20"/>
  <c r="R7"/>
  <c r="H4" i="19"/>
  <c r="B31"/>
  <c r="C31" s="1"/>
  <c r="G31" s="1"/>
  <c r="H31" s="1"/>
  <c r="H16"/>
  <c r="Q48" i="20"/>
  <c r="P48"/>
  <c r="Y16" i="22"/>
  <c r="R8" i="20"/>
  <c r="R6"/>
  <c r="R5"/>
  <c r="Y17" i="22"/>
  <c r="R47" i="20" l="1"/>
  <c r="R48"/>
  <c r="R32"/>
  <c r="R31"/>
  <c r="R33"/>
  <c r="R46"/>
  <c r="R45"/>
  <c r="R44"/>
  <c r="R42"/>
  <c r="R41"/>
  <c r="R40"/>
  <c r="R39"/>
  <c r="R38"/>
  <c r="R43"/>
  <c r="R16"/>
  <c r="R15"/>
  <c r="R34"/>
  <c r="R19"/>
  <c r="R27"/>
  <c r="R23"/>
  <c r="R28"/>
  <c r="R30"/>
  <c r="R14"/>
  <c r="R17"/>
  <c r="R29"/>
  <c r="R20"/>
  <c r="R21"/>
  <c r="R25"/>
  <c r="R12"/>
  <c r="R24"/>
  <c r="R18"/>
  <c r="R13"/>
  <c r="R26"/>
  <c r="Q58"/>
  <c r="R58" s="1"/>
  <c r="Y18" i="22"/>
  <c r="R11" i="20"/>
  <c r="R37"/>
</calcChain>
</file>

<file path=xl/sharedStrings.xml><?xml version="1.0" encoding="utf-8"?>
<sst xmlns="http://schemas.openxmlformats.org/spreadsheetml/2006/main" count="810" uniqueCount="234">
  <si>
    <t>소득</t>
    <phoneticPr fontId="1" type="noConversion"/>
  </si>
  <si>
    <t>소비성지출</t>
    <phoneticPr fontId="1" type="noConversion"/>
  </si>
  <si>
    <t>월
정
기
지
출</t>
    <phoneticPr fontId="1" type="noConversion"/>
  </si>
  <si>
    <t>No.</t>
    <phoneticPr fontId="1" type="noConversion"/>
  </si>
  <si>
    <t>거래일</t>
    <phoneticPr fontId="1" type="noConversion"/>
  </si>
  <si>
    <t>지출내용</t>
    <phoneticPr fontId="1" type="noConversion"/>
  </si>
  <si>
    <t>지출금액</t>
    <phoneticPr fontId="1" type="noConversion"/>
  </si>
  <si>
    <t>지출방법</t>
    <phoneticPr fontId="1" type="noConversion"/>
  </si>
  <si>
    <t>소비분류</t>
    <phoneticPr fontId="1" type="noConversion"/>
  </si>
  <si>
    <t xml:space="preserve">가계부 </t>
    <phoneticPr fontId="1" type="noConversion"/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</si>
  <si>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</si>
  <si>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</si>
  <si>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</si>
  <si>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</si>
  <si>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</si>
  <si>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</si>
  <si>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</si>
  <si>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</si>
  <si>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</si>
  <si>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</si>
  <si>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대출이자</t>
  </si>
  <si>
    <t>소비지출</t>
    <phoneticPr fontId="2" type="noConversion"/>
  </si>
  <si>
    <t>저축/투자</t>
    <phoneticPr fontId="2" type="noConversion"/>
  </si>
  <si>
    <t>보험료</t>
    <phoneticPr fontId="2" type="noConversion"/>
  </si>
  <si>
    <t>대출상환</t>
    <phoneticPr fontId="2" type="noConversion"/>
  </si>
  <si>
    <t>합계</t>
  </si>
  <si>
    <t>2월</t>
  </si>
  <si>
    <t>합계</t>
    <phoneticPr fontId="6" type="noConversion"/>
  </si>
  <si>
    <t>총 합 계</t>
    <phoneticPr fontId="6" type="noConversion"/>
  </si>
  <si>
    <t>가입일</t>
    <phoneticPr fontId="4" type="noConversion"/>
  </si>
  <si>
    <t>만기일</t>
    <phoneticPr fontId="4" type="noConversion"/>
  </si>
  <si>
    <t>기존</t>
    <phoneticPr fontId="4" type="noConversion"/>
  </si>
  <si>
    <t>1월</t>
    <phoneticPr fontId="4" type="noConversion"/>
  </si>
  <si>
    <t>신청</t>
    <phoneticPr fontId="6" type="noConversion"/>
  </si>
  <si>
    <t>발표</t>
    <phoneticPr fontId="7" type="noConversion"/>
  </si>
  <si>
    <t>수령</t>
    <phoneticPr fontId="7" type="noConversion"/>
  </si>
  <si>
    <t>가격</t>
    <phoneticPr fontId="7" type="noConversion"/>
  </si>
  <si>
    <t>업체</t>
    <phoneticPr fontId="8" type="noConversion"/>
  </si>
  <si>
    <t>후기</t>
    <phoneticPr fontId="8" type="noConversion"/>
  </si>
  <si>
    <t>완료</t>
    <phoneticPr fontId="7" type="noConversion"/>
  </si>
  <si>
    <t>월평균소득</t>
    <phoneticPr fontId="3" type="noConversion"/>
  </si>
  <si>
    <t>비중</t>
    <phoneticPr fontId="3" type="noConversion"/>
  </si>
  <si>
    <t>소득</t>
    <phoneticPr fontId="3" type="noConversion"/>
  </si>
  <si>
    <t>월평균소비</t>
    <phoneticPr fontId="3" type="noConversion"/>
  </si>
  <si>
    <t>지출형태</t>
    <phoneticPr fontId="3" type="noConversion"/>
  </si>
  <si>
    <t>합계</t>
    <phoneticPr fontId="3" type="noConversion"/>
  </si>
  <si>
    <t>1월</t>
    <phoneticPr fontId="3" type="noConversion"/>
  </si>
  <si>
    <t>2월</t>
    <phoneticPr fontId="3" type="noConversion"/>
  </si>
  <si>
    <t>소득합계</t>
    <phoneticPr fontId="3" type="noConversion"/>
  </si>
  <si>
    <t>월평균</t>
    <phoneticPr fontId="3" type="noConversion"/>
  </si>
  <si>
    <t>소비성
지출</t>
    <phoneticPr fontId="3" type="noConversion"/>
  </si>
  <si>
    <t>소비성지출 합계</t>
    <phoneticPr fontId="3" type="noConversion"/>
  </si>
  <si>
    <t>비소비성
지출</t>
    <phoneticPr fontId="3" type="noConversion"/>
  </si>
  <si>
    <t>비소비성지출</t>
    <phoneticPr fontId="3" type="noConversion"/>
  </si>
  <si>
    <t>1월</t>
    <phoneticPr fontId="3" type="noConversion"/>
  </si>
  <si>
    <t>2월</t>
    <phoneticPr fontId="3" type="noConversion"/>
  </si>
  <si>
    <t>비고</t>
    <phoneticPr fontId="4" type="noConversion"/>
  </si>
  <si>
    <t>마지막 수정일</t>
    <phoneticPr fontId="4" type="noConversion"/>
  </si>
  <si>
    <t>날짜</t>
    <phoneticPr fontId="4" type="noConversion"/>
  </si>
  <si>
    <t>원금</t>
    <phoneticPr fontId="4" type="noConversion"/>
  </si>
  <si>
    <t>중도상환</t>
    <phoneticPr fontId="4" type="noConversion"/>
  </si>
  <si>
    <t>잔액</t>
    <phoneticPr fontId="4" type="noConversion"/>
  </si>
  <si>
    <t>합계</t>
    <phoneticPr fontId="4" type="noConversion"/>
  </si>
  <si>
    <t>합계</t>
    <phoneticPr fontId="1" type="noConversion"/>
  </si>
  <si>
    <t>비소비성 지출</t>
    <phoneticPr fontId="1" type="noConversion"/>
  </si>
  <si>
    <t>년
비
정
기
지
출</t>
    <phoneticPr fontId="1" type="noConversion"/>
  </si>
  <si>
    <t>합계</t>
    <phoneticPr fontId="1" type="noConversion"/>
  </si>
  <si>
    <t>월지출합계</t>
    <phoneticPr fontId="1" type="noConversion"/>
  </si>
  <si>
    <t>지출형태 분석</t>
    <phoneticPr fontId="1" type="noConversion"/>
  </si>
  <si>
    <t>지출합계</t>
    <phoneticPr fontId="1" type="noConversion"/>
  </si>
  <si>
    <t>소득대비 지출 분석</t>
    <phoneticPr fontId="1" type="noConversion"/>
  </si>
  <si>
    <t>권장기준 평가</t>
    <phoneticPr fontId="1" type="noConversion"/>
  </si>
  <si>
    <t>소비지출</t>
    <phoneticPr fontId="1" type="noConversion"/>
  </si>
  <si>
    <t>이내 권장</t>
    <phoneticPr fontId="1" type="noConversion"/>
  </si>
  <si>
    <t>저축/투자</t>
    <phoneticPr fontId="1" type="noConversion"/>
  </si>
  <si>
    <t>이상 권장</t>
    <phoneticPr fontId="1" type="noConversion"/>
  </si>
  <si>
    <t>보험료</t>
    <phoneticPr fontId="1" type="noConversion"/>
  </si>
  <si>
    <t>대출상환</t>
    <phoneticPr fontId="1" type="noConversion"/>
  </si>
  <si>
    <t>고정 대출</t>
    <phoneticPr fontId="1" type="noConversion"/>
  </si>
  <si>
    <t>비정기 저축</t>
    <phoneticPr fontId="1" type="noConversion"/>
  </si>
  <si>
    <t>해약날짜</t>
    <phoneticPr fontId="6" type="noConversion"/>
  </si>
  <si>
    <t>상품</t>
    <phoneticPr fontId="6" type="noConversion"/>
  </si>
  <si>
    <t>신규</t>
    <phoneticPr fontId="6" type="noConversion"/>
  </si>
  <si>
    <t>만기</t>
    <phoneticPr fontId="6" type="noConversion"/>
  </si>
  <si>
    <t>원금</t>
    <phoneticPr fontId="7" type="noConversion"/>
  </si>
  <si>
    <t>이자</t>
    <phoneticPr fontId="7" type="noConversion"/>
  </si>
  <si>
    <t>세금</t>
    <phoneticPr fontId="6" type="noConversion"/>
  </si>
  <si>
    <t>날짜</t>
    <phoneticPr fontId="6" type="noConversion"/>
  </si>
  <si>
    <t>회사</t>
    <phoneticPr fontId="6" type="noConversion"/>
  </si>
  <si>
    <t>분류</t>
    <phoneticPr fontId="7" type="noConversion"/>
  </si>
  <si>
    <t>금액</t>
    <phoneticPr fontId="6" type="noConversion"/>
  </si>
  <si>
    <t>비고</t>
    <phoneticPr fontId="6" type="noConversion"/>
  </si>
  <si>
    <t>제품명</t>
    <phoneticPr fontId="6" type="noConversion"/>
  </si>
  <si>
    <t>신부 계좌 총잔액</t>
    <phoneticPr fontId="4" type="noConversion"/>
  </si>
  <si>
    <t>신랑 계좌 총잔액</t>
    <phoneticPr fontId="4" type="noConversion"/>
  </si>
  <si>
    <t>우리 집</t>
    <phoneticPr fontId="2" type="noConversion"/>
  </si>
  <si>
    <t>신용카드</t>
  </si>
  <si>
    <t>체크카드</t>
  </si>
  <si>
    <t>이달의 목표</t>
    <phoneticPr fontId="1" type="noConversion"/>
  </si>
  <si>
    <t>기타</t>
    <phoneticPr fontId="1" type="noConversion"/>
  </si>
  <si>
    <t>신랑</t>
    <phoneticPr fontId="1" type="noConversion"/>
  </si>
  <si>
    <t>신부</t>
    <phoneticPr fontId="1" type="noConversion"/>
  </si>
  <si>
    <t>기타</t>
    <phoneticPr fontId="1" type="noConversion"/>
  </si>
  <si>
    <t>우리 계좌 총잔액</t>
    <phoneticPr fontId="4" type="noConversion"/>
  </si>
  <si>
    <t>연간총소득</t>
    <phoneticPr fontId="3" type="noConversion"/>
  </si>
  <si>
    <t>연간합계</t>
    <phoneticPr fontId="3" type="noConversion"/>
  </si>
  <si>
    <t>연간소비</t>
    <phoneticPr fontId="3" type="noConversion"/>
  </si>
  <si>
    <t>기타3</t>
  </si>
  <si>
    <t>기타4</t>
  </si>
  <si>
    <t>2019년</t>
    <phoneticPr fontId="3" type="noConversion"/>
  </si>
  <si>
    <t>기타2</t>
  </si>
  <si>
    <t>의 2019년간 현금흐름표</t>
    <phoneticPr fontId="3" type="noConversion"/>
  </si>
  <si>
    <t>2019년 12월</t>
    <phoneticPr fontId="1" type="noConversion"/>
  </si>
  <si>
    <t>2019년 11월</t>
    <phoneticPr fontId="1" type="noConversion"/>
  </si>
  <si>
    <t>2019년 10월</t>
    <phoneticPr fontId="1" type="noConversion"/>
  </si>
  <si>
    <t>2019년 9월</t>
    <phoneticPr fontId="1" type="noConversion"/>
  </si>
  <si>
    <t>2019년 8월</t>
    <phoneticPr fontId="1" type="noConversion"/>
  </si>
  <si>
    <t>2019년 7월</t>
    <phoneticPr fontId="1" type="noConversion"/>
  </si>
  <si>
    <t>2019년 6월</t>
    <phoneticPr fontId="1" type="noConversion"/>
  </si>
  <si>
    <t>2019년 5월</t>
    <phoneticPr fontId="1" type="noConversion"/>
  </si>
  <si>
    <t>2019년 4월</t>
    <phoneticPr fontId="1" type="noConversion"/>
  </si>
  <si>
    <t>2019년 3월</t>
    <phoneticPr fontId="1" type="noConversion"/>
  </si>
  <si>
    <t>2019년 2월</t>
    <phoneticPr fontId="1" type="noConversion"/>
  </si>
  <si>
    <t>2019년 1월</t>
    <phoneticPr fontId="1" type="noConversion"/>
  </si>
  <si>
    <t>대출원금</t>
    <phoneticPr fontId="2" type="noConversion"/>
  </si>
  <si>
    <t>보험</t>
    <phoneticPr fontId="2" type="noConversion"/>
  </si>
  <si>
    <t>단기적금</t>
    <phoneticPr fontId="2" type="noConversion"/>
  </si>
  <si>
    <t>장기적금</t>
    <phoneticPr fontId="2" type="noConversion"/>
  </si>
  <si>
    <t>자유적금</t>
    <phoneticPr fontId="2" type="noConversion"/>
  </si>
  <si>
    <t>기타1</t>
    <phoneticPr fontId="2" type="noConversion"/>
  </si>
  <si>
    <t>기타2</t>
    <phoneticPr fontId="2" type="noConversion"/>
  </si>
  <si>
    <t>생활용품</t>
    <phoneticPr fontId="1" type="noConversion"/>
  </si>
  <si>
    <t>의류/잡화</t>
    <phoneticPr fontId="1" type="noConversion"/>
  </si>
  <si>
    <t>화장품</t>
    <phoneticPr fontId="1" type="noConversion"/>
  </si>
  <si>
    <t>미용</t>
    <phoneticPr fontId="2" type="noConversion"/>
  </si>
  <si>
    <t>취미</t>
    <phoneticPr fontId="2" type="noConversion"/>
  </si>
  <si>
    <t>건강</t>
    <phoneticPr fontId="2" type="noConversion"/>
  </si>
  <si>
    <t>세금</t>
    <phoneticPr fontId="2" type="noConversion"/>
  </si>
  <si>
    <t>경조사</t>
    <phoneticPr fontId="2" type="noConversion"/>
  </si>
  <si>
    <t>인터넷마트</t>
    <phoneticPr fontId="1" type="noConversion"/>
  </si>
  <si>
    <t>동네마트</t>
    <phoneticPr fontId="1" type="noConversion"/>
  </si>
  <si>
    <t>편의점</t>
    <phoneticPr fontId="1" type="noConversion"/>
  </si>
  <si>
    <t>외식</t>
    <phoneticPr fontId="1" type="noConversion"/>
  </si>
  <si>
    <t>난방비</t>
    <phoneticPr fontId="2" type="noConversion"/>
  </si>
  <si>
    <t>관리비</t>
    <phoneticPr fontId="2" type="noConversion"/>
  </si>
  <si>
    <t>통신비</t>
    <phoneticPr fontId="2" type="noConversion"/>
  </si>
  <si>
    <t>주유비</t>
    <phoneticPr fontId="2" type="noConversion"/>
  </si>
  <si>
    <t>자동차</t>
    <phoneticPr fontId="2" type="noConversion"/>
  </si>
  <si>
    <t>고양이</t>
    <phoneticPr fontId="2" type="noConversion"/>
  </si>
  <si>
    <t>담배</t>
    <phoneticPr fontId="2" type="noConversion"/>
  </si>
  <si>
    <t>신랑용돈</t>
    <phoneticPr fontId="2" type="noConversion"/>
  </si>
  <si>
    <t>신부용돈</t>
    <phoneticPr fontId="2" type="noConversion"/>
  </si>
  <si>
    <t>현금</t>
    <phoneticPr fontId="2" type="noConversion"/>
  </si>
  <si>
    <t>포인트</t>
    <phoneticPr fontId="2" type="noConversion"/>
  </si>
  <si>
    <t>기타</t>
    <phoneticPr fontId="2" type="noConversion"/>
  </si>
  <si>
    <t>신랑</t>
    <phoneticPr fontId="2" type="noConversion"/>
  </si>
  <si>
    <t>신부</t>
    <phoneticPr fontId="2" type="noConversion"/>
  </si>
  <si>
    <t>기타</t>
    <phoneticPr fontId="3" type="noConversion"/>
  </si>
  <si>
    <t>[   적   금   이   자   ]</t>
    <phoneticPr fontId="7" type="noConversion"/>
  </si>
  <si>
    <t>[   수   입   ]</t>
    <phoneticPr fontId="7" type="noConversion"/>
  </si>
  <si>
    <t>[   기   타   ]</t>
    <phoneticPr fontId="7" type="noConversion"/>
  </si>
  <si>
    <t>[   식 품   ]</t>
    <phoneticPr fontId="7" type="noConversion"/>
  </si>
  <si>
    <t>[   용 품   ]</t>
    <phoneticPr fontId="7" type="noConversion"/>
  </si>
  <si>
    <t>목표적금</t>
    <phoneticPr fontId="2" type="noConversion"/>
  </si>
  <si>
    <t>목표 : 2019년 01월 01일 1000만원 대출 상환</t>
    <phoneticPr fontId="4" type="noConversion"/>
  </si>
  <si>
    <t>MeMo</t>
    <phoneticPr fontId="4" type="noConversion"/>
  </si>
  <si>
    <t>비소비분류</t>
    <phoneticPr fontId="1" type="noConversion"/>
  </si>
  <si>
    <t>No.</t>
    <phoneticPr fontId="1" type="noConversion"/>
  </si>
  <si>
    <t>지출금액</t>
    <phoneticPr fontId="1" type="noConversion"/>
  </si>
  <si>
    <t>지출방법</t>
    <phoneticPr fontId="1" type="noConversion"/>
  </si>
  <si>
    <t>소비분류</t>
    <phoneticPr fontId="1" type="noConversion"/>
  </si>
  <si>
    <t>비소비분류</t>
    <phoneticPr fontId="1" type="noConversion"/>
  </si>
  <si>
    <t>고정 지출</t>
    <phoneticPr fontId="1" type="noConversion"/>
  </si>
  <si>
    <t>합계</t>
    <phoneticPr fontId="1" type="noConversion"/>
  </si>
  <si>
    <t>고정 저축</t>
    <phoneticPr fontId="1" type="noConversion"/>
  </si>
  <si>
    <t>고정 대출</t>
    <phoneticPr fontId="1" type="noConversion"/>
  </si>
  <si>
    <t>소비분류</t>
    <phoneticPr fontId="1" type="noConversion"/>
  </si>
  <si>
    <t>비소비분류</t>
    <phoneticPr fontId="1" type="noConversion"/>
  </si>
  <si>
    <t>No.</t>
    <phoneticPr fontId="1" type="noConversion"/>
  </si>
  <si>
    <t>거래일</t>
    <phoneticPr fontId="1" type="noConversion"/>
  </si>
  <si>
    <t>지출내용</t>
    <phoneticPr fontId="1" type="noConversion"/>
  </si>
  <si>
    <t>지출금액</t>
    <phoneticPr fontId="1" type="noConversion"/>
  </si>
  <si>
    <t>지출방법</t>
    <phoneticPr fontId="1" type="noConversion"/>
  </si>
  <si>
    <t>고정 지출</t>
    <phoneticPr fontId="1" type="noConversion"/>
  </si>
  <si>
    <t>합계</t>
    <phoneticPr fontId="1" type="noConversion"/>
  </si>
  <si>
    <t>합계</t>
    <phoneticPr fontId="1" type="noConversion"/>
  </si>
  <si>
    <t>고정 대출</t>
    <phoneticPr fontId="1" type="noConversion"/>
  </si>
  <si>
    <t>비정기 저축</t>
    <phoneticPr fontId="1" type="noConversion"/>
  </si>
  <si>
    <t>거래일</t>
    <phoneticPr fontId="1" type="noConversion"/>
  </si>
  <si>
    <t>지출내용</t>
    <phoneticPr fontId="1" type="noConversion"/>
  </si>
  <si>
    <t>소비분류</t>
    <phoneticPr fontId="1" type="noConversion"/>
  </si>
  <si>
    <t>고정 지출</t>
    <phoneticPr fontId="1" type="noConversion"/>
  </si>
  <si>
    <t>합계</t>
    <phoneticPr fontId="1" type="noConversion"/>
  </si>
  <si>
    <t>고정 저축</t>
    <phoneticPr fontId="1" type="noConversion"/>
  </si>
  <si>
    <t>비소비분류</t>
    <phoneticPr fontId="1" type="noConversion"/>
  </si>
  <si>
    <t>거래일</t>
    <phoneticPr fontId="1" type="noConversion"/>
  </si>
  <si>
    <t>비소비분류</t>
    <phoneticPr fontId="1" type="noConversion"/>
  </si>
  <si>
    <t>합계</t>
    <phoneticPr fontId="1" type="noConversion"/>
  </si>
  <si>
    <t>고정 저축</t>
    <phoneticPr fontId="1" type="noConversion"/>
  </si>
  <si>
    <t>고정 대출</t>
    <phoneticPr fontId="1" type="noConversion"/>
  </si>
  <si>
    <t>No.</t>
    <phoneticPr fontId="1" type="noConversion"/>
  </si>
  <si>
    <t>거래일</t>
    <phoneticPr fontId="1" type="noConversion"/>
  </si>
  <si>
    <t>지출방법</t>
    <phoneticPr fontId="1" type="noConversion"/>
  </si>
  <si>
    <t>합계</t>
    <phoneticPr fontId="1" type="noConversion"/>
  </si>
  <si>
    <t>고정 대출</t>
    <phoneticPr fontId="1" type="noConversion"/>
  </si>
  <si>
    <t>비정기 저축</t>
    <phoneticPr fontId="1" type="noConversion"/>
  </si>
  <si>
    <t>지출금액</t>
    <phoneticPr fontId="1" type="noConversion"/>
  </si>
  <si>
    <t>소비분류</t>
    <phoneticPr fontId="1" type="noConversion"/>
  </si>
  <si>
    <t>고정 지출</t>
    <phoneticPr fontId="1" type="noConversion"/>
  </si>
  <si>
    <t>고정 저축</t>
    <phoneticPr fontId="1" type="noConversion"/>
  </si>
  <si>
    <t>비정기 저축</t>
    <phoneticPr fontId="1" type="noConversion"/>
  </si>
  <si>
    <t>고정 저축</t>
    <phoneticPr fontId="1" type="noConversion"/>
  </si>
  <si>
    <t>합계</t>
    <phoneticPr fontId="1" type="noConversion"/>
  </si>
  <si>
    <t>합계</t>
    <phoneticPr fontId="1" type="noConversion"/>
  </si>
  <si>
    <t>고정 대출</t>
    <phoneticPr fontId="1" type="noConversion"/>
  </si>
  <si>
    <t>비소비분류</t>
    <phoneticPr fontId="1" type="noConversion"/>
  </si>
  <si>
    <t>합계</t>
    <phoneticPr fontId="1" type="noConversion"/>
  </si>
  <si>
    <t>거래일</t>
    <phoneticPr fontId="1" type="noConversion"/>
  </si>
  <si>
    <t>지출내용</t>
    <phoneticPr fontId="1" type="noConversion"/>
  </si>
  <si>
    <t>소비분류</t>
    <phoneticPr fontId="1" type="noConversion"/>
  </si>
  <si>
    <t>고정 지출</t>
    <phoneticPr fontId="1" type="noConversion"/>
  </si>
  <si>
    <t>합계</t>
    <phoneticPr fontId="1" type="noConversion"/>
  </si>
  <si>
    <t>소비분류</t>
    <phoneticPr fontId="1" type="noConversion"/>
  </si>
  <si>
    <t>No.</t>
    <phoneticPr fontId="1" type="noConversion"/>
  </si>
  <si>
    <t>지출내용</t>
    <phoneticPr fontId="1" type="noConversion"/>
  </si>
  <si>
    <t>지출금액</t>
    <phoneticPr fontId="1" type="noConversion"/>
  </si>
  <si>
    <t>비소비분류</t>
    <phoneticPr fontId="1" type="noConversion"/>
  </si>
  <si>
    <t>합계</t>
    <phoneticPr fontId="1" type="noConversion"/>
  </si>
  <si>
    <t>고정 저축</t>
    <phoneticPr fontId="1" type="noConversion"/>
  </si>
  <si>
    <t>고정 저축</t>
    <phoneticPr fontId="1" type="noConversion"/>
  </si>
  <si>
    <t>누적 잔액</t>
    <phoneticPr fontId="4" type="noConversion"/>
  </si>
  <si>
    <t>신부</t>
    <phoneticPr fontId="4" type="noConversion"/>
  </si>
  <si>
    <t>대표 계좌 (수시입출금)</t>
    <phoneticPr fontId="4" type="noConversion"/>
  </si>
  <si>
    <t>신랑</t>
    <phoneticPr fontId="4" type="noConversion"/>
  </si>
</sst>
</file>

<file path=xl/styles.xml><?xml version="1.0" encoding="utf-8"?>
<styleSheet xmlns="http://schemas.openxmlformats.org/spreadsheetml/2006/main">
  <numFmts count="13">
    <numFmt numFmtId="42" formatCode="_-&quot;₩&quot;* #,##0_-;\-&quot;₩&quot;* #,##0_-;_-&quot;₩&quot;* &quot;-&quot;_-;_-@_-"/>
    <numFmt numFmtId="41" formatCode="_-* #,##0_-;\-* #,##0_-;_-* &quot;-&quot;_-;_-@_-"/>
    <numFmt numFmtId="176" formatCode="0.0%"/>
    <numFmt numFmtId="177" formatCode="##&quot;월&quot;"/>
    <numFmt numFmtId="178" formatCode="yyyy&quot;-&quot;m&quot;-&quot;d;@"/>
    <numFmt numFmtId="179" formatCode="yyyy&quot;년&quot;\ m&quot;월&quot;;@"/>
    <numFmt numFmtId="180" formatCode="_-* #,##0_-;\-* #,##0_-;_-* &quot;-&quot;??_-;_-@_-"/>
    <numFmt numFmtId="181" formatCode="#,##0_ "/>
    <numFmt numFmtId="182" formatCode="m&quot;월&quot;\ d&quot;일&quot;;@"/>
    <numFmt numFmtId="183" formatCode="m&quot;/&quot;d;@"/>
    <numFmt numFmtId="184" formatCode="yy&quot;/&quot;m&quot;/&quot;d;@"/>
    <numFmt numFmtId="185" formatCode="#,##0_);[Red]\(#,##0\)"/>
    <numFmt numFmtId="186" formatCode="yy&quot;-&quot;m&quot;-&quot;d;@"/>
  </numFmts>
  <fonts count="42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color theme="0" tint="-0.14999847407452621"/>
      <name val="나눔고딕"/>
      <family val="3"/>
      <charset val="129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0" tint="-0.249977111117893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9"/>
      <color theme="0" tint="-0.249977111117893"/>
      <name val="맑은 고딕"/>
      <family val="3"/>
      <charset val="129"/>
      <scheme val="minor"/>
    </font>
    <font>
      <sz val="9"/>
      <color theme="1" tint="0.34998626667073579"/>
      <name val="맑은 고딕"/>
      <family val="3"/>
      <charset val="129"/>
      <scheme val="minor"/>
    </font>
    <font>
      <sz val="9"/>
      <color theme="4" tint="0.79998168889431442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0" tint="-0.14999847407452621"/>
      <name val="맑은 고딕"/>
      <family val="3"/>
      <charset val="129"/>
      <scheme val="minor"/>
    </font>
    <font>
      <b/>
      <sz val="9"/>
      <color theme="1" tint="0.34998626667073579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rgb="FF009999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color theme="3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  <font>
      <b/>
      <sz val="11"/>
      <color rgb="FFD5536F"/>
      <name val="맑은 고딕"/>
      <family val="3"/>
      <charset val="129"/>
      <scheme val="minor"/>
    </font>
    <font>
      <b/>
      <sz val="9"/>
      <color rgb="FF5473B8"/>
      <name val="맑은 고딕"/>
      <family val="3"/>
      <charset val="129"/>
      <scheme val="minor"/>
    </font>
    <font>
      <b/>
      <sz val="9"/>
      <color rgb="FFE45E7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 tint="0.249977111117893"/>
      <name val="맑은 고딕"/>
      <family val="3"/>
      <charset val="129"/>
      <scheme val="minor"/>
    </font>
    <font>
      <b/>
      <sz val="12"/>
      <color rgb="FFD5536F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color theme="1" tint="0.249977111117893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ck">
        <color theme="4" tint="-0.24994659260841701"/>
      </bottom>
      <diagonal/>
    </border>
    <border>
      <left style="medium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/>
      <bottom style="hair">
        <color theme="0" tint="-0.499984740745262"/>
      </bottom>
      <diagonal/>
    </border>
    <border>
      <left style="medium">
        <color theme="0" tint="-0.499984740745262"/>
      </left>
      <right style="hair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medium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medium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medium">
        <color theme="1" tint="0.499984740745262"/>
      </bottom>
      <diagonal/>
    </border>
    <border>
      <left style="hair">
        <color theme="1" tint="0.499984740745262"/>
      </left>
      <right style="medium">
        <color theme="1" tint="0.499984740745262"/>
      </right>
      <top style="hair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hair">
        <color theme="1" tint="0.499984740745262"/>
      </top>
      <bottom style="medium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medium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medium">
        <color theme="1" tint="0.499984740745262"/>
      </right>
      <top/>
      <bottom/>
      <diagonal/>
    </border>
    <border>
      <left style="medium">
        <color theme="1" tint="0.499984740745262"/>
      </left>
      <right style="hair">
        <color theme="1" tint="0.499984740745262"/>
      </right>
      <top/>
      <bottom/>
      <diagonal/>
    </border>
    <border>
      <left style="medium">
        <color theme="1" tint="0.499984740745262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theme="1" tint="0.499984740745262"/>
      </right>
      <top/>
      <bottom style="hair">
        <color indexed="64"/>
      </bottom>
      <diagonal/>
    </border>
    <border>
      <left style="medium">
        <color theme="1" tint="0.49998474074526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theme="1" tint="0.499984740745262"/>
      </right>
      <top style="hair">
        <color indexed="64"/>
      </top>
      <bottom style="hair">
        <color indexed="64"/>
      </bottom>
      <diagonal/>
    </border>
    <border>
      <left style="medium">
        <color theme="1" tint="0.499984740745262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theme="1" tint="0.499984740745262"/>
      </right>
      <top style="hair">
        <color indexed="64"/>
      </top>
      <bottom/>
      <diagonal/>
    </border>
    <border>
      <left style="hair">
        <color indexed="64"/>
      </left>
      <right/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5" tint="0.39991454817346722"/>
      </left>
      <right/>
      <top style="medium">
        <color theme="5" tint="0.39991454817346722"/>
      </top>
      <bottom style="medium">
        <color theme="5" tint="0.39991454817346722"/>
      </bottom>
      <diagonal/>
    </border>
    <border>
      <left/>
      <right style="medium">
        <color theme="5" tint="0.39991454817346722"/>
      </right>
      <top style="medium">
        <color theme="5" tint="0.39991454817346722"/>
      </top>
      <bottom style="medium">
        <color theme="5" tint="0.39991454817346722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 style="hair">
        <color theme="1" tint="0.499984740745262"/>
      </right>
      <top/>
      <bottom style="medium">
        <color theme="1" tint="0.499984740745262"/>
      </bottom>
      <diagonal/>
    </border>
    <border>
      <left style="medium">
        <color theme="0" tint="-0.499984740745262"/>
      </left>
      <right style="hair">
        <color theme="0" tint="-0.499984740745262"/>
      </right>
      <top style="medium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hair">
        <color theme="0" tint="-0.499984740745262"/>
      </bottom>
      <diagonal/>
    </border>
    <border>
      <left style="medium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medium">
        <color theme="0" tint="-0.499984740745262"/>
      </left>
      <right/>
      <top style="hair">
        <color theme="0" tint="-0.499984740745262"/>
      </top>
      <bottom style="medium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medium">
        <color theme="0" tint="-0.499984740745262"/>
      </left>
      <right/>
      <top style="hair">
        <color theme="0" tint="-0.499984740745262"/>
      </top>
      <bottom/>
      <diagonal/>
    </border>
    <border>
      <left/>
      <right/>
      <top style="hair">
        <color theme="0" tint="-0.499984740745262"/>
      </top>
      <bottom/>
      <diagonal/>
    </border>
    <border>
      <left/>
      <right style="medium">
        <color theme="0" tint="-0.499984740745262"/>
      </right>
      <top style="hair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/>
      <right/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hair">
        <color indexed="64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hair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dashed">
        <color auto="1"/>
      </left>
      <right/>
      <top style="hair">
        <color indexed="64"/>
      </top>
      <bottom style="hair">
        <color indexed="64"/>
      </bottom>
      <diagonal/>
    </border>
    <border>
      <left/>
      <right style="dashed">
        <color auto="1"/>
      </right>
      <top style="hair">
        <color indexed="64"/>
      </top>
      <bottom style="hair">
        <color indexed="64"/>
      </bottom>
      <diagonal/>
    </border>
    <border>
      <left style="dashed">
        <color auto="1"/>
      </left>
      <right/>
      <top style="hair">
        <color indexed="64"/>
      </top>
      <bottom style="dashed">
        <color auto="1"/>
      </bottom>
      <diagonal/>
    </border>
    <border>
      <left/>
      <right/>
      <top style="hair">
        <color auto="1"/>
      </top>
      <bottom style="dashed">
        <color auto="1"/>
      </bottom>
      <diagonal/>
    </border>
    <border>
      <left/>
      <right style="dashed">
        <color auto="1"/>
      </right>
      <top style="hair">
        <color indexed="64"/>
      </top>
      <bottom style="dashed">
        <color auto="1"/>
      </bottom>
      <diagonal/>
    </border>
  </borders>
  <cellStyleXfs count="4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</cellStyleXfs>
  <cellXfs count="365">
    <xf numFmtId="0" fontId="0" fillId="0" borderId="0" xfId="0">
      <alignment vertical="center"/>
    </xf>
    <xf numFmtId="0" fontId="10" fillId="2" borderId="0" xfId="0" applyFont="1" applyFill="1">
      <alignment vertical="center"/>
    </xf>
    <xf numFmtId="9" fontId="10" fillId="2" borderId="0" xfId="1" applyFont="1" applyFill="1">
      <alignment vertical="center"/>
    </xf>
    <xf numFmtId="9" fontId="10" fillId="2" borderId="0" xfId="0" applyNumberFormat="1" applyFont="1" applyFill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3" fillId="6" borderId="0" xfId="0" applyFont="1" applyFill="1" applyAlignment="1">
      <alignment horizontal="right" vertical="center"/>
    </xf>
    <xf numFmtId="0" fontId="13" fillId="6" borderId="0" xfId="0" applyFont="1" applyFill="1">
      <alignment vertical="center"/>
    </xf>
    <xf numFmtId="0" fontId="12" fillId="6" borderId="0" xfId="0" applyFont="1" applyFill="1">
      <alignment vertical="center"/>
    </xf>
    <xf numFmtId="0" fontId="12" fillId="4" borderId="0" xfId="0" applyFont="1" applyFill="1">
      <alignment vertical="center"/>
    </xf>
    <xf numFmtId="179" fontId="14" fillId="5" borderId="30" xfId="0" applyNumberFormat="1" applyFont="1" applyFill="1" applyBorder="1" applyAlignment="1">
      <alignment horizontal="center" vertical="center"/>
    </xf>
    <xf numFmtId="179" fontId="12" fillId="0" borderId="0" xfId="0" applyNumberFormat="1" applyFont="1">
      <alignment vertical="center"/>
    </xf>
    <xf numFmtId="179" fontId="15" fillId="0" borderId="0" xfId="0" applyNumberFormat="1" applyFont="1" applyAlignment="1">
      <alignment horizontal="center" vertical="center"/>
    </xf>
    <xf numFmtId="41" fontId="12" fillId="4" borderId="32" xfId="2" applyFont="1" applyFill="1" applyBorder="1">
      <alignment vertical="center"/>
    </xf>
    <xf numFmtId="41" fontId="12" fillId="4" borderId="33" xfId="2" applyFont="1" applyFill="1" applyBorder="1">
      <alignment vertical="center"/>
    </xf>
    <xf numFmtId="41" fontId="12" fillId="7" borderId="34" xfId="0" applyNumberFormat="1" applyFont="1" applyFill="1" applyBorder="1">
      <alignment vertical="center"/>
    </xf>
    <xf numFmtId="180" fontId="12" fillId="4" borderId="33" xfId="0" applyNumberFormat="1" applyFont="1" applyFill="1" applyBorder="1">
      <alignment vertical="center"/>
    </xf>
    <xf numFmtId="176" fontId="15" fillId="0" borderId="0" xfId="1" applyNumberFormat="1" applyFont="1">
      <alignment vertical="center"/>
    </xf>
    <xf numFmtId="41" fontId="16" fillId="4" borderId="35" xfId="0" applyNumberFormat="1" applyFont="1" applyFill="1" applyBorder="1">
      <alignment vertical="center"/>
    </xf>
    <xf numFmtId="41" fontId="16" fillId="4" borderId="36" xfId="0" applyNumberFormat="1" applyFont="1" applyFill="1" applyBorder="1">
      <alignment vertical="center"/>
    </xf>
    <xf numFmtId="41" fontId="12" fillId="7" borderId="37" xfId="0" applyNumberFormat="1" applyFont="1" applyFill="1" applyBorder="1">
      <alignment vertical="center"/>
    </xf>
    <xf numFmtId="180" fontId="12" fillId="4" borderId="36" xfId="0" applyNumberFormat="1" applyFont="1" applyFill="1" applyBorder="1">
      <alignment vertical="center"/>
    </xf>
    <xf numFmtId="176" fontId="17" fillId="0" borderId="0" xfId="1" applyNumberFormat="1" applyFont="1">
      <alignment vertical="center"/>
    </xf>
    <xf numFmtId="0" fontId="15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41" fontId="12" fillId="4" borderId="29" xfId="2" applyFont="1" applyFill="1" applyBorder="1">
      <alignment vertical="center"/>
    </xf>
    <xf numFmtId="41" fontId="12" fillId="4" borderId="30" xfId="2" applyFont="1" applyFill="1" applyBorder="1">
      <alignment vertical="center"/>
    </xf>
    <xf numFmtId="41" fontId="14" fillId="5" borderId="34" xfId="0" applyNumberFormat="1" applyFont="1" applyFill="1" applyBorder="1">
      <alignment vertical="center"/>
    </xf>
    <xf numFmtId="180" fontId="14" fillId="4" borderId="33" xfId="0" applyNumberFormat="1" applyFont="1" applyFill="1" applyBorder="1">
      <alignment vertical="center"/>
    </xf>
    <xf numFmtId="41" fontId="12" fillId="4" borderId="38" xfId="2" applyFont="1" applyFill="1" applyBorder="1">
      <alignment vertical="center"/>
    </xf>
    <xf numFmtId="41" fontId="12" fillId="4" borderId="39" xfId="2" applyFont="1" applyFill="1" applyBorder="1">
      <alignment vertical="center"/>
    </xf>
    <xf numFmtId="41" fontId="12" fillId="4" borderId="40" xfId="2" applyFont="1" applyFill="1" applyBorder="1">
      <alignment vertical="center"/>
    </xf>
    <xf numFmtId="41" fontId="12" fillId="4" borderId="41" xfId="2" applyFont="1" applyFill="1" applyBorder="1">
      <alignment vertical="center"/>
    </xf>
    <xf numFmtId="41" fontId="14" fillId="7" borderId="34" xfId="0" applyNumberFormat="1" applyFont="1" applyFill="1" applyBorder="1">
      <alignment vertical="center"/>
    </xf>
    <xf numFmtId="41" fontId="16" fillId="4" borderId="35" xfId="2" applyFont="1" applyFill="1" applyBorder="1">
      <alignment vertical="center"/>
    </xf>
    <xf numFmtId="41" fontId="16" fillId="4" borderId="36" xfId="2" applyFont="1" applyFill="1" applyBorder="1">
      <alignment vertical="center"/>
    </xf>
    <xf numFmtId="41" fontId="14" fillId="7" borderId="37" xfId="0" applyNumberFormat="1" applyFont="1" applyFill="1" applyBorder="1">
      <alignment vertical="center"/>
    </xf>
    <xf numFmtId="180" fontId="14" fillId="4" borderId="36" xfId="0" applyNumberFormat="1" applyFont="1" applyFill="1" applyBorder="1">
      <alignment vertical="center"/>
    </xf>
    <xf numFmtId="9" fontId="17" fillId="0" borderId="0" xfId="1" applyFont="1">
      <alignment vertical="center"/>
    </xf>
    <xf numFmtId="0" fontId="14" fillId="0" borderId="0" xfId="0" applyFont="1" applyAlignment="1">
      <alignment horizontal="center" vertical="center"/>
    </xf>
    <xf numFmtId="41" fontId="14" fillId="0" borderId="0" xfId="2" applyFont="1">
      <alignment vertical="center"/>
    </xf>
    <xf numFmtId="41" fontId="16" fillId="4" borderId="35" xfId="2" applyFont="1" applyFill="1" applyBorder="1" applyAlignment="1">
      <alignment horizontal="center" vertical="center"/>
    </xf>
    <xf numFmtId="41" fontId="16" fillId="4" borderId="36" xfId="2" applyFont="1" applyFill="1" applyBorder="1" applyAlignment="1">
      <alignment horizontal="center" vertical="center"/>
    </xf>
    <xf numFmtId="181" fontId="12" fillId="0" borderId="0" xfId="0" applyNumberFormat="1" applyFont="1" applyBorder="1" applyAlignment="1">
      <alignment horizontal="center" vertical="center"/>
    </xf>
    <xf numFmtId="41" fontId="12" fillId="0" borderId="0" xfId="2" applyFont="1">
      <alignment vertical="center"/>
    </xf>
    <xf numFmtId="41" fontId="19" fillId="0" borderId="0" xfId="2" applyFont="1" applyFill="1" applyBorder="1">
      <alignment vertical="center"/>
    </xf>
    <xf numFmtId="41" fontId="20" fillId="5" borderId="5" xfId="2" applyFont="1" applyFill="1" applyBorder="1" applyAlignment="1">
      <alignment vertical="center" wrapText="1"/>
    </xf>
    <xf numFmtId="41" fontId="21" fillId="0" borderId="5" xfId="2" applyFont="1" applyBorder="1" applyAlignment="1">
      <alignment horizontal="center" vertical="center"/>
    </xf>
    <xf numFmtId="41" fontId="21" fillId="0" borderId="5" xfId="2" applyFont="1" applyBorder="1">
      <alignment vertical="center"/>
    </xf>
    <xf numFmtId="41" fontId="20" fillId="5" borderId="5" xfId="2" applyFont="1" applyFill="1" applyBorder="1">
      <alignment vertical="center"/>
    </xf>
    <xf numFmtId="41" fontId="20" fillId="3" borderId="5" xfId="2" applyFont="1" applyFill="1" applyBorder="1">
      <alignment vertical="center"/>
    </xf>
    <xf numFmtId="41" fontId="23" fillId="0" borderId="43" xfId="2" applyFont="1" applyBorder="1">
      <alignment vertical="center"/>
    </xf>
    <xf numFmtId="41" fontId="23" fillId="0" borderId="10" xfId="2" applyFont="1" applyBorder="1">
      <alignment vertical="center"/>
    </xf>
    <xf numFmtId="41" fontId="23" fillId="0" borderId="44" xfId="2" applyFont="1" applyBorder="1">
      <alignment vertical="center"/>
    </xf>
    <xf numFmtId="14" fontId="18" fillId="0" borderId="45" xfId="2" applyNumberFormat="1" applyFont="1" applyBorder="1" applyAlignment="1">
      <alignment horizontal="center" vertical="center"/>
    </xf>
    <xf numFmtId="41" fontId="18" fillId="0" borderId="5" xfId="2" applyFont="1" applyBorder="1">
      <alignment vertical="center"/>
    </xf>
    <xf numFmtId="41" fontId="18" fillId="0" borderId="46" xfId="2" applyFont="1" applyBorder="1">
      <alignment vertical="center"/>
    </xf>
    <xf numFmtId="14" fontId="18" fillId="0" borderId="47" xfId="2" applyNumberFormat="1" applyFont="1" applyBorder="1" applyAlignment="1">
      <alignment horizontal="center" vertical="center"/>
    </xf>
    <xf numFmtId="41" fontId="18" fillId="0" borderId="11" xfId="2" applyFont="1" applyBorder="1">
      <alignment vertical="center"/>
    </xf>
    <xf numFmtId="41" fontId="18" fillId="0" borderId="48" xfId="2" applyFont="1" applyBorder="1">
      <alignment vertical="center"/>
    </xf>
    <xf numFmtId="41" fontId="15" fillId="0" borderId="0" xfId="2" applyFont="1">
      <alignment vertical="center"/>
    </xf>
    <xf numFmtId="41" fontId="21" fillId="0" borderId="0" xfId="2" applyFont="1">
      <alignment vertical="center"/>
    </xf>
    <xf numFmtId="41" fontId="22" fillId="0" borderId="0" xfId="2" applyFont="1">
      <alignment vertical="center"/>
    </xf>
    <xf numFmtId="41" fontId="14" fillId="0" borderId="0" xfId="2" applyFont="1" applyFill="1" applyAlignment="1">
      <alignment vertical="center"/>
    </xf>
    <xf numFmtId="41" fontId="12" fillId="0" borderId="0" xfId="2" applyFont="1" applyFill="1" applyAlignment="1">
      <alignment vertical="center"/>
    </xf>
    <xf numFmtId="177" fontId="26" fillId="0" borderId="17" xfId="0" applyNumberFormat="1" applyFont="1" applyBorder="1" applyAlignment="1">
      <alignment horizontal="center"/>
    </xf>
    <xf numFmtId="0" fontId="13" fillId="0" borderId="0" xfId="0" applyFont="1" applyBorder="1" applyAlignment="1"/>
    <xf numFmtId="0" fontId="12" fillId="2" borderId="0" xfId="0" applyFont="1" applyFill="1">
      <alignment vertical="center"/>
    </xf>
    <xf numFmtId="0" fontId="14" fillId="0" borderId="0" xfId="0" applyFont="1">
      <alignment vertical="center"/>
    </xf>
    <xf numFmtId="0" fontId="14" fillId="2" borderId="0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0" borderId="18" xfId="0" applyFont="1" applyBorder="1" applyAlignment="1">
      <alignment horizontal="left" vertical="center" indent="1"/>
    </xf>
    <xf numFmtId="41" fontId="12" fillId="2" borderId="19" xfId="2" applyFont="1" applyFill="1" applyBorder="1" applyProtection="1">
      <alignment vertical="center"/>
      <protection locked="0"/>
    </xf>
    <xf numFmtId="176" fontId="14" fillId="4" borderId="20" xfId="1" applyNumberFormat="1" applyFont="1" applyFill="1" applyBorder="1">
      <alignment vertical="center"/>
    </xf>
    <xf numFmtId="0" fontId="14" fillId="4" borderId="19" xfId="0" applyFont="1" applyFill="1" applyBorder="1" applyAlignment="1">
      <alignment horizontal="left" vertical="center" indent="1"/>
    </xf>
    <xf numFmtId="41" fontId="12" fillId="4" borderId="19" xfId="2" applyFont="1" applyFill="1" applyBorder="1">
      <alignment vertical="center"/>
    </xf>
    <xf numFmtId="9" fontId="12" fillId="2" borderId="0" xfId="1" applyFont="1" applyFill="1" applyBorder="1">
      <alignment vertical="center"/>
    </xf>
    <xf numFmtId="0" fontId="12" fillId="0" borderId="4" xfId="0" applyFont="1" applyBorder="1" applyProtection="1">
      <alignment vertical="center"/>
      <protection locked="0"/>
    </xf>
    <xf numFmtId="178" fontId="12" fillId="0" borderId="5" xfId="0" applyNumberFormat="1" applyFont="1" applyFill="1" applyBorder="1" applyAlignment="1" applyProtection="1">
      <alignment horizontal="center" vertical="center"/>
      <protection locked="0"/>
    </xf>
    <xf numFmtId="0" fontId="12" fillId="0" borderId="5" xfId="0" applyFont="1" applyFill="1" applyBorder="1" applyAlignment="1" applyProtection="1">
      <alignment horizontal="left" vertical="center" indent="1"/>
      <protection locked="0"/>
    </xf>
    <xf numFmtId="41" fontId="12" fillId="0" borderId="5" xfId="2" applyFont="1" applyFill="1" applyBorder="1" applyAlignment="1" applyProtection="1">
      <alignment horizontal="right" vertical="center" indent="1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0" fontId="12" fillId="0" borderId="6" xfId="0" applyFont="1" applyBorder="1" applyAlignment="1" applyProtection="1">
      <alignment horizontal="center" vertical="center"/>
      <protection locked="0"/>
    </xf>
    <xf numFmtId="178" fontId="14" fillId="8" borderId="5" xfId="0" applyNumberFormat="1" applyFont="1" applyFill="1" applyBorder="1" applyAlignment="1" applyProtection="1">
      <alignment horizontal="center" vertical="center"/>
      <protection locked="0"/>
    </xf>
    <xf numFmtId="0" fontId="12" fillId="8" borderId="5" xfId="0" applyFont="1" applyFill="1" applyBorder="1" applyAlignment="1" applyProtection="1">
      <alignment horizontal="left" vertical="center" indent="1"/>
      <protection locked="0"/>
    </xf>
    <xf numFmtId="0" fontId="12" fillId="8" borderId="5" xfId="0" applyFont="1" applyFill="1" applyBorder="1" applyAlignment="1" applyProtection="1">
      <alignment horizontal="center" vertical="center"/>
      <protection locked="0"/>
    </xf>
    <xf numFmtId="0" fontId="12" fillId="8" borderId="6" xfId="0" applyFont="1" applyFill="1" applyBorder="1" applyAlignment="1" applyProtection="1">
      <alignment horizontal="center" vertical="center"/>
      <protection locked="0"/>
    </xf>
    <xf numFmtId="178" fontId="12" fillId="8" borderId="5" xfId="0" applyNumberFormat="1" applyFont="1" applyFill="1" applyBorder="1" applyAlignment="1" applyProtection="1">
      <alignment horizontal="center" vertical="center"/>
      <protection locked="0"/>
    </xf>
    <xf numFmtId="0" fontId="14" fillId="4" borderId="21" xfId="0" applyFont="1" applyFill="1" applyBorder="1" applyAlignment="1">
      <alignment horizontal="left" vertical="center" indent="1"/>
    </xf>
    <xf numFmtId="41" fontId="27" fillId="4" borderId="22" xfId="2" applyFont="1" applyFill="1" applyBorder="1">
      <alignment vertical="center"/>
    </xf>
    <xf numFmtId="9" fontId="14" fillId="4" borderId="23" xfId="1" applyFont="1" applyFill="1" applyBorder="1">
      <alignment vertical="center"/>
    </xf>
    <xf numFmtId="0" fontId="14" fillId="5" borderId="22" xfId="0" applyFont="1" applyFill="1" applyBorder="1" applyAlignment="1">
      <alignment horizontal="center" vertical="center"/>
    </xf>
    <xf numFmtId="41" fontId="27" fillId="2" borderId="0" xfId="2" applyFont="1" applyFill="1" applyBorder="1" applyAlignment="1">
      <alignment horizontal="center" vertical="center"/>
    </xf>
    <xf numFmtId="0" fontId="14" fillId="4" borderId="24" xfId="0" applyFont="1" applyFill="1" applyBorder="1" applyAlignment="1">
      <alignment horizontal="left" vertical="center" indent="1"/>
    </xf>
    <xf numFmtId="176" fontId="14" fillId="4" borderId="25" xfId="1" applyNumberFormat="1" applyFont="1" applyFill="1" applyBorder="1">
      <alignment vertical="center"/>
    </xf>
    <xf numFmtId="41" fontId="21" fillId="0" borderId="5" xfId="2" applyFont="1" applyFill="1" applyBorder="1" applyAlignment="1" applyProtection="1">
      <alignment horizontal="right" vertical="center" indent="1"/>
    </xf>
    <xf numFmtId="0" fontId="14" fillId="4" borderId="18" xfId="0" applyFont="1" applyFill="1" applyBorder="1" applyAlignment="1">
      <alignment horizontal="left" vertical="center" indent="1"/>
    </xf>
    <xf numFmtId="176" fontId="12" fillId="4" borderId="20" xfId="1" applyNumberFormat="1" applyFont="1" applyFill="1" applyBorder="1">
      <alignment vertical="center"/>
    </xf>
    <xf numFmtId="0" fontId="14" fillId="3" borderId="19" xfId="0" applyFont="1" applyFill="1" applyBorder="1" applyAlignment="1">
      <alignment horizontal="center" vertical="center"/>
    </xf>
    <xf numFmtId="0" fontId="14" fillId="4" borderId="26" xfId="0" applyFont="1" applyFill="1" applyBorder="1" applyAlignment="1">
      <alignment horizontal="left" vertical="center" indent="1"/>
    </xf>
    <xf numFmtId="41" fontId="12" fillId="4" borderId="27" xfId="2" applyFont="1" applyFill="1" applyBorder="1">
      <alignment vertical="center"/>
    </xf>
    <xf numFmtId="9" fontId="12" fillId="4" borderId="28" xfId="1" applyFont="1" applyFill="1" applyBorder="1">
      <alignment vertical="center"/>
    </xf>
    <xf numFmtId="0" fontId="12" fillId="2" borderId="0" xfId="0" applyFont="1" applyFill="1" applyBorder="1" applyAlignment="1">
      <alignment horizontal="center" vertical="center"/>
    </xf>
    <xf numFmtId="0" fontId="14" fillId="8" borderId="5" xfId="0" applyFont="1" applyFill="1" applyBorder="1" applyAlignment="1" applyProtection="1">
      <alignment horizontal="left" vertical="center" indent="1"/>
      <protection locked="0"/>
    </xf>
    <xf numFmtId="14" fontId="12" fillId="0" borderId="5" xfId="0" applyNumberFormat="1" applyFont="1" applyBorder="1" applyAlignment="1" applyProtection="1">
      <alignment horizontal="center" vertical="center"/>
      <protection locked="0"/>
    </xf>
    <xf numFmtId="0" fontId="14" fillId="0" borderId="5" xfId="0" applyFont="1" applyBorder="1" applyAlignment="1" applyProtection="1">
      <alignment horizontal="left" vertical="center" indent="1"/>
      <protection locked="0"/>
    </xf>
    <xf numFmtId="0" fontId="12" fillId="4" borderId="18" xfId="0" applyFont="1" applyFill="1" applyBorder="1">
      <alignment vertical="center"/>
    </xf>
    <xf numFmtId="41" fontId="12" fillId="4" borderId="19" xfId="0" applyNumberFormat="1" applyFont="1" applyFill="1" applyBorder="1">
      <alignment vertical="center"/>
    </xf>
    <xf numFmtId="9" fontId="14" fillId="4" borderId="20" xfId="1" applyFont="1" applyFill="1" applyBorder="1">
      <alignment vertical="center"/>
    </xf>
    <xf numFmtId="41" fontId="16" fillId="4" borderId="22" xfId="0" applyNumberFormat="1" applyFont="1" applyFill="1" applyBorder="1">
      <alignment vertical="center"/>
    </xf>
    <xf numFmtId="0" fontId="14" fillId="4" borderId="19" xfId="0" applyFont="1" applyFill="1" applyBorder="1">
      <alignment vertical="center"/>
    </xf>
    <xf numFmtId="0" fontId="28" fillId="4" borderId="19" xfId="0" applyFont="1" applyFill="1" applyBorder="1" applyAlignment="1">
      <alignment horizontal="center" vertical="center"/>
    </xf>
    <xf numFmtId="0" fontId="16" fillId="4" borderId="20" xfId="0" applyFont="1" applyFill="1" applyBorder="1" applyAlignment="1">
      <alignment horizontal="center" vertical="center"/>
    </xf>
    <xf numFmtId="0" fontId="12" fillId="4" borderId="21" xfId="0" applyFont="1" applyFill="1" applyBorder="1">
      <alignment vertical="center"/>
    </xf>
    <xf numFmtId="41" fontId="12" fillId="4" borderId="22" xfId="0" applyNumberFormat="1" applyFont="1" applyFill="1" applyBorder="1">
      <alignment vertical="center"/>
    </xf>
    <xf numFmtId="176" fontId="12" fillId="4" borderId="23" xfId="1" applyNumberFormat="1" applyFont="1" applyFill="1" applyBorder="1">
      <alignment vertical="center"/>
    </xf>
    <xf numFmtId="0" fontId="14" fillId="4" borderId="22" xfId="0" applyFont="1" applyFill="1" applyBorder="1">
      <alignment vertical="center"/>
    </xf>
    <xf numFmtId="0" fontId="28" fillId="4" borderId="22" xfId="0" applyFont="1" applyFill="1" applyBorder="1" applyAlignment="1">
      <alignment horizontal="center" vertical="center"/>
    </xf>
    <xf numFmtId="0" fontId="16" fillId="4" borderId="23" xfId="0" applyFont="1" applyFill="1" applyBorder="1" applyAlignment="1">
      <alignment horizontal="center" vertical="center"/>
    </xf>
    <xf numFmtId="178" fontId="12" fillId="0" borderId="5" xfId="0" applyNumberFormat="1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left" vertical="center" indent="1"/>
      <protection locked="0"/>
    </xf>
    <xf numFmtId="0" fontId="12" fillId="0" borderId="6" xfId="0" applyFont="1" applyFill="1" applyBorder="1" applyAlignment="1" applyProtection="1">
      <alignment horizontal="center" vertical="center"/>
      <protection locked="0"/>
    </xf>
    <xf numFmtId="178" fontId="14" fillId="15" borderId="5" xfId="0" applyNumberFormat="1" applyFont="1" applyFill="1" applyBorder="1" applyAlignment="1" applyProtection="1">
      <alignment horizontal="center" vertical="center"/>
      <protection locked="0"/>
    </xf>
    <xf numFmtId="0" fontId="12" fillId="15" borderId="5" xfId="0" applyFont="1" applyFill="1" applyBorder="1" applyAlignment="1" applyProtection="1">
      <alignment horizontal="left" vertical="center" indent="1"/>
      <protection locked="0"/>
    </xf>
    <xf numFmtId="0" fontId="12" fillId="15" borderId="5" xfId="0" applyFont="1" applyFill="1" applyBorder="1" applyAlignment="1" applyProtection="1">
      <alignment horizontal="center" vertical="center"/>
      <protection locked="0"/>
    </xf>
    <xf numFmtId="0" fontId="12" fillId="15" borderId="6" xfId="0" applyFont="1" applyFill="1" applyBorder="1" applyAlignment="1" applyProtection="1">
      <alignment horizontal="center" vertical="center"/>
      <protection locked="0"/>
    </xf>
    <xf numFmtId="178" fontId="12" fillId="15" borderId="5" xfId="0" applyNumberFormat="1" applyFont="1" applyFill="1" applyBorder="1" applyAlignment="1" applyProtection="1">
      <alignment horizontal="center" vertical="center"/>
      <protection locked="0"/>
    </xf>
    <xf numFmtId="0" fontId="14" fillId="0" borderId="5" xfId="0" applyFont="1" applyFill="1" applyBorder="1" applyAlignment="1" applyProtection="1">
      <alignment horizontal="left" vertical="center" indent="1"/>
      <protection locked="0"/>
    </xf>
    <xf numFmtId="41" fontId="16" fillId="0" borderId="5" xfId="2" applyFont="1" applyFill="1" applyBorder="1" applyAlignment="1" applyProtection="1">
      <alignment horizontal="right" vertical="center" indent="1"/>
      <protection locked="0"/>
    </xf>
    <xf numFmtId="0" fontId="14" fillId="15" borderId="5" xfId="0" applyFont="1" applyFill="1" applyBorder="1" applyAlignment="1" applyProtection="1">
      <alignment horizontal="left" vertical="center" indent="1"/>
      <protection locked="0"/>
    </xf>
    <xf numFmtId="14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4" fontId="21" fillId="0" borderId="4" xfId="0" applyNumberFormat="1" applyFont="1" applyBorder="1" applyAlignment="1">
      <alignment horizontal="center" vertical="center"/>
    </xf>
    <xf numFmtId="0" fontId="21" fillId="0" borderId="5" xfId="0" applyFont="1" applyBorder="1" applyAlignment="1">
      <alignment horizontal="left" vertical="center" indent="1"/>
    </xf>
    <xf numFmtId="186" fontId="21" fillId="0" borderId="5" xfId="0" applyNumberFormat="1" applyFont="1" applyBorder="1" applyAlignment="1">
      <alignment horizontal="center" vertical="center"/>
    </xf>
    <xf numFmtId="3" fontId="21" fillId="0" borderId="5" xfId="3" applyNumberFormat="1" applyFont="1" applyBorder="1" applyAlignment="1">
      <alignment horizontal="right" vertical="center"/>
    </xf>
    <xf numFmtId="3" fontId="21" fillId="0" borderId="6" xfId="0" applyNumberFormat="1" applyFont="1" applyBorder="1" applyAlignment="1">
      <alignment horizontal="center" vertical="center"/>
    </xf>
    <xf numFmtId="0" fontId="21" fillId="0" borderId="0" xfId="0" applyFont="1">
      <alignment vertical="center"/>
    </xf>
    <xf numFmtId="3" fontId="21" fillId="0" borderId="5" xfId="0" applyNumberFormat="1" applyFont="1" applyBorder="1" applyAlignment="1">
      <alignment horizontal="left" vertical="center" indent="1"/>
    </xf>
    <xf numFmtId="185" fontId="21" fillId="0" borderId="5" xfId="0" applyNumberFormat="1" applyFont="1" applyBorder="1" applyAlignment="1">
      <alignment horizontal="right" vertical="center"/>
    </xf>
    <xf numFmtId="0" fontId="21" fillId="0" borderId="5" xfId="0" applyFont="1" applyBorder="1" applyAlignment="1">
      <alignment horizontal="center" vertical="center"/>
    </xf>
    <xf numFmtId="3" fontId="21" fillId="0" borderId="5" xfId="3" applyNumberFormat="1" applyFont="1" applyBorder="1" applyAlignment="1">
      <alignment horizontal="left" vertical="center" indent="1"/>
    </xf>
    <xf numFmtId="185" fontId="21" fillId="0" borderId="5" xfId="0" applyNumberFormat="1" applyFont="1" applyBorder="1" applyAlignment="1">
      <alignment horizontal="right" vertical="top"/>
    </xf>
    <xf numFmtId="3" fontId="21" fillId="0" borderId="5" xfId="0" applyNumberFormat="1" applyFont="1" applyBorder="1" applyAlignment="1">
      <alignment horizontal="right" vertical="center"/>
    </xf>
    <xf numFmtId="3" fontId="21" fillId="0" borderId="5" xfId="0" applyNumberFormat="1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4" xfId="0" applyFont="1" applyBorder="1" applyAlignment="1">
      <alignment horizontal="left" vertical="center" indent="1"/>
    </xf>
    <xf numFmtId="3" fontId="21" fillId="0" borderId="5" xfId="0" applyNumberFormat="1" applyFont="1" applyBorder="1">
      <alignment vertical="center"/>
    </xf>
    <xf numFmtId="0" fontId="21" fillId="0" borderId="63" xfId="0" applyFont="1" applyBorder="1" applyAlignment="1">
      <alignment horizontal="left" vertical="center" indent="1"/>
    </xf>
    <xf numFmtId="3" fontId="21" fillId="0" borderId="0" xfId="0" applyNumberFormat="1" applyFont="1" applyBorder="1">
      <alignment vertical="center"/>
    </xf>
    <xf numFmtId="186" fontId="21" fillId="0" borderId="0" xfId="0" applyNumberFormat="1" applyFont="1" applyBorder="1">
      <alignment vertical="center"/>
    </xf>
    <xf numFmtId="186" fontId="21" fillId="0" borderId="0" xfId="0" applyNumberFormat="1" applyFont="1" applyBorder="1" applyAlignment="1">
      <alignment horizontal="center" vertical="center"/>
    </xf>
    <xf numFmtId="14" fontId="29" fillId="0" borderId="0" xfId="0" applyNumberFormat="1" applyFont="1" applyAlignment="1">
      <alignment horizontal="center" vertical="center"/>
    </xf>
    <xf numFmtId="14" fontId="29" fillId="11" borderId="7" xfId="0" applyNumberFormat="1" applyFont="1" applyFill="1" applyBorder="1" applyAlignment="1">
      <alignment horizontal="center" vertical="center"/>
    </xf>
    <xf numFmtId="3" fontId="24" fillId="11" borderId="8" xfId="0" applyNumberFormat="1" applyFont="1" applyFill="1" applyBorder="1" applyAlignment="1">
      <alignment horizontal="right" vertical="center"/>
    </xf>
    <xf numFmtId="3" fontId="29" fillId="11" borderId="9" xfId="0" applyNumberFormat="1" applyFont="1" applyFill="1" applyBorder="1" applyAlignment="1">
      <alignment horizontal="center" vertical="center"/>
    </xf>
    <xf numFmtId="0" fontId="29" fillId="0" borderId="0" xfId="0" applyFont="1">
      <alignment vertical="center"/>
    </xf>
    <xf numFmtId="185" fontId="29" fillId="11" borderId="8" xfId="0" applyNumberFormat="1" applyFont="1" applyFill="1" applyBorder="1" applyAlignment="1">
      <alignment horizontal="right" vertical="center"/>
    </xf>
    <xf numFmtId="185" fontId="29" fillId="11" borderId="8" xfId="0" applyNumberFormat="1" applyFont="1" applyFill="1" applyBorder="1" applyAlignment="1">
      <alignment horizontal="right" vertical="top"/>
    </xf>
    <xf numFmtId="0" fontId="21" fillId="0" borderId="0" xfId="0" applyFont="1" applyAlignment="1">
      <alignment horizontal="left" vertical="center" indent="1"/>
    </xf>
    <xf numFmtId="3" fontId="21" fillId="0" borderId="0" xfId="0" applyNumberFormat="1" applyFont="1">
      <alignment vertical="center"/>
    </xf>
    <xf numFmtId="186" fontId="21" fillId="0" borderId="0" xfId="0" applyNumberFormat="1" applyFont="1">
      <alignment vertical="center"/>
    </xf>
    <xf numFmtId="186" fontId="21" fillId="0" borderId="0" xfId="0" applyNumberFormat="1" applyFont="1" applyAlignment="1">
      <alignment horizontal="center" vertical="center"/>
    </xf>
    <xf numFmtId="185" fontId="21" fillId="0" borderId="0" xfId="0" applyNumberFormat="1" applyFont="1" applyAlignment="1">
      <alignment horizontal="right" vertical="center"/>
    </xf>
    <xf numFmtId="183" fontId="21" fillId="0" borderId="0" xfId="0" applyNumberFormat="1" applyFont="1" applyAlignment="1">
      <alignment horizontal="center" vertical="center"/>
    </xf>
    <xf numFmtId="183" fontId="21" fillId="0" borderId="0" xfId="0" applyNumberFormat="1" applyFont="1" applyAlignment="1">
      <alignment horizontal="left" vertical="center" indent="1"/>
    </xf>
    <xf numFmtId="185" fontId="21" fillId="0" borderId="0" xfId="0" applyNumberFormat="1" applyFont="1" applyAlignment="1">
      <alignment horizontal="right" vertical="top"/>
    </xf>
    <xf numFmtId="182" fontId="21" fillId="0" borderId="0" xfId="0" applyNumberFormat="1" applyFont="1">
      <alignment vertical="center"/>
    </xf>
    <xf numFmtId="14" fontId="20" fillId="10" borderId="1" xfId="0" applyNumberFormat="1" applyFont="1" applyFill="1" applyBorder="1" applyAlignment="1">
      <alignment horizontal="center" vertical="center"/>
    </xf>
    <xf numFmtId="183" fontId="20" fillId="10" borderId="12" xfId="0" applyNumberFormat="1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3" fontId="20" fillId="10" borderId="2" xfId="0" applyNumberFormat="1" applyFont="1" applyFill="1" applyBorder="1" applyAlignment="1">
      <alignment horizontal="center" vertical="center"/>
    </xf>
    <xf numFmtId="183" fontId="21" fillId="0" borderId="13" xfId="3" applyNumberFormat="1" applyFont="1" applyBorder="1" applyAlignment="1">
      <alignment horizontal="center" vertical="center"/>
    </xf>
    <xf numFmtId="183" fontId="21" fillId="0" borderId="13" xfId="0" applyNumberFormat="1" applyFont="1" applyBorder="1" applyAlignment="1">
      <alignment horizontal="center" vertical="center"/>
    </xf>
    <xf numFmtId="183" fontId="21" fillId="0" borderId="5" xfId="0" applyNumberFormat="1" applyFont="1" applyBorder="1" applyAlignment="1">
      <alignment horizontal="center" vertical="center"/>
    </xf>
    <xf numFmtId="14" fontId="21" fillId="0" borderId="15" xfId="0" applyNumberFormat="1" applyFont="1" applyBorder="1" applyAlignment="1">
      <alignment horizontal="left" vertical="center"/>
    </xf>
    <xf numFmtId="183" fontId="24" fillId="11" borderId="14" xfId="0" applyNumberFormat="1" applyFont="1" applyFill="1" applyBorder="1" applyAlignment="1">
      <alignment horizontal="center" vertical="center"/>
    </xf>
    <xf numFmtId="0" fontId="31" fillId="0" borderId="0" xfId="0" applyFont="1">
      <alignment vertical="center"/>
    </xf>
    <xf numFmtId="183" fontId="31" fillId="0" borderId="0" xfId="0" applyNumberFormat="1" applyFont="1" applyAlignment="1">
      <alignment horizontal="center" vertical="center"/>
    </xf>
    <xf numFmtId="183" fontId="20" fillId="10" borderId="3" xfId="0" applyNumberFormat="1" applyFont="1" applyFill="1" applyBorder="1" applyAlignment="1">
      <alignment horizontal="center" vertical="center"/>
    </xf>
    <xf numFmtId="0" fontId="21" fillId="0" borderId="5" xfId="0" applyFont="1" applyBorder="1" applyAlignment="1">
      <alignment vertical="center"/>
    </xf>
    <xf numFmtId="183" fontId="21" fillId="0" borderId="6" xfId="0" applyNumberFormat="1" applyFont="1" applyBorder="1" applyAlignment="1">
      <alignment horizontal="center" vertical="center"/>
    </xf>
    <xf numFmtId="14" fontId="21" fillId="0" borderId="5" xfId="0" applyNumberFormat="1" applyFont="1" applyBorder="1" applyAlignment="1">
      <alignment horizontal="center" vertical="center"/>
    </xf>
    <xf numFmtId="183" fontId="27" fillId="0" borderId="0" xfId="0" applyNumberFormat="1" applyFont="1" applyAlignment="1">
      <alignment horizontal="center" vertical="center"/>
    </xf>
    <xf numFmtId="183" fontId="27" fillId="0" borderId="13" xfId="0" applyNumberFormat="1" applyFont="1" applyBorder="1" applyAlignment="1">
      <alignment horizontal="center" vertical="center"/>
    </xf>
    <xf numFmtId="183" fontId="27" fillId="0" borderId="6" xfId="0" applyNumberFormat="1" applyFont="1" applyBorder="1" applyAlignment="1">
      <alignment horizontal="center" vertical="center"/>
    </xf>
    <xf numFmtId="3" fontId="21" fillId="0" borderId="5" xfId="0" applyNumberFormat="1" applyFont="1" applyBorder="1" applyAlignment="1">
      <alignment vertical="center"/>
    </xf>
    <xf numFmtId="0" fontId="27" fillId="0" borderId="11" xfId="0" applyFont="1" applyBorder="1" applyAlignment="1">
      <alignment vertical="center"/>
    </xf>
    <xf numFmtId="3" fontId="27" fillId="0" borderId="5" xfId="0" applyNumberFormat="1" applyFont="1" applyBorder="1" applyAlignment="1">
      <alignment horizontal="right" vertical="center"/>
    </xf>
    <xf numFmtId="0" fontId="21" fillId="0" borderId="11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27" fillId="0" borderId="5" xfId="0" applyFont="1" applyBorder="1" applyAlignment="1">
      <alignment vertical="center"/>
    </xf>
    <xf numFmtId="183" fontId="29" fillId="0" borderId="0" xfId="0" applyNumberFormat="1" applyFont="1" applyAlignment="1">
      <alignment horizontal="center" vertical="center"/>
    </xf>
    <xf numFmtId="3" fontId="27" fillId="0" borderId="5" xfId="0" applyNumberFormat="1" applyFont="1" applyBorder="1" applyAlignment="1">
      <alignment vertical="center"/>
    </xf>
    <xf numFmtId="0" fontId="24" fillId="11" borderId="8" xfId="0" applyFont="1" applyFill="1" applyBorder="1" applyAlignment="1">
      <alignment vertical="center"/>
    </xf>
    <xf numFmtId="183" fontId="29" fillId="11" borderId="9" xfId="0" applyNumberFormat="1" applyFont="1" applyFill="1" applyBorder="1" applyAlignment="1">
      <alignment horizontal="center" vertical="center"/>
    </xf>
    <xf numFmtId="3" fontId="24" fillId="14" borderId="52" xfId="0" applyNumberFormat="1" applyFont="1" applyFill="1" applyBorder="1">
      <alignment vertical="center"/>
    </xf>
    <xf numFmtId="183" fontId="21" fillId="0" borderId="0" xfId="0" applyNumberFormat="1" applyFont="1">
      <alignment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right" vertical="center"/>
    </xf>
    <xf numFmtId="184" fontId="21" fillId="0" borderId="0" xfId="0" applyNumberFormat="1" applyFont="1" applyAlignment="1">
      <alignment horizontal="right" vertical="center"/>
    </xf>
    <xf numFmtId="0" fontId="21" fillId="0" borderId="0" xfId="0" applyFont="1" applyAlignment="1">
      <alignment vertical="center"/>
    </xf>
    <xf numFmtId="183" fontId="21" fillId="0" borderId="0" xfId="0" applyNumberFormat="1" applyFont="1" applyBorder="1" applyAlignment="1">
      <alignment horizontal="center" vertical="center"/>
    </xf>
    <xf numFmtId="183" fontId="32" fillId="0" borderId="6" xfId="0" applyNumberFormat="1" applyFont="1" applyBorder="1" applyAlignment="1">
      <alignment horizontal="center" vertical="center"/>
    </xf>
    <xf numFmtId="3" fontId="21" fillId="0" borderId="6" xfId="0" applyNumberFormat="1" applyFont="1" applyBorder="1" applyAlignment="1">
      <alignment horizontal="right" vertical="center"/>
    </xf>
    <xf numFmtId="0" fontId="21" fillId="0" borderId="6" xfId="0" applyFont="1" applyBorder="1" applyAlignment="1">
      <alignment horizontal="right" vertical="center"/>
    </xf>
    <xf numFmtId="3" fontId="29" fillId="11" borderId="9" xfId="0" applyNumberFormat="1" applyFont="1" applyFill="1" applyBorder="1" applyAlignment="1">
      <alignment horizontal="right" vertical="center"/>
    </xf>
    <xf numFmtId="41" fontId="20" fillId="5" borderId="5" xfId="2" applyFont="1" applyFill="1" applyBorder="1" applyAlignment="1">
      <alignment vertical="center"/>
    </xf>
    <xf numFmtId="0" fontId="14" fillId="0" borderId="66" xfId="0" applyFont="1" applyBorder="1" applyAlignment="1">
      <alignment horizontal="left" vertical="center" indent="1"/>
    </xf>
    <xf numFmtId="41" fontId="12" fillId="2" borderId="67" xfId="2" applyFont="1" applyFill="1" applyBorder="1" applyProtection="1">
      <alignment vertical="center"/>
      <protection locked="0"/>
    </xf>
    <xf numFmtId="9" fontId="16" fillId="4" borderId="23" xfId="1" applyFont="1" applyFill="1" applyBorder="1">
      <alignment vertical="center"/>
    </xf>
    <xf numFmtId="178" fontId="14" fillId="5" borderId="5" xfId="0" applyNumberFormat="1" applyFont="1" applyFill="1" applyBorder="1" applyAlignment="1" applyProtection="1">
      <alignment horizontal="center" vertical="center"/>
      <protection locked="0"/>
    </xf>
    <xf numFmtId="0" fontId="12" fillId="5" borderId="5" xfId="0" applyFont="1" applyFill="1" applyBorder="1" applyAlignment="1" applyProtection="1">
      <alignment horizontal="left" vertical="center" indent="1"/>
      <protection locked="0"/>
    </xf>
    <xf numFmtId="0" fontId="12" fillId="5" borderId="5" xfId="0" applyFont="1" applyFill="1" applyBorder="1" applyAlignment="1" applyProtection="1">
      <alignment horizontal="center" vertical="center"/>
      <protection locked="0"/>
    </xf>
    <xf numFmtId="0" fontId="12" fillId="5" borderId="6" xfId="0" applyFont="1" applyFill="1" applyBorder="1" applyAlignment="1" applyProtection="1">
      <alignment horizontal="center" vertical="center"/>
      <protection locked="0"/>
    </xf>
    <xf numFmtId="178" fontId="12" fillId="5" borderId="5" xfId="0" applyNumberFormat="1" applyFont="1" applyFill="1" applyBorder="1" applyAlignment="1" applyProtection="1">
      <alignment horizontal="center" vertical="center"/>
      <protection locked="0"/>
    </xf>
    <xf numFmtId="0" fontId="14" fillId="5" borderId="5" xfId="0" applyFont="1" applyFill="1" applyBorder="1" applyAlignment="1" applyProtection="1">
      <alignment horizontal="left" vertical="center" indent="1"/>
      <protection locked="0"/>
    </xf>
    <xf numFmtId="178" fontId="14" fillId="16" borderId="5" xfId="0" applyNumberFormat="1" applyFont="1" applyFill="1" applyBorder="1" applyAlignment="1" applyProtection="1">
      <alignment horizontal="center" vertical="center"/>
      <protection locked="0"/>
    </xf>
    <xf numFmtId="0" fontId="12" fillId="16" borderId="5" xfId="0" applyFont="1" applyFill="1" applyBorder="1" applyAlignment="1" applyProtection="1">
      <alignment horizontal="left" vertical="center" indent="1"/>
      <protection locked="0"/>
    </xf>
    <xf numFmtId="0" fontId="12" fillId="16" borderId="5" xfId="0" applyFont="1" applyFill="1" applyBorder="1" applyAlignment="1" applyProtection="1">
      <alignment horizontal="center" vertical="center"/>
      <protection locked="0"/>
    </xf>
    <xf numFmtId="0" fontId="12" fillId="16" borderId="6" xfId="0" applyFont="1" applyFill="1" applyBorder="1" applyAlignment="1" applyProtection="1">
      <alignment horizontal="center" vertical="center"/>
      <protection locked="0"/>
    </xf>
    <xf numFmtId="178" fontId="12" fillId="16" borderId="5" xfId="0" applyNumberFormat="1" applyFont="1" applyFill="1" applyBorder="1" applyAlignment="1" applyProtection="1">
      <alignment horizontal="center" vertical="center"/>
      <protection locked="0"/>
    </xf>
    <xf numFmtId="0" fontId="14" fillId="16" borderId="5" xfId="0" applyFont="1" applyFill="1" applyBorder="1" applyAlignment="1" applyProtection="1">
      <alignment horizontal="left" vertical="center" indent="1"/>
      <protection locked="0"/>
    </xf>
    <xf numFmtId="0" fontId="23" fillId="2" borderId="29" xfId="0" applyFont="1" applyFill="1" applyBorder="1" applyAlignment="1">
      <alignment horizontal="center" vertical="center"/>
    </xf>
    <xf numFmtId="0" fontId="23" fillId="2" borderId="32" xfId="0" applyFont="1" applyFill="1" applyBorder="1" applyAlignment="1">
      <alignment horizontal="center" vertical="center"/>
    </xf>
    <xf numFmtId="0" fontId="34" fillId="2" borderId="29" xfId="0" applyFont="1" applyFill="1" applyBorder="1" applyAlignment="1">
      <alignment horizontal="center" vertical="center"/>
    </xf>
    <xf numFmtId="0" fontId="34" fillId="2" borderId="38" xfId="0" applyFont="1" applyFill="1" applyBorder="1" applyAlignment="1">
      <alignment horizontal="center" vertical="center"/>
    </xf>
    <xf numFmtId="0" fontId="34" fillId="2" borderId="32" xfId="0" applyFont="1" applyFill="1" applyBorder="1" applyAlignment="1">
      <alignment horizontal="center" vertical="center"/>
    </xf>
    <xf numFmtId="0" fontId="34" fillId="2" borderId="40" xfId="0" applyFont="1" applyFill="1" applyBorder="1" applyAlignment="1">
      <alignment horizontal="center" vertical="center"/>
    </xf>
    <xf numFmtId="0" fontId="35" fillId="2" borderId="29" xfId="0" applyFont="1" applyFill="1" applyBorder="1" applyAlignment="1">
      <alignment horizontal="center" vertical="center"/>
    </xf>
    <xf numFmtId="0" fontId="35" fillId="2" borderId="32" xfId="0" applyFont="1" applyFill="1" applyBorder="1" applyAlignment="1">
      <alignment horizontal="center" vertical="center"/>
    </xf>
    <xf numFmtId="41" fontId="24" fillId="17" borderId="50" xfId="2" applyFont="1" applyFill="1" applyBorder="1">
      <alignment vertical="center"/>
    </xf>
    <xf numFmtId="41" fontId="18" fillId="10" borderId="49" xfId="2" applyFont="1" applyFill="1" applyBorder="1">
      <alignment vertical="center"/>
    </xf>
    <xf numFmtId="179" fontId="14" fillId="5" borderId="29" xfId="0" applyNumberFormat="1" applyFont="1" applyFill="1" applyBorder="1" applyAlignment="1">
      <alignment horizontal="center" vertical="center"/>
    </xf>
    <xf numFmtId="41" fontId="14" fillId="5" borderId="54" xfId="0" applyNumberFormat="1" applyFont="1" applyFill="1" applyBorder="1">
      <alignment vertical="center"/>
    </xf>
    <xf numFmtId="180" fontId="14" fillId="4" borderId="39" xfId="0" applyNumberFormat="1" applyFont="1" applyFill="1" applyBorder="1">
      <alignment vertical="center"/>
    </xf>
    <xf numFmtId="41" fontId="14" fillId="5" borderId="37" xfId="0" applyNumberFormat="1" applyFont="1" applyFill="1" applyBorder="1">
      <alignment vertical="center"/>
    </xf>
    <xf numFmtId="41" fontId="12" fillId="7" borderId="54" xfId="0" applyNumberFormat="1" applyFont="1" applyFill="1" applyBorder="1">
      <alignment vertical="center"/>
    </xf>
    <xf numFmtId="180" fontId="12" fillId="4" borderId="39" xfId="0" applyNumberFormat="1" applyFont="1" applyFill="1" applyBorder="1">
      <alignment vertical="center"/>
    </xf>
    <xf numFmtId="41" fontId="14" fillId="7" borderId="54" xfId="0" applyNumberFormat="1" applyFont="1" applyFill="1" applyBorder="1">
      <alignment vertical="center"/>
    </xf>
    <xf numFmtId="179" fontId="14" fillId="5" borderId="86" xfId="0" applyNumberFormat="1" applyFont="1" applyFill="1" applyBorder="1" applyAlignment="1">
      <alignment horizontal="center" vertical="center"/>
    </xf>
    <xf numFmtId="179" fontId="14" fillId="5" borderId="87" xfId="0" applyNumberFormat="1" applyFont="1" applyFill="1" applyBorder="1" applyAlignment="1">
      <alignment horizontal="center" vertical="center"/>
    </xf>
    <xf numFmtId="179" fontId="14" fillId="7" borderId="85" xfId="0" applyNumberFormat="1" applyFont="1" applyFill="1" applyBorder="1" applyAlignment="1">
      <alignment horizontal="center" vertical="center"/>
    </xf>
    <xf numFmtId="179" fontId="14" fillId="7" borderId="87" xfId="0" applyNumberFormat="1" applyFont="1" applyFill="1" applyBorder="1" applyAlignment="1">
      <alignment horizontal="center" vertical="center"/>
    </xf>
    <xf numFmtId="0" fontId="14" fillId="7" borderId="85" xfId="0" applyFont="1" applyFill="1" applyBorder="1" applyAlignment="1">
      <alignment horizontal="center" vertical="center"/>
    </xf>
    <xf numFmtId="0" fontId="14" fillId="7" borderId="87" xfId="0" applyFont="1" applyFill="1" applyBorder="1" applyAlignment="1">
      <alignment horizontal="center" vertical="center"/>
    </xf>
    <xf numFmtId="0" fontId="23" fillId="0" borderId="38" xfId="0" applyFont="1" applyFill="1" applyBorder="1" applyAlignment="1">
      <alignment horizontal="center" vertical="center"/>
    </xf>
    <xf numFmtId="0" fontId="23" fillId="0" borderId="32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186" fontId="20" fillId="10" borderId="2" xfId="0" applyNumberFormat="1" applyFont="1" applyFill="1" applyBorder="1" applyAlignment="1">
      <alignment horizontal="center" vertical="center"/>
    </xf>
    <xf numFmtId="3" fontId="20" fillId="10" borderId="3" xfId="0" applyNumberFormat="1" applyFont="1" applyFill="1" applyBorder="1" applyAlignment="1">
      <alignment horizontal="center" vertical="center"/>
    </xf>
    <xf numFmtId="185" fontId="20" fillId="10" borderId="2" xfId="0" applyNumberFormat="1" applyFont="1" applyFill="1" applyBorder="1" applyAlignment="1">
      <alignment horizontal="center" vertical="center"/>
    </xf>
    <xf numFmtId="185" fontId="20" fillId="10" borderId="2" xfId="0" applyNumberFormat="1" applyFont="1" applyFill="1" applyBorder="1" applyAlignment="1">
      <alignment horizontal="center" vertical="top"/>
    </xf>
    <xf numFmtId="0" fontId="24" fillId="14" borderId="51" xfId="0" applyFont="1" applyFill="1" applyBorder="1" applyAlignment="1">
      <alignment horizontal="center" vertical="center"/>
    </xf>
    <xf numFmtId="14" fontId="30" fillId="0" borderId="0" xfId="0" applyNumberFormat="1" applyFont="1" applyAlignment="1">
      <alignment horizontal="center" vertical="center"/>
    </xf>
    <xf numFmtId="0" fontId="30" fillId="0" borderId="0" xfId="0" applyFont="1">
      <alignment vertical="center"/>
    </xf>
    <xf numFmtId="41" fontId="39" fillId="0" borderId="0" xfId="2" applyFont="1">
      <alignment vertical="center"/>
    </xf>
    <xf numFmtId="0" fontId="12" fillId="0" borderId="5" xfId="0" applyFont="1" applyFill="1" applyBorder="1" applyAlignment="1" applyProtection="1">
      <alignment horizontal="center" vertical="center"/>
      <protection locked="0"/>
    </xf>
    <xf numFmtId="0" fontId="10" fillId="2" borderId="0" xfId="1" applyNumberFormat="1" applyFont="1" applyFill="1">
      <alignment vertical="center"/>
    </xf>
    <xf numFmtId="41" fontId="20" fillId="5" borderId="5" xfId="2" applyFont="1" applyFill="1" applyBorder="1" applyAlignment="1">
      <alignment horizontal="center" vertical="center"/>
    </xf>
    <xf numFmtId="41" fontId="20" fillId="3" borderId="5" xfId="2" applyFont="1" applyFill="1" applyBorder="1" applyAlignment="1">
      <alignment vertical="center"/>
    </xf>
    <xf numFmtId="41" fontId="21" fillId="0" borderId="5" xfId="2" applyFont="1" applyFill="1" applyBorder="1" applyAlignment="1">
      <alignment vertical="center"/>
    </xf>
    <xf numFmtId="41" fontId="21" fillId="0" borderId="5" xfId="2" applyFont="1" applyFill="1" applyBorder="1" applyAlignment="1">
      <alignment vertical="center" wrapText="1"/>
    </xf>
    <xf numFmtId="14" fontId="21" fillId="0" borderId="5" xfId="2" applyNumberFormat="1" applyFont="1" applyFill="1" applyBorder="1" applyAlignment="1">
      <alignment vertical="center"/>
    </xf>
    <xf numFmtId="41" fontId="21" fillId="5" borderId="5" xfId="2" applyFont="1" applyFill="1" applyBorder="1" applyAlignment="1">
      <alignment vertical="center"/>
    </xf>
    <xf numFmtId="41" fontId="20" fillId="6" borderId="0" xfId="2" applyFont="1" applyFill="1">
      <alignment vertical="center"/>
    </xf>
    <xf numFmtId="178" fontId="20" fillId="5" borderId="5" xfId="2" applyNumberFormat="1" applyFont="1" applyFill="1" applyBorder="1" applyAlignment="1">
      <alignment horizontal="center" vertical="center"/>
    </xf>
    <xf numFmtId="178" fontId="21" fillId="0" borderId="5" xfId="2" applyNumberFormat="1" applyFont="1" applyFill="1" applyBorder="1" applyAlignment="1">
      <alignment horizontal="center" vertical="center"/>
    </xf>
    <xf numFmtId="178" fontId="21" fillId="0" borderId="5" xfId="2" applyNumberFormat="1" applyFont="1" applyFill="1" applyBorder="1" applyAlignment="1">
      <alignment horizontal="center" vertical="center" wrapText="1"/>
    </xf>
    <xf numFmtId="178" fontId="18" fillId="0" borderId="0" xfId="2" applyNumberFormat="1" applyFont="1" applyFill="1" applyAlignment="1">
      <alignment horizontal="center" vertical="center"/>
    </xf>
    <xf numFmtId="41" fontId="12" fillId="0" borderId="0" xfId="0" applyNumberFormat="1" applyFont="1">
      <alignment vertical="center"/>
    </xf>
    <xf numFmtId="41" fontId="14" fillId="3" borderId="2" xfId="0" applyNumberFormat="1" applyFont="1" applyFill="1" applyBorder="1" applyAlignment="1">
      <alignment horizontal="center" vertical="center"/>
    </xf>
    <xf numFmtId="41" fontId="12" fillId="5" borderId="5" xfId="2" applyNumberFormat="1" applyFont="1" applyFill="1" applyBorder="1" applyAlignment="1" applyProtection="1">
      <alignment horizontal="right" vertical="center" indent="1"/>
      <protection locked="0"/>
    </xf>
    <xf numFmtId="41" fontId="21" fillId="5" borderId="5" xfId="2" applyNumberFormat="1" applyFont="1" applyFill="1" applyBorder="1" applyAlignment="1" applyProtection="1">
      <alignment horizontal="right" vertical="center" indent="1"/>
    </xf>
    <xf numFmtId="41" fontId="14" fillId="5" borderId="5" xfId="2" applyNumberFormat="1" applyFont="1" applyFill="1" applyBorder="1" applyAlignment="1" applyProtection="1">
      <alignment horizontal="right" vertical="center" indent="1"/>
      <protection locked="0"/>
    </xf>
    <xf numFmtId="41" fontId="12" fillId="0" borderId="5" xfId="2" applyNumberFormat="1" applyFont="1" applyBorder="1" applyAlignment="1" applyProtection="1">
      <alignment horizontal="right" vertical="center" indent="1"/>
      <protection locked="0"/>
    </xf>
    <xf numFmtId="41" fontId="12" fillId="8" borderId="5" xfId="2" applyNumberFormat="1" applyFont="1" applyFill="1" applyBorder="1" applyAlignment="1" applyProtection="1">
      <alignment horizontal="right" vertical="center" indent="1"/>
      <protection locked="0"/>
    </xf>
    <xf numFmtId="41" fontId="14" fillId="8" borderId="5" xfId="2" applyNumberFormat="1" applyFont="1" applyFill="1" applyBorder="1" applyAlignment="1" applyProtection="1">
      <alignment horizontal="right" vertical="center" indent="1"/>
      <protection locked="0"/>
    </xf>
    <xf numFmtId="41" fontId="12" fillId="15" borderId="5" xfId="2" applyNumberFormat="1" applyFont="1" applyFill="1" applyBorder="1" applyAlignment="1" applyProtection="1">
      <alignment horizontal="right" vertical="center" indent="1"/>
      <protection locked="0"/>
    </xf>
    <xf numFmtId="41" fontId="14" fillId="15" borderId="5" xfId="2" applyNumberFormat="1" applyFont="1" applyFill="1" applyBorder="1" applyAlignment="1" applyProtection="1">
      <alignment horizontal="right" vertical="center" indent="1"/>
      <protection locked="0"/>
    </xf>
    <xf numFmtId="41" fontId="12" fillId="16" borderId="5" xfId="2" applyNumberFormat="1" applyFont="1" applyFill="1" applyBorder="1" applyAlignment="1" applyProtection="1">
      <alignment horizontal="right" vertical="center" indent="1"/>
      <protection locked="0"/>
    </xf>
    <xf numFmtId="41" fontId="14" fillId="16" borderId="5" xfId="2" applyNumberFormat="1" applyFont="1" applyFill="1" applyBorder="1" applyAlignment="1" applyProtection="1">
      <alignment horizontal="right" vertical="center" indent="1"/>
      <protection locked="0"/>
    </xf>
    <xf numFmtId="179" fontId="14" fillId="5" borderId="31" xfId="0" applyNumberFormat="1" applyFont="1" applyFill="1" applyBorder="1" applyAlignment="1">
      <alignment horizontal="center" vertical="center"/>
    </xf>
    <xf numFmtId="179" fontId="14" fillId="5" borderId="29" xfId="0" applyNumberFormat="1" applyFont="1" applyFill="1" applyBorder="1" applyAlignment="1">
      <alignment horizontal="center" vertical="center"/>
    </xf>
    <xf numFmtId="179" fontId="14" fillId="5" borderId="85" xfId="0" applyNumberFormat="1" applyFont="1" applyFill="1" applyBorder="1" applyAlignment="1">
      <alignment horizontal="center" vertical="center"/>
    </xf>
    <xf numFmtId="179" fontId="14" fillId="5" borderId="86" xfId="0" applyNumberFormat="1" applyFont="1" applyFill="1" applyBorder="1" applyAlignment="1">
      <alignment horizontal="center" vertical="center"/>
    </xf>
    <xf numFmtId="0" fontId="16" fillId="7" borderId="55" xfId="0" applyFont="1" applyFill="1" applyBorder="1" applyAlignment="1">
      <alignment horizontal="center" vertical="center"/>
    </xf>
    <xf numFmtId="0" fontId="16" fillId="7" borderId="56" xfId="0" applyFont="1" applyFill="1" applyBorder="1" applyAlignment="1">
      <alignment horizontal="center" vertical="center"/>
    </xf>
    <xf numFmtId="0" fontId="16" fillId="7" borderId="37" xfId="0" applyFont="1" applyFill="1" applyBorder="1" applyAlignment="1">
      <alignment horizontal="center" vertical="center"/>
    </xf>
    <xf numFmtId="0" fontId="16" fillId="7" borderId="35" xfId="0" applyFont="1" applyFill="1" applyBorder="1" applyAlignment="1">
      <alignment horizontal="center" vertical="center"/>
    </xf>
    <xf numFmtId="0" fontId="14" fillId="5" borderId="53" xfId="0" applyFont="1" applyFill="1" applyBorder="1" applyAlignment="1">
      <alignment horizontal="center" vertical="center" wrapText="1"/>
    </xf>
    <xf numFmtId="0" fontId="14" fillId="5" borderId="42" xfId="0" applyFont="1" applyFill="1" applyBorder="1" applyAlignment="1">
      <alignment horizontal="center" vertical="center" wrapText="1"/>
    </xf>
    <xf numFmtId="0" fontId="14" fillId="5" borderId="54" xfId="0" applyFont="1" applyFill="1" applyBorder="1" applyAlignment="1">
      <alignment horizontal="center" vertical="center" wrapText="1"/>
    </xf>
    <xf numFmtId="0" fontId="14" fillId="5" borderId="42" xfId="0" applyFont="1" applyFill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4" fillId="5" borderId="31" xfId="0" applyFont="1" applyFill="1" applyBorder="1" applyAlignment="1">
      <alignment horizontal="center" vertical="center" wrapText="1"/>
    </xf>
    <xf numFmtId="0" fontId="14" fillId="5" borderId="34" xfId="0" applyFont="1" applyFill="1" applyBorder="1" applyAlignment="1">
      <alignment horizontal="center" vertical="center"/>
    </xf>
    <xf numFmtId="41" fontId="40" fillId="18" borderId="88" xfId="2" applyFont="1" applyFill="1" applyBorder="1" applyAlignment="1">
      <alignment horizontal="center" vertical="center"/>
    </xf>
    <xf numFmtId="41" fontId="40" fillId="18" borderId="89" xfId="2" applyFont="1" applyFill="1" applyBorder="1" applyAlignment="1">
      <alignment horizontal="center" vertical="center"/>
    </xf>
    <xf numFmtId="41" fontId="40" fillId="18" borderId="90" xfId="2" applyFont="1" applyFill="1" applyBorder="1" applyAlignment="1">
      <alignment horizontal="center" vertical="center"/>
    </xf>
    <xf numFmtId="41" fontId="41" fillId="10" borderId="92" xfId="2" applyFont="1" applyFill="1" applyBorder="1" applyAlignment="1">
      <alignment horizontal="center" vertical="center"/>
    </xf>
    <xf numFmtId="41" fontId="41" fillId="10" borderId="91" xfId="2" applyFont="1" applyFill="1" applyBorder="1" applyAlignment="1">
      <alignment horizontal="center" vertical="center"/>
    </xf>
    <xf numFmtId="41" fontId="41" fillId="10" borderId="93" xfId="2" applyFont="1" applyFill="1" applyBorder="1" applyAlignment="1">
      <alignment horizontal="center" vertical="center"/>
    </xf>
    <xf numFmtId="41" fontId="25" fillId="0" borderId="0" xfId="2" applyFont="1" applyAlignment="1">
      <alignment horizontal="center" vertical="center"/>
    </xf>
    <xf numFmtId="14" fontId="25" fillId="0" borderId="0" xfId="2" applyNumberFormat="1" applyFont="1" applyAlignment="1">
      <alignment horizontal="center" vertical="center"/>
    </xf>
    <xf numFmtId="41" fontId="41" fillId="10" borderId="94" xfId="2" applyFont="1" applyFill="1" applyBorder="1" applyAlignment="1">
      <alignment horizontal="center" vertical="center"/>
    </xf>
    <xf numFmtId="41" fontId="41" fillId="10" borderId="95" xfId="2" applyFont="1" applyFill="1" applyBorder="1" applyAlignment="1">
      <alignment horizontal="center" vertical="center"/>
    </xf>
    <xf numFmtId="41" fontId="41" fillId="10" borderId="96" xfId="2" applyFont="1" applyFill="1" applyBorder="1" applyAlignment="1">
      <alignment horizontal="center" vertical="center"/>
    </xf>
    <xf numFmtId="41" fontId="19" fillId="9" borderId="76" xfId="2" applyFont="1" applyFill="1" applyBorder="1" applyAlignment="1">
      <alignment horizontal="center" vertical="center"/>
    </xf>
    <xf numFmtId="41" fontId="19" fillId="9" borderId="77" xfId="2" applyFont="1" applyFill="1" applyBorder="1" applyAlignment="1">
      <alignment horizontal="center" vertical="center"/>
    </xf>
    <xf numFmtId="41" fontId="38" fillId="8" borderId="0" xfId="2" applyFont="1" applyFill="1" applyAlignment="1">
      <alignment horizontal="center" vertical="center"/>
    </xf>
    <xf numFmtId="41" fontId="33" fillId="8" borderId="0" xfId="2" applyFont="1" applyFill="1" applyAlignment="1">
      <alignment horizontal="center" vertical="center"/>
    </xf>
    <xf numFmtId="41" fontId="37" fillId="13" borderId="79" xfId="2" applyFont="1" applyFill="1" applyBorder="1" applyAlignment="1">
      <alignment horizontal="center" vertical="center"/>
    </xf>
    <xf numFmtId="41" fontId="37" fillId="13" borderId="80" xfId="2" applyFont="1" applyFill="1" applyBorder="1" applyAlignment="1">
      <alignment horizontal="center" vertical="center"/>
    </xf>
    <xf numFmtId="41" fontId="37" fillId="13" borderId="81" xfId="2" applyFont="1" applyFill="1" applyBorder="1" applyAlignment="1">
      <alignment horizontal="center" vertical="center"/>
    </xf>
    <xf numFmtId="41" fontId="37" fillId="13" borderId="55" xfId="2" applyFont="1" applyFill="1" applyBorder="1" applyAlignment="1">
      <alignment horizontal="center" vertical="center"/>
    </xf>
    <xf numFmtId="41" fontId="37" fillId="13" borderId="78" xfId="2" applyFont="1" applyFill="1" applyBorder="1" applyAlignment="1">
      <alignment horizontal="center" vertical="center"/>
    </xf>
    <xf numFmtId="41" fontId="37" fillId="13" borderId="82" xfId="2" applyFont="1" applyFill="1" applyBorder="1" applyAlignment="1">
      <alignment horizontal="center" vertical="center"/>
    </xf>
    <xf numFmtId="41" fontId="23" fillId="10" borderId="83" xfId="2" applyFont="1" applyFill="1" applyBorder="1" applyAlignment="1">
      <alignment horizontal="center" vertical="center"/>
    </xf>
    <xf numFmtId="41" fontId="23" fillId="10" borderId="84" xfId="2" applyFont="1" applyFill="1" applyBorder="1" applyAlignment="1">
      <alignment horizontal="center" vertical="center"/>
    </xf>
    <xf numFmtId="0" fontId="13" fillId="0" borderId="17" xfId="0" applyFont="1" applyBorder="1" applyAlignment="1" applyProtection="1">
      <alignment horizontal="right"/>
      <protection locked="0"/>
    </xf>
    <xf numFmtId="0" fontId="13" fillId="0" borderId="17" xfId="0" applyFont="1" applyBorder="1" applyAlignment="1"/>
    <xf numFmtId="0" fontId="14" fillId="12" borderId="57" xfId="0" applyFont="1" applyFill="1" applyBorder="1" applyAlignment="1">
      <alignment horizontal="center" vertical="center"/>
    </xf>
    <xf numFmtId="0" fontId="14" fillId="12" borderId="58" xfId="0" applyFont="1" applyFill="1" applyBorder="1" applyAlignment="1">
      <alignment horizontal="center" vertical="center"/>
    </xf>
    <xf numFmtId="0" fontId="14" fillId="12" borderId="59" xfId="0" applyFont="1" applyFill="1" applyBorder="1" applyAlignment="1">
      <alignment horizontal="center" vertical="center"/>
    </xf>
    <xf numFmtId="0" fontId="14" fillId="3" borderId="57" xfId="0" applyFont="1" applyFill="1" applyBorder="1" applyAlignment="1">
      <alignment horizontal="center" vertical="center"/>
    </xf>
    <xf numFmtId="0" fontId="14" fillId="3" borderId="58" xfId="0" applyFont="1" applyFill="1" applyBorder="1" applyAlignment="1">
      <alignment horizontal="center" vertical="center"/>
    </xf>
    <xf numFmtId="0" fontId="14" fillId="3" borderId="59" xfId="0" applyFont="1" applyFill="1" applyBorder="1" applyAlignment="1">
      <alignment horizontal="center" vertical="center"/>
    </xf>
    <xf numFmtId="0" fontId="14" fillId="5" borderId="18" xfId="0" applyFont="1" applyFill="1" applyBorder="1" applyAlignment="1">
      <alignment horizontal="center" vertical="center" wrapText="1"/>
    </xf>
    <xf numFmtId="0" fontId="14" fillId="5" borderId="18" xfId="0" applyFont="1" applyFill="1" applyBorder="1" applyAlignment="1">
      <alignment horizontal="center" vertical="center"/>
    </xf>
    <xf numFmtId="0" fontId="14" fillId="5" borderId="21" xfId="0" applyFont="1" applyFill="1" applyBorder="1" applyAlignment="1">
      <alignment horizontal="center" vertical="center"/>
    </xf>
    <xf numFmtId="41" fontId="16" fillId="5" borderId="22" xfId="2" applyFont="1" applyFill="1" applyBorder="1" applyAlignment="1">
      <alignment horizontal="center" vertical="center"/>
    </xf>
    <xf numFmtId="41" fontId="16" fillId="5" borderId="23" xfId="2" applyFont="1" applyFill="1" applyBorder="1" applyAlignment="1">
      <alignment horizontal="center" vertical="center"/>
    </xf>
    <xf numFmtId="0" fontId="16" fillId="4" borderId="61" xfId="0" applyFont="1" applyFill="1" applyBorder="1" applyAlignment="1">
      <alignment horizontal="center" vertical="center"/>
    </xf>
    <xf numFmtId="0" fontId="16" fillId="4" borderId="62" xfId="0" applyFont="1" applyFill="1" applyBorder="1" applyAlignment="1">
      <alignment horizontal="center" vertical="center"/>
    </xf>
    <xf numFmtId="0" fontId="14" fillId="3" borderId="60" xfId="0" applyFont="1" applyFill="1" applyBorder="1" applyAlignment="1">
      <alignment horizontal="center" vertical="center" wrapText="1"/>
    </xf>
    <xf numFmtId="0" fontId="14" fillId="3" borderId="18" xfId="0" applyFont="1" applyFill="1" applyBorder="1" applyAlignment="1">
      <alignment horizontal="center" vertical="center" wrapText="1"/>
    </xf>
    <xf numFmtId="41" fontId="16" fillId="3" borderId="19" xfId="2" applyFont="1" applyFill="1" applyBorder="1" applyAlignment="1">
      <alignment horizontal="center" vertical="center"/>
    </xf>
    <xf numFmtId="41" fontId="16" fillId="3" borderId="20" xfId="2" applyFont="1" applyFill="1" applyBorder="1" applyAlignment="1">
      <alignment horizontal="center" vertical="center"/>
    </xf>
    <xf numFmtId="0" fontId="14" fillId="13" borderId="21" xfId="0" applyFont="1" applyFill="1" applyBorder="1" applyAlignment="1">
      <alignment horizontal="center" vertical="center"/>
    </xf>
    <xf numFmtId="0" fontId="14" fillId="13" borderId="22" xfId="0" applyFont="1" applyFill="1" applyBorder="1" applyAlignment="1">
      <alignment horizontal="center" vertical="center"/>
    </xf>
    <xf numFmtId="41" fontId="16" fillId="13" borderId="22" xfId="0" applyNumberFormat="1" applyFont="1" applyFill="1" applyBorder="1" applyAlignment="1">
      <alignment horizontal="center" vertical="center"/>
    </xf>
    <xf numFmtId="0" fontId="16" fillId="13" borderId="23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36" fillId="0" borderId="68" xfId="0" applyFont="1" applyFill="1" applyBorder="1" applyAlignment="1">
      <alignment horizontal="center" vertical="center"/>
    </xf>
    <xf numFmtId="0" fontId="36" fillId="0" borderId="69" xfId="0" applyFont="1" applyFill="1" applyBorder="1" applyAlignment="1">
      <alignment horizontal="center" vertical="center"/>
    </xf>
    <xf numFmtId="0" fontId="36" fillId="0" borderId="70" xfId="0" applyFont="1" applyFill="1" applyBorder="1" applyAlignment="1">
      <alignment horizontal="center" vertical="center"/>
    </xf>
    <xf numFmtId="0" fontId="36" fillId="0" borderId="71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72" xfId="0" applyFont="1" applyFill="1" applyBorder="1" applyAlignment="1">
      <alignment horizontal="center" vertical="center"/>
    </xf>
    <xf numFmtId="0" fontId="36" fillId="0" borderId="73" xfId="0" applyFont="1" applyFill="1" applyBorder="1" applyAlignment="1">
      <alignment horizontal="center" vertical="center"/>
    </xf>
    <xf numFmtId="0" fontId="36" fillId="0" borderId="74" xfId="0" applyFont="1" applyFill="1" applyBorder="1" applyAlignment="1">
      <alignment horizontal="center" vertical="center"/>
    </xf>
    <xf numFmtId="0" fontId="36" fillId="0" borderId="75" xfId="0" applyFont="1" applyFill="1" applyBorder="1" applyAlignment="1">
      <alignment horizontal="center" vertical="center"/>
    </xf>
    <xf numFmtId="9" fontId="14" fillId="0" borderId="18" xfId="1" applyFont="1" applyBorder="1" applyAlignment="1" applyProtection="1">
      <alignment horizontal="right" vertical="center"/>
      <protection locked="0"/>
    </xf>
    <xf numFmtId="9" fontId="14" fillId="0" borderId="19" xfId="1" applyFont="1" applyBorder="1" applyAlignment="1" applyProtection="1">
      <alignment horizontal="right" vertical="center"/>
      <protection locked="0"/>
    </xf>
    <xf numFmtId="9" fontId="14" fillId="0" borderId="21" xfId="1" applyFont="1" applyBorder="1" applyAlignment="1" applyProtection="1">
      <alignment horizontal="right" vertical="center"/>
      <protection locked="0"/>
    </xf>
    <xf numFmtId="9" fontId="14" fillId="0" borderId="22" xfId="1" applyFont="1" applyBorder="1" applyAlignment="1" applyProtection="1">
      <alignment horizontal="right" vertical="center"/>
      <protection locked="0"/>
    </xf>
    <xf numFmtId="0" fontId="36" fillId="0" borderId="68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24" fillId="11" borderId="64" xfId="0" applyFont="1" applyFill="1" applyBorder="1" applyAlignment="1">
      <alignment horizontal="center" vertical="center"/>
    </xf>
    <xf numFmtId="0" fontId="24" fillId="11" borderId="65" xfId="0" applyFont="1" applyFill="1" applyBorder="1" applyAlignment="1">
      <alignment horizontal="center" vertical="center"/>
    </xf>
    <xf numFmtId="0" fontId="24" fillId="11" borderId="16" xfId="0" applyFont="1" applyFill="1" applyBorder="1" applyAlignment="1">
      <alignment horizontal="center" vertical="center"/>
    </xf>
  </cellXfs>
  <cellStyles count="4">
    <cellStyle name="백분율" xfId="1" builtinId="5"/>
    <cellStyle name="쉼표 [0]" xfId="2" builtinId="6"/>
    <cellStyle name="통화 [0]" xfId="3" builtinId="7"/>
    <cellStyle name="표준" xfId="0" builtinId="0"/>
  </cellStyles>
  <dxfs count="0"/>
  <tableStyles count="0" defaultTableStyle="TableStyleMedium2" defaultPivotStyle="PivotStyleLight16"/>
  <colors>
    <mruColors>
      <color rgb="FFFFCCCC"/>
      <color rgb="FFD5536F"/>
      <color rgb="FFE45E71"/>
      <color rgb="FFE76F80"/>
      <color rgb="FFEEDCCA"/>
      <color rgb="FFFFCC99"/>
      <color rgb="FF99CCFF"/>
      <color rgb="FFFF9999"/>
      <color rgb="FF5473B8"/>
      <color rgb="FF6884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plotArea>
      <c:layout/>
      <c:lineChart>
        <c:grouping val="standard"/>
        <c:ser>
          <c:idx val="0"/>
          <c:order val="0"/>
          <c:tx>
            <c:v>현금자산</c:v>
          </c:tx>
          <c:cat>
            <c:strRef>
              <c:f>토탈자산!$E$1:$Q$1</c:f>
              <c:strCache>
                <c:ptCount val="13"/>
                <c:pt idx="0">
                  <c:v>기존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토탈자산!$E$44:$Q$44</c:f>
              <c:numCache>
                <c:formatCode>_-* #,##0_-;\-* #,##0_-;_-* "-"_-;_-@_-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10-43E7-90EC-998FA109D8AB}"/>
            </c:ext>
          </c:extLst>
        </c:ser>
        <c:marker val="1"/>
        <c:axId val="124743040"/>
        <c:axId val="124744832"/>
      </c:lineChart>
      <c:catAx>
        <c:axId val="124743040"/>
        <c:scaling>
          <c:orientation val="minMax"/>
        </c:scaling>
        <c:axPos val="b"/>
        <c:numFmt formatCode="General" sourceLinked="1"/>
        <c:tickLblPos val="nextTo"/>
        <c:crossAx val="124744832"/>
        <c:crosses val="autoZero"/>
        <c:auto val="1"/>
        <c:lblAlgn val="ctr"/>
        <c:lblOffset val="100"/>
      </c:catAx>
      <c:valAx>
        <c:axId val="124744832"/>
        <c:scaling>
          <c:orientation val="minMax"/>
        </c:scaling>
        <c:axPos val="l"/>
        <c:majorGridlines/>
        <c:numFmt formatCode="_-* #,##0_-;\-* #,##0_-;_-* &quot;-&quot;_-;_-@_-" sourceLinked="1"/>
        <c:tickLblPos val="nextTo"/>
        <c:crossAx val="1247430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doughnutChart>
        <c:varyColors val="1"/>
        <c:ser>
          <c:idx val="0"/>
          <c:order val="0"/>
          <c:cat>
            <c:strRef>
              <c:f>'1월'!$E$37:$E$43</c:f>
              <c:strCache>
                <c:ptCount val="7"/>
                <c:pt idx="0">
                  <c:v>신용카드</c:v>
                </c:pt>
                <c:pt idx="1">
                  <c:v>체크카드</c:v>
                </c:pt>
                <c:pt idx="2">
                  <c:v>신랑용돈</c:v>
                </c:pt>
                <c:pt idx="3">
                  <c:v>신부용돈</c:v>
                </c:pt>
                <c:pt idx="4">
                  <c:v>현금</c:v>
                </c:pt>
                <c:pt idx="5">
                  <c:v>포인트</c:v>
                </c:pt>
                <c:pt idx="6">
                  <c:v>기타</c:v>
                </c:pt>
              </c:strCache>
            </c:strRef>
          </c:cat>
          <c:val>
            <c:numRef>
              <c:f>'1월'!$F$37:$F$43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9B-43C0-84CD-C907BB0098E2}"/>
            </c:ext>
          </c:extLst>
        </c:ser>
        <c:ser>
          <c:idx val="1"/>
          <c:order val="1"/>
          <c:cat>
            <c:strRef>
              <c:f>'1월'!$E$37:$E$43</c:f>
              <c:strCache>
                <c:ptCount val="7"/>
                <c:pt idx="0">
                  <c:v>신용카드</c:v>
                </c:pt>
                <c:pt idx="1">
                  <c:v>체크카드</c:v>
                </c:pt>
                <c:pt idx="2">
                  <c:v>신랑용돈</c:v>
                </c:pt>
                <c:pt idx="3">
                  <c:v>신부용돈</c:v>
                </c:pt>
                <c:pt idx="4">
                  <c:v>현금</c:v>
                </c:pt>
                <c:pt idx="5">
                  <c:v>포인트</c:v>
                </c:pt>
                <c:pt idx="6">
                  <c:v>기타</c:v>
                </c:pt>
              </c:strCache>
            </c:strRef>
          </c:cat>
          <c:val>
            <c:numRef>
              <c:f>'1월'!$H$37:$H$43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19B-43C0-84CD-C907BB0098E2}"/>
            </c:ext>
          </c:extLst>
        </c:ser>
        <c:firstSliceAng val="0"/>
        <c:holeSize val="10"/>
      </c:doughnut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796436638453565"/>
          <c:y val="9.4577554968258745E-2"/>
          <c:w val="0.24842878554393746"/>
          <c:h val="0.87527504563660063"/>
        </c:manualLayout>
      </c:layout>
      <c:txPr>
        <a:bodyPr/>
        <a:lstStyle/>
        <a:p>
          <a:pPr>
            <a:defRPr sz="800"/>
          </a:pPr>
          <a:endParaRPr lang="ko-KR"/>
        </a:p>
      </c:txPr>
    </c:legend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>
        <c:manualLayout>
          <c:layoutTarget val="inner"/>
          <c:xMode val="edge"/>
          <c:yMode val="edge"/>
          <c:x val="9.2631578947368468E-2"/>
          <c:y val="8.1395348837210765E-2"/>
          <c:w val="0.88"/>
          <c:h val="0.58720930232558965"/>
        </c:manualLayout>
      </c:layout>
      <c:barChart>
        <c:barDir val="col"/>
        <c:grouping val="clustered"/>
        <c:varyColors val="1"/>
        <c:ser>
          <c:idx val="0"/>
          <c:order val="0"/>
          <c:cat>
            <c:strRef>
              <c:f>('2월'!$F$4:$F$14,'2월'!$F$16:$F$26)</c:f>
              <c:strCache>
                <c:ptCount val="22"/>
                <c:pt idx="0">
                  <c:v>인터넷마트</c:v>
                </c:pt>
                <c:pt idx="1">
                  <c:v>동네마트</c:v>
                </c:pt>
                <c:pt idx="2">
                  <c:v>편의점</c:v>
                </c:pt>
                <c:pt idx="3">
                  <c:v>외식</c:v>
                </c:pt>
                <c:pt idx="4">
                  <c:v>난방비</c:v>
                </c:pt>
                <c:pt idx="5">
                  <c:v>관리비</c:v>
                </c:pt>
                <c:pt idx="6">
                  <c:v>통신비</c:v>
                </c:pt>
                <c:pt idx="7">
                  <c:v>주유비</c:v>
                </c:pt>
                <c:pt idx="8">
                  <c:v>자동차</c:v>
                </c:pt>
                <c:pt idx="9">
                  <c:v>고양이</c:v>
                </c:pt>
                <c:pt idx="10">
                  <c:v>담배</c:v>
                </c:pt>
                <c:pt idx="11">
                  <c:v>생활용품</c:v>
                </c:pt>
                <c:pt idx="12">
                  <c:v>의류/잡화</c:v>
                </c:pt>
                <c:pt idx="13">
                  <c:v>화장품</c:v>
                </c:pt>
                <c:pt idx="14">
                  <c:v>미용</c:v>
                </c:pt>
                <c:pt idx="15">
                  <c:v>취미</c:v>
                </c:pt>
                <c:pt idx="16">
                  <c:v>건강</c:v>
                </c:pt>
                <c:pt idx="17">
                  <c:v>세금</c:v>
                </c:pt>
                <c:pt idx="18">
                  <c:v>경조사</c:v>
                </c:pt>
                <c:pt idx="19">
                  <c:v>기타1</c:v>
                </c:pt>
                <c:pt idx="20">
                  <c:v>기타2</c:v>
                </c:pt>
                <c:pt idx="21">
                  <c:v>기타3</c:v>
                </c:pt>
              </c:strCache>
            </c:strRef>
          </c:cat>
          <c:val>
            <c:numRef>
              <c:f>('2월'!$H$4:$H$14,'2월'!$H$16:$H$26)</c:f>
              <c:numCache>
                <c:formatCode>0.0%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6E-49FD-B453-D5E81972F713}"/>
            </c:ext>
          </c:extLst>
        </c:ser>
        <c:axId val="127322368"/>
        <c:axId val="127328256"/>
      </c:barChart>
      <c:catAx>
        <c:axId val="12732236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27328256"/>
        <c:crosses val="autoZero"/>
        <c:auto val="1"/>
        <c:lblAlgn val="ctr"/>
        <c:lblOffset val="100"/>
      </c:catAx>
      <c:valAx>
        <c:axId val="127328256"/>
        <c:scaling>
          <c:orientation val="minMax"/>
        </c:scaling>
        <c:axPos val="l"/>
        <c:majorGridlines/>
        <c:numFmt formatCode="0.0%" sourceLinked="1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27322368"/>
        <c:crosses val="autoZero"/>
        <c:crossBetween val="between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pieChart>
        <c:varyColors val="1"/>
        <c:ser>
          <c:idx val="0"/>
          <c:order val="0"/>
          <c:cat>
            <c:strRef>
              <c:f>'2월'!$A$31:$A$34</c:f>
              <c:strCache>
                <c:ptCount val="4"/>
                <c:pt idx="0">
                  <c:v>소비지출</c:v>
                </c:pt>
                <c:pt idx="1">
                  <c:v>저축/투자</c:v>
                </c:pt>
                <c:pt idx="2">
                  <c:v>보험료</c:v>
                </c:pt>
                <c:pt idx="3">
                  <c:v>대출상환</c:v>
                </c:pt>
              </c:strCache>
            </c:strRef>
          </c:cat>
          <c:val>
            <c:numRef>
              <c:f>'2월'!$C$31:$C$34</c:f>
              <c:numCache>
                <c:formatCode>0.0%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758-4635-8412-A13F29370D59}"/>
            </c:ext>
          </c:extLst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109834243692564"/>
          <c:y val="0.2306529865585"/>
          <c:w val="0.22217587666402516"/>
          <c:h val="0.47859328190036687"/>
        </c:manualLayout>
      </c:layout>
      <c:txPr>
        <a:bodyPr/>
        <a:lstStyle/>
        <a:p>
          <a:pPr>
            <a:defRPr sz="800"/>
          </a:pPr>
          <a:endParaRPr lang="ko-KR"/>
        </a:p>
      </c:txPr>
    </c:legend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doughnutChart>
        <c:varyColors val="1"/>
        <c:ser>
          <c:idx val="0"/>
          <c:order val="0"/>
          <c:cat>
            <c:strRef>
              <c:f>'2월'!$E$37:$E$43</c:f>
              <c:strCache>
                <c:ptCount val="7"/>
                <c:pt idx="0">
                  <c:v>신용카드</c:v>
                </c:pt>
                <c:pt idx="1">
                  <c:v>체크카드</c:v>
                </c:pt>
                <c:pt idx="2">
                  <c:v>신랑용돈</c:v>
                </c:pt>
                <c:pt idx="3">
                  <c:v>신부용돈</c:v>
                </c:pt>
                <c:pt idx="4">
                  <c:v>현금</c:v>
                </c:pt>
                <c:pt idx="5">
                  <c:v>포인트</c:v>
                </c:pt>
                <c:pt idx="6">
                  <c:v>기타</c:v>
                </c:pt>
              </c:strCache>
            </c:strRef>
          </c:cat>
          <c:val>
            <c:numRef>
              <c:f>'2월'!$F$37:$F$43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2E-4A83-B59C-45EE09B3B95E}"/>
            </c:ext>
          </c:extLst>
        </c:ser>
        <c:ser>
          <c:idx val="1"/>
          <c:order val="1"/>
          <c:cat>
            <c:strRef>
              <c:f>'2월'!$E$37:$E$43</c:f>
              <c:strCache>
                <c:ptCount val="7"/>
                <c:pt idx="0">
                  <c:v>신용카드</c:v>
                </c:pt>
                <c:pt idx="1">
                  <c:v>체크카드</c:v>
                </c:pt>
                <c:pt idx="2">
                  <c:v>신랑용돈</c:v>
                </c:pt>
                <c:pt idx="3">
                  <c:v>신부용돈</c:v>
                </c:pt>
                <c:pt idx="4">
                  <c:v>현금</c:v>
                </c:pt>
                <c:pt idx="5">
                  <c:v>포인트</c:v>
                </c:pt>
                <c:pt idx="6">
                  <c:v>기타</c:v>
                </c:pt>
              </c:strCache>
            </c:strRef>
          </c:cat>
          <c:val>
            <c:numRef>
              <c:f>'2월'!$H$37:$H$43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B2E-4A83-B59C-45EE09B3B95E}"/>
            </c:ext>
          </c:extLst>
        </c:ser>
        <c:firstSliceAng val="0"/>
        <c:holeSize val="10"/>
      </c:doughnut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796436638453565"/>
          <c:y val="9.4577554968258745E-2"/>
          <c:w val="0.24842878554393746"/>
          <c:h val="0.87527504563660063"/>
        </c:manualLayout>
      </c:layout>
      <c:txPr>
        <a:bodyPr/>
        <a:lstStyle/>
        <a:p>
          <a:pPr>
            <a:defRPr sz="800"/>
          </a:pPr>
          <a:endParaRPr lang="ko-KR"/>
        </a:p>
      </c:txPr>
    </c:legend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>
        <c:manualLayout>
          <c:layoutTarget val="inner"/>
          <c:xMode val="edge"/>
          <c:yMode val="edge"/>
          <c:x val="9.2631578947368468E-2"/>
          <c:y val="8.1395348837210765E-2"/>
          <c:w val="0.88"/>
          <c:h val="0.58720930232558965"/>
        </c:manualLayout>
      </c:layout>
      <c:barChart>
        <c:barDir val="col"/>
        <c:grouping val="clustered"/>
        <c:varyColors val="1"/>
        <c:ser>
          <c:idx val="0"/>
          <c:order val="0"/>
          <c:cat>
            <c:strRef>
              <c:f>('3월'!$F$4:$F$14,'3월'!$F$16:$F$26)</c:f>
              <c:strCache>
                <c:ptCount val="22"/>
                <c:pt idx="0">
                  <c:v>인터넷마트</c:v>
                </c:pt>
                <c:pt idx="1">
                  <c:v>동네마트</c:v>
                </c:pt>
                <c:pt idx="2">
                  <c:v>편의점</c:v>
                </c:pt>
                <c:pt idx="3">
                  <c:v>외식</c:v>
                </c:pt>
                <c:pt idx="4">
                  <c:v>난방비</c:v>
                </c:pt>
                <c:pt idx="5">
                  <c:v>관리비</c:v>
                </c:pt>
                <c:pt idx="6">
                  <c:v>통신비</c:v>
                </c:pt>
                <c:pt idx="7">
                  <c:v>주유비</c:v>
                </c:pt>
                <c:pt idx="8">
                  <c:v>자동차</c:v>
                </c:pt>
                <c:pt idx="9">
                  <c:v>고양이</c:v>
                </c:pt>
                <c:pt idx="10">
                  <c:v>담배</c:v>
                </c:pt>
                <c:pt idx="11">
                  <c:v>생활용품</c:v>
                </c:pt>
                <c:pt idx="12">
                  <c:v>의류/잡화</c:v>
                </c:pt>
                <c:pt idx="13">
                  <c:v>화장품</c:v>
                </c:pt>
                <c:pt idx="14">
                  <c:v>미용</c:v>
                </c:pt>
                <c:pt idx="15">
                  <c:v>취미</c:v>
                </c:pt>
                <c:pt idx="16">
                  <c:v>건강</c:v>
                </c:pt>
                <c:pt idx="17">
                  <c:v>세금</c:v>
                </c:pt>
                <c:pt idx="18">
                  <c:v>경조사</c:v>
                </c:pt>
                <c:pt idx="19">
                  <c:v>기타1</c:v>
                </c:pt>
                <c:pt idx="20">
                  <c:v>기타2</c:v>
                </c:pt>
                <c:pt idx="21">
                  <c:v>기타3</c:v>
                </c:pt>
              </c:strCache>
            </c:strRef>
          </c:cat>
          <c:val>
            <c:numRef>
              <c:f>('3월'!$H$4:$H$14,'3월'!$H$16:$H$26)</c:f>
              <c:numCache>
                <c:formatCode>0.0%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618-40B4-86BD-7C285CCBC41C}"/>
            </c:ext>
          </c:extLst>
        </c:ser>
        <c:axId val="127541632"/>
        <c:axId val="127543168"/>
      </c:barChart>
      <c:catAx>
        <c:axId val="12754163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27543168"/>
        <c:crosses val="autoZero"/>
        <c:auto val="1"/>
        <c:lblAlgn val="ctr"/>
        <c:lblOffset val="100"/>
      </c:catAx>
      <c:valAx>
        <c:axId val="127543168"/>
        <c:scaling>
          <c:orientation val="minMax"/>
        </c:scaling>
        <c:axPos val="l"/>
        <c:majorGridlines/>
        <c:numFmt formatCode="0.0%" sourceLinked="1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27541632"/>
        <c:crosses val="autoZero"/>
        <c:crossBetween val="between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pieChart>
        <c:varyColors val="1"/>
        <c:ser>
          <c:idx val="0"/>
          <c:order val="0"/>
          <c:cat>
            <c:strRef>
              <c:f>'3월'!$A$31:$A$34</c:f>
              <c:strCache>
                <c:ptCount val="4"/>
                <c:pt idx="0">
                  <c:v>소비지출</c:v>
                </c:pt>
                <c:pt idx="1">
                  <c:v>저축/투자</c:v>
                </c:pt>
                <c:pt idx="2">
                  <c:v>보험료</c:v>
                </c:pt>
                <c:pt idx="3">
                  <c:v>대출상환</c:v>
                </c:pt>
              </c:strCache>
            </c:strRef>
          </c:cat>
          <c:val>
            <c:numRef>
              <c:f>'3월'!$C$31:$C$34</c:f>
              <c:numCache>
                <c:formatCode>0.0%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3E-4B33-AFB8-0E50B9325EA8}"/>
            </c:ext>
          </c:extLst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109834243692564"/>
          <c:y val="0.2306529865585"/>
          <c:w val="0.22217587666402516"/>
          <c:h val="0.47859328190036687"/>
        </c:manualLayout>
      </c:layout>
      <c:txPr>
        <a:bodyPr/>
        <a:lstStyle/>
        <a:p>
          <a:pPr>
            <a:defRPr sz="800"/>
          </a:pPr>
          <a:endParaRPr lang="ko-KR"/>
        </a:p>
      </c:txPr>
    </c:legend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doughnutChart>
        <c:varyColors val="1"/>
        <c:ser>
          <c:idx val="0"/>
          <c:order val="0"/>
          <c:cat>
            <c:strRef>
              <c:f>'3월'!$E$37:$E$43</c:f>
              <c:strCache>
                <c:ptCount val="7"/>
                <c:pt idx="0">
                  <c:v>신용카드</c:v>
                </c:pt>
                <c:pt idx="1">
                  <c:v>체크카드</c:v>
                </c:pt>
                <c:pt idx="2">
                  <c:v>신랑용돈</c:v>
                </c:pt>
                <c:pt idx="3">
                  <c:v>신부용돈</c:v>
                </c:pt>
                <c:pt idx="4">
                  <c:v>현금</c:v>
                </c:pt>
                <c:pt idx="5">
                  <c:v>포인트</c:v>
                </c:pt>
                <c:pt idx="6">
                  <c:v>기타</c:v>
                </c:pt>
              </c:strCache>
            </c:strRef>
          </c:cat>
          <c:val>
            <c:numRef>
              <c:f>'3월'!$F$37:$F$43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76-4E48-9B95-29089775B185}"/>
            </c:ext>
          </c:extLst>
        </c:ser>
        <c:ser>
          <c:idx val="1"/>
          <c:order val="1"/>
          <c:cat>
            <c:strRef>
              <c:f>'3월'!$E$37:$E$43</c:f>
              <c:strCache>
                <c:ptCount val="7"/>
                <c:pt idx="0">
                  <c:v>신용카드</c:v>
                </c:pt>
                <c:pt idx="1">
                  <c:v>체크카드</c:v>
                </c:pt>
                <c:pt idx="2">
                  <c:v>신랑용돈</c:v>
                </c:pt>
                <c:pt idx="3">
                  <c:v>신부용돈</c:v>
                </c:pt>
                <c:pt idx="4">
                  <c:v>현금</c:v>
                </c:pt>
                <c:pt idx="5">
                  <c:v>포인트</c:v>
                </c:pt>
                <c:pt idx="6">
                  <c:v>기타</c:v>
                </c:pt>
              </c:strCache>
            </c:strRef>
          </c:cat>
          <c:val>
            <c:numRef>
              <c:f>'3월'!$H$37:$H$43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276-4E48-9B95-29089775B185}"/>
            </c:ext>
          </c:extLst>
        </c:ser>
        <c:firstSliceAng val="0"/>
        <c:holeSize val="10"/>
      </c:doughnut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796436638453565"/>
          <c:y val="9.4577554968258745E-2"/>
          <c:w val="0.24842878554393746"/>
          <c:h val="0.87527504563660063"/>
        </c:manualLayout>
      </c:layout>
      <c:txPr>
        <a:bodyPr/>
        <a:lstStyle/>
        <a:p>
          <a:pPr>
            <a:defRPr sz="800"/>
          </a:pPr>
          <a:endParaRPr lang="ko-KR"/>
        </a:p>
      </c:txPr>
    </c:legend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>
        <c:manualLayout>
          <c:layoutTarget val="inner"/>
          <c:xMode val="edge"/>
          <c:yMode val="edge"/>
          <c:x val="9.2631578947368468E-2"/>
          <c:y val="8.1395348837210765E-2"/>
          <c:w val="0.88"/>
          <c:h val="0.58720930232558965"/>
        </c:manualLayout>
      </c:layout>
      <c:barChart>
        <c:barDir val="col"/>
        <c:grouping val="clustered"/>
        <c:varyColors val="1"/>
        <c:ser>
          <c:idx val="0"/>
          <c:order val="0"/>
          <c:cat>
            <c:strRef>
              <c:f>('4월'!$F$4:$F$14,'4월'!$F$16:$F$26)</c:f>
              <c:strCache>
                <c:ptCount val="22"/>
                <c:pt idx="0">
                  <c:v>인터넷마트</c:v>
                </c:pt>
                <c:pt idx="1">
                  <c:v>동네마트</c:v>
                </c:pt>
                <c:pt idx="2">
                  <c:v>편의점</c:v>
                </c:pt>
                <c:pt idx="3">
                  <c:v>외식</c:v>
                </c:pt>
                <c:pt idx="4">
                  <c:v>난방비</c:v>
                </c:pt>
                <c:pt idx="5">
                  <c:v>관리비</c:v>
                </c:pt>
                <c:pt idx="6">
                  <c:v>통신비</c:v>
                </c:pt>
                <c:pt idx="7">
                  <c:v>주유비</c:v>
                </c:pt>
                <c:pt idx="8">
                  <c:v>자동차</c:v>
                </c:pt>
                <c:pt idx="9">
                  <c:v>고양이</c:v>
                </c:pt>
                <c:pt idx="10">
                  <c:v>담배</c:v>
                </c:pt>
                <c:pt idx="11">
                  <c:v>생활용품</c:v>
                </c:pt>
                <c:pt idx="12">
                  <c:v>의류/잡화</c:v>
                </c:pt>
                <c:pt idx="13">
                  <c:v>화장품</c:v>
                </c:pt>
                <c:pt idx="14">
                  <c:v>미용</c:v>
                </c:pt>
                <c:pt idx="15">
                  <c:v>취미</c:v>
                </c:pt>
                <c:pt idx="16">
                  <c:v>건강</c:v>
                </c:pt>
                <c:pt idx="17">
                  <c:v>세금</c:v>
                </c:pt>
                <c:pt idx="18">
                  <c:v>경조사</c:v>
                </c:pt>
                <c:pt idx="19">
                  <c:v>기타1</c:v>
                </c:pt>
                <c:pt idx="20">
                  <c:v>기타2</c:v>
                </c:pt>
                <c:pt idx="21">
                  <c:v>기타3</c:v>
                </c:pt>
              </c:strCache>
            </c:strRef>
          </c:cat>
          <c:val>
            <c:numRef>
              <c:f>('4월'!$H$4:$H$14,'4월'!$H$16:$H$26)</c:f>
              <c:numCache>
                <c:formatCode>0.0%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B1-47EF-AA70-C933846C4777}"/>
            </c:ext>
          </c:extLst>
        </c:ser>
        <c:axId val="127383808"/>
        <c:axId val="127389696"/>
      </c:barChart>
      <c:catAx>
        <c:axId val="12738380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27389696"/>
        <c:crosses val="autoZero"/>
        <c:auto val="1"/>
        <c:lblAlgn val="ctr"/>
        <c:lblOffset val="100"/>
      </c:catAx>
      <c:valAx>
        <c:axId val="127389696"/>
        <c:scaling>
          <c:orientation val="minMax"/>
        </c:scaling>
        <c:axPos val="l"/>
        <c:majorGridlines/>
        <c:numFmt formatCode="0.0%" sourceLinked="1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27383808"/>
        <c:crosses val="autoZero"/>
        <c:crossBetween val="between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pieChart>
        <c:varyColors val="1"/>
        <c:ser>
          <c:idx val="0"/>
          <c:order val="0"/>
          <c:cat>
            <c:strRef>
              <c:f>'4월'!$A$31:$A$34</c:f>
              <c:strCache>
                <c:ptCount val="4"/>
                <c:pt idx="0">
                  <c:v>소비지출</c:v>
                </c:pt>
                <c:pt idx="1">
                  <c:v>저축/투자</c:v>
                </c:pt>
                <c:pt idx="2">
                  <c:v>보험료</c:v>
                </c:pt>
                <c:pt idx="3">
                  <c:v>대출상환</c:v>
                </c:pt>
              </c:strCache>
            </c:strRef>
          </c:cat>
          <c:val>
            <c:numRef>
              <c:f>'4월'!$C$31:$C$34</c:f>
              <c:numCache>
                <c:formatCode>0.0%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93-414B-8F9D-E9EBA4D30904}"/>
            </c:ext>
          </c:extLst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109834243692564"/>
          <c:y val="0.2306529865585"/>
          <c:w val="0.22217587666402516"/>
          <c:h val="0.47859328190036687"/>
        </c:manualLayout>
      </c:layout>
      <c:txPr>
        <a:bodyPr/>
        <a:lstStyle/>
        <a:p>
          <a:pPr>
            <a:defRPr sz="800"/>
          </a:pPr>
          <a:endParaRPr lang="ko-KR"/>
        </a:p>
      </c:txPr>
    </c:legend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doughnutChart>
        <c:varyColors val="1"/>
        <c:ser>
          <c:idx val="0"/>
          <c:order val="0"/>
          <c:cat>
            <c:strRef>
              <c:f>'4월'!$E$37:$E$43</c:f>
              <c:strCache>
                <c:ptCount val="7"/>
                <c:pt idx="0">
                  <c:v>신용카드</c:v>
                </c:pt>
                <c:pt idx="1">
                  <c:v>체크카드</c:v>
                </c:pt>
                <c:pt idx="2">
                  <c:v>신랑용돈</c:v>
                </c:pt>
                <c:pt idx="3">
                  <c:v>신부용돈</c:v>
                </c:pt>
                <c:pt idx="4">
                  <c:v>현금</c:v>
                </c:pt>
                <c:pt idx="5">
                  <c:v>포인트</c:v>
                </c:pt>
                <c:pt idx="6">
                  <c:v>기타</c:v>
                </c:pt>
              </c:strCache>
            </c:strRef>
          </c:cat>
          <c:val>
            <c:numRef>
              <c:f>'4월'!$F$37:$F$43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0A-44B6-A445-56B8708DDCCD}"/>
            </c:ext>
          </c:extLst>
        </c:ser>
        <c:ser>
          <c:idx val="1"/>
          <c:order val="1"/>
          <c:cat>
            <c:strRef>
              <c:f>'4월'!$E$37:$E$43</c:f>
              <c:strCache>
                <c:ptCount val="7"/>
                <c:pt idx="0">
                  <c:v>신용카드</c:v>
                </c:pt>
                <c:pt idx="1">
                  <c:v>체크카드</c:v>
                </c:pt>
                <c:pt idx="2">
                  <c:v>신랑용돈</c:v>
                </c:pt>
                <c:pt idx="3">
                  <c:v>신부용돈</c:v>
                </c:pt>
                <c:pt idx="4">
                  <c:v>현금</c:v>
                </c:pt>
                <c:pt idx="5">
                  <c:v>포인트</c:v>
                </c:pt>
                <c:pt idx="6">
                  <c:v>기타</c:v>
                </c:pt>
              </c:strCache>
            </c:strRef>
          </c:cat>
          <c:val>
            <c:numRef>
              <c:f>'4월'!$H$37:$H$43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D0A-44B6-A445-56B8708DDCCD}"/>
            </c:ext>
          </c:extLst>
        </c:ser>
        <c:firstSliceAng val="0"/>
        <c:holeSize val="10"/>
      </c:doughnut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796436638453565"/>
          <c:y val="9.4577554968258745E-2"/>
          <c:w val="0.24842878554393746"/>
          <c:h val="0.87527504563660063"/>
        </c:manualLayout>
      </c:layout>
      <c:txPr>
        <a:bodyPr/>
        <a:lstStyle/>
        <a:p>
          <a:pPr>
            <a:defRPr sz="800"/>
          </a:pPr>
          <a:endParaRPr lang="ko-KR"/>
        </a:p>
      </c:txPr>
    </c:legend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plotArea>
      <c:layout>
        <c:manualLayout>
          <c:layoutTarget val="inner"/>
          <c:xMode val="edge"/>
          <c:yMode val="edge"/>
          <c:x val="8.7649341381918863E-2"/>
          <c:y val="0.1111111111111111"/>
          <c:w val="0.8890134357475995"/>
          <c:h val="0.72266341707286585"/>
        </c:manualLayout>
      </c:layout>
      <c:lineChart>
        <c:grouping val="standard"/>
        <c:ser>
          <c:idx val="0"/>
          <c:order val="0"/>
          <c:tx>
            <c:v>총 소득</c:v>
          </c:tx>
          <c:marker>
            <c:symbol val="none"/>
          </c:marker>
          <c:cat>
            <c:strRef>
              <c:f>연간현금흐름!$C$4:$N$4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연간현금흐름!$C$8:$N$8</c:f>
              <c:numCache>
                <c:formatCode>_-* #,##0_-;\-* #,##0_-;_-* "-"_-;_-@_-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54-46FF-8476-6A5BA8240D1D}"/>
            </c:ext>
          </c:extLst>
        </c:ser>
        <c:marker val="1"/>
        <c:axId val="125540608"/>
        <c:axId val="125542400"/>
      </c:lineChart>
      <c:catAx>
        <c:axId val="12554060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25542400"/>
        <c:crosses val="autoZero"/>
        <c:auto val="1"/>
        <c:lblAlgn val="ctr"/>
        <c:lblOffset val="100"/>
      </c:catAx>
      <c:valAx>
        <c:axId val="125542400"/>
        <c:scaling>
          <c:orientation val="minMax"/>
        </c:scaling>
        <c:axPos val="l"/>
        <c:majorGridlines/>
        <c:numFmt formatCode="_-* #,##0_-;\-* #,##0_-;_-* &quot;-&quot;_-;_-@_-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ko-KR"/>
          </a:p>
        </c:txPr>
        <c:crossAx val="12554060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88515440237415965"/>
          <c:y val="1.0143315418905981E-2"/>
          <c:w val="0.10268378063009002"/>
          <c:h val="9.1983918676832033E-2"/>
        </c:manualLayout>
      </c:layout>
      <c:txPr>
        <a:bodyPr/>
        <a:lstStyle/>
        <a:p>
          <a:pPr>
            <a:defRPr>
              <a:latin typeface="나눔고딕" pitchFamily="50" charset="-127"/>
              <a:ea typeface="나눔고딕" pitchFamily="50" charset="-127"/>
            </a:defRPr>
          </a:pPr>
          <a:endParaRPr lang="ko-KR"/>
        </a:p>
      </c:txPr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>
        <c:manualLayout>
          <c:layoutTarget val="inner"/>
          <c:xMode val="edge"/>
          <c:yMode val="edge"/>
          <c:x val="9.2631578947368468E-2"/>
          <c:y val="8.1395348837210765E-2"/>
          <c:w val="0.88"/>
          <c:h val="0.58720930232558965"/>
        </c:manualLayout>
      </c:layout>
      <c:barChart>
        <c:barDir val="col"/>
        <c:grouping val="clustered"/>
        <c:varyColors val="1"/>
        <c:ser>
          <c:idx val="0"/>
          <c:order val="0"/>
          <c:cat>
            <c:strRef>
              <c:f>('5월'!$F$4:$F$14,'5월'!$F$16:$F$26)</c:f>
              <c:strCache>
                <c:ptCount val="22"/>
                <c:pt idx="0">
                  <c:v>인터넷마트</c:v>
                </c:pt>
                <c:pt idx="1">
                  <c:v>동네마트</c:v>
                </c:pt>
                <c:pt idx="2">
                  <c:v>편의점</c:v>
                </c:pt>
                <c:pt idx="3">
                  <c:v>외식</c:v>
                </c:pt>
                <c:pt idx="4">
                  <c:v>난방비</c:v>
                </c:pt>
                <c:pt idx="5">
                  <c:v>관리비</c:v>
                </c:pt>
                <c:pt idx="6">
                  <c:v>통신비</c:v>
                </c:pt>
                <c:pt idx="7">
                  <c:v>주유비</c:v>
                </c:pt>
                <c:pt idx="8">
                  <c:v>자동차</c:v>
                </c:pt>
                <c:pt idx="9">
                  <c:v>고양이</c:v>
                </c:pt>
                <c:pt idx="10">
                  <c:v>담배</c:v>
                </c:pt>
                <c:pt idx="11">
                  <c:v>생활용품</c:v>
                </c:pt>
                <c:pt idx="12">
                  <c:v>의류/잡화</c:v>
                </c:pt>
                <c:pt idx="13">
                  <c:v>화장품</c:v>
                </c:pt>
                <c:pt idx="14">
                  <c:v>미용</c:v>
                </c:pt>
                <c:pt idx="15">
                  <c:v>취미</c:v>
                </c:pt>
                <c:pt idx="16">
                  <c:v>건강</c:v>
                </c:pt>
                <c:pt idx="17">
                  <c:v>세금</c:v>
                </c:pt>
                <c:pt idx="18">
                  <c:v>경조사</c:v>
                </c:pt>
                <c:pt idx="19">
                  <c:v>기타1</c:v>
                </c:pt>
                <c:pt idx="20">
                  <c:v>기타2</c:v>
                </c:pt>
                <c:pt idx="21">
                  <c:v>기타3</c:v>
                </c:pt>
              </c:strCache>
            </c:strRef>
          </c:cat>
          <c:val>
            <c:numRef>
              <c:f>('5월'!$H$4:$H$14,'5월'!$H$16:$H$26)</c:f>
              <c:numCache>
                <c:formatCode>0.0%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75-41DE-9E79-0E89A945AB48}"/>
            </c:ext>
          </c:extLst>
        </c:ser>
        <c:axId val="127807872"/>
        <c:axId val="127809408"/>
      </c:barChart>
      <c:catAx>
        <c:axId val="12780787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27809408"/>
        <c:crosses val="autoZero"/>
        <c:auto val="1"/>
        <c:lblAlgn val="ctr"/>
        <c:lblOffset val="100"/>
      </c:catAx>
      <c:valAx>
        <c:axId val="127809408"/>
        <c:scaling>
          <c:orientation val="minMax"/>
        </c:scaling>
        <c:axPos val="l"/>
        <c:majorGridlines/>
        <c:numFmt formatCode="0.0%" sourceLinked="1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27807872"/>
        <c:crosses val="autoZero"/>
        <c:crossBetween val="between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pieChart>
        <c:varyColors val="1"/>
        <c:ser>
          <c:idx val="0"/>
          <c:order val="0"/>
          <c:cat>
            <c:strRef>
              <c:f>'5월'!$A$31:$A$34</c:f>
              <c:strCache>
                <c:ptCount val="4"/>
                <c:pt idx="0">
                  <c:v>소비지출</c:v>
                </c:pt>
                <c:pt idx="1">
                  <c:v>저축/투자</c:v>
                </c:pt>
                <c:pt idx="2">
                  <c:v>보험료</c:v>
                </c:pt>
                <c:pt idx="3">
                  <c:v>대출상환</c:v>
                </c:pt>
              </c:strCache>
            </c:strRef>
          </c:cat>
          <c:val>
            <c:numRef>
              <c:f>'5월'!$C$31:$C$34</c:f>
              <c:numCache>
                <c:formatCode>0.0%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58F-4A08-9BE5-A273B8A3E2EB}"/>
            </c:ext>
          </c:extLst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109834243692564"/>
          <c:y val="0.2306529865585"/>
          <c:w val="0.22217587666402516"/>
          <c:h val="0.47859328190036687"/>
        </c:manualLayout>
      </c:layout>
      <c:txPr>
        <a:bodyPr/>
        <a:lstStyle/>
        <a:p>
          <a:pPr>
            <a:defRPr sz="800"/>
          </a:pPr>
          <a:endParaRPr lang="ko-KR"/>
        </a:p>
      </c:txPr>
    </c:legend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doughnutChart>
        <c:varyColors val="1"/>
        <c:ser>
          <c:idx val="0"/>
          <c:order val="0"/>
          <c:cat>
            <c:strRef>
              <c:f>'5월'!$E$37:$E$43</c:f>
              <c:strCache>
                <c:ptCount val="7"/>
                <c:pt idx="0">
                  <c:v>신용카드</c:v>
                </c:pt>
                <c:pt idx="1">
                  <c:v>체크카드</c:v>
                </c:pt>
                <c:pt idx="2">
                  <c:v>신랑용돈</c:v>
                </c:pt>
                <c:pt idx="3">
                  <c:v>신부용돈</c:v>
                </c:pt>
                <c:pt idx="4">
                  <c:v>현금</c:v>
                </c:pt>
                <c:pt idx="5">
                  <c:v>포인트</c:v>
                </c:pt>
                <c:pt idx="6">
                  <c:v>기타</c:v>
                </c:pt>
              </c:strCache>
            </c:strRef>
          </c:cat>
          <c:val>
            <c:numRef>
              <c:f>'5월'!$F$37:$F$43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AC9-49F9-A922-7CFCC5C687AE}"/>
            </c:ext>
          </c:extLst>
        </c:ser>
        <c:ser>
          <c:idx val="1"/>
          <c:order val="1"/>
          <c:cat>
            <c:strRef>
              <c:f>'5월'!$E$37:$E$43</c:f>
              <c:strCache>
                <c:ptCount val="7"/>
                <c:pt idx="0">
                  <c:v>신용카드</c:v>
                </c:pt>
                <c:pt idx="1">
                  <c:v>체크카드</c:v>
                </c:pt>
                <c:pt idx="2">
                  <c:v>신랑용돈</c:v>
                </c:pt>
                <c:pt idx="3">
                  <c:v>신부용돈</c:v>
                </c:pt>
                <c:pt idx="4">
                  <c:v>현금</c:v>
                </c:pt>
                <c:pt idx="5">
                  <c:v>포인트</c:v>
                </c:pt>
                <c:pt idx="6">
                  <c:v>기타</c:v>
                </c:pt>
              </c:strCache>
            </c:strRef>
          </c:cat>
          <c:val>
            <c:numRef>
              <c:f>'5월'!$H$37:$H$43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AC9-49F9-A922-7CFCC5C687AE}"/>
            </c:ext>
          </c:extLst>
        </c:ser>
        <c:firstSliceAng val="0"/>
        <c:holeSize val="10"/>
      </c:doughnut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796436638453565"/>
          <c:y val="9.4577554968258745E-2"/>
          <c:w val="0.24842878554393746"/>
          <c:h val="0.87527504563660063"/>
        </c:manualLayout>
      </c:layout>
      <c:txPr>
        <a:bodyPr/>
        <a:lstStyle/>
        <a:p>
          <a:pPr>
            <a:defRPr sz="800"/>
          </a:pPr>
          <a:endParaRPr lang="ko-KR"/>
        </a:p>
      </c:txPr>
    </c:legend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>
        <c:manualLayout>
          <c:layoutTarget val="inner"/>
          <c:xMode val="edge"/>
          <c:yMode val="edge"/>
          <c:x val="9.2631578947368468E-2"/>
          <c:y val="8.1395348837210765E-2"/>
          <c:w val="0.88"/>
          <c:h val="0.58720930232558965"/>
        </c:manualLayout>
      </c:layout>
      <c:barChart>
        <c:barDir val="col"/>
        <c:grouping val="clustered"/>
        <c:varyColors val="1"/>
        <c:ser>
          <c:idx val="0"/>
          <c:order val="0"/>
          <c:cat>
            <c:strRef>
              <c:f>('6월'!$F$4:$F$14,'6월'!$F$16:$F$26)</c:f>
              <c:strCache>
                <c:ptCount val="22"/>
                <c:pt idx="0">
                  <c:v>인터넷마트</c:v>
                </c:pt>
                <c:pt idx="1">
                  <c:v>동네마트</c:v>
                </c:pt>
                <c:pt idx="2">
                  <c:v>편의점</c:v>
                </c:pt>
                <c:pt idx="3">
                  <c:v>외식</c:v>
                </c:pt>
                <c:pt idx="4">
                  <c:v>난방비</c:v>
                </c:pt>
                <c:pt idx="5">
                  <c:v>관리비</c:v>
                </c:pt>
                <c:pt idx="6">
                  <c:v>통신비</c:v>
                </c:pt>
                <c:pt idx="7">
                  <c:v>주유비</c:v>
                </c:pt>
                <c:pt idx="8">
                  <c:v>자동차</c:v>
                </c:pt>
                <c:pt idx="9">
                  <c:v>고양이</c:v>
                </c:pt>
                <c:pt idx="10">
                  <c:v>담배</c:v>
                </c:pt>
                <c:pt idx="11">
                  <c:v>생활용품</c:v>
                </c:pt>
                <c:pt idx="12">
                  <c:v>의류/잡화</c:v>
                </c:pt>
                <c:pt idx="13">
                  <c:v>화장품</c:v>
                </c:pt>
                <c:pt idx="14">
                  <c:v>미용</c:v>
                </c:pt>
                <c:pt idx="15">
                  <c:v>취미</c:v>
                </c:pt>
                <c:pt idx="16">
                  <c:v>건강</c:v>
                </c:pt>
                <c:pt idx="17">
                  <c:v>세금</c:v>
                </c:pt>
                <c:pt idx="18">
                  <c:v>경조사</c:v>
                </c:pt>
                <c:pt idx="19">
                  <c:v>기타1</c:v>
                </c:pt>
                <c:pt idx="20">
                  <c:v>기타2</c:v>
                </c:pt>
                <c:pt idx="21">
                  <c:v>기타3</c:v>
                </c:pt>
              </c:strCache>
            </c:strRef>
          </c:cat>
          <c:val>
            <c:numRef>
              <c:f>('6월'!$H$4:$H$14,'6월'!$H$16:$H$26)</c:f>
              <c:numCache>
                <c:formatCode>0.0%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04-4A0C-A624-11F9C449C0EB}"/>
            </c:ext>
          </c:extLst>
        </c:ser>
        <c:axId val="128063744"/>
        <c:axId val="128073728"/>
      </c:barChart>
      <c:catAx>
        <c:axId val="12806374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28073728"/>
        <c:crosses val="autoZero"/>
        <c:auto val="1"/>
        <c:lblAlgn val="ctr"/>
        <c:lblOffset val="100"/>
      </c:catAx>
      <c:valAx>
        <c:axId val="128073728"/>
        <c:scaling>
          <c:orientation val="minMax"/>
        </c:scaling>
        <c:axPos val="l"/>
        <c:majorGridlines/>
        <c:numFmt formatCode="0.0%" sourceLinked="1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28063744"/>
        <c:crosses val="autoZero"/>
        <c:crossBetween val="between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pieChart>
        <c:varyColors val="1"/>
        <c:ser>
          <c:idx val="0"/>
          <c:order val="0"/>
          <c:cat>
            <c:strRef>
              <c:f>'6월'!$A$31:$A$34</c:f>
              <c:strCache>
                <c:ptCount val="4"/>
                <c:pt idx="0">
                  <c:v>소비지출</c:v>
                </c:pt>
                <c:pt idx="1">
                  <c:v>저축/투자</c:v>
                </c:pt>
                <c:pt idx="2">
                  <c:v>보험료</c:v>
                </c:pt>
                <c:pt idx="3">
                  <c:v>대출상환</c:v>
                </c:pt>
              </c:strCache>
            </c:strRef>
          </c:cat>
          <c:val>
            <c:numRef>
              <c:f>'6월'!$C$31:$C$34</c:f>
              <c:numCache>
                <c:formatCode>0.0%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7DF-4E11-A1D3-2ADB3D006528}"/>
            </c:ext>
          </c:extLst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109834243692564"/>
          <c:y val="0.2306529865585"/>
          <c:w val="0.22217587666402516"/>
          <c:h val="0.47859328190036687"/>
        </c:manualLayout>
      </c:layout>
      <c:txPr>
        <a:bodyPr/>
        <a:lstStyle/>
        <a:p>
          <a:pPr>
            <a:defRPr sz="800"/>
          </a:pPr>
          <a:endParaRPr lang="ko-KR"/>
        </a:p>
      </c:txPr>
    </c:legend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doughnutChart>
        <c:varyColors val="1"/>
        <c:ser>
          <c:idx val="0"/>
          <c:order val="0"/>
          <c:cat>
            <c:strRef>
              <c:f>'6월'!$E$37:$E$43</c:f>
              <c:strCache>
                <c:ptCount val="7"/>
                <c:pt idx="0">
                  <c:v>신용카드</c:v>
                </c:pt>
                <c:pt idx="1">
                  <c:v>체크카드</c:v>
                </c:pt>
                <c:pt idx="2">
                  <c:v>신랑용돈</c:v>
                </c:pt>
                <c:pt idx="3">
                  <c:v>신부용돈</c:v>
                </c:pt>
                <c:pt idx="4">
                  <c:v>현금</c:v>
                </c:pt>
                <c:pt idx="5">
                  <c:v>포인트</c:v>
                </c:pt>
                <c:pt idx="6">
                  <c:v>기타</c:v>
                </c:pt>
              </c:strCache>
            </c:strRef>
          </c:cat>
          <c:val>
            <c:numRef>
              <c:f>'6월'!$F$37:$F$43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94E-4E50-9F3E-A3756DCA3254}"/>
            </c:ext>
          </c:extLst>
        </c:ser>
        <c:ser>
          <c:idx val="1"/>
          <c:order val="1"/>
          <c:cat>
            <c:strRef>
              <c:f>'6월'!$E$37:$E$43</c:f>
              <c:strCache>
                <c:ptCount val="7"/>
                <c:pt idx="0">
                  <c:v>신용카드</c:v>
                </c:pt>
                <c:pt idx="1">
                  <c:v>체크카드</c:v>
                </c:pt>
                <c:pt idx="2">
                  <c:v>신랑용돈</c:v>
                </c:pt>
                <c:pt idx="3">
                  <c:v>신부용돈</c:v>
                </c:pt>
                <c:pt idx="4">
                  <c:v>현금</c:v>
                </c:pt>
                <c:pt idx="5">
                  <c:v>포인트</c:v>
                </c:pt>
                <c:pt idx="6">
                  <c:v>기타</c:v>
                </c:pt>
              </c:strCache>
            </c:strRef>
          </c:cat>
          <c:val>
            <c:numRef>
              <c:f>'6월'!$H$37:$H$43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94E-4E50-9F3E-A3756DCA3254}"/>
            </c:ext>
          </c:extLst>
        </c:ser>
        <c:firstSliceAng val="0"/>
        <c:holeSize val="10"/>
      </c:doughnut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796436638453565"/>
          <c:y val="9.4577554968258745E-2"/>
          <c:w val="0.24842878554393746"/>
          <c:h val="0.87527504563660063"/>
        </c:manualLayout>
      </c:layout>
      <c:txPr>
        <a:bodyPr/>
        <a:lstStyle/>
        <a:p>
          <a:pPr>
            <a:defRPr sz="800"/>
          </a:pPr>
          <a:endParaRPr lang="ko-KR"/>
        </a:p>
      </c:txPr>
    </c:legend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>
        <c:manualLayout>
          <c:layoutTarget val="inner"/>
          <c:xMode val="edge"/>
          <c:yMode val="edge"/>
          <c:x val="9.2631578947368468E-2"/>
          <c:y val="8.1395348837210765E-2"/>
          <c:w val="0.88"/>
          <c:h val="0.58720930232558965"/>
        </c:manualLayout>
      </c:layout>
      <c:barChart>
        <c:barDir val="col"/>
        <c:grouping val="clustered"/>
        <c:varyColors val="1"/>
        <c:ser>
          <c:idx val="0"/>
          <c:order val="0"/>
          <c:cat>
            <c:strRef>
              <c:f>('7월'!$F$4:$F$14,'7월'!$F$16:$F$26)</c:f>
              <c:strCache>
                <c:ptCount val="22"/>
                <c:pt idx="0">
                  <c:v>인터넷마트</c:v>
                </c:pt>
                <c:pt idx="1">
                  <c:v>동네마트</c:v>
                </c:pt>
                <c:pt idx="2">
                  <c:v>편의점</c:v>
                </c:pt>
                <c:pt idx="3">
                  <c:v>외식</c:v>
                </c:pt>
                <c:pt idx="4">
                  <c:v>난방비</c:v>
                </c:pt>
                <c:pt idx="5">
                  <c:v>관리비</c:v>
                </c:pt>
                <c:pt idx="6">
                  <c:v>통신비</c:v>
                </c:pt>
                <c:pt idx="7">
                  <c:v>주유비</c:v>
                </c:pt>
                <c:pt idx="8">
                  <c:v>자동차</c:v>
                </c:pt>
                <c:pt idx="9">
                  <c:v>고양이</c:v>
                </c:pt>
                <c:pt idx="10">
                  <c:v>담배</c:v>
                </c:pt>
                <c:pt idx="11">
                  <c:v>생활용품</c:v>
                </c:pt>
                <c:pt idx="12">
                  <c:v>의류/잡화</c:v>
                </c:pt>
                <c:pt idx="13">
                  <c:v>화장품</c:v>
                </c:pt>
                <c:pt idx="14">
                  <c:v>미용</c:v>
                </c:pt>
                <c:pt idx="15">
                  <c:v>취미</c:v>
                </c:pt>
                <c:pt idx="16">
                  <c:v>건강</c:v>
                </c:pt>
                <c:pt idx="17">
                  <c:v>세금</c:v>
                </c:pt>
                <c:pt idx="18">
                  <c:v>경조사</c:v>
                </c:pt>
                <c:pt idx="19">
                  <c:v>기타1</c:v>
                </c:pt>
                <c:pt idx="20">
                  <c:v>기타2</c:v>
                </c:pt>
                <c:pt idx="21">
                  <c:v>기타3</c:v>
                </c:pt>
              </c:strCache>
            </c:strRef>
          </c:cat>
          <c:val>
            <c:numRef>
              <c:f>('7월'!$H$4:$H$14,'7월'!$H$16:$H$26)</c:f>
              <c:numCache>
                <c:formatCode>0.0%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7E-4349-AB0C-EF292E2F68B1}"/>
            </c:ext>
          </c:extLst>
        </c:ser>
        <c:axId val="128225664"/>
        <c:axId val="128227200"/>
      </c:barChart>
      <c:catAx>
        <c:axId val="12822566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28227200"/>
        <c:crosses val="autoZero"/>
        <c:auto val="1"/>
        <c:lblAlgn val="ctr"/>
        <c:lblOffset val="100"/>
      </c:catAx>
      <c:valAx>
        <c:axId val="128227200"/>
        <c:scaling>
          <c:orientation val="minMax"/>
        </c:scaling>
        <c:axPos val="l"/>
        <c:majorGridlines/>
        <c:numFmt formatCode="0.0%" sourceLinked="1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28225664"/>
        <c:crosses val="autoZero"/>
        <c:crossBetween val="between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pieChart>
        <c:varyColors val="1"/>
        <c:ser>
          <c:idx val="0"/>
          <c:order val="0"/>
          <c:cat>
            <c:strRef>
              <c:f>'7월'!$A$31:$A$34</c:f>
              <c:strCache>
                <c:ptCount val="4"/>
                <c:pt idx="0">
                  <c:v>소비지출</c:v>
                </c:pt>
                <c:pt idx="1">
                  <c:v>저축/투자</c:v>
                </c:pt>
                <c:pt idx="2">
                  <c:v>보험료</c:v>
                </c:pt>
                <c:pt idx="3">
                  <c:v>대출상환</c:v>
                </c:pt>
              </c:strCache>
            </c:strRef>
          </c:cat>
          <c:val>
            <c:numRef>
              <c:f>'7월'!$C$31:$C$34</c:f>
              <c:numCache>
                <c:formatCode>0.0%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70-4F31-B405-DE3A784C4538}"/>
            </c:ext>
          </c:extLst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109834243692564"/>
          <c:y val="0.2306529865585"/>
          <c:w val="0.22217587666402516"/>
          <c:h val="0.47859328190036687"/>
        </c:manualLayout>
      </c:layout>
      <c:txPr>
        <a:bodyPr/>
        <a:lstStyle/>
        <a:p>
          <a:pPr>
            <a:defRPr sz="800"/>
          </a:pPr>
          <a:endParaRPr lang="ko-KR"/>
        </a:p>
      </c:txPr>
    </c:legend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doughnutChart>
        <c:varyColors val="1"/>
        <c:ser>
          <c:idx val="0"/>
          <c:order val="0"/>
          <c:cat>
            <c:strRef>
              <c:f>'7월'!$E$37:$E$43</c:f>
              <c:strCache>
                <c:ptCount val="7"/>
                <c:pt idx="0">
                  <c:v>신용카드</c:v>
                </c:pt>
                <c:pt idx="1">
                  <c:v>체크카드</c:v>
                </c:pt>
                <c:pt idx="2">
                  <c:v>신랑용돈</c:v>
                </c:pt>
                <c:pt idx="3">
                  <c:v>신부용돈</c:v>
                </c:pt>
                <c:pt idx="4">
                  <c:v>현금</c:v>
                </c:pt>
                <c:pt idx="5">
                  <c:v>포인트</c:v>
                </c:pt>
                <c:pt idx="6">
                  <c:v>기타</c:v>
                </c:pt>
              </c:strCache>
            </c:strRef>
          </c:cat>
          <c:val>
            <c:numRef>
              <c:f>'7월'!$F$37:$F$43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54-445E-97BD-F32D476FE24D}"/>
            </c:ext>
          </c:extLst>
        </c:ser>
        <c:ser>
          <c:idx val="1"/>
          <c:order val="1"/>
          <c:cat>
            <c:strRef>
              <c:f>'7월'!$E$37:$E$43</c:f>
              <c:strCache>
                <c:ptCount val="7"/>
                <c:pt idx="0">
                  <c:v>신용카드</c:v>
                </c:pt>
                <c:pt idx="1">
                  <c:v>체크카드</c:v>
                </c:pt>
                <c:pt idx="2">
                  <c:v>신랑용돈</c:v>
                </c:pt>
                <c:pt idx="3">
                  <c:v>신부용돈</c:v>
                </c:pt>
                <c:pt idx="4">
                  <c:v>현금</c:v>
                </c:pt>
                <c:pt idx="5">
                  <c:v>포인트</c:v>
                </c:pt>
                <c:pt idx="6">
                  <c:v>기타</c:v>
                </c:pt>
              </c:strCache>
            </c:strRef>
          </c:cat>
          <c:val>
            <c:numRef>
              <c:f>'7월'!$H$37:$H$43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E54-445E-97BD-F32D476FE24D}"/>
            </c:ext>
          </c:extLst>
        </c:ser>
        <c:firstSliceAng val="0"/>
        <c:holeSize val="10"/>
      </c:doughnut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796436638453565"/>
          <c:y val="9.4577554968258745E-2"/>
          <c:w val="0.24842878554393746"/>
          <c:h val="0.87527504563660063"/>
        </c:manualLayout>
      </c:layout>
      <c:txPr>
        <a:bodyPr/>
        <a:lstStyle/>
        <a:p>
          <a:pPr>
            <a:defRPr sz="800"/>
          </a:pPr>
          <a:endParaRPr lang="ko-KR"/>
        </a:p>
      </c:txPr>
    </c:legend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>
        <c:manualLayout>
          <c:layoutTarget val="inner"/>
          <c:xMode val="edge"/>
          <c:yMode val="edge"/>
          <c:x val="9.2631578947368468E-2"/>
          <c:y val="8.1395348837210765E-2"/>
          <c:w val="0.88"/>
          <c:h val="0.58720930232558965"/>
        </c:manualLayout>
      </c:layout>
      <c:barChart>
        <c:barDir val="col"/>
        <c:grouping val="clustered"/>
        <c:varyColors val="1"/>
        <c:ser>
          <c:idx val="0"/>
          <c:order val="0"/>
          <c:cat>
            <c:strRef>
              <c:f>('8월'!$F$4:$F$14,'8월'!$F$16:$F$26)</c:f>
              <c:strCache>
                <c:ptCount val="22"/>
                <c:pt idx="0">
                  <c:v>인터넷마트</c:v>
                </c:pt>
                <c:pt idx="1">
                  <c:v>동네마트</c:v>
                </c:pt>
                <c:pt idx="2">
                  <c:v>편의점</c:v>
                </c:pt>
                <c:pt idx="3">
                  <c:v>외식</c:v>
                </c:pt>
                <c:pt idx="4">
                  <c:v>난방비</c:v>
                </c:pt>
                <c:pt idx="5">
                  <c:v>관리비</c:v>
                </c:pt>
                <c:pt idx="6">
                  <c:v>통신비</c:v>
                </c:pt>
                <c:pt idx="7">
                  <c:v>주유비</c:v>
                </c:pt>
                <c:pt idx="8">
                  <c:v>자동차</c:v>
                </c:pt>
                <c:pt idx="9">
                  <c:v>고양이</c:v>
                </c:pt>
                <c:pt idx="10">
                  <c:v>담배</c:v>
                </c:pt>
                <c:pt idx="11">
                  <c:v>생활용품</c:v>
                </c:pt>
                <c:pt idx="12">
                  <c:v>의류/잡화</c:v>
                </c:pt>
                <c:pt idx="13">
                  <c:v>화장품</c:v>
                </c:pt>
                <c:pt idx="14">
                  <c:v>미용</c:v>
                </c:pt>
                <c:pt idx="15">
                  <c:v>취미</c:v>
                </c:pt>
                <c:pt idx="16">
                  <c:v>건강</c:v>
                </c:pt>
                <c:pt idx="17">
                  <c:v>세금</c:v>
                </c:pt>
                <c:pt idx="18">
                  <c:v>경조사</c:v>
                </c:pt>
                <c:pt idx="19">
                  <c:v>기타1</c:v>
                </c:pt>
                <c:pt idx="20">
                  <c:v>기타2</c:v>
                </c:pt>
                <c:pt idx="21">
                  <c:v>기타3</c:v>
                </c:pt>
              </c:strCache>
            </c:strRef>
          </c:cat>
          <c:val>
            <c:numRef>
              <c:f>('8월'!$H$4:$H$14,'8월'!$H$16:$H$26)</c:f>
              <c:numCache>
                <c:formatCode>0.0%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CDC-404B-AA04-01829FCD4C95}"/>
            </c:ext>
          </c:extLst>
        </c:ser>
        <c:axId val="127416576"/>
        <c:axId val="127430656"/>
      </c:barChart>
      <c:catAx>
        <c:axId val="12741657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27430656"/>
        <c:crosses val="autoZero"/>
        <c:auto val="1"/>
        <c:lblAlgn val="ctr"/>
        <c:lblOffset val="100"/>
      </c:catAx>
      <c:valAx>
        <c:axId val="127430656"/>
        <c:scaling>
          <c:orientation val="minMax"/>
        </c:scaling>
        <c:axPos val="l"/>
        <c:majorGridlines/>
        <c:numFmt formatCode="0.0%" sourceLinked="1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27416576"/>
        <c:crosses val="autoZero"/>
        <c:crossBetween val="between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>
        <c:manualLayout>
          <c:layoutTarget val="inner"/>
          <c:xMode val="edge"/>
          <c:yMode val="edge"/>
          <c:x val="0.14924929578317037"/>
          <c:y val="0.14850794692330124"/>
          <c:w val="0.5337222892904977"/>
          <c:h val="0.78204760863225431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318A-4FFA-8370-6DF43313CF3B}"/>
              </c:ext>
            </c:extLst>
          </c:dPt>
          <c:dPt>
            <c:idx val="1"/>
            <c:spPr>
              <a:solidFill>
                <a:srgbClr val="FFB9DC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18A-4FFA-8370-6DF43313CF3B}"/>
              </c:ext>
            </c:extLst>
          </c:dPt>
          <c:dPt>
            <c:idx val="2"/>
            <c:spPr>
              <a:solidFill>
                <a:schemeClr val="bg1">
                  <a:lumMod val="6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318A-4FFA-8370-6DF43313CF3B}"/>
              </c:ext>
            </c:extLst>
          </c:dPt>
          <c:dLbls>
            <c:dLbl>
              <c:idx val="0"/>
              <c:layout>
                <c:manualLayout>
                  <c:x val="-0.18266033174651194"/>
                  <c:y val="-9.0779122071061744E-2"/>
                </c:manualLayout>
              </c:layout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18A-4FFA-8370-6DF43313CF3B}"/>
                </c:ext>
              </c:extLst>
            </c:dLbl>
            <c:dLbl>
              <c:idx val="1"/>
              <c:layout>
                <c:manualLayout>
                  <c:x val="-3.4639246342984112E-2"/>
                  <c:y val="9.0495061488414068E-3"/>
                </c:manualLayout>
              </c:layout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18A-4FFA-8370-6DF43313CF3B}"/>
                </c:ext>
              </c:extLst>
            </c:dLbl>
            <c:dLbl>
              <c:idx val="2"/>
              <c:layout>
                <c:manualLayout>
                  <c:x val="6.8090447240859303E-2"/>
                  <c:y val="4.0376412509673734E-3"/>
                </c:manualLayout>
              </c:layout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18A-4FFA-8370-6DF43313CF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ko-KR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연간현금흐름!$B$5:$B$7</c:f>
              <c:strCache>
                <c:ptCount val="3"/>
                <c:pt idx="0">
                  <c:v>신랑</c:v>
                </c:pt>
                <c:pt idx="1">
                  <c:v>신부</c:v>
                </c:pt>
                <c:pt idx="2">
                  <c:v>기타</c:v>
                </c:pt>
              </c:strCache>
            </c:strRef>
          </c:cat>
          <c:val>
            <c:numRef>
              <c:f>연간현금흐름!$R$5:$R$7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18A-4FFA-8370-6DF43313CF3B}"/>
            </c:ext>
          </c:extLst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481686563373164"/>
          <c:y val="0.36516452910635488"/>
          <c:w val="0.17386605706545899"/>
          <c:h val="0.26041054911806188"/>
        </c:manualLayout>
      </c:layout>
      <c:txPr>
        <a:bodyPr/>
        <a:lstStyle/>
        <a:p>
          <a:pPr>
            <a:defRPr sz="1000">
              <a:latin typeface="나눔고딕" pitchFamily="50" charset="-127"/>
              <a:ea typeface="나눔고딕" pitchFamily="50" charset="-127"/>
            </a:defRPr>
          </a:pPr>
          <a:endParaRPr lang="ko-KR"/>
        </a:p>
      </c:txPr>
    </c:legend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pieChart>
        <c:varyColors val="1"/>
        <c:ser>
          <c:idx val="0"/>
          <c:order val="0"/>
          <c:cat>
            <c:strRef>
              <c:f>'8월'!$A$31:$A$34</c:f>
              <c:strCache>
                <c:ptCount val="4"/>
                <c:pt idx="0">
                  <c:v>소비지출</c:v>
                </c:pt>
                <c:pt idx="1">
                  <c:v>저축/투자</c:v>
                </c:pt>
                <c:pt idx="2">
                  <c:v>보험료</c:v>
                </c:pt>
                <c:pt idx="3">
                  <c:v>대출상환</c:v>
                </c:pt>
              </c:strCache>
            </c:strRef>
          </c:cat>
          <c:val>
            <c:numRef>
              <c:f>'8월'!$C$31:$C$34</c:f>
              <c:numCache>
                <c:formatCode>0.0%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E4A-4A9C-AE29-A5720B9A87A6}"/>
            </c:ext>
          </c:extLst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109834243692564"/>
          <c:y val="0.2306529865585"/>
          <c:w val="0.22217587666402516"/>
          <c:h val="0.47859328190036687"/>
        </c:manualLayout>
      </c:layout>
      <c:txPr>
        <a:bodyPr/>
        <a:lstStyle/>
        <a:p>
          <a:pPr>
            <a:defRPr sz="800"/>
          </a:pPr>
          <a:endParaRPr lang="ko-KR"/>
        </a:p>
      </c:txPr>
    </c:legend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doughnutChart>
        <c:varyColors val="1"/>
        <c:ser>
          <c:idx val="0"/>
          <c:order val="0"/>
          <c:cat>
            <c:strRef>
              <c:f>'8월'!$E$37:$E$43</c:f>
              <c:strCache>
                <c:ptCount val="7"/>
                <c:pt idx="0">
                  <c:v>신용카드</c:v>
                </c:pt>
                <c:pt idx="1">
                  <c:v>체크카드</c:v>
                </c:pt>
                <c:pt idx="2">
                  <c:v>신랑용돈</c:v>
                </c:pt>
                <c:pt idx="3">
                  <c:v>신부용돈</c:v>
                </c:pt>
                <c:pt idx="4">
                  <c:v>현금</c:v>
                </c:pt>
                <c:pt idx="5">
                  <c:v>포인트</c:v>
                </c:pt>
                <c:pt idx="6">
                  <c:v>기타</c:v>
                </c:pt>
              </c:strCache>
            </c:strRef>
          </c:cat>
          <c:val>
            <c:numRef>
              <c:f>'8월'!$F$37:$F$43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9B2-48EF-A898-8C5A7A0EEA47}"/>
            </c:ext>
          </c:extLst>
        </c:ser>
        <c:ser>
          <c:idx val="1"/>
          <c:order val="1"/>
          <c:cat>
            <c:strRef>
              <c:f>'8월'!$E$37:$E$43</c:f>
              <c:strCache>
                <c:ptCount val="7"/>
                <c:pt idx="0">
                  <c:v>신용카드</c:v>
                </c:pt>
                <c:pt idx="1">
                  <c:v>체크카드</c:v>
                </c:pt>
                <c:pt idx="2">
                  <c:v>신랑용돈</c:v>
                </c:pt>
                <c:pt idx="3">
                  <c:v>신부용돈</c:v>
                </c:pt>
                <c:pt idx="4">
                  <c:v>현금</c:v>
                </c:pt>
                <c:pt idx="5">
                  <c:v>포인트</c:v>
                </c:pt>
                <c:pt idx="6">
                  <c:v>기타</c:v>
                </c:pt>
              </c:strCache>
            </c:strRef>
          </c:cat>
          <c:val>
            <c:numRef>
              <c:f>'8월'!$H$37:$H$43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9B2-48EF-A898-8C5A7A0EEA47}"/>
            </c:ext>
          </c:extLst>
        </c:ser>
        <c:firstSliceAng val="0"/>
        <c:holeSize val="10"/>
      </c:doughnut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796436638453565"/>
          <c:y val="9.4577554968258745E-2"/>
          <c:w val="0.24842878554393746"/>
          <c:h val="0.87527504563660063"/>
        </c:manualLayout>
      </c:layout>
      <c:txPr>
        <a:bodyPr/>
        <a:lstStyle/>
        <a:p>
          <a:pPr>
            <a:defRPr sz="800"/>
          </a:pPr>
          <a:endParaRPr lang="ko-KR"/>
        </a:p>
      </c:txPr>
    </c:legend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>
        <c:manualLayout>
          <c:layoutTarget val="inner"/>
          <c:xMode val="edge"/>
          <c:yMode val="edge"/>
          <c:x val="9.2631578947368468E-2"/>
          <c:y val="8.1395348837210765E-2"/>
          <c:w val="0.88"/>
          <c:h val="0.58720930232558965"/>
        </c:manualLayout>
      </c:layout>
      <c:barChart>
        <c:barDir val="col"/>
        <c:grouping val="clustered"/>
        <c:varyColors val="1"/>
        <c:ser>
          <c:idx val="0"/>
          <c:order val="0"/>
          <c:cat>
            <c:strRef>
              <c:f>('9월'!$F$4:$F$14,'9월'!$F$16:$F$26)</c:f>
              <c:strCache>
                <c:ptCount val="22"/>
                <c:pt idx="0">
                  <c:v>인터넷마트</c:v>
                </c:pt>
                <c:pt idx="1">
                  <c:v>동네마트</c:v>
                </c:pt>
                <c:pt idx="2">
                  <c:v>편의점</c:v>
                </c:pt>
                <c:pt idx="3">
                  <c:v>외식</c:v>
                </c:pt>
                <c:pt idx="4">
                  <c:v>난방비</c:v>
                </c:pt>
                <c:pt idx="5">
                  <c:v>관리비</c:v>
                </c:pt>
                <c:pt idx="6">
                  <c:v>통신비</c:v>
                </c:pt>
                <c:pt idx="7">
                  <c:v>주유비</c:v>
                </c:pt>
                <c:pt idx="8">
                  <c:v>자동차</c:v>
                </c:pt>
                <c:pt idx="9">
                  <c:v>고양이</c:v>
                </c:pt>
                <c:pt idx="10">
                  <c:v>담배</c:v>
                </c:pt>
                <c:pt idx="11">
                  <c:v>생활용품</c:v>
                </c:pt>
                <c:pt idx="12">
                  <c:v>의류/잡화</c:v>
                </c:pt>
                <c:pt idx="13">
                  <c:v>화장품</c:v>
                </c:pt>
                <c:pt idx="14">
                  <c:v>미용</c:v>
                </c:pt>
                <c:pt idx="15">
                  <c:v>취미</c:v>
                </c:pt>
                <c:pt idx="16">
                  <c:v>건강</c:v>
                </c:pt>
                <c:pt idx="17">
                  <c:v>세금</c:v>
                </c:pt>
                <c:pt idx="18">
                  <c:v>경조사</c:v>
                </c:pt>
                <c:pt idx="19">
                  <c:v>기타1</c:v>
                </c:pt>
                <c:pt idx="20">
                  <c:v>기타2</c:v>
                </c:pt>
                <c:pt idx="21">
                  <c:v>기타3</c:v>
                </c:pt>
              </c:strCache>
            </c:strRef>
          </c:cat>
          <c:val>
            <c:numRef>
              <c:f>('9월'!$H$4:$H$14,'9월'!$H$16:$H$26)</c:f>
              <c:numCache>
                <c:formatCode>0.0%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C5-495A-AB79-8F57225A3F7C}"/>
            </c:ext>
          </c:extLst>
        </c:ser>
        <c:axId val="128561536"/>
        <c:axId val="128563072"/>
      </c:barChart>
      <c:catAx>
        <c:axId val="12856153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28563072"/>
        <c:crosses val="autoZero"/>
        <c:auto val="1"/>
        <c:lblAlgn val="ctr"/>
        <c:lblOffset val="100"/>
      </c:catAx>
      <c:valAx>
        <c:axId val="128563072"/>
        <c:scaling>
          <c:orientation val="minMax"/>
        </c:scaling>
        <c:axPos val="l"/>
        <c:majorGridlines/>
        <c:numFmt formatCode="0.0%" sourceLinked="1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28561536"/>
        <c:crosses val="autoZero"/>
        <c:crossBetween val="between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pieChart>
        <c:varyColors val="1"/>
        <c:ser>
          <c:idx val="0"/>
          <c:order val="0"/>
          <c:cat>
            <c:strRef>
              <c:f>'9월'!$A$31:$A$34</c:f>
              <c:strCache>
                <c:ptCount val="4"/>
                <c:pt idx="0">
                  <c:v>소비지출</c:v>
                </c:pt>
                <c:pt idx="1">
                  <c:v>저축/투자</c:v>
                </c:pt>
                <c:pt idx="2">
                  <c:v>보험료</c:v>
                </c:pt>
                <c:pt idx="3">
                  <c:v>대출상환</c:v>
                </c:pt>
              </c:strCache>
            </c:strRef>
          </c:cat>
          <c:val>
            <c:numRef>
              <c:f>'9월'!$C$31:$C$34</c:f>
              <c:numCache>
                <c:formatCode>0.0%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240-4C27-BAAA-329C1DE1F9BA}"/>
            </c:ext>
          </c:extLst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109834243692564"/>
          <c:y val="0.2306529865585"/>
          <c:w val="0.22217587666402516"/>
          <c:h val="0.47859328190036687"/>
        </c:manualLayout>
      </c:layout>
      <c:txPr>
        <a:bodyPr/>
        <a:lstStyle/>
        <a:p>
          <a:pPr>
            <a:defRPr sz="800"/>
          </a:pPr>
          <a:endParaRPr lang="ko-KR"/>
        </a:p>
      </c:txPr>
    </c:legend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doughnutChart>
        <c:varyColors val="1"/>
        <c:ser>
          <c:idx val="0"/>
          <c:order val="0"/>
          <c:cat>
            <c:strRef>
              <c:f>'9월'!$E$37:$E$43</c:f>
              <c:strCache>
                <c:ptCount val="7"/>
                <c:pt idx="0">
                  <c:v>신용카드</c:v>
                </c:pt>
                <c:pt idx="1">
                  <c:v>체크카드</c:v>
                </c:pt>
                <c:pt idx="2">
                  <c:v>신랑용돈</c:v>
                </c:pt>
                <c:pt idx="3">
                  <c:v>신부용돈</c:v>
                </c:pt>
                <c:pt idx="4">
                  <c:v>현금</c:v>
                </c:pt>
                <c:pt idx="5">
                  <c:v>포인트</c:v>
                </c:pt>
                <c:pt idx="6">
                  <c:v>기타</c:v>
                </c:pt>
              </c:strCache>
            </c:strRef>
          </c:cat>
          <c:val>
            <c:numRef>
              <c:f>'9월'!$F$37:$F$43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83-4942-B73B-3B6AFCE95E31}"/>
            </c:ext>
          </c:extLst>
        </c:ser>
        <c:ser>
          <c:idx val="1"/>
          <c:order val="1"/>
          <c:cat>
            <c:strRef>
              <c:f>'9월'!$E$37:$E$43</c:f>
              <c:strCache>
                <c:ptCount val="7"/>
                <c:pt idx="0">
                  <c:v>신용카드</c:v>
                </c:pt>
                <c:pt idx="1">
                  <c:v>체크카드</c:v>
                </c:pt>
                <c:pt idx="2">
                  <c:v>신랑용돈</c:v>
                </c:pt>
                <c:pt idx="3">
                  <c:v>신부용돈</c:v>
                </c:pt>
                <c:pt idx="4">
                  <c:v>현금</c:v>
                </c:pt>
                <c:pt idx="5">
                  <c:v>포인트</c:v>
                </c:pt>
                <c:pt idx="6">
                  <c:v>기타</c:v>
                </c:pt>
              </c:strCache>
            </c:strRef>
          </c:cat>
          <c:val>
            <c:numRef>
              <c:f>'9월'!$H$37:$H$43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483-4942-B73B-3B6AFCE95E31}"/>
            </c:ext>
          </c:extLst>
        </c:ser>
        <c:firstSliceAng val="0"/>
        <c:holeSize val="10"/>
      </c:doughnut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796436638453565"/>
          <c:y val="9.4577554968258745E-2"/>
          <c:w val="0.24842878554393746"/>
          <c:h val="0.87527504563660063"/>
        </c:manualLayout>
      </c:layout>
      <c:txPr>
        <a:bodyPr/>
        <a:lstStyle/>
        <a:p>
          <a:pPr>
            <a:defRPr sz="800"/>
          </a:pPr>
          <a:endParaRPr lang="ko-KR"/>
        </a:p>
      </c:txPr>
    </c:legend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>
        <c:manualLayout>
          <c:layoutTarget val="inner"/>
          <c:xMode val="edge"/>
          <c:yMode val="edge"/>
          <c:x val="9.2631578947368468E-2"/>
          <c:y val="8.1395348837210765E-2"/>
          <c:w val="0.88"/>
          <c:h val="0.58720930232558965"/>
        </c:manualLayout>
      </c:layout>
      <c:barChart>
        <c:barDir val="col"/>
        <c:grouping val="clustered"/>
        <c:varyColors val="1"/>
        <c:ser>
          <c:idx val="0"/>
          <c:order val="0"/>
          <c:cat>
            <c:strRef>
              <c:f>('10월'!$F$4:$F$14,'10월'!$F$16:$F$26)</c:f>
              <c:strCache>
                <c:ptCount val="22"/>
                <c:pt idx="0">
                  <c:v>인터넷마트</c:v>
                </c:pt>
                <c:pt idx="1">
                  <c:v>동네마트</c:v>
                </c:pt>
                <c:pt idx="2">
                  <c:v>편의점</c:v>
                </c:pt>
                <c:pt idx="3">
                  <c:v>외식</c:v>
                </c:pt>
                <c:pt idx="4">
                  <c:v>난방비</c:v>
                </c:pt>
                <c:pt idx="5">
                  <c:v>관리비</c:v>
                </c:pt>
                <c:pt idx="6">
                  <c:v>통신비</c:v>
                </c:pt>
                <c:pt idx="7">
                  <c:v>주유비</c:v>
                </c:pt>
                <c:pt idx="8">
                  <c:v>자동차</c:v>
                </c:pt>
                <c:pt idx="9">
                  <c:v>고양이</c:v>
                </c:pt>
                <c:pt idx="10">
                  <c:v>담배</c:v>
                </c:pt>
                <c:pt idx="11">
                  <c:v>생활용품</c:v>
                </c:pt>
                <c:pt idx="12">
                  <c:v>의류/잡화</c:v>
                </c:pt>
                <c:pt idx="13">
                  <c:v>화장품</c:v>
                </c:pt>
                <c:pt idx="14">
                  <c:v>미용</c:v>
                </c:pt>
                <c:pt idx="15">
                  <c:v>취미</c:v>
                </c:pt>
                <c:pt idx="16">
                  <c:v>건강</c:v>
                </c:pt>
                <c:pt idx="17">
                  <c:v>세금</c:v>
                </c:pt>
                <c:pt idx="18">
                  <c:v>경조사</c:v>
                </c:pt>
                <c:pt idx="19">
                  <c:v>기타1</c:v>
                </c:pt>
                <c:pt idx="20">
                  <c:v>기타2</c:v>
                </c:pt>
                <c:pt idx="21">
                  <c:v>기타3</c:v>
                </c:pt>
              </c:strCache>
            </c:strRef>
          </c:cat>
          <c:val>
            <c:numRef>
              <c:f>('10월'!$H$4:$H$14,'10월'!$H$16:$H$26)</c:f>
              <c:numCache>
                <c:formatCode>0.0%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04F-4D8B-B2FC-2A780BE412CB}"/>
            </c:ext>
          </c:extLst>
        </c:ser>
        <c:axId val="128690432"/>
        <c:axId val="128692224"/>
      </c:barChart>
      <c:catAx>
        <c:axId val="12869043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28692224"/>
        <c:crosses val="autoZero"/>
        <c:auto val="1"/>
        <c:lblAlgn val="ctr"/>
        <c:lblOffset val="100"/>
      </c:catAx>
      <c:valAx>
        <c:axId val="128692224"/>
        <c:scaling>
          <c:orientation val="minMax"/>
        </c:scaling>
        <c:axPos val="l"/>
        <c:majorGridlines/>
        <c:numFmt formatCode="0.0%" sourceLinked="1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28690432"/>
        <c:crosses val="autoZero"/>
        <c:crossBetween val="between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pieChart>
        <c:varyColors val="1"/>
        <c:ser>
          <c:idx val="0"/>
          <c:order val="0"/>
          <c:cat>
            <c:strRef>
              <c:f>'10월'!$A$31:$A$34</c:f>
              <c:strCache>
                <c:ptCount val="4"/>
                <c:pt idx="0">
                  <c:v>소비지출</c:v>
                </c:pt>
                <c:pt idx="1">
                  <c:v>저축/투자</c:v>
                </c:pt>
                <c:pt idx="2">
                  <c:v>보험료</c:v>
                </c:pt>
                <c:pt idx="3">
                  <c:v>대출상환</c:v>
                </c:pt>
              </c:strCache>
            </c:strRef>
          </c:cat>
          <c:val>
            <c:numRef>
              <c:f>'10월'!$C$31:$C$34</c:f>
              <c:numCache>
                <c:formatCode>0.0%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2A-468E-B2CE-8AB9EC14EFA0}"/>
            </c:ext>
          </c:extLst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109834243692564"/>
          <c:y val="0.2306529865585"/>
          <c:w val="0.22217587666402516"/>
          <c:h val="0.47859328190036687"/>
        </c:manualLayout>
      </c:layout>
      <c:txPr>
        <a:bodyPr/>
        <a:lstStyle/>
        <a:p>
          <a:pPr>
            <a:defRPr sz="800"/>
          </a:pPr>
          <a:endParaRPr lang="ko-KR"/>
        </a:p>
      </c:txPr>
    </c:legend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doughnutChart>
        <c:varyColors val="1"/>
        <c:ser>
          <c:idx val="0"/>
          <c:order val="0"/>
          <c:cat>
            <c:strRef>
              <c:f>'10월'!$E$37:$E$43</c:f>
              <c:strCache>
                <c:ptCount val="7"/>
                <c:pt idx="0">
                  <c:v>신용카드</c:v>
                </c:pt>
                <c:pt idx="1">
                  <c:v>체크카드</c:v>
                </c:pt>
                <c:pt idx="2">
                  <c:v>신랑용돈</c:v>
                </c:pt>
                <c:pt idx="3">
                  <c:v>신부용돈</c:v>
                </c:pt>
                <c:pt idx="4">
                  <c:v>현금</c:v>
                </c:pt>
                <c:pt idx="5">
                  <c:v>포인트</c:v>
                </c:pt>
                <c:pt idx="6">
                  <c:v>기타</c:v>
                </c:pt>
              </c:strCache>
            </c:strRef>
          </c:cat>
          <c:val>
            <c:numRef>
              <c:f>'10월'!$F$37:$F$43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A7-423B-A73C-8AB303FB3E1E}"/>
            </c:ext>
          </c:extLst>
        </c:ser>
        <c:ser>
          <c:idx val="1"/>
          <c:order val="1"/>
          <c:cat>
            <c:strRef>
              <c:f>'10월'!$E$37:$E$43</c:f>
              <c:strCache>
                <c:ptCount val="7"/>
                <c:pt idx="0">
                  <c:v>신용카드</c:v>
                </c:pt>
                <c:pt idx="1">
                  <c:v>체크카드</c:v>
                </c:pt>
                <c:pt idx="2">
                  <c:v>신랑용돈</c:v>
                </c:pt>
                <c:pt idx="3">
                  <c:v>신부용돈</c:v>
                </c:pt>
                <c:pt idx="4">
                  <c:v>현금</c:v>
                </c:pt>
                <c:pt idx="5">
                  <c:v>포인트</c:v>
                </c:pt>
                <c:pt idx="6">
                  <c:v>기타</c:v>
                </c:pt>
              </c:strCache>
            </c:strRef>
          </c:cat>
          <c:val>
            <c:numRef>
              <c:f>'10월'!$H$37:$H$43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2A7-423B-A73C-8AB303FB3E1E}"/>
            </c:ext>
          </c:extLst>
        </c:ser>
        <c:firstSliceAng val="0"/>
        <c:holeSize val="10"/>
      </c:doughnut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796436638453565"/>
          <c:y val="9.4577554968258745E-2"/>
          <c:w val="0.24842878554393746"/>
          <c:h val="0.87527504563660063"/>
        </c:manualLayout>
      </c:layout>
      <c:txPr>
        <a:bodyPr/>
        <a:lstStyle/>
        <a:p>
          <a:pPr>
            <a:defRPr sz="800"/>
          </a:pPr>
          <a:endParaRPr lang="ko-KR"/>
        </a:p>
      </c:txPr>
    </c:legend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>
        <c:manualLayout>
          <c:layoutTarget val="inner"/>
          <c:xMode val="edge"/>
          <c:yMode val="edge"/>
          <c:x val="9.2631578947368468E-2"/>
          <c:y val="8.1395348837210765E-2"/>
          <c:w val="0.88"/>
          <c:h val="0.58720930232558965"/>
        </c:manualLayout>
      </c:layout>
      <c:barChart>
        <c:barDir val="col"/>
        <c:grouping val="clustered"/>
        <c:varyColors val="1"/>
        <c:ser>
          <c:idx val="0"/>
          <c:order val="0"/>
          <c:cat>
            <c:strRef>
              <c:f>('11월'!$F$4:$F$14,'11월'!$F$16:$F$26)</c:f>
              <c:strCache>
                <c:ptCount val="22"/>
                <c:pt idx="0">
                  <c:v>인터넷마트</c:v>
                </c:pt>
                <c:pt idx="1">
                  <c:v>동네마트</c:v>
                </c:pt>
                <c:pt idx="2">
                  <c:v>편의점</c:v>
                </c:pt>
                <c:pt idx="3">
                  <c:v>외식</c:v>
                </c:pt>
                <c:pt idx="4">
                  <c:v>난방비</c:v>
                </c:pt>
                <c:pt idx="5">
                  <c:v>관리비</c:v>
                </c:pt>
                <c:pt idx="6">
                  <c:v>통신비</c:v>
                </c:pt>
                <c:pt idx="7">
                  <c:v>주유비</c:v>
                </c:pt>
                <c:pt idx="8">
                  <c:v>자동차</c:v>
                </c:pt>
                <c:pt idx="9">
                  <c:v>고양이</c:v>
                </c:pt>
                <c:pt idx="10">
                  <c:v>담배</c:v>
                </c:pt>
                <c:pt idx="11">
                  <c:v>생활용품</c:v>
                </c:pt>
                <c:pt idx="12">
                  <c:v>의류/잡화</c:v>
                </c:pt>
                <c:pt idx="13">
                  <c:v>화장품</c:v>
                </c:pt>
                <c:pt idx="14">
                  <c:v>미용</c:v>
                </c:pt>
                <c:pt idx="15">
                  <c:v>취미</c:v>
                </c:pt>
                <c:pt idx="16">
                  <c:v>건강</c:v>
                </c:pt>
                <c:pt idx="17">
                  <c:v>세금</c:v>
                </c:pt>
                <c:pt idx="18">
                  <c:v>경조사</c:v>
                </c:pt>
                <c:pt idx="19">
                  <c:v>기타1</c:v>
                </c:pt>
                <c:pt idx="20">
                  <c:v>기타2</c:v>
                </c:pt>
                <c:pt idx="21">
                  <c:v>기타3</c:v>
                </c:pt>
              </c:strCache>
            </c:strRef>
          </c:cat>
          <c:val>
            <c:numRef>
              <c:f>('11월'!$H$4:$H$14,'11월'!$H$16:$H$26)</c:f>
              <c:numCache>
                <c:formatCode>0.0%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16-4C02-A450-4E274E2E50BB}"/>
            </c:ext>
          </c:extLst>
        </c:ser>
        <c:axId val="128987520"/>
        <c:axId val="128989056"/>
      </c:barChart>
      <c:catAx>
        <c:axId val="12898752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28989056"/>
        <c:crosses val="autoZero"/>
        <c:auto val="1"/>
        <c:lblAlgn val="ctr"/>
        <c:lblOffset val="100"/>
      </c:catAx>
      <c:valAx>
        <c:axId val="128989056"/>
        <c:scaling>
          <c:orientation val="minMax"/>
        </c:scaling>
        <c:axPos val="l"/>
        <c:majorGridlines/>
        <c:numFmt formatCode="0.0%" sourceLinked="1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28987520"/>
        <c:crosses val="autoZero"/>
        <c:crossBetween val="between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pieChart>
        <c:varyColors val="1"/>
        <c:ser>
          <c:idx val="0"/>
          <c:order val="0"/>
          <c:cat>
            <c:strRef>
              <c:f>'11월'!$A$31:$A$34</c:f>
              <c:strCache>
                <c:ptCount val="4"/>
                <c:pt idx="0">
                  <c:v>소비지출</c:v>
                </c:pt>
                <c:pt idx="1">
                  <c:v>저축/투자</c:v>
                </c:pt>
                <c:pt idx="2">
                  <c:v>보험료</c:v>
                </c:pt>
                <c:pt idx="3">
                  <c:v>대출상환</c:v>
                </c:pt>
              </c:strCache>
            </c:strRef>
          </c:cat>
          <c:val>
            <c:numRef>
              <c:f>'11월'!$C$31:$C$34</c:f>
              <c:numCache>
                <c:formatCode>0.0%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235-4CE4-8C16-EAA1CCE42D4F}"/>
            </c:ext>
          </c:extLst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109834243692564"/>
          <c:y val="0.2306529865585"/>
          <c:w val="0.22217587666402516"/>
          <c:h val="0.47859328190036687"/>
        </c:manualLayout>
      </c:layout>
      <c:txPr>
        <a:bodyPr/>
        <a:lstStyle/>
        <a:p>
          <a:pPr>
            <a:defRPr sz="800"/>
          </a:pPr>
          <a:endParaRPr lang="ko-KR"/>
        </a:p>
      </c:txPr>
    </c:legend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>
        <c:manualLayout>
          <c:layoutTarget val="inner"/>
          <c:xMode val="edge"/>
          <c:yMode val="edge"/>
          <c:x val="6.6410009624639083E-2"/>
          <c:y val="4.3887147335423198E-2"/>
          <c:w val="0.92492781520692979"/>
          <c:h val="0.82758620689655149"/>
        </c:manualLayout>
      </c:layout>
      <c:barChart>
        <c:barDir val="col"/>
        <c:grouping val="clustered"/>
        <c:ser>
          <c:idx val="0"/>
          <c:order val="0"/>
          <c:tx>
            <c:v>소비성지출</c:v>
          </c:tx>
          <c:spPr>
            <a:solidFill>
              <a:schemeClr val="accent2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연간현금흐름!$C$4:$N$4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연간현금흐름!$C$34:$N$34</c:f>
              <c:numCache>
                <c:formatCode>_-* #,##0_-;\-* #,##0_-;_-* "-"_-;_-@_-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06-4219-B252-0C123DB3E270}"/>
            </c:ext>
          </c:extLst>
        </c:ser>
        <c:ser>
          <c:idx val="1"/>
          <c:order val="1"/>
          <c:tx>
            <c:v>비소비성지출</c:v>
          </c:tx>
          <c:spPr>
            <a:solidFill>
              <a:schemeClr val="accent1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연간현금흐름!$C$4:$N$4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연간현금흐름!$C$48:$N$48</c:f>
              <c:numCache>
                <c:formatCode>_-* #,##0_-;\-* #,##0_-;_-* "-"_-;_-@_-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B06-4219-B252-0C123DB3E270}"/>
            </c:ext>
          </c:extLst>
        </c:ser>
        <c:axId val="125571072"/>
        <c:axId val="125572608"/>
      </c:barChart>
      <c:catAx>
        <c:axId val="125571072"/>
        <c:scaling>
          <c:orientation val="minMax"/>
        </c:scaling>
        <c:axPos val="b"/>
        <c:numFmt formatCode="General" sourceLinked="1"/>
        <c:tickLblPos val="nextTo"/>
        <c:crossAx val="125572608"/>
        <c:crosses val="autoZero"/>
        <c:auto val="1"/>
        <c:lblAlgn val="ctr"/>
        <c:lblOffset val="100"/>
      </c:catAx>
      <c:valAx>
        <c:axId val="125572608"/>
        <c:scaling>
          <c:orientation val="minMax"/>
        </c:scaling>
        <c:axPos val="l"/>
        <c:majorGridlines/>
        <c:numFmt formatCode="_-* #,##0_-;\-* #,##0_-;_-* &quot;-&quot;_-;_-@_-" sourceLinked="1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25571072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000">
                <a:latin typeface="나눔고딕" pitchFamily="50" charset="-127"/>
                <a:ea typeface="나눔고딕" pitchFamily="50" charset="-127"/>
              </a:defRPr>
            </a:pPr>
            <a:endParaRPr lang="ko-KR"/>
          </a:p>
        </c:txPr>
      </c:legendEntry>
      <c:legendEntry>
        <c:idx val="1"/>
        <c:txPr>
          <a:bodyPr/>
          <a:lstStyle/>
          <a:p>
            <a:pPr>
              <a:defRPr sz="1000">
                <a:latin typeface="나눔고딕" pitchFamily="50" charset="-127"/>
                <a:ea typeface="나눔고딕" pitchFamily="50" charset="-127"/>
              </a:defRPr>
            </a:pPr>
            <a:endParaRPr lang="ko-KR"/>
          </a:p>
        </c:txPr>
      </c:legendEntry>
      <c:layout>
        <c:manualLayout>
          <c:xMode val="edge"/>
          <c:yMode val="edge"/>
          <c:x val="0.71518035589588003"/>
          <c:y val="4.5799691705204523E-2"/>
          <c:w val="0.26804823135640182"/>
          <c:h val="8.9173020039160833E-2"/>
        </c:manualLayout>
      </c:layout>
      <c:txPr>
        <a:bodyPr/>
        <a:lstStyle/>
        <a:p>
          <a:pPr>
            <a:defRPr sz="800">
              <a:latin typeface="나눔고딕" pitchFamily="50" charset="-127"/>
              <a:ea typeface="나눔고딕" pitchFamily="50" charset="-127"/>
            </a:defRPr>
          </a:pPr>
          <a:endParaRPr lang="ko-KR"/>
        </a:p>
      </c:txPr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doughnutChart>
        <c:varyColors val="1"/>
        <c:ser>
          <c:idx val="0"/>
          <c:order val="0"/>
          <c:cat>
            <c:strRef>
              <c:f>'11월'!$E$37:$E$43</c:f>
              <c:strCache>
                <c:ptCount val="7"/>
                <c:pt idx="0">
                  <c:v>신용카드</c:v>
                </c:pt>
                <c:pt idx="1">
                  <c:v>체크카드</c:v>
                </c:pt>
                <c:pt idx="2">
                  <c:v>신랑용돈</c:v>
                </c:pt>
                <c:pt idx="3">
                  <c:v>신부용돈</c:v>
                </c:pt>
                <c:pt idx="4">
                  <c:v>현금</c:v>
                </c:pt>
                <c:pt idx="5">
                  <c:v>포인트</c:v>
                </c:pt>
                <c:pt idx="6">
                  <c:v>기타</c:v>
                </c:pt>
              </c:strCache>
            </c:strRef>
          </c:cat>
          <c:val>
            <c:numRef>
              <c:f>'11월'!$F$37:$F$43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1AE-4425-9888-E9A490E3874B}"/>
            </c:ext>
          </c:extLst>
        </c:ser>
        <c:ser>
          <c:idx val="1"/>
          <c:order val="1"/>
          <c:cat>
            <c:strRef>
              <c:f>'11월'!$E$37:$E$43</c:f>
              <c:strCache>
                <c:ptCount val="7"/>
                <c:pt idx="0">
                  <c:v>신용카드</c:v>
                </c:pt>
                <c:pt idx="1">
                  <c:v>체크카드</c:v>
                </c:pt>
                <c:pt idx="2">
                  <c:v>신랑용돈</c:v>
                </c:pt>
                <c:pt idx="3">
                  <c:v>신부용돈</c:v>
                </c:pt>
                <c:pt idx="4">
                  <c:v>현금</c:v>
                </c:pt>
                <c:pt idx="5">
                  <c:v>포인트</c:v>
                </c:pt>
                <c:pt idx="6">
                  <c:v>기타</c:v>
                </c:pt>
              </c:strCache>
            </c:strRef>
          </c:cat>
          <c:val>
            <c:numRef>
              <c:f>'11월'!$H$37:$H$43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1AE-4425-9888-E9A490E3874B}"/>
            </c:ext>
          </c:extLst>
        </c:ser>
        <c:firstSliceAng val="0"/>
        <c:holeSize val="10"/>
      </c:doughnut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796436638453565"/>
          <c:y val="9.4577554968258745E-2"/>
          <c:w val="0.24842878554393746"/>
          <c:h val="0.87527504563660063"/>
        </c:manualLayout>
      </c:layout>
      <c:txPr>
        <a:bodyPr/>
        <a:lstStyle/>
        <a:p>
          <a:pPr>
            <a:defRPr sz="800"/>
          </a:pPr>
          <a:endParaRPr lang="ko-KR"/>
        </a:p>
      </c:txPr>
    </c:legend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>
        <c:manualLayout>
          <c:layoutTarget val="inner"/>
          <c:xMode val="edge"/>
          <c:yMode val="edge"/>
          <c:x val="9.2631578947368468E-2"/>
          <c:y val="8.1395348837210765E-2"/>
          <c:w val="0.88"/>
          <c:h val="0.58720930232558965"/>
        </c:manualLayout>
      </c:layout>
      <c:barChart>
        <c:barDir val="col"/>
        <c:grouping val="clustered"/>
        <c:varyColors val="1"/>
        <c:ser>
          <c:idx val="0"/>
          <c:order val="0"/>
          <c:cat>
            <c:strRef>
              <c:f>('12월'!$F$4:$F$14,'12월'!$F$16:$F$26)</c:f>
              <c:strCache>
                <c:ptCount val="22"/>
                <c:pt idx="0">
                  <c:v>인터넷마트</c:v>
                </c:pt>
                <c:pt idx="1">
                  <c:v>동네마트</c:v>
                </c:pt>
                <c:pt idx="2">
                  <c:v>편의점</c:v>
                </c:pt>
                <c:pt idx="3">
                  <c:v>외식</c:v>
                </c:pt>
                <c:pt idx="4">
                  <c:v>난방비</c:v>
                </c:pt>
                <c:pt idx="5">
                  <c:v>관리비</c:v>
                </c:pt>
                <c:pt idx="6">
                  <c:v>통신비</c:v>
                </c:pt>
                <c:pt idx="7">
                  <c:v>주유비</c:v>
                </c:pt>
                <c:pt idx="8">
                  <c:v>자동차</c:v>
                </c:pt>
                <c:pt idx="9">
                  <c:v>고양이</c:v>
                </c:pt>
                <c:pt idx="10">
                  <c:v>담배</c:v>
                </c:pt>
                <c:pt idx="11">
                  <c:v>생활용품</c:v>
                </c:pt>
                <c:pt idx="12">
                  <c:v>의류/잡화</c:v>
                </c:pt>
                <c:pt idx="13">
                  <c:v>화장품</c:v>
                </c:pt>
                <c:pt idx="14">
                  <c:v>미용</c:v>
                </c:pt>
                <c:pt idx="15">
                  <c:v>취미</c:v>
                </c:pt>
                <c:pt idx="16">
                  <c:v>건강</c:v>
                </c:pt>
                <c:pt idx="17">
                  <c:v>세금</c:v>
                </c:pt>
                <c:pt idx="18">
                  <c:v>경조사</c:v>
                </c:pt>
                <c:pt idx="19">
                  <c:v>기타1</c:v>
                </c:pt>
                <c:pt idx="20">
                  <c:v>기타2</c:v>
                </c:pt>
                <c:pt idx="21">
                  <c:v>기타3</c:v>
                </c:pt>
              </c:strCache>
            </c:strRef>
          </c:cat>
          <c:val>
            <c:numRef>
              <c:f>('12월'!$H$4:$H$14,'12월'!$H$16:$H$26)</c:f>
              <c:numCache>
                <c:formatCode>0.0%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383-4C08-8645-AC76B2DAA65C}"/>
            </c:ext>
          </c:extLst>
        </c:ser>
        <c:axId val="128776448"/>
        <c:axId val="129044480"/>
      </c:barChart>
      <c:catAx>
        <c:axId val="12877644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29044480"/>
        <c:crosses val="autoZero"/>
        <c:auto val="1"/>
        <c:lblAlgn val="ctr"/>
        <c:lblOffset val="100"/>
      </c:catAx>
      <c:valAx>
        <c:axId val="129044480"/>
        <c:scaling>
          <c:orientation val="minMax"/>
        </c:scaling>
        <c:axPos val="l"/>
        <c:majorGridlines/>
        <c:numFmt formatCode="0.0%" sourceLinked="1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28776448"/>
        <c:crosses val="autoZero"/>
        <c:crossBetween val="between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pieChart>
        <c:varyColors val="1"/>
        <c:ser>
          <c:idx val="0"/>
          <c:order val="0"/>
          <c:cat>
            <c:strRef>
              <c:f>'12월'!$A$31:$A$34</c:f>
              <c:strCache>
                <c:ptCount val="4"/>
                <c:pt idx="0">
                  <c:v>소비지출</c:v>
                </c:pt>
                <c:pt idx="1">
                  <c:v>저축/투자</c:v>
                </c:pt>
                <c:pt idx="2">
                  <c:v>보험료</c:v>
                </c:pt>
                <c:pt idx="3">
                  <c:v>대출상환</c:v>
                </c:pt>
              </c:strCache>
            </c:strRef>
          </c:cat>
          <c:val>
            <c:numRef>
              <c:f>'12월'!$C$31:$C$34</c:f>
              <c:numCache>
                <c:formatCode>0.0%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747-4530-875E-3742CD670DE4}"/>
            </c:ext>
          </c:extLst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109834243692564"/>
          <c:y val="0.2306529865585"/>
          <c:w val="0.22217587666402516"/>
          <c:h val="0.47859328190036687"/>
        </c:manualLayout>
      </c:layout>
      <c:txPr>
        <a:bodyPr/>
        <a:lstStyle/>
        <a:p>
          <a:pPr>
            <a:defRPr sz="800"/>
          </a:pPr>
          <a:endParaRPr lang="ko-KR"/>
        </a:p>
      </c:txPr>
    </c:legend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doughnutChart>
        <c:varyColors val="1"/>
        <c:ser>
          <c:idx val="0"/>
          <c:order val="0"/>
          <c:cat>
            <c:strRef>
              <c:f>'12월'!$E$37:$E$43</c:f>
              <c:strCache>
                <c:ptCount val="7"/>
                <c:pt idx="0">
                  <c:v>신용카드</c:v>
                </c:pt>
                <c:pt idx="1">
                  <c:v>체크카드</c:v>
                </c:pt>
                <c:pt idx="2">
                  <c:v>신랑용돈</c:v>
                </c:pt>
                <c:pt idx="3">
                  <c:v>신부용돈</c:v>
                </c:pt>
                <c:pt idx="4">
                  <c:v>현금</c:v>
                </c:pt>
                <c:pt idx="5">
                  <c:v>포인트</c:v>
                </c:pt>
                <c:pt idx="6">
                  <c:v>기타</c:v>
                </c:pt>
              </c:strCache>
            </c:strRef>
          </c:cat>
          <c:val>
            <c:numRef>
              <c:f>'12월'!$F$37:$F$43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FB-4730-B61B-33652EAA288F}"/>
            </c:ext>
          </c:extLst>
        </c:ser>
        <c:ser>
          <c:idx val="1"/>
          <c:order val="1"/>
          <c:cat>
            <c:strRef>
              <c:f>'12월'!$E$37:$E$43</c:f>
              <c:strCache>
                <c:ptCount val="7"/>
                <c:pt idx="0">
                  <c:v>신용카드</c:v>
                </c:pt>
                <c:pt idx="1">
                  <c:v>체크카드</c:v>
                </c:pt>
                <c:pt idx="2">
                  <c:v>신랑용돈</c:v>
                </c:pt>
                <c:pt idx="3">
                  <c:v>신부용돈</c:v>
                </c:pt>
                <c:pt idx="4">
                  <c:v>현금</c:v>
                </c:pt>
                <c:pt idx="5">
                  <c:v>포인트</c:v>
                </c:pt>
                <c:pt idx="6">
                  <c:v>기타</c:v>
                </c:pt>
              </c:strCache>
            </c:strRef>
          </c:cat>
          <c:val>
            <c:numRef>
              <c:f>'12월'!$H$37:$H$43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AFB-4730-B61B-33652EAA288F}"/>
            </c:ext>
          </c:extLst>
        </c:ser>
        <c:firstSliceAng val="0"/>
        <c:holeSize val="10"/>
      </c:doughnut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796436638453565"/>
          <c:y val="9.4577554968258745E-2"/>
          <c:w val="0.24842878554393746"/>
          <c:h val="0.87527504563660063"/>
        </c:manualLayout>
      </c:layout>
      <c:txPr>
        <a:bodyPr/>
        <a:lstStyle/>
        <a:p>
          <a:pPr>
            <a:defRPr sz="800"/>
          </a:pPr>
          <a:endParaRPr lang="ko-KR"/>
        </a:p>
      </c:txPr>
    </c:legend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ko-KR"/>
              </a:p>
            </c:txPr>
            <c:showVal val="1"/>
            <c:showCatName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그래프!$X$14:$X$17</c:f>
              <c:strCache>
                <c:ptCount val="4"/>
                <c:pt idx="0">
                  <c:v>소비지출</c:v>
                </c:pt>
                <c:pt idx="1">
                  <c:v>저축/투자</c:v>
                </c:pt>
                <c:pt idx="2">
                  <c:v>보험료</c:v>
                </c:pt>
                <c:pt idx="3">
                  <c:v>대출상환</c:v>
                </c:pt>
              </c:strCache>
            </c:strRef>
          </c:cat>
          <c:val>
            <c:numRef>
              <c:f>그래프!$Y$14:$Y$17</c:f>
              <c:numCache>
                <c:formatCode>General</c:formatCode>
                <c:ptCount val="4"/>
                <c:pt idx="0" formatCode="0%">
                  <c:v>0</c:v>
                </c:pt>
                <c:pt idx="1">
                  <c:v>0</c:v>
                </c:pt>
                <c:pt idx="2" formatCode="0%">
                  <c:v>0</c:v>
                </c:pt>
                <c:pt idx="3" formatCode="0%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7B-4938-BA05-032B2DB312B4}"/>
            </c:ext>
          </c:extLst>
        </c:ser>
        <c:firstSliceAng val="0"/>
      </c:pieChart>
      <c:spPr>
        <a:noFill/>
        <a:ln w="25400">
          <a:noFill/>
        </a:ln>
      </c:spPr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>
        <c:manualLayout>
          <c:layoutTarget val="inner"/>
          <c:xMode val="edge"/>
          <c:yMode val="edge"/>
          <c:x val="3.8488952245188883E-2"/>
          <c:y val="3.5398230088495596E-2"/>
          <c:w val="0.94939415538132577"/>
          <c:h val="0.80973451327433665"/>
        </c:manualLayout>
      </c:layout>
      <c:barChart>
        <c:barDir val="col"/>
        <c:grouping val="clustered"/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6B58-4BF6-9617-40AC01B9376C}"/>
              </c:ext>
            </c:extLst>
          </c:dPt>
          <c:dPt>
            <c:idx val="1"/>
            <c:spPr>
              <a:solidFill>
                <a:srgbClr val="BFAC8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B58-4BF6-9617-40AC01B9376C}"/>
              </c:ext>
            </c:extLst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6B58-4BF6-9617-40AC01B9376C}"/>
              </c:ext>
            </c:extLst>
          </c:dPt>
          <c:dPt>
            <c:idx val="3"/>
            <c:spPr>
              <a:solidFill>
                <a:srgbClr val="DDA09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B58-4BF6-9617-40AC01B9376C}"/>
              </c:ext>
            </c:extLst>
          </c:dPt>
          <c:dPt>
            <c:idx val="4"/>
            <c:spPr>
              <a:solidFill>
                <a:srgbClr val="CE767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6B58-4BF6-9617-40AC01B9376C}"/>
              </c:ext>
            </c:extLst>
          </c:dPt>
          <c:dPt>
            <c:idx val="5"/>
            <c:spPr>
              <a:solidFill>
                <a:srgbClr val="9E3A38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B58-4BF6-9617-40AC01B9376C}"/>
              </c:ext>
            </c:extLst>
          </c:dPt>
          <c:dPt>
            <c:idx val="6"/>
            <c:spPr>
              <a:solidFill>
                <a:srgbClr val="F1EB6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6B58-4BF6-9617-40AC01B9376C}"/>
              </c:ext>
            </c:extLst>
          </c:dPt>
          <c:dPt>
            <c:idx val="7"/>
            <c:spPr>
              <a:solidFill>
                <a:srgbClr val="A38FB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B58-4BF6-9617-40AC01B9376C}"/>
              </c:ext>
            </c:extLst>
          </c:dPt>
          <c:dPt>
            <c:idx val="8"/>
            <c:spPr>
              <a:solidFill>
                <a:srgbClr val="9CC38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6B58-4BF6-9617-40AC01B9376C}"/>
              </c:ext>
            </c:extLst>
          </c:dPt>
          <c:dPt>
            <c:idx val="9"/>
            <c:spPr>
              <a:solidFill>
                <a:srgbClr val="E58BA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B58-4BF6-9617-40AC01B9376C}"/>
              </c:ext>
            </c:extLst>
          </c:dPt>
          <c:dPt>
            <c:idx val="10"/>
            <c:spPr>
              <a:solidFill>
                <a:srgbClr val="67B5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6B58-4BF6-9617-40AC01B9376C}"/>
              </c:ext>
            </c:extLst>
          </c:dPt>
          <c:dPt>
            <c:idx val="11"/>
            <c:spPr>
              <a:solidFill>
                <a:srgbClr val="D0925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B58-4BF6-9617-40AC01B9376C}"/>
              </c:ext>
            </c:extLst>
          </c:dPt>
          <c:dPt>
            <c:idx val="12"/>
            <c:spPr>
              <a:solidFill>
                <a:schemeClr val="tx1">
                  <a:lumMod val="65000"/>
                  <a:lumOff val="3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6B58-4BF6-9617-40AC01B9376C}"/>
              </c:ext>
            </c:extLst>
          </c:dPt>
          <c:dPt>
            <c:idx val="13"/>
            <c:spPr>
              <a:solidFill>
                <a:srgbClr val="6A8CB2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6B58-4BF6-9617-40AC01B9376C}"/>
              </c:ext>
            </c:extLst>
          </c:dPt>
          <c:dPt>
            <c:idx val="14"/>
            <c:spPr>
              <a:solidFill>
                <a:schemeClr val="bg1">
                  <a:lumMod val="9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6B58-4BF6-9617-40AC01B937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ko-KR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연간현금흐름!$B$11:$B$33</c:f>
              <c:strCache>
                <c:ptCount val="22"/>
                <c:pt idx="0">
                  <c:v>인터넷마트</c:v>
                </c:pt>
                <c:pt idx="1">
                  <c:v>동네마트</c:v>
                </c:pt>
                <c:pt idx="2">
                  <c:v>편의점</c:v>
                </c:pt>
                <c:pt idx="3">
                  <c:v>외식</c:v>
                </c:pt>
                <c:pt idx="4">
                  <c:v>난방비</c:v>
                </c:pt>
                <c:pt idx="5">
                  <c:v>관리비</c:v>
                </c:pt>
                <c:pt idx="6">
                  <c:v>통신비</c:v>
                </c:pt>
                <c:pt idx="7">
                  <c:v>주유비</c:v>
                </c:pt>
                <c:pt idx="8">
                  <c:v>자동차</c:v>
                </c:pt>
                <c:pt idx="9">
                  <c:v>고양이</c:v>
                </c:pt>
                <c:pt idx="10">
                  <c:v>담배</c:v>
                </c:pt>
                <c:pt idx="11">
                  <c:v>생활용품</c:v>
                </c:pt>
                <c:pt idx="12">
                  <c:v>의류/잡화</c:v>
                </c:pt>
                <c:pt idx="13">
                  <c:v>화장품</c:v>
                </c:pt>
                <c:pt idx="14">
                  <c:v>미용</c:v>
                </c:pt>
                <c:pt idx="15">
                  <c:v>취미</c:v>
                </c:pt>
                <c:pt idx="16">
                  <c:v>건강</c:v>
                </c:pt>
                <c:pt idx="17">
                  <c:v>세금</c:v>
                </c:pt>
                <c:pt idx="18">
                  <c:v>경조사</c:v>
                </c:pt>
                <c:pt idx="19">
                  <c:v>기타1</c:v>
                </c:pt>
                <c:pt idx="20">
                  <c:v>기타2</c:v>
                </c:pt>
                <c:pt idx="21">
                  <c:v>기타3</c:v>
                </c:pt>
              </c:strCache>
            </c:strRef>
          </c:cat>
          <c:val>
            <c:numRef>
              <c:f>연간현금흐름!$R$11:$R$33</c:f>
              <c:numCache>
                <c:formatCode>0.0%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6B58-4BF6-9617-40AC01B9376C}"/>
            </c:ext>
          </c:extLst>
        </c:ser>
        <c:axId val="125847424"/>
        <c:axId val="125848960"/>
      </c:barChart>
      <c:catAx>
        <c:axId val="12584742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25848960"/>
        <c:crosses val="autoZero"/>
        <c:auto val="1"/>
        <c:lblAlgn val="ctr"/>
        <c:lblOffset val="100"/>
      </c:catAx>
      <c:valAx>
        <c:axId val="125848960"/>
        <c:scaling>
          <c:orientation val="minMax"/>
        </c:scaling>
        <c:axPos val="l"/>
        <c:numFmt formatCode="0.0%" sourceLinked="1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25847424"/>
        <c:crosses val="autoZero"/>
        <c:crossBetween val="between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barChart>
        <c:barDir val="col"/>
        <c:grouping val="clustered"/>
        <c:ser>
          <c:idx val="0"/>
          <c:order val="0"/>
          <c:tx>
            <c:strRef>
              <c:f>연간현금흐름!$B$51</c:f>
              <c:strCache>
                <c:ptCount val="1"/>
                <c:pt idx="0">
                  <c:v>신용카드</c:v>
                </c:pt>
              </c:strCache>
            </c:strRef>
          </c:tx>
          <c:spPr>
            <a:solidFill>
              <a:srgbClr val="CF7977"/>
            </a:solidFill>
          </c:spPr>
          <c:val>
            <c:numRef>
              <c:f>연간현금흐름!$C$51:$N$51</c:f>
              <c:numCache>
                <c:formatCode>_-* #,##0_-;\-* #,##0_-;_-* "-"_-;_-@_-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0B1-4425-8435-40F7CF96EC4D}"/>
            </c:ext>
          </c:extLst>
        </c:ser>
        <c:ser>
          <c:idx val="1"/>
          <c:order val="1"/>
          <c:tx>
            <c:strRef>
              <c:f>연간현금흐름!$B$52</c:f>
              <c:strCache>
                <c:ptCount val="1"/>
                <c:pt idx="0">
                  <c:v>체크카드</c:v>
                </c:pt>
              </c:strCache>
            </c:strRef>
          </c:tx>
          <c:spPr>
            <a:solidFill>
              <a:srgbClr val="50779A"/>
            </a:solidFill>
          </c:spPr>
          <c:val>
            <c:numRef>
              <c:f>연간현금흐름!$C$52:$N$52</c:f>
              <c:numCache>
                <c:formatCode>_-* #,##0_-;\-* #,##0_-;_-* "-"_-;_-@_-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0B1-4425-8435-40F7CF96EC4D}"/>
            </c:ext>
          </c:extLst>
        </c:ser>
        <c:ser>
          <c:idx val="2"/>
          <c:order val="2"/>
          <c:tx>
            <c:strRef>
              <c:f>연간현금흐름!$B$53</c:f>
              <c:strCache>
                <c:ptCount val="1"/>
                <c:pt idx="0">
                  <c:v>신랑용돈</c:v>
                </c:pt>
              </c:strCache>
            </c:strRef>
          </c:tx>
          <c:spPr>
            <a:solidFill>
              <a:schemeClr val="accent5"/>
            </a:solidFill>
          </c:spPr>
          <c:dPt>
            <c:idx val="0"/>
            <c:spPr>
              <a:solidFill>
                <a:srgbClr val="93AEC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B0B1-4425-8435-40F7CF96EC4D}"/>
              </c:ext>
            </c:extLst>
          </c:dPt>
          <c:val>
            <c:numRef>
              <c:f>연간현금흐름!$C$53:$N$53</c:f>
              <c:numCache>
                <c:formatCode>_-* #,##0_-;\-* #,##0_-;_-* "-"_-;_-@_-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0B1-4425-8435-40F7CF96EC4D}"/>
            </c:ext>
          </c:extLst>
        </c:ser>
        <c:ser>
          <c:idx val="3"/>
          <c:order val="3"/>
          <c:tx>
            <c:strRef>
              <c:f>연간현금흐름!$B$54</c:f>
              <c:strCache>
                <c:ptCount val="1"/>
                <c:pt idx="0">
                  <c:v>신부용돈</c:v>
                </c:pt>
              </c:strCache>
            </c:strRef>
          </c:tx>
          <c:spPr>
            <a:solidFill>
              <a:srgbClr val="EEB922"/>
            </a:solidFill>
          </c:spPr>
          <c:val>
            <c:numRef>
              <c:f>연간현금흐름!$C$54:$N$54</c:f>
              <c:numCache>
                <c:formatCode>_-* #,##0_-;\-* #,##0_-;_-* "-"_-;_-@_-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0B1-4425-8435-40F7CF96EC4D}"/>
            </c:ext>
          </c:extLst>
        </c:ser>
        <c:ser>
          <c:idx val="4"/>
          <c:order val="4"/>
          <c:tx>
            <c:strRef>
              <c:f>연간현금흐름!$B$55</c:f>
              <c:strCache>
                <c:ptCount val="1"/>
                <c:pt idx="0">
                  <c:v>현금</c:v>
                </c:pt>
              </c:strCache>
            </c:strRef>
          </c:tx>
          <c:spPr>
            <a:solidFill>
              <a:srgbClr val="78A375"/>
            </a:solidFill>
          </c:spPr>
          <c:val>
            <c:numRef>
              <c:f>연간현금흐름!$C$55:$N$55</c:f>
              <c:numCache>
                <c:formatCode>_-* #,##0_-;\-* #,##0_-;_-* "-"_-;_-@_-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0B1-4425-8435-40F7CF96EC4D}"/>
            </c:ext>
          </c:extLst>
        </c:ser>
        <c:ser>
          <c:idx val="5"/>
          <c:order val="5"/>
          <c:tx>
            <c:strRef>
              <c:f>연간현금흐름!$B$56</c:f>
              <c:strCache>
                <c:ptCount val="1"/>
                <c:pt idx="0">
                  <c:v>포인트</c:v>
                </c:pt>
              </c:strCache>
            </c:strRef>
          </c:tx>
          <c:val>
            <c:numRef>
              <c:f>연간현금흐름!$C$56:$N$56</c:f>
              <c:numCache>
                <c:formatCode>_-* #,##0_-;\-* #,##0_-;_-* "-"_-;_-@_-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9A4-40D2-959A-6251DED167BF}"/>
            </c:ext>
          </c:extLst>
        </c:ser>
        <c:ser>
          <c:idx val="6"/>
          <c:order val="6"/>
          <c:tx>
            <c:strRef>
              <c:f>연간현금흐름!$B$57</c:f>
              <c:strCache>
                <c:ptCount val="1"/>
                <c:pt idx="0">
                  <c:v>기타</c:v>
                </c:pt>
              </c:strCache>
            </c:strRef>
          </c:tx>
          <c:val>
            <c:numRef>
              <c:f>연간현금흐름!$C$57:$N$57</c:f>
              <c:numCache>
                <c:formatCode>_-* #,##0_-;\-* #,##0_-;_-* "-"_-;_-@_-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9A4-40D2-959A-6251DED167BF}"/>
            </c:ext>
          </c:extLst>
        </c:ser>
        <c:axId val="125925248"/>
        <c:axId val="125926784"/>
      </c:barChart>
      <c:catAx>
        <c:axId val="125925248"/>
        <c:scaling>
          <c:orientation val="minMax"/>
        </c:scaling>
        <c:axPos val="b"/>
        <c:numFmt formatCode="General" sourceLinked="1"/>
        <c:tickLblPos val="nextTo"/>
        <c:crossAx val="125926784"/>
        <c:crosses val="autoZero"/>
        <c:auto val="1"/>
        <c:lblAlgn val="ctr"/>
        <c:lblOffset val="100"/>
      </c:catAx>
      <c:valAx>
        <c:axId val="125926784"/>
        <c:scaling>
          <c:orientation val="minMax"/>
        </c:scaling>
        <c:axPos val="l"/>
        <c:majorGridlines/>
        <c:numFmt formatCode="_-* #,##0_-;\-* #,##0_-;_-* &quot;-&quot;_-;_-@_-" sourceLinked="1"/>
        <c:tickLblPos val="nextTo"/>
        <c:crossAx val="125925248"/>
        <c:crosses val="autoZero"/>
        <c:crossBetween val="between"/>
      </c:valAx>
    </c:plotArea>
    <c:legend>
      <c:legendPos val="r"/>
      <c:txPr>
        <a:bodyPr/>
        <a:lstStyle/>
        <a:p>
          <a:pPr>
            <a:defRPr>
              <a:latin typeface="나눔고딕" pitchFamily="50" charset="-127"/>
              <a:ea typeface="나눔고딕" pitchFamily="50" charset="-127"/>
            </a:defRPr>
          </a:pPr>
          <a:endParaRPr lang="ko-KR"/>
        </a:p>
      </c:txPr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>
        <c:manualLayout>
          <c:layoutTarget val="inner"/>
          <c:xMode val="edge"/>
          <c:yMode val="edge"/>
          <c:x val="9.2631578947368468E-2"/>
          <c:y val="8.1395348837210765E-2"/>
          <c:w val="0.88"/>
          <c:h val="0.58720930232558965"/>
        </c:manualLayout>
      </c:layout>
      <c:barChart>
        <c:barDir val="col"/>
        <c:grouping val="clustered"/>
        <c:varyColors val="1"/>
        <c:ser>
          <c:idx val="0"/>
          <c:order val="0"/>
          <c:cat>
            <c:strRef>
              <c:f>('1월'!$F$4:$F$14,'1월'!$F$16:$F$26)</c:f>
              <c:strCache>
                <c:ptCount val="22"/>
                <c:pt idx="0">
                  <c:v>인터넷마트</c:v>
                </c:pt>
                <c:pt idx="1">
                  <c:v>동네마트</c:v>
                </c:pt>
                <c:pt idx="2">
                  <c:v>편의점</c:v>
                </c:pt>
                <c:pt idx="3">
                  <c:v>외식</c:v>
                </c:pt>
                <c:pt idx="4">
                  <c:v>난방비</c:v>
                </c:pt>
                <c:pt idx="5">
                  <c:v>관리비</c:v>
                </c:pt>
                <c:pt idx="6">
                  <c:v>통신비</c:v>
                </c:pt>
                <c:pt idx="7">
                  <c:v>주유비</c:v>
                </c:pt>
                <c:pt idx="8">
                  <c:v>자동차</c:v>
                </c:pt>
                <c:pt idx="9">
                  <c:v>고양이</c:v>
                </c:pt>
                <c:pt idx="10">
                  <c:v>담배</c:v>
                </c:pt>
                <c:pt idx="11">
                  <c:v>생활용품</c:v>
                </c:pt>
                <c:pt idx="12">
                  <c:v>의류/잡화</c:v>
                </c:pt>
                <c:pt idx="13">
                  <c:v>화장품</c:v>
                </c:pt>
                <c:pt idx="14">
                  <c:v>미용</c:v>
                </c:pt>
                <c:pt idx="15">
                  <c:v>취미</c:v>
                </c:pt>
                <c:pt idx="16">
                  <c:v>건강</c:v>
                </c:pt>
                <c:pt idx="17">
                  <c:v>세금</c:v>
                </c:pt>
                <c:pt idx="18">
                  <c:v>경조사</c:v>
                </c:pt>
                <c:pt idx="19">
                  <c:v>기타1</c:v>
                </c:pt>
                <c:pt idx="20">
                  <c:v>기타2</c:v>
                </c:pt>
                <c:pt idx="21">
                  <c:v>기타3</c:v>
                </c:pt>
              </c:strCache>
            </c:strRef>
          </c:cat>
          <c:val>
            <c:numRef>
              <c:f>('1월'!$H$4:$H$14,'1월'!$H$16:$H$26)</c:f>
              <c:numCache>
                <c:formatCode>0.0%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AF-46EB-BDC7-038F7568313F}"/>
            </c:ext>
          </c:extLst>
        </c:ser>
        <c:axId val="126087552"/>
        <c:axId val="126089088"/>
      </c:barChart>
      <c:catAx>
        <c:axId val="12608755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26089088"/>
        <c:crosses val="autoZero"/>
        <c:auto val="1"/>
        <c:lblAlgn val="ctr"/>
        <c:lblOffset val="100"/>
      </c:catAx>
      <c:valAx>
        <c:axId val="126089088"/>
        <c:scaling>
          <c:orientation val="minMax"/>
        </c:scaling>
        <c:axPos val="l"/>
        <c:majorGridlines/>
        <c:numFmt formatCode="0.0%" sourceLinked="1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26087552"/>
        <c:crosses val="autoZero"/>
        <c:crossBetween val="between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pieChart>
        <c:varyColors val="1"/>
        <c:ser>
          <c:idx val="0"/>
          <c:order val="0"/>
          <c:cat>
            <c:strRef>
              <c:f>'1월'!$A$31:$A$34</c:f>
              <c:strCache>
                <c:ptCount val="4"/>
                <c:pt idx="0">
                  <c:v>소비지출</c:v>
                </c:pt>
                <c:pt idx="1">
                  <c:v>저축/투자</c:v>
                </c:pt>
                <c:pt idx="2">
                  <c:v>보험료</c:v>
                </c:pt>
                <c:pt idx="3">
                  <c:v>대출상환</c:v>
                </c:pt>
              </c:strCache>
            </c:strRef>
          </c:cat>
          <c:val>
            <c:numRef>
              <c:f>'1월'!$C$31:$C$34</c:f>
              <c:numCache>
                <c:formatCode>0.0%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7D-4212-9EAC-C8B0609BADBE}"/>
            </c:ext>
          </c:extLst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109834243692564"/>
          <c:y val="0.2306529865585"/>
          <c:w val="0.22217587666402516"/>
          <c:h val="0.47859328190036687"/>
        </c:manualLayout>
      </c:layout>
      <c:txPr>
        <a:bodyPr/>
        <a:lstStyle/>
        <a:p>
          <a:pPr>
            <a:defRPr sz="800"/>
          </a:pPr>
          <a:endParaRPr lang="ko-KR"/>
        </a:p>
      </c:txPr>
    </c:legend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44</xdr:row>
      <xdr:rowOff>85725</xdr:rowOff>
    </xdr:from>
    <xdr:to>
      <xdr:col>18</xdr:col>
      <xdr:colOff>10583</xdr:colOff>
      <xdr:row>56</xdr:row>
      <xdr:rowOff>10583</xdr:rowOff>
    </xdr:to>
    <xdr:graphicFrame macro="">
      <xdr:nvGraphicFramePr>
        <xdr:cNvPr id="3354291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44</xdr:row>
      <xdr:rowOff>46567</xdr:rowOff>
    </xdr:from>
    <xdr:to>
      <xdr:col>7</xdr:col>
      <xdr:colOff>635000</xdr:colOff>
      <xdr:row>55</xdr:row>
      <xdr:rowOff>9526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23283</xdr:colOff>
      <xdr:row>55</xdr:row>
      <xdr:rowOff>56094</xdr:rowOff>
    </xdr:from>
    <xdr:to>
      <xdr:col>7</xdr:col>
      <xdr:colOff>645583</xdr:colOff>
      <xdr:row>70</xdr:row>
      <xdr:rowOff>42334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21167</xdr:colOff>
      <xdr:row>55</xdr:row>
      <xdr:rowOff>53976</xdr:rowOff>
    </xdr:from>
    <xdr:to>
      <xdr:col>4</xdr:col>
      <xdr:colOff>201084</xdr:colOff>
      <xdr:row>70</xdr:row>
      <xdr:rowOff>52918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44</xdr:row>
      <xdr:rowOff>46567</xdr:rowOff>
    </xdr:from>
    <xdr:to>
      <xdr:col>7</xdr:col>
      <xdr:colOff>635000</xdr:colOff>
      <xdr:row>55</xdr:row>
      <xdr:rowOff>9526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23283</xdr:colOff>
      <xdr:row>55</xdr:row>
      <xdr:rowOff>56094</xdr:rowOff>
    </xdr:from>
    <xdr:to>
      <xdr:col>7</xdr:col>
      <xdr:colOff>645583</xdr:colOff>
      <xdr:row>70</xdr:row>
      <xdr:rowOff>42334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21167</xdr:colOff>
      <xdr:row>55</xdr:row>
      <xdr:rowOff>53976</xdr:rowOff>
    </xdr:from>
    <xdr:to>
      <xdr:col>4</xdr:col>
      <xdr:colOff>201084</xdr:colOff>
      <xdr:row>70</xdr:row>
      <xdr:rowOff>52918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44</xdr:row>
      <xdr:rowOff>46567</xdr:rowOff>
    </xdr:from>
    <xdr:to>
      <xdr:col>7</xdr:col>
      <xdr:colOff>635000</xdr:colOff>
      <xdr:row>55</xdr:row>
      <xdr:rowOff>9526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23283</xdr:colOff>
      <xdr:row>55</xdr:row>
      <xdr:rowOff>56094</xdr:rowOff>
    </xdr:from>
    <xdr:to>
      <xdr:col>7</xdr:col>
      <xdr:colOff>645583</xdr:colOff>
      <xdr:row>70</xdr:row>
      <xdr:rowOff>42334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21167</xdr:colOff>
      <xdr:row>55</xdr:row>
      <xdr:rowOff>53976</xdr:rowOff>
    </xdr:from>
    <xdr:to>
      <xdr:col>4</xdr:col>
      <xdr:colOff>201084</xdr:colOff>
      <xdr:row>70</xdr:row>
      <xdr:rowOff>52918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44</xdr:row>
      <xdr:rowOff>46567</xdr:rowOff>
    </xdr:from>
    <xdr:to>
      <xdr:col>7</xdr:col>
      <xdr:colOff>635000</xdr:colOff>
      <xdr:row>55</xdr:row>
      <xdr:rowOff>9526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23283</xdr:colOff>
      <xdr:row>55</xdr:row>
      <xdr:rowOff>56094</xdr:rowOff>
    </xdr:from>
    <xdr:to>
      <xdr:col>7</xdr:col>
      <xdr:colOff>645583</xdr:colOff>
      <xdr:row>70</xdr:row>
      <xdr:rowOff>42334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21167</xdr:colOff>
      <xdr:row>55</xdr:row>
      <xdr:rowOff>53976</xdr:rowOff>
    </xdr:from>
    <xdr:to>
      <xdr:col>4</xdr:col>
      <xdr:colOff>201084</xdr:colOff>
      <xdr:row>70</xdr:row>
      <xdr:rowOff>52918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44</xdr:row>
      <xdr:rowOff>46567</xdr:rowOff>
    </xdr:from>
    <xdr:to>
      <xdr:col>7</xdr:col>
      <xdr:colOff>635000</xdr:colOff>
      <xdr:row>55</xdr:row>
      <xdr:rowOff>9526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23283</xdr:colOff>
      <xdr:row>55</xdr:row>
      <xdr:rowOff>56094</xdr:rowOff>
    </xdr:from>
    <xdr:to>
      <xdr:col>7</xdr:col>
      <xdr:colOff>645583</xdr:colOff>
      <xdr:row>70</xdr:row>
      <xdr:rowOff>42334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21167</xdr:colOff>
      <xdr:row>55</xdr:row>
      <xdr:rowOff>53976</xdr:rowOff>
    </xdr:from>
    <xdr:to>
      <xdr:col>4</xdr:col>
      <xdr:colOff>201084</xdr:colOff>
      <xdr:row>70</xdr:row>
      <xdr:rowOff>52918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76200</xdr:rowOff>
    </xdr:from>
    <xdr:to>
      <xdr:col>12</xdr:col>
      <xdr:colOff>19050</xdr:colOff>
      <xdr:row>11</xdr:row>
      <xdr:rowOff>171450</xdr:rowOff>
    </xdr:to>
    <xdr:graphicFrame macro="">
      <xdr:nvGraphicFramePr>
        <xdr:cNvPr id="66707495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47625</xdr:colOff>
      <xdr:row>25</xdr:row>
      <xdr:rowOff>180975</xdr:rowOff>
    </xdr:from>
    <xdr:to>
      <xdr:col>23</xdr:col>
      <xdr:colOff>257175</xdr:colOff>
      <xdr:row>36</xdr:row>
      <xdr:rowOff>57150</xdr:rowOff>
    </xdr:to>
    <xdr:graphicFrame macro="">
      <xdr:nvGraphicFramePr>
        <xdr:cNvPr id="66707496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66675</xdr:colOff>
      <xdr:row>0</xdr:row>
      <xdr:rowOff>76200</xdr:rowOff>
    </xdr:from>
    <xdr:to>
      <xdr:col>24</xdr:col>
      <xdr:colOff>142875</xdr:colOff>
      <xdr:row>11</xdr:row>
      <xdr:rowOff>171450</xdr:rowOff>
    </xdr:to>
    <xdr:graphicFrame macro="">
      <xdr:nvGraphicFramePr>
        <xdr:cNvPr id="66707497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66675</xdr:colOff>
      <xdr:row>12</xdr:row>
      <xdr:rowOff>28575</xdr:rowOff>
    </xdr:from>
    <xdr:to>
      <xdr:col>22</xdr:col>
      <xdr:colOff>619125</xdr:colOff>
      <xdr:row>25</xdr:row>
      <xdr:rowOff>123825</xdr:rowOff>
    </xdr:to>
    <xdr:graphicFrame macro="">
      <xdr:nvGraphicFramePr>
        <xdr:cNvPr id="66707498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25</xdr:row>
      <xdr:rowOff>180975</xdr:rowOff>
    </xdr:from>
    <xdr:to>
      <xdr:col>19</xdr:col>
      <xdr:colOff>9525</xdr:colOff>
      <xdr:row>36</xdr:row>
      <xdr:rowOff>57150</xdr:rowOff>
    </xdr:to>
    <xdr:graphicFrame macro="">
      <xdr:nvGraphicFramePr>
        <xdr:cNvPr id="66707499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95250</xdr:colOff>
      <xdr:row>12</xdr:row>
      <xdr:rowOff>19050</xdr:rowOff>
    </xdr:from>
    <xdr:to>
      <xdr:col>18</xdr:col>
      <xdr:colOff>19050</xdr:colOff>
      <xdr:row>25</xdr:row>
      <xdr:rowOff>123825</xdr:rowOff>
    </xdr:to>
    <xdr:graphicFrame macro="">
      <xdr:nvGraphicFramePr>
        <xdr:cNvPr id="66707500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44</xdr:row>
      <xdr:rowOff>46567</xdr:rowOff>
    </xdr:from>
    <xdr:to>
      <xdr:col>7</xdr:col>
      <xdr:colOff>635000</xdr:colOff>
      <xdr:row>55</xdr:row>
      <xdr:rowOff>9526</xdr:rowOff>
    </xdr:to>
    <xdr:graphicFrame macro="">
      <xdr:nvGraphicFramePr>
        <xdr:cNvPr id="57584258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23283</xdr:colOff>
      <xdr:row>55</xdr:row>
      <xdr:rowOff>56094</xdr:rowOff>
    </xdr:from>
    <xdr:to>
      <xdr:col>7</xdr:col>
      <xdr:colOff>645583</xdr:colOff>
      <xdr:row>70</xdr:row>
      <xdr:rowOff>42334</xdr:rowOff>
    </xdr:to>
    <xdr:graphicFrame macro="">
      <xdr:nvGraphicFramePr>
        <xdr:cNvPr id="57584259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21167</xdr:colOff>
      <xdr:row>55</xdr:row>
      <xdr:rowOff>53976</xdr:rowOff>
    </xdr:from>
    <xdr:to>
      <xdr:col>4</xdr:col>
      <xdr:colOff>201084</xdr:colOff>
      <xdr:row>70</xdr:row>
      <xdr:rowOff>52918</xdr:rowOff>
    </xdr:to>
    <xdr:graphicFrame macro="">
      <xdr:nvGraphicFramePr>
        <xdr:cNvPr id="57584260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44</xdr:row>
      <xdr:rowOff>46567</xdr:rowOff>
    </xdr:from>
    <xdr:to>
      <xdr:col>7</xdr:col>
      <xdr:colOff>635000</xdr:colOff>
      <xdr:row>55</xdr:row>
      <xdr:rowOff>9526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23283</xdr:colOff>
      <xdr:row>55</xdr:row>
      <xdr:rowOff>56094</xdr:rowOff>
    </xdr:from>
    <xdr:to>
      <xdr:col>7</xdr:col>
      <xdr:colOff>645583</xdr:colOff>
      <xdr:row>70</xdr:row>
      <xdr:rowOff>42334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21167</xdr:colOff>
      <xdr:row>55</xdr:row>
      <xdr:rowOff>53976</xdr:rowOff>
    </xdr:from>
    <xdr:to>
      <xdr:col>4</xdr:col>
      <xdr:colOff>201084</xdr:colOff>
      <xdr:row>70</xdr:row>
      <xdr:rowOff>52918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44</xdr:row>
      <xdr:rowOff>46567</xdr:rowOff>
    </xdr:from>
    <xdr:to>
      <xdr:col>7</xdr:col>
      <xdr:colOff>635000</xdr:colOff>
      <xdr:row>55</xdr:row>
      <xdr:rowOff>9526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23283</xdr:colOff>
      <xdr:row>55</xdr:row>
      <xdr:rowOff>56094</xdr:rowOff>
    </xdr:from>
    <xdr:to>
      <xdr:col>7</xdr:col>
      <xdr:colOff>645583</xdr:colOff>
      <xdr:row>70</xdr:row>
      <xdr:rowOff>42334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21167</xdr:colOff>
      <xdr:row>55</xdr:row>
      <xdr:rowOff>53976</xdr:rowOff>
    </xdr:from>
    <xdr:to>
      <xdr:col>4</xdr:col>
      <xdr:colOff>201084</xdr:colOff>
      <xdr:row>70</xdr:row>
      <xdr:rowOff>52918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44</xdr:row>
      <xdr:rowOff>46567</xdr:rowOff>
    </xdr:from>
    <xdr:to>
      <xdr:col>7</xdr:col>
      <xdr:colOff>635000</xdr:colOff>
      <xdr:row>55</xdr:row>
      <xdr:rowOff>9526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23283</xdr:colOff>
      <xdr:row>55</xdr:row>
      <xdr:rowOff>56094</xdr:rowOff>
    </xdr:from>
    <xdr:to>
      <xdr:col>7</xdr:col>
      <xdr:colOff>645583</xdr:colOff>
      <xdr:row>70</xdr:row>
      <xdr:rowOff>42334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21167</xdr:colOff>
      <xdr:row>55</xdr:row>
      <xdr:rowOff>53976</xdr:rowOff>
    </xdr:from>
    <xdr:to>
      <xdr:col>4</xdr:col>
      <xdr:colOff>201084</xdr:colOff>
      <xdr:row>70</xdr:row>
      <xdr:rowOff>52918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44</xdr:row>
      <xdr:rowOff>46567</xdr:rowOff>
    </xdr:from>
    <xdr:to>
      <xdr:col>7</xdr:col>
      <xdr:colOff>635000</xdr:colOff>
      <xdr:row>55</xdr:row>
      <xdr:rowOff>9526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23283</xdr:colOff>
      <xdr:row>55</xdr:row>
      <xdr:rowOff>56094</xdr:rowOff>
    </xdr:from>
    <xdr:to>
      <xdr:col>7</xdr:col>
      <xdr:colOff>645583</xdr:colOff>
      <xdr:row>70</xdr:row>
      <xdr:rowOff>42334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21167</xdr:colOff>
      <xdr:row>55</xdr:row>
      <xdr:rowOff>53976</xdr:rowOff>
    </xdr:from>
    <xdr:to>
      <xdr:col>4</xdr:col>
      <xdr:colOff>201084</xdr:colOff>
      <xdr:row>70</xdr:row>
      <xdr:rowOff>52918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44</xdr:row>
      <xdr:rowOff>46567</xdr:rowOff>
    </xdr:from>
    <xdr:to>
      <xdr:col>7</xdr:col>
      <xdr:colOff>635000</xdr:colOff>
      <xdr:row>55</xdr:row>
      <xdr:rowOff>9526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23283</xdr:colOff>
      <xdr:row>55</xdr:row>
      <xdr:rowOff>56094</xdr:rowOff>
    </xdr:from>
    <xdr:to>
      <xdr:col>7</xdr:col>
      <xdr:colOff>645583</xdr:colOff>
      <xdr:row>70</xdr:row>
      <xdr:rowOff>42334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21167</xdr:colOff>
      <xdr:row>55</xdr:row>
      <xdr:rowOff>53976</xdr:rowOff>
    </xdr:from>
    <xdr:to>
      <xdr:col>4</xdr:col>
      <xdr:colOff>201084</xdr:colOff>
      <xdr:row>70</xdr:row>
      <xdr:rowOff>52918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44</xdr:row>
      <xdr:rowOff>46567</xdr:rowOff>
    </xdr:from>
    <xdr:to>
      <xdr:col>7</xdr:col>
      <xdr:colOff>635000</xdr:colOff>
      <xdr:row>55</xdr:row>
      <xdr:rowOff>9526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23283</xdr:colOff>
      <xdr:row>55</xdr:row>
      <xdr:rowOff>56094</xdr:rowOff>
    </xdr:from>
    <xdr:to>
      <xdr:col>7</xdr:col>
      <xdr:colOff>645583</xdr:colOff>
      <xdr:row>70</xdr:row>
      <xdr:rowOff>42334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21167</xdr:colOff>
      <xdr:row>55</xdr:row>
      <xdr:rowOff>53976</xdr:rowOff>
    </xdr:from>
    <xdr:to>
      <xdr:col>4</xdr:col>
      <xdr:colOff>201084</xdr:colOff>
      <xdr:row>70</xdr:row>
      <xdr:rowOff>52918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1"/>
  </sheetPr>
  <dimension ref="A1:R61"/>
  <sheetViews>
    <sheetView tabSelected="1" zoomScale="90" zoomScaleNormal="90" workbookViewId="0">
      <selection activeCell="W102" sqref="W102"/>
    </sheetView>
  </sheetViews>
  <sheetFormatPr defaultRowHeight="12.75" customHeight="1"/>
  <cols>
    <col min="1" max="1" width="7.875" style="4" bestFit="1" customWidth="1"/>
    <col min="2" max="2" width="10.25" style="4" customWidth="1"/>
    <col min="3" max="4" width="11.25" style="4" customWidth="1"/>
    <col min="5" max="14" width="11.25" style="4" bestFit="1" customWidth="1"/>
    <col min="15" max="15" width="0.875" style="4" customWidth="1"/>
    <col min="16" max="16" width="11.625" style="4" bestFit="1" customWidth="1"/>
    <col min="17" max="17" width="12" style="4" bestFit="1" customWidth="1"/>
    <col min="18" max="16384" width="9" style="4"/>
  </cols>
  <sheetData>
    <row r="1" spans="1:18" ht="21.75" customHeight="1">
      <c r="A1" s="296" t="s">
        <v>95</v>
      </c>
      <c r="B1" s="296"/>
      <c r="C1" s="296"/>
      <c r="D1" s="5" t="s">
        <v>111</v>
      </c>
    </row>
    <row r="2" spans="1:18" ht="5.25" customHeight="1">
      <c r="A2" s="6"/>
      <c r="B2" s="6"/>
      <c r="C2" s="6"/>
      <c r="D2" s="7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8" thickBot="1"/>
    <row r="4" spans="1:18" s="11" customFormat="1" ht="15" customHeight="1" thickBot="1">
      <c r="A4" s="286" t="s">
        <v>109</v>
      </c>
      <c r="B4" s="287"/>
      <c r="C4" s="242" t="s">
        <v>46</v>
      </c>
      <c r="D4" s="242" t="s">
        <v>47</v>
      </c>
      <c r="E4" s="242" t="s">
        <v>10</v>
      </c>
      <c r="F4" s="242" t="s">
        <v>11</v>
      </c>
      <c r="G4" s="242" t="s">
        <v>12</v>
      </c>
      <c r="H4" s="242" t="s">
        <v>13</v>
      </c>
      <c r="I4" s="242" t="s">
        <v>14</v>
      </c>
      <c r="J4" s="242" t="s">
        <v>15</v>
      </c>
      <c r="K4" s="242" t="s">
        <v>16</v>
      </c>
      <c r="L4" s="242" t="s">
        <v>17</v>
      </c>
      <c r="M4" s="242" t="s">
        <v>18</v>
      </c>
      <c r="N4" s="243" t="s">
        <v>19</v>
      </c>
      <c r="P4" s="244" t="s">
        <v>104</v>
      </c>
      <c r="Q4" s="245" t="s">
        <v>40</v>
      </c>
      <c r="R4" s="12" t="s">
        <v>41</v>
      </c>
    </row>
    <row r="5" spans="1:18" ht="15" customHeight="1">
      <c r="A5" s="295" t="s">
        <v>42</v>
      </c>
      <c r="B5" s="250" t="s">
        <v>155</v>
      </c>
      <c r="C5" s="29">
        <f>SUM('1월'!$B$4:$B$6)</f>
        <v>0</v>
      </c>
      <c r="D5" s="29">
        <f>SUM('2월'!$B$4:$B$6)</f>
        <v>0</v>
      </c>
      <c r="E5" s="29">
        <f>SUM('3월'!$B$4:$B$6)</f>
        <v>0</v>
      </c>
      <c r="F5" s="29">
        <f>SUM('4월'!$B$4:$B$6)</f>
        <v>0</v>
      </c>
      <c r="G5" s="29">
        <f>SUM('5월'!$B$4:$B$6)</f>
        <v>0</v>
      </c>
      <c r="H5" s="29">
        <f>SUM('6월'!$B$4:$B$6)</f>
        <v>0</v>
      </c>
      <c r="I5" s="29">
        <f>SUM('7월'!$B$4:$B$6)</f>
        <v>0</v>
      </c>
      <c r="J5" s="29">
        <f>SUM('8월'!$B$4:$B$6)</f>
        <v>0</v>
      </c>
      <c r="K5" s="29">
        <f>SUM('9월'!$B$4:$B$6)</f>
        <v>0</v>
      </c>
      <c r="L5" s="29">
        <f>SUM('10월'!$B$4:$B$6)</f>
        <v>0</v>
      </c>
      <c r="M5" s="29">
        <f>SUM('11월'!$B$4:$B$6)</f>
        <v>0</v>
      </c>
      <c r="N5" s="30">
        <f>SUM('12월'!$B$4:$B$6)</f>
        <v>0</v>
      </c>
      <c r="P5" s="239">
        <f>SUM(C5:N5)</f>
        <v>0</v>
      </c>
      <c r="Q5" s="240">
        <f>AVERAGE(C5:N5)</f>
        <v>0</v>
      </c>
      <c r="R5" s="17" t="e">
        <f>Q5/$Q$8</f>
        <v>#DIV/0!</v>
      </c>
    </row>
    <row r="6" spans="1:18" ht="15" customHeight="1">
      <c r="A6" s="295"/>
      <c r="B6" s="226" t="s">
        <v>156</v>
      </c>
      <c r="C6" s="13">
        <f>SUM('1월'!$B$7:$B$9)</f>
        <v>0</v>
      </c>
      <c r="D6" s="13">
        <f>SUM('2월'!$B$7:$B$9)</f>
        <v>0</v>
      </c>
      <c r="E6" s="13">
        <f>SUM('3월'!$B$7:$B$9)</f>
        <v>0</v>
      </c>
      <c r="F6" s="13">
        <f>SUM('4월'!$B$7:$B$9)</f>
        <v>0</v>
      </c>
      <c r="G6" s="13">
        <f>SUM('5월'!$B$7:$B$9)</f>
        <v>0</v>
      </c>
      <c r="H6" s="13">
        <f>SUM('6월'!$B$7:$B$9)</f>
        <v>0</v>
      </c>
      <c r="I6" s="13">
        <f>SUM('7월'!$B$7:$B$9)</f>
        <v>0</v>
      </c>
      <c r="J6" s="13">
        <f>SUM('8월'!$B$7:$B$9)</f>
        <v>0</v>
      </c>
      <c r="K6" s="13">
        <f>SUM('9월'!$B$7:$B$9)</f>
        <v>0</v>
      </c>
      <c r="L6" s="13">
        <f>SUM('10월'!$B$7:$B$9)</f>
        <v>0</v>
      </c>
      <c r="M6" s="13">
        <f>SUM('11월'!$B$7:$B$9)</f>
        <v>0</v>
      </c>
      <c r="N6" s="14">
        <f>SUM('12월'!$B$7:$B$9)</f>
        <v>0</v>
      </c>
      <c r="P6" s="15">
        <f>SUM(C6:N6)</f>
        <v>0</v>
      </c>
      <c r="Q6" s="16">
        <f>AVERAGE(C6:N6)</f>
        <v>0</v>
      </c>
      <c r="R6" s="17" t="e">
        <f>Q6/$Q$8</f>
        <v>#DIV/0!</v>
      </c>
    </row>
    <row r="7" spans="1:18" ht="15" customHeight="1">
      <c r="A7" s="295"/>
      <c r="B7" s="226" t="s">
        <v>157</v>
      </c>
      <c r="C7" s="13">
        <f>SUM('1월'!$B$10:$B$14)</f>
        <v>0</v>
      </c>
      <c r="D7" s="13">
        <f>SUM('2월'!$B$10:$B$14)</f>
        <v>0</v>
      </c>
      <c r="E7" s="13">
        <f>SUM('3월'!$B$10:$B$14)</f>
        <v>0</v>
      </c>
      <c r="F7" s="13">
        <f>SUM('4월'!$B$10:$B$14)</f>
        <v>0</v>
      </c>
      <c r="G7" s="13">
        <f>SUM('5월'!$B$10:$B$14)</f>
        <v>0</v>
      </c>
      <c r="H7" s="13">
        <f>SUM('6월'!$B$10:$B$14)</f>
        <v>0</v>
      </c>
      <c r="I7" s="13">
        <f>SUM('7월'!$B$10:$B$14)</f>
        <v>0</v>
      </c>
      <c r="J7" s="13">
        <f>SUM('8월'!$B$10:$B$14)</f>
        <v>0</v>
      </c>
      <c r="K7" s="13">
        <f>SUM('9월'!$B$10:$B$14)</f>
        <v>0</v>
      </c>
      <c r="L7" s="13">
        <f>SUM('10월'!$B$10:$B$14)</f>
        <v>0</v>
      </c>
      <c r="M7" s="13">
        <f>SUM('11월'!$B$10:$B$14)</f>
        <v>0</v>
      </c>
      <c r="N7" s="14">
        <f>SUM('12월'!$B$10:$B$14)</f>
        <v>0</v>
      </c>
      <c r="P7" s="15">
        <f>SUM(C7:N7)</f>
        <v>0</v>
      </c>
      <c r="Q7" s="16">
        <f>AVERAGE(C7:N7)</f>
        <v>0</v>
      </c>
      <c r="R7" s="17" t="e">
        <f>Q7/$Q$8</f>
        <v>#DIV/0!</v>
      </c>
    </row>
    <row r="8" spans="1:18" ht="15" customHeight="1" thickBot="1">
      <c r="A8" s="288" t="s">
        <v>48</v>
      </c>
      <c r="B8" s="289"/>
      <c r="C8" s="18">
        <f>SUM(C5:C7)</f>
        <v>0</v>
      </c>
      <c r="D8" s="18">
        <f t="shared" ref="D8:N8" si="0">SUM(D5:D7)</f>
        <v>0</v>
      </c>
      <c r="E8" s="18">
        <f t="shared" si="0"/>
        <v>0</v>
      </c>
      <c r="F8" s="18">
        <f t="shared" si="0"/>
        <v>0</v>
      </c>
      <c r="G8" s="18">
        <f t="shared" si="0"/>
        <v>0</v>
      </c>
      <c r="H8" s="18">
        <f t="shared" si="0"/>
        <v>0</v>
      </c>
      <c r="I8" s="18">
        <f t="shared" si="0"/>
        <v>0</v>
      </c>
      <c r="J8" s="18">
        <f t="shared" si="0"/>
        <v>0</v>
      </c>
      <c r="K8" s="18">
        <f t="shared" si="0"/>
        <v>0</v>
      </c>
      <c r="L8" s="18">
        <f t="shared" si="0"/>
        <v>0</v>
      </c>
      <c r="M8" s="18">
        <f t="shared" si="0"/>
        <v>0</v>
      </c>
      <c r="N8" s="19">
        <f t="shared" si="0"/>
        <v>0</v>
      </c>
      <c r="P8" s="20">
        <f>SUM(C8:N8)</f>
        <v>0</v>
      </c>
      <c r="Q8" s="21">
        <f>AVERAGE(C8:N8)</f>
        <v>0</v>
      </c>
      <c r="R8" s="22" t="e">
        <f>Q8/$Q$8</f>
        <v>#DIV/0!</v>
      </c>
    </row>
    <row r="9" spans="1:18" ht="15" customHeight="1" thickBot="1">
      <c r="R9" s="23"/>
    </row>
    <row r="10" spans="1:18" ht="15" customHeight="1" thickBot="1">
      <c r="A10" s="284" t="s">
        <v>109</v>
      </c>
      <c r="B10" s="285"/>
      <c r="C10" s="235" t="s">
        <v>46</v>
      </c>
      <c r="D10" s="235" t="s">
        <v>47</v>
      </c>
      <c r="E10" s="235" t="s">
        <v>10</v>
      </c>
      <c r="F10" s="235" t="s">
        <v>11</v>
      </c>
      <c r="G10" s="235" t="s">
        <v>12</v>
      </c>
      <c r="H10" s="235" t="s">
        <v>13</v>
      </c>
      <c r="I10" s="235" t="s">
        <v>14</v>
      </c>
      <c r="J10" s="235" t="s">
        <v>15</v>
      </c>
      <c r="K10" s="235" t="s">
        <v>16</v>
      </c>
      <c r="L10" s="235" t="s">
        <v>17</v>
      </c>
      <c r="M10" s="235" t="s">
        <v>18</v>
      </c>
      <c r="N10" s="10" t="s">
        <v>19</v>
      </c>
      <c r="P10" s="246" t="s">
        <v>105</v>
      </c>
      <c r="Q10" s="247" t="s">
        <v>49</v>
      </c>
      <c r="R10" s="24" t="s">
        <v>41</v>
      </c>
    </row>
    <row r="11" spans="1:18" ht="15" customHeight="1">
      <c r="A11" s="297" t="s">
        <v>50</v>
      </c>
      <c r="B11" s="227" t="s">
        <v>139</v>
      </c>
      <c r="C11" s="25">
        <f>'1월'!G4</f>
        <v>0</v>
      </c>
      <c r="D11" s="25">
        <f>'2월'!G4</f>
        <v>0</v>
      </c>
      <c r="E11" s="25">
        <f>'3월'!G4</f>
        <v>0</v>
      </c>
      <c r="F11" s="25">
        <f>'4월'!G4</f>
        <v>0</v>
      </c>
      <c r="G11" s="25">
        <f>'5월'!G4</f>
        <v>0</v>
      </c>
      <c r="H11" s="25">
        <f>'6월'!G4</f>
        <v>0</v>
      </c>
      <c r="I11" s="25">
        <f>'7월'!G4</f>
        <v>0</v>
      </c>
      <c r="J11" s="25">
        <f>'8월'!G4</f>
        <v>0</v>
      </c>
      <c r="K11" s="25">
        <f>'9월'!G4</f>
        <v>0</v>
      </c>
      <c r="L11" s="25">
        <f>'10월'!G4</f>
        <v>0</v>
      </c>
      <c r="M11" s="25">
        <f>'11월'!G4</f>
        <v>0</v>
      </c>
      <c r="N11" s="26">
        <f>'12월'!G4</f>
        <v>0</v>
      </c>
      <c r="P11" s="236">
        <f t="shared" ref="P11" si="1">SUM(C11:N11)</f>
        <v>0</v>
      </c>
      <c r="Q11" s="237">
        <f t="shared" ref="Q11" si="2">AVERAGE(C11:N11)</f>
        <v>0</v>
      </c>
      <c r="R11" s="17" t="e">
        <f t="shared" ref="R11:R21" si="3">Q11/$Q$34</f>
        <v>#DIV/0!</v>
      </c>
    </row>
    <row r="12" spans="1:18" ht="15" customHeight="1">
      <c r="A12" s="294"/>
      <c r="B12" s="228" t="s">
        <v>140</v>
      </c>
      <c r="C12" s="29">
        <f>'1월'!G5</f>
        <v>0</v>
      </c>
      <c r="D12" s="29">
        <f>'2월'!G5</f>
        <v>0</v>
      </c>
      <c r="E12" s="29">
        <f>'3월'!G5</f>
        <v>0</v>
      </c>
      <c r="F12" s="29">
        <f>'4월'!G5</f>
        <v>0</v>
      </c>
      <c r="G12" s="29">
        <f>'5월'!G5</f>
        <v>0</v>
      </c>
      <c r="H12" s="29">
        <f>'6월'!G5</f>
        <v>0</v>
      </c>
      <c r="I12" s="29">
        <f>'7월'!G5</f>
        <v>0</v>
      </c>
      <c r="J12" s="29">
        <f>'8월'!G5</f>
        <v>0</v>
      </c>
      <c r="K12" s="29">
        <f>'9월'!G5</f>
        <v>0</v>
      </c>
      <c r="L12" s="29">
        <f>'10월'!G5</f>
        <v>0</v>
      </c>
      <c r="M12" s="29">
        <f>'11월'!G5</f>
        <v>0</v>
      </c>
      <c r="N12" s="30">
        <f>'12월'!G5</f>
        <v>0</v>
      </c>
      <c r="P12" s="27">
        <f t="shared" ref="P12:P34" si="4">SUM(C12:N12)</f>
        <v>0</v>
      </c>
      <c r="Q12" s="28">
        <f t="shared" ref="Q12:Q34" si="5">AVERAGE(C12:N12)</f>
        <v>0</v>
      </c>
      <c r="R12" s="17" t="e">
        <f t="shared" si="3"/>
        <v>#DIV/0!</v>
      </c>
    </row>
    <row r="13" spans="1:18" ht="15" customHeight="1">
      <c r="A13" s="294"/>
      <c r="B13" s="228" t="s">
        <v>141</v>
      </c>
      <c r="C13" s="29">
        <f>'1월'!G6</f>
        <v>0</v>
      </c>
      <c r="D13" s="29">
        <f>'2월'!G6</f>
        <v>0</v>
      </c>
      <c r="E13" s="29">
        <f>'3월'!G6</f>
        <v>0</v>
      </c>
      <c r="F13" s="29">
        <f>'4월'!G6</f>
        <v>0</v>
      </c>
      <c r="G13" s="29">
        <f>'5월'!G6</f>
        <v>0</v>
      </c>
      <c r="H13" s="29">
        <f>'6월'!G6</f>
        <v>0</v>
      </c>
      <c r="I13" s="29">
        <f>'7월'!G6</f>
        <v>0</v>
      </c>
      <c r="J13" s="29">
        <f>'8월'!G6</f>
        <v>0</v>
      </c>
      <c r="K13" s="29">
        <f>'9월'!G6</f>
        <v>0</v>
      </c>
      <c r="L13" s="29">
        <f>'10월'!G6</f>
        <v>0</v>
      </c>
      <c r="M13" s="29">
        <f>'11월'!G6</f>
        <v>0</v>
      </c>
      <c r="N13" s="30">
        <f>'12월'!G6</f>
        <v>0</v>
      </c>
      <c r="P13" s="27">
        <f t="shared" si="4"/>
        <v>0</v>
      </c>
      <c r="Q13" s="28">
        <f t="shared" si="5"/>
        <v>0</v>
      </c>
      <c r="R13" s="17" t="e">
        <f t="shared" si="3"/>
        <v>#DIV/0!</v>
      </c>
    </row>
    <row r="14" spans="1:18" ht="15" customHeight="1">
      <c r="A14" s="294"/>
      <c r="B14" s="228" t="s">
        <v>142</v>
      </c>
      <c r="C14" s="29">
        <f>'1월'!G7</f>
        <v>0</v>
      </c>
      <c r="D14" s="29">
        <f>'2월'!G7</f>
        <v>0</v>
      </c>
      <c r="E14" s="29">
        <f>'3월'!G7</f>
        <v>0</v>
      </c>
      <c r="F14" s="29">
        <f>'4월'!G7</f>
        <v>0</v>
      </c>
      <c r="G14" s="29">
        <f>'5월'!G7</f>
        <v>0</v>
      </c>
      <c r="H14" s="29">
        <f>'6월'!G7</f>
        <v>0</v>
      </c>
      <c r="I14" s="29">
        <f>'7월'!G7</f>
        <v>0</v>
      </c>
      <c r="J14" s="29">
        <f>'8월'!G7</f>
        <v>0</v>
      </c>
      <c r="K14" s="29">
        <f>'9월'!G7</f>
        <v>0</v>
      </c>
      <c r="L14" s="29">
        <f>'10월'!G7</f>
        <v>0</v>
      </c>
      <c r="M14" s="29">
        <f>'11월'!G7</f>
        <v>0</v>
      </c>
      <c r="N14" s="30">
        <f>'12월'!G7</f>
        <v>0</v>
      </c>
      <c r="P14" s="27">
        <f t="shared" si="4"/>
        <v>0</v>
      </c>
      <c r="Q14" s="28">
        <f t="shared" si="5"/>
        <v>0</v>
      </c>
      <c r="R14" s="17" t="e">
        <f t="shared" si="3"/>
        <v>#DIV/0!</v>
      </c>
    </row>
    <row r="15" spans="1:18" ht="15" customHeight="1">
      <c r="A15" s="294"/>
      <c r="B15" s="228" t="s">
        <v>143</v>
      </c>
      <c r="C15" s="29">
        <f>'1월'!G8</f>
        <v>0</v>
      </c>
      <c r="D15" s="29">
        <f>'2월'!G8</f>
        <v>0</v>
      </c>
      <c r="E15" s="29">
        <f>'3월'!G8</f>
        <v>0</v>
      </c>
      <c r="F15" s="29">
        <f>'4월'!G8</f>
        <v>0</v>
      </c>
      <c r="G15" s="29">
        <f>'5월'!G8</f>
        <v>0</v>
      </c>
      <c r="H15" s="29">
        <f>'6월'!G8</f>
        <v>0</v>
      </c>
      <c r="I15" s="29">
        <f>'7월'!G8</f>
        <v>0</v>
      </c>
      <c r="J15" s="29">
        <f>'8월'!G8</f>
        <v>0</v>
      </c>
      <c r="K15" s="29">
        <f>'9월'!G8</f>
        <v>0</v>
      </c>
      <c r="L15" s="29">
        <f>'10월'!G8</f>
        <v>0</v>
      </c>
      <c r="M15" s="29">
        <f>'11월'!G8</f>
        <v>0</v>
      </c>
      <c r="N15" s="30">
        <f>'12월'!G8</f>
        <v>0</v>
      </c>
      <c r="P15" s="27">
        <f t="shared" si="4"/>
        <v>0</v>
      </c>
      <c r="Q15" s="28">
        <f t="shared" si="5"/>
        <v>0</v>
      </c>
      <c r="R15" s="17" t="e">
        <f t="shared" si="3"/>
        <v>#DIV/0!</v>
      </c>
    </row>
    <row r="16" spans="1:18" ht="15" customHeight="1">
      <c r="A16" s="294"/>
      <c r="B16" s="228" t="s">
        <v>144</v>
      </c>
      <c r="C16" s="29">
        <f>'1월'!G9</f>
        <v>0</v>
      </c>
      <c r="D16" s="29">
        <f>'2월'!G9</f>
        <v>0</v>
      </c>
      <c r="E16" s="29">
        <f>'3월'!G9</f>
        <v>0</v>
      </c>
      <c r="F16" s="29">
        <f>'4월'!G9</f>
        <v>0</v>
      </c>
      <c r="G16" s="29">
        <f>'5월'!G9</f>
        <v>0</v>
      </c>
      <c r="H16" s="29">
        <f>'6월'!G9</f>
        <v>0</v>
      </c>
      <c r="I16" s="29">
        <f>'7월'!G9</f>
        <v>0</v>
      </c>
      <c r="J16" s="29">
        <f>'8월'!G9</f>
        <v>0</v>
      </c>
      <c r="K16" s="29">
        <f>'9월'!G9</f>
        <v>0</v>
      </c>
      <c r="L16" s="29">
        <f>'10월'!G9</f>
        <v>0</v>
      </c>
      <c r="M16" s="29">
        <f>'11월'!G9</f>
        <v>0</v>
      </c>
      <c r="N16" s="30">
        <f>'12월'!G9</f>
        <v>0</v>
      </c>
      <c r="P16" s="27">
        <f t="shared" si="4"/>
        <v>0</v>
      </c>
      <c r="Q16" s="28">
        <f t="shared" si="5"/>
        <v>0</v>
      </c>
      <c r="R16" s="17" t="e">
        <f t="shared" si="3"/>
        <v>#DIV/0!</v>
      </c>
    </row>
    <row r="17" spans="1:18" ht="15" customHeight="1">
      <c r="A17" s="294"/>
      <c r="B17" s="228" t="s">
        <v>145</v>
      </c>
      <c r="C17" s="29">
        <f>'1월'!G10</f>
        <v>0</v>
      </c>
      <c r="D17" s="29">
        <f>'2월'!G10</f>
        <v>0</v>
      </c>
      <c r="E17" s="29">
        <f>'3월'!G10</f>
        <v>0</v>
      </c>
      <c r="F17" s="29">
        <f>'4월'!G10</f>
        <v>0</v>
      </c>
      <c r="G17" s="29">
        <f>'5월'!G10</f>
        <v>0</v>
      </c>
      <c r="H17" s="29">
        <f>'6월'!G10</f>
        <v>0</v>
      </c>
      <c r="I17" s="29">
        <f>'7월'!G10</f>
        <v>0</v>
      </c>
      <c r="J17" s="29">
        <f>'8월'!G10</f>
        <v>0</v>
      </c>
      <c r="K17" s="29">
        <f>'9월'!G10</f>
        <v>0</v>
      </c>
      <c r="L17" s="29">
        <f>'10월'!G10</f>
        <v>0</v>
      </c>
      <c r="M17" s="29">
        <f>'11월'!G10</f>
        <v>0</v>
      </c>
      <c r="N17" s="30">
        <f>'12월'!G10</f>
        <v>0</v>
      </c>
      <c r="P17" s="27">
        <f t="shared" si="4"/>
        <v>0</v>
      </c>
      <c r="Q17" s="28">
        <f t="shared" si="5"/>
        <v>0</v>
      </c>
      <c r="R17" s="17" t="e">
        <f t="shared" si="3"/>
        <v>#DIV/0!</v>
      </c>
    </row>
    <row r="18" spans="1:18" ht="15" customHeight="1">
      <c r="A18" s="294"/>
      <c r="B18" s="229" t="s">
        <v>146</v>
      </c>
      <c r="C18" s="29">
        <f>'1월'!G11</f>
        <v>0</v>
      </c>
      <c r="D18" s="29">
        <f>'2월'!G11</f>
        <v>0</v>
      </c>
      <c r="E18" s="29">
        <f>'3월'!G11</f>
        <v>0</v>
      </c>
      <c r="F18" s="29">
        <f>'4월'!G11</f>
        <v>0</v>
      </c>
      <c r="G18" s="29">
        <f>'5월'!G11</f>
        <v>0</v>
      </c>
      <c r="H18" s="29">
        <f>'6월'!G11</f>
        <v>0</v>
      </c>
      <c r="I18" s="29">
        <f>'7월'!G11</f>
        <v>0</v>
      </c>
      <c r="J18" s="29">
        <f>'8월'!G11</f>
        <v>0</v>
      </c>
      <c r="K18" s="29">
        <f>'9월'!G11</f>
        <v>0</v>
      </c>
      <c r="L18" s="29">
        <f>'10월'!G11</f>
        <v>0</v>
      </c>
      <c r="M18" s="29">
        <f>'11월'!G11</f>
        <v>0</v>
      </c>
      <c r="N18" s="30">
        <f>'12월'!G11</f>
        <v>0</v>
      </c>
      <c r="P18" s="27">
        <f t="shared" si="4"/>
        <v>0</v>
      </c>
      <c r="Q18" s="28">
        <f t="shared" si="5"/>
        <v>0</v>
      </c>
      <c r="R18" s="17" t="e">
        <f t="shared" si="3"/>
        <v>#DIV/0!</v>
      </c>
    </row>
    <row r="19" spans="1:18" ht="15" customHeight="1">
      <c r="A19" s="294"/>
      <c r="B19" s="229" t="s">
        <v>147</v>
      </c>
      <c r="C19" s="29">
        <f>'1월'!G12</f>
        <v>0</v>
      </c>
      <c r="D19" s="29">
        <f>'2월'!G12</f>
        <v>0</v>
      </c>
      <c r="E19" s="29">
        <f>'3월'!G12</f>
        <v>0</v>
      </c>
      <c r="F19" s="29">
        <f>'4월'!G12</f>
        <v>0</v>
      </c>
      <c r="G19" s="29">
        <f>'5월'!G12</f>
        <v>0</v>
      </c>
      <c r="H19" s="29">
        <f>'6월'!G12</f>
        <v>0</v>
      </c>
      <c r="I19" s="29">
        <f>'7월'!G12</f>
        <v>0</v>
      </c>
      <c r="J19" s="29">
        <f>'8월'!G12</f>
        <v>0</v>
      </c>
      <c r="K19" s="29">
        <f>'9월'!G12</f>
        <v>0</v>
      </c>
      <c r="L19" s="29">
        <f>'10월'!G12</f>
        <v>0</v>
      </c>
      <c r="M19" s="29">
        <f>'11월'!G12</f>
        <v>0</v>
      </c>
      <c r="N19" s="30">
        <f>'12월'!G12</f>
        <v>0</v>
      </c>
      <c r="P19" s="27">
        <f t="shared" si="4"/>
        <v>0</v>
      </c>
      <c r="Q19" s="28">
        <f t="shared" si="5"/>
        <v>0</v>
      </c>
      <c r="R19" s="17" t="e">
        <f t="shared" si="3"/>
        <v>#DIV/0!</v>
      </c>
    </row>
    <row r="20" spans="1:18" ht="15" customHeight="1">
      <c r="A20" s="294"/>
      <c r="B20" s="229" t="s">
        <v>148</v>
      </c>
      <c r="C20" s="29">
        <f>'1월'!G13</f>
        <v>0</v>
      </c>
      <c r="D20" s="29">
        <f>'2월'!G13</f>
        <v>0</v>
      </c>
      <c r="E20" s="29">
        <f>'3월'!G13</f>
        <v>0</v>
      </c>
      <c r="F20" s="29">
        <f>'4월'!G13</f>
        <v>0</v>
      </c>
      <c r="G20" s="29">
        <f>'5월'!G13</f>
        <v>0</v>
      </c>
      <c r="H20" s="29">
        <f>'6월'!G13</f>
        <v>0</v>
      </c>
      <c r="I20" s="29">
        <f>'7월'!G13</f>
        <v>0</v>
      </c>
      <c r="J20" s="29">
        <f>'8월'!G13</f>
        <v>0</v>
      </c>
      <c r="K20" s="29">
        <f>'9월'!G13</f>
        <v>0</v>
      </c>
      <c r="L20" s="29">
        <f>'10월'!G13</f>
        <v>0</v>
      </c>
      <c r="M20" s="29">
        <f>'11월'!G13</f>
        <v>0</v>
      </c>
      <c r="N20" s="30">
        <f>'12월'!G13</f>
        <v>0</v>
      </c>
      <c r="P20" s="27">
        <f t="shared" si="4"/>
        <v>0</v>
      </c>
      <c r="Q20" s="28">
        <f t="shared" si="5"/>
        <v>0</v>
      </c>
      <c r="R20" s="17" t="e">
        <f t="shared" si="3"/>
        <v>#DIV/0!</v>
      </c>
    </row>
    <row r="21" spans="1:18" ht="15" customHeight="1" thickBot="1">
      <c r="A21" s="294"/>
      <c r="B21" s="230" t="s">
        <v>149</v>
      </c>
      <c r="C21" s="31">
        <f>'1월'!G14</f>
        <v>0</v>
      </c>
      <c r="D21" s="31">
        <f>'2월'!G14</f>
        <v>0</v>
      </c>
      <c r="E21" s="31">
        <f>'3월'!G14</f>
        <v>0</v>
      </c>
      <c r="F21" s="31">
        <f>'4월'!G14</f>
        <v>0</v>
      </c>
      <c r="G21" s="31">
        <f>'5월'!G14</f>
        <v>0</v>
      </c>
      <c r="H21" s="31">
        <f>'6월'!G14</f>
        <v>0</v>
      </c>
      <c r="I21" s="31">
        <f>'7월'!G14</f>
        <v>0</v>
      </c>
      <c r="J21" s="31">
        <f>'8월'!G14</f>
        <v>0</v>
      </c>
      <c r="K21" s="31">
        <f>'9월'!G14</f>
        <v>0</v>
      </c>
      <c r="L21" s="31">
        <f>'10월'!G14</f>
        <v>0</v>
      </c>
      <c r="M21" s="31">
        <f>'11월'!G14</f>
        <v>0</v>
      </c>
      <c r="N21" s="32">
        <f>'12월'!G14</f>
        <v>0</v>
      </c>
      <c r="P21" s="238">
        <f t="shared" si="4"/>
        <v>0</v>
      </c>
      <c r="Q21" s="37">
        <f t="shared" si="5"/>
        <v>0</v>
      </c>
      <c r="R21" s="17" t="e">
        <f t="shared" si="3"/>
        <v>#DIV/0!</v>
      </c>
    </row>
    <row r="22" spans="1:18" ht="15" hidden="1" customHeight="1" thickBot="1">
      <c r="A22" s="294"/>
      <c r="B22" s="230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2"/>
      <c r="P22" s="236"/>
      <c r="Q22" s="237"/>
      <c r="R22" s="17"/>
    </row>
    <row r="23" spans="1:18" ht="15" customHeight="1">
      <c r="A23" s="298"/>
      <c r="B23" s="231" t="s">
        <v>131</v>
      </c>
      <c r="C23" s="25">
        <f>'1월'!G16</f>
        <v>0</v>
      </c>
      <c r="D23" s="25">
        <f>'2월'!G16</f>
        <v>0</v>
      </c>
      <c r="E23" s="25">
        <f>'3월'!G16</f>
        <v>0</v>
      </c>
      <c r="F23" s="25">
        <f>'4월'!G16</f>
        <v>0</v>
      </c>
      <c r="G23" s="25">
        <f>'5월'!G16</f>
        <v>0</v>
      </c>
      <c r="H23" s="25">
        <f>'6월'!G16</f>
        <v>0</v>
      </c>
      <c r="I23" s="25">
        <f>'7월'!G16</f>
        <v>0</v>
      </c>
      <c r="J23" s="25">
        <f>'8월'!G16</f>
        <v>0</v>
      </c>
      <c r="K23" s="25">
        <f>'9월'!G16</f>
        <v>0</v>
      </c>
      <c r="L23" s="25">
        <f>'10월'!G16</f>
        <v>0</v>
      </c>
      <c r="M23" s="25">
        <f>'11월'!G16</f>
        <v>0</v>
      </c>
      <c r="N23" s="26">
        <f>'12월'!G16</f>
        <v>0</v>
      </c>
      <c r="P23" s="33">
        <f t="shared" si="4"/>
        <v>0</v>
      </c>
      <c r="Q23" s="28">
        <f t="shared" si="5"/>
        <v>0</v>
      </c>
      <c r="R23" s="17" t="e">
        <f t="shared" ref="R23:R30" si="6">Q23/$Q$34</f>
        <v>#DIV/0!</v>
      </c>
    </row>
    <row r="24" spans="1:18" ht="15" customHeight="1">
      <c r="A24" s="298"/>
      <c r="B24" s="232" t="s">
        <v>132</v>
      </c>
      <c r="C24" s="13">
        <f>'1월'!G17</f>
        <v>0</v>
      </c>
      <c r="D24" s="29">
        <f>'2월'!G17</f>
        <v>0</v>
      </c>
      <c r="E24" s="13">
        <f>'3월'!G17</f>
        <v>0</v>
      </c>
      <c r="F24" s="13">
        <f>'4월'!G17</f>
        <v>0</v>
      </c>
      <c r="G24" s="13">
        <f>'5월'!G17</f>
        <v>0</v>
      </c>
      <c r="H24" s="13">
        <f>'6월'!G17</f>
        <v>0</v>
      </c>
      <c r="I24" s="13">
        <f>'7월'!G17</f>
        <v>0</v>
      </c>
      <c r="J24" s="13">
        <f>'8월'!G17</f>
        <v>0</v>
      </c>
      <c r="K24" s="13">
        <f>'9월'!G17</f>
        <v>0</v>
      </c>
      <c r="L24" s="13">
        <f>'10월'!G17</f>
        <v>0</v>
      </c>
      <c r="M24" s="13">
        <f>'11월'!G17</f>
        <v>0</v>
      </c>
      <c r="N24" s="14">
        <f>'12월'!G17</f>
        <v>0</v>
      </c>
      <c r="P24" s="33">
        <f t="shared" si="4"/>
        <v>0</v>
      </c>
      <c r="Q24" s="28">
        <f t="shared" si="5"/>
        <v>0</v>
      </c>
      <c r="R24" s="17" t="e">
        <f t="shared" si="6"/>
        <v>#DIV/0!</v>
      </c>
    </row>
    <row r="25" spans="1:18" ht="15" customHeight="1">
      <c r="A25" s="298"/>
      <c r="B25" s="232" t="s">
        <v>133</v>
      </c>
      <c r="C25" s="13">
        <f>'1월'!G18</f>
        <v>0</v>
      </c>
      <c r="D25" s="29">
        <f>'2월'!G18</f>
        <v>0</v>
      </c>
      <c r="E25" s="13">
        <f>'3월'!G18</f>
        <v>0</v>
      </c>
      <c r="F25" s="13">
        <f>'4월'!G18</f>
        <v>0</v>
      </c>
      <c r="G25" s="13">
        <f>'5월'!G18</f>
        <v>0</v>
      </c>
      <c r="H25" s="13">
        <f>'6월'!G18</f>
        <v>0</v>
      </c>
      <c r="I25" s="13">
        <f>'7월'!G18</f>
        <v>0</v>
      </c>
      <c r="J25" s="13">
        <f>'8월'!G18</f>
        <v>0</v>
      </c>
      <c r="K25" s="13">
        <f>'9월'!G18</f>
        <v>0</v>
      </c>
      <c r="L25" s="13">
        <f>'10월'!G18</f>
        <v>0</v>
      </c>
      <c r="M25" s="13">
        <f>'11월'!G18</f>
        <v>0</v>
      </c>
      <c r="N25" s="14">
        <f>'12월'!G18</f>
        <v>0</v>
      </c>
      <c r="P25" s="33">
        <f t="shared" si="4"/>
        <v>0</v>
      </c>
      <c r="Q25" s="28">
        <f t="shared" si="5"/>
        <v>0</v>
      </c>
      <c r="R25" s="17" t="e">
        <f t="shared" si="6"/>
        <v>#DIV/0!</v>
      </c>
    </row>
    <row r="26" spans="1:18" ht="15" customHeight="1">
      <c r="A26" s="298"/>
      <c r="B26" s="232" t="s">
        <v>134</v>
      </c>
      <c r="C26" s="13">
        <f>'1월'!G19</f>
        <v>0</v>
      </c>
      <c r="D26" s="29">
        <f>'2월'!G19</f>
        <v>0</v>
      </c>
      <c r="E26" s="13">
        <f>'3월'!G19</f>
        <v>0</v>
      </c>
      <c r="F26" s="13">
        <f>'4월'!G19</f>
        <v>0</v>
      </c>
      <c r="G26" s="13">
        <f>'5월'!G19</f>
        <v>0</v>
      </c>
      <c r="H26" s="13">
        <f>'6월'!G19</f>
        <v>0</v>
      </c>
      <c r="I26" s="13">
        <f>'7월'!G19</f>
        <v>0</v>
      </c>
      <c r="J26" s="13">
        <f>'8월'!G19</f>
        <v>0</v>
      </c>
      <c r="K26" s="13">
        <f>'9월'!G19</f>
        <v>0</v>
      </c>
      <c r="L26" s="13">
        <f>'10월'!G19</f>
        <v>0</v>
      </c>
      <c r="M26" s="13">
        <f>'11월'!G19</f>
        <v>0</v>
      </c>
      <c r="N26" s="14">
        <f>'12월'!G19</f>
        <v>0</v>
      </c>
      <c r="P26" s="33">
        <f t="shared" si="4"/>
        <v>0</v>
      </c>
      <c r="Q26" s="28">
        <f t="shared" si="5"/>
        <v>0</v>
      </c>
      <c r="R26" s="17" t="e">
        <f t="shared" si="6"/>
        <v>#DIV/0!</v>
      </c>
    </row>
    <row r="27" spans="1:18" ht="15" customHeight="1">
      <c r="A27" s="298"/>
      <c r="B27" s="232" t="s">
        <v>135</v>
      </c>
      <c r="C27" s="13">
        <f>'1월'!G20</f>
        <v>0</v>
      </c>
      <c r="D27" s="29">
        <f>'2월'!G20</f>
        <v>0</v>
      </c>
      <c r="E27" s="13">
        <f>'3월'!G20</f>
        <v>0</v>
      </c>
      <c r="F27" s="13">
        <f>'4월'!G20</f>
        <v>0</v>
      </c>
      <c r="G27" s="13">
        <f>'5월'!G20</f>
        <v>0</v>
      </c>
      <c r="H27" s="13">
        <f>'6월'!G20</f>
        <v>0</v>
      </c>
      <c r="I27" s="13">
        <f>'7월'!G20</f>
        <v>0</v>
      </c>
      <c r="J27" s="13">
        <f>'8월'!G20</f>
        <v>0</v>
      </c>
      <c r="K27" s="13">
        <f>'9월'!G20</f>
        <v>0</v>
      </c>
      <c r="L27" s="13">
        <f>'10월'!G20</f>
        <v>0</v>
      </c>
      <c r="M27" s="13">
        <f>'11월'!G20</f>
        <v>0</v>
      </c>
      <c r="N27" s="14">
        <f>'12월'!G20</f>
        <v>0</v>
      </c>
      <c r="P27" s="33">
        <f t="shared" si="4"/>
        <v>0</v>
      </c>
      <c r="Q27" s="28">
        <f t="shared" si="5"/>
        <v>0</v>
      </c>
      <c r="R27" s="17" t="e">
        <f t="shared" si="6"/>
        <v>#DIV/0!</v>
      </c>
    </row>
    <row r="28" spans="1:18" ht="15" customHeight="1">
      <c r="A28" s="298"/>
      <c r="B28" s="232" t="s">
        <v>136</v>
      </c>
      <c r="C28" s="13">
        <f>'1월'!G21</f>
        <v>0</v>
      </c>
      <c r="D28" s="29">
        <f>'2월'!G21</f>
        <v>0</v>
      </c>
      <c r="E28" s="13">
        <f>'3월'!G21</f>
        <v>0</v>
      </c>
      <c r="F28" s="13">
        <f>'4월'!G21</f>
        <v>0</v>
      </c>
      <c r="G28" s="13">
        <f>'5월'!G21</f>
        <v>0</v>
      </c>
      <c r="H28" s="13">
        <f>'6월'!G21</f>
        <v>0</v>
      </c>
      <c r="I28" s="13">
        <f>'7월'!G21</f>
        <v>0</v>
      </c>
      <c r="J28" s="13">
        <f>'8월'!G21</f>
        <v>0</v>
      </c>
      <c r="K28" s="13">
        <f>'9월'!G21</f>
        <v>0</v>
      </c>
      <c r="L28" s="13">
        <f>'10월'!G21</f>
        <v>0</v>
      </c>
      <c r="M28" s="13">
        <f>'11월'!G21</f>
        <v>0</v>
      </c>
      <c r="N28" s="14">
        <f>'12월'!G21</f>
        <v>0</v>
      </c>
      <c r="P28" s="33">
        <f t="shared" si="4"/>
        <v>0</v>
      </c>
      <c r="Q28" s="28">
        <f t="shared" si="5"/>
        <v>0</v>
      </c>
      <c r="R28" s="17" t="e">
        <f t="shared" si="6"/>
        <v>#DIV/0!</v>
      </c>
    </row>
    <row r="29" spans="1:18" ht="15" customHeight="1">
      <c r="A29" s="298"/>
      <c r="B29" s="232" t="s">
        <v>137</v>
      </c>
      <c r="C29" s="13">
        <f>'1월'!G22</f>
        <v>0</v>
      </c>
      <c r="D29" s="29">
        <f>'2월'!G22</f>
        <v>0</v>
      </c>
      <c r="E29" s="13">
        <f>'3월'!G22</f>
        <v>0</v>
      </c>
      <c r="F29" s="13">
        <f>'4월'!G22</f>
        <v>0</v>
      </c>
      <c r="G29" s="13">
        <f>'5월'!G22</f>
        <v>0</v>
      </c>
      <c r="H29" s="13">
        <f>'6월'!G22</f>
        <v>0</v>
      </c>
      <c r="I29" s="13">
        <f>'7월'!G22</f>
        <v>0</v>
      </c>
      <c r="J29" s="13">
        <f>'8월'!G22</f>
        <v>0</v>
      </c>
      <c r="K29" s="13">
        <f>'9월'!G22</f>
        <v>0</v>
      </c>
      <c r="L29" s="13">
        <f>'10월'!G22</f>
        <v>0</v>
      </c>
      <c r="M29" s="13">
        <f>'11월'!G22</f>
        <v>0</v>
      </c>
      <c r="N29" s="14">
        <f>'12월'!G22</f>
        <v>0</v>
      </c>
      <c r="P29" s="33">
        <f t="shared" si="4"/>
        <v>0</v>
      </c>
      <c r="Q29" s="28">
        <f t="shared" si="5"/>
        <v>0</v>
      </c>
      <c r="R29" s="17" t="e">
        <f t="shared" si="6"/>
        <v>#DIV/0!</v>
      </c>
    </row>
    <row r="30" spans="1:18" ht="15" customHeight="1">
      <c r="A30" s="298"/>
      <c r="B30" s="232" t="s">
        <v>138</v>
      </c>
      <c r="C30" s="13">
        <f>'1월'!G23</f>
        <v>0</v>
      </c>
      <c r="D30" s="29">
        <f>'2월'!G23</f>
        <v>0</v>
      </c>
      <c r="E30" s="13">
        <f>'3월'!G23</f>
        <v>0</v>
      </c>
      <c r="F30" s="13">
        <f>'4월'!G23</f>
        <v>0</v>
      </c>
      <c r="G30" s="13">
        <f>'5월'!G23</f>
        <v>0</v>
      </c>
      <c r="H30" s="13">
        <f>'6월'!G23</f>
        <v>0</v>
      </c>
      <c r="I30" s="13">
        <f>'7월'!G23</f>
        <v>0</v>
      </c>
      <c r="J30" s="13">
        <f>'8월'!G23</f>
        <v>0</v>
      </c>
      <c r="K30" s="13">
        <f>'9월'!G23</f>
        <v>0</v>
      </c>
      <c r="L30" s="13">
        <f>'10월'!G23</f>
        <v>0</v>
      </c>
      <c r="M30" s="13">
        <f>'11월'!G23</f>
        <v>0</v>
      </c>
      <c r="N30" s="14">
        <f>'12월'!G23</f>
        <v>0</v>
      </c>
      <c r="P30" s="33">
        <f t="shared" si="4"/>
        <v>0</v>
      </c>
      <c r="Q30" s="28">
        <f t="shared" si="5"/>
        <v>0</v>
      </c>
      <c r="R30" s="17" t="e">
        <f t="shared" si="6"/>
        <v>#DIV/0!</v>
      </c>
    </row>
    <row r="31" spans="1:18" ht="15" customHeight="1">
      <c r="A31" s="298"/>
      <c r="B31" s="232" t="s">
        <v>129</v>
      </c>
      <c r="C31" s="13">
        <f>'1월'!G24</f>
        <v>0</v>
      </c>
      <c r="D31" s="29">
        <f>'2월'!G24</f>
        <v>0</v>
      </c>
      <c r="E31" s="13">
        <f>'3월'!G24</f>
        <v>0</v>
      </c>
      <c r="F31" s="13">
        <f>'4월'!G24</f>
        <v>0</v>
      </c>
      <c r="G31" s="13">
        <f>'5월'!G24</f>
        <v>0</v>
      </c>
      <c r="H31" s="13">
        <f>'6월'!G24</f>
        <v>0</v>
      </c>
      <c r="I31" s="13">
        <f>'7월'!G24</f>
        <v>0</v>
      </c>
      <c r="J31" s="13">
        <f>'8월'!G24</f>
        <v>0</v>
      </c>
      <c r="K31" s="13">
        <f>'9월'!G24</f>
        <v>0</v>
      </c>
      <c r="L31" s="13">
        <f>'10월'!G24</f>
        <v>0</v>
      </c>
      <c r="M31" s="13">
        <f>'11월'!G24</f>
        <v>0</v>
      </c>
      <c r="N31" s="14">
        <f>'12월'!G24</f>
        <v>0</v>
      </c>
      <c r="P31" s="33">
        <f t="shared" ref="P31:P33" si="7">SUM(C31:N31)</f>
        <v>0</v>
      </c>
      <c r="Q31" s="28">
        <f t="shared" ref="Q31:Q33" si="8">AVERAGE(C31:N31)</f>
        <v>0</v>
      </c>
      <c r="R31" s="17" t="e">
        <f t="shared" ref="R31:R33" si="9">Q31/$Q$34</f>
        <v>#DIV/0!</v>
      </c>
    </row>
    <row r="32" spans="1:18" ht="15" customHeight="1">
      <c r="A32" s="298"/>
      <c r="B32" s="232" t="s">
        <v>110</v>
      </c>
      <c r="C32" s="13">
        <f>'1월'!G25</f>
        <v>0</v>
      </c>
      <c r="D32" s="29">
        <f>'2월'!G25</f>
        <v>0</v>
      </c>
      <c r="E32" s="13">
        <f>'3월'!G25</f>
        <v>0</v>
      </c>
      <c r="F32" s="13">
        <f>'4월'!G25</f>
        <v>0</v>
      </c>
      <c r="G32" s="13">
        <f>'5월'!G25</f>
        <v>0</v>
      </c>
      <c r="H32" s="13">
        <f>'6월'!G25</f>
        <v>0</v>
      </c>
      <c r="I32" s="13">
        <f>'7월'!G25</f>
        <v>0</v>
      </c>
      <c r="J32" s="13">
        <f>'8월'!G25</f>
        <v>0</v>
      </c>
      <c r="K32" s="13">
        <f>'9월'!G25</f>
        <v>0</v>
      </c>
      <c r="L32" s="13">
        <f>'10월'!G25</f>
        <v>0</v>
      </c>
      <c r="M32" s="13">
        <f>'11월'!G25</f>
        <v>0</v>
      </c>
      <c r="N32" s="14">
        <f>'12월'!G25</f>
        <v>0</v>
      </c>
      <c r="P32" s="33">
        <f t="shared" si="7"/>
        <v>0</v>
      </c>
      <c r="Q32" s="28">
        <f t="shared" si="8"/>
        <v>0</v>
      </c>
      <c r="R32" s="17" t="e">
        <f t="shared" si="9"/>
        <v>#DIV/0!</v>
      </c>
    </row>
    <row r="33" spans="1:18" ht="15" customHeight="1">
      <c r="A33" s="298"/>
      <c r="B33" s="232" t="s">
        <v>107</v>
      </c>
      <c r="C33" s="13">
        <f>'1월'!G26</f>
        <v>0</v>
      </c>
      <c r="D33" s="29">
        <f>'2월'!G26</f>
        <v>0</v>
      </c>
      <c r="E33" s="13">
        <f>'3월'!G26</f>
        <v>0</v>
      </c>
      <c r="F33" s="13">
        <f>'4월'!G26</f>
        <v>0</v>
      </c>
      <c r="G33" s="13">
        <f>'5월'!G26</f>
        <v>0</v>
      </c>
      <c r="H33" s="13">
        <f>'6월'!G26</f>
        <v>0</v>
      </c>
      <c r="I33" s="13">
        <f>'7월'!G26</f>
        <v>0</v>
      </c>
      <c r="J33" s="13">
        <f>'8월'!G26</f>
        <v>0</v>
      </c>
      <c r="K33" s="13">
        <f>'9월'!G26</f>
        <v>0</v>
      </c>
      <c r="L33" s="13">
        <f>'10월'!G26</f>
        <v>0</v>
      </c>
      <c r="M33" s="13">
        <f>'11월'!G26</f>
        <v>0</v>
      </c>
      <c r="N33" s="14">
        <f>'12월'!G26</f>
        <v>0</v>
      </c>
      <c r="P33" s="33">
        <f t="shared" si="7"/>
        <v>0</v>
      </c>
      <c r="Q33" s="28">
        <f t="shared" si="8"/>
        <v>0</v>
      </c>
      <c r="R33" s="17" t="e">
        <f t="shared" si="9"/>
        <v>#DIV/0!</v>
      </c>
    </row>
    <row r="34" spans="1:18" ht="15" customHeight="1" thickBot="1">
      <c r="A34" s="290" t="s">
        <v>51</v>
      </c>
      <c r="B34" s="291"/>
      <c r="C34" s="34">
        <f>SUM(C11:C33)</f>
        <v>0</v>
      </c>
      <c r="D34" s="34">
        <f t="shared" ref="D34:N34" si="10">SUM(D11:D33)</f>
        <v>0</v>
      </c>
      <c r="E34" s="34">
        <f t="shared" si="10"/>
        <v>0</v>
      </c>
      <c r="F34" s="34">
        <f>SUM(F11:F33)</f>
        <v>0</v>
      </c>
      <c r="G34" s="34">
        <f t="shared" si="10"/>
        <v>0</v>
      </c>
      <c r="H34" s="34">
        <f t="shared" si="10"/>
        <v>0</v>
      </c>
      <c r="I34" s="34">
        <f t="shared" si="10"/>
        <v>0</v>
      </c>
      <c r="J34" s="34">
        <f t="shared" si="10"/>
        <v>0</v>
      </c>
      <c r="K34" s="34">
        <f t="shared" si="10"/>
        <v>0</v>
      </c>
      <c r="L34" s="34">
        <f t="shared" si="10"/>
        <v>0</v>
      </c>
      <c r="M34" s="34">
        <f t="shared" si="10"/>
        <v>0</v>
      </c>
      <c r="N34" s="35">
        <f t="shared" si="10"/>
        <v>0</v>
      </c>
      <c r="P34" s="36">
        <f t="shared" si="4"/>
        <v>0</v>
      </c>
      <c r="Q34" s="37">
        <f t="shared" si="5"/>
        <v>0</v>
      </c>
      <c r="R34" s="38" t="e">
        <f>Q34/$Q$34</f>
        <v>#DIV/0!</v>
      </c>
    </row>
    <row r="35" spans="1:18" ht="15" customHeight="1" thickBot="1">
      <c r="A35" s="39"/>
      <c r="B35" s="39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R35" s="23"/>
    </row>
    <row r="36" spans="1:18" ht="15" customHeight="1" thickBot="1">
      <c r="A36" s="284" t="s">
        <v>109</v>
      </c>
      <c r="B36" s="285"/>
      <c r="C36" s="235" t="s">
        <v>46</v>
      </c>
      <c r="D36" s="235" t="s">
        <v>47</v>
      </c>
      <c r="E36" s="235" t="s">
        <v>10</v>
      </c>
      <c r="F36" s="235" t="s">
        <v>11</v>
      </c>
      <c r="G36" s="235" t="s">
        <v>12</v>
      </c>
      <c r="H36" s="235" t="s">
        <v>13</v>
      </c>
      <c r="I36" s="235" t="s">
        <v>14</v>
      </c>
      <c r="J36" s="235" t="s">
        <v>15</v>
      </c>
      <c r="K36" s="235" t="s">
        <v>16</v>
      </c>
      <c r="L36" s="235" t="s">
        <v>17</v>
      </c>
      <c r="M36" s="235" t="s">
        <v>18</v>
      </c>
      <c r="N36" s="10" t="s">
        <v>19</v>
      </c>
      <c r="P36" s="246" t="s">
        <v>105</v>
      </c>
      <c r="Q36" s="247" t="s">
        <v>49</v>
      </c>
      <c r="R36" s="24" t="s">
        <v>41</v>
      </c>
    </row>
    <row r="37" spans="1:18" ht="15" customHeight="1">
      <c r="A37" s="292" t="s">
        <v>52</v>
      </c>
      <c r="B37" s="225" t="s">
        <v>124</v>
      </c>
      <c r="C37" s="25">
        <f>'1월'!B17</f>
        <v>0</v>
      </c>
      <c r="D37" s="25">
        <f>'2월'!B17</f>
        <v>0</v>
      </c>
      <c r="E37" s="25">
        <f>'3월'!B17</f>
        <v>0</v>
      </c>
      <c r="F37" s="25">
        <f>'4월'!B17</f>
        <v>0</v>
      </c>
      <c r="G37" s="25">
        <f>'5월'!B17</f>
        <v>0</v>
      </c>
      <c r="H37" s="25">
        <f>'6월'!B17</f>
        <v>0</v>
      </c>
      <c r="I37" s="25">
        <f>'7월'!B17</f>
        <v>0</v>
      </c>
      <c r="J37" s="25">
        <f>'8월'!B17</f>
        <v>0</v>
      </c>
      <c r="K37" s="25">
        <f>'9월'!B17</f>
        <v>0</v>
      </c>
      <c r="L37" s="25">
        <f>'10월'!B17</f>
        <v>0</v>
      </c>
      <c r="M37" s="25">
        <f>'11월'!B17</f>
        <v>0</v>
      </c>
      <c r="N37" s="26">
        <f>'12월'!B17</f>
        <v>0</v>
      </c>
      <c r="P37" s="241">
        <f t="shared" ref="P37:P48" si="11">SUM(C37:N37)</f>
        <v>0</v>
      </c>
      <c r="Q37" s="237">
        <f t="shared" ref="Q37:Q48" si="12">AVERAGE(C37:N37)</f>
        <v>0</v>
      </c>
      <c r="R37" s="17" t="e">
        <f t="shared" ref="R37:R45" si="13">Q37/$Q$48</f>
        <v>#DIV/0!</v>
      </c>
    </row>
    <row r="38" spans="1:18" ht="15" customHeight="1">
      <c r="A38" s="293"/>
      <c r="B38" s="226" t="s">
        <v>20</v>
      </c>
      <c r="C38" s="13">
        <f>'1월'!B18</f>
        <v>0</v>
      </c>
      <c r="D38" s="13">
        <f>'2월'!B18</f>
        <v>0</v>
      </c>
      <c r="E38" s="13">
        <f>'3월'!B18</f>
        <v>0</v>
      </c>
      <c r="F38" s="13">
        <f>'4월'!B18</f>
        <v>0</v>
      </c>
      <c r="G38" s="13">
        <f>'5월'!B18</f>
        <v>0</v>
      </c>
      <c r="H38" s="13">
        <f>'6월'!B18</f>
        <v>0</v>
      </c>
      <c r="I38" s="13">
        <f>'7월'!B18</f>
        <v>0</v>
      </c>
      <c r="J38" s="13">
        <f>'8월'!B18</f>
        <v>0</v>
      </c>
      <c r="K38" s="13">
        <f>'9월'!B18</f>
        <v>0</v>
      </c>
      <c r="L38" s="13">
        <f>'10월'!B18</f>
        <v>0</v>
      </c>
      <c r="M38" s="13">
        <f>'11월'!B18</f>
        <v>0</v>
      </c>
      <c r="N38" s="14">
        <f>'12월'!B18</f>
        <v>0</v>
      </c>
      <c r="P38" s="33">
        <f t="shared" ref="P38:P45" si="14">SUM(C38:N38)</f>
        <v>0</v>
      </c>
      <c r="Q38" s="28">
        <f t="shared" ref="Q38:Q45" si="15">AVERAGE(C38:N38)</f>
        <v>0</v>
      </c>
      <c r="R38" s="17" t="e">
        <f t="shared" si="13"/>
        <v>#DIV/0!</v>
      </c>
    </row>
    <row r="39" spans="1:18" ht="15" customHeight="1">
      <c r="A39" s="293"/>
      <c r="B39" s="226" t="s">
        <v>125</v>
      </c>
      <c r="C39" s="13">
        <f>'1월'!B19</f>
        <v>0</v>
      </c>
      <c r="D39" s="13">
        <f>'2월'!B19</f>
        <v>0</v>
      </c>
      <c r="E39" s="13">
        <f>'3월'!B19</f>
        <v>0</v>
      </c>
      <c r="F39" s="13">
        <f>'4월'!B19</f>
        <v>0</v>
      </c>
      <c r="G39" s="13">
        <f>'5월'!B19</f>
        <v>0</v>
      </c>
      <c r="H39" s="13">
        <f>'6월'!B19</f>
        <v>0</v>
      </c>
      <c r="I39" s="13">
        <f>'7월'!B19</f>
        <v>0</v>
      </c>
      <c r="J39" s="13">
        <f>'8월'!B19</f>
        <v>0</v>
      </c>
      <c r="K39" s="13">
        <f>'9월'!B19</f>
        <v>0</v>
      </c>
      <c r="L39" s="13">
        <f>'10월'!B19</f>
        <v>0</v>
      </c>
      <c r="M39" s="13">
        <f>'11월'!B19</f>
        <v>0</v>
      </c>
      <c r="N39" s="14">
        <f>'12월'!B19</f>
        <v>0</v>
      </c>
      <c r="P39" s="33">
        <f t="shared" si="14"/>
        <v>0</v>
      </c>
      <c r="Q39" s="28">
        <f t="shared" si="15"/>
        <v>0</v>
      </c>
      <c r="R39" s="17" t="e">
        <f t="shared" si="13"/>
        <v>#DIV/0!</v>
      </c>
    </row>
    <row r="40" spans="1:18" ht="15" customHeight="1">
      <c r="A40" s="293"/>
      <c r="B40" s="226" t="s">
        <v>163</v>
      </c>
      <c r="C40" s="13">
        <f>'1월'!B20</f>
        <v>0</v>
      </c>
      <c r="D40" s="13">
        <f>'2월'!B20</f>
        <v>0</v>
      </c>
      <c r="E40" s="13">
        <f>'3월'!B20</f>
        <v>0</v>
      </c>
      <c r="F40" s="13">
        <f>'4월'!B20</f>
        <v>0</v>
      </c>
      <c r="G40" s="13">
        <f>'5월'!B20</f>
        <v>0</v>
      </c>
      <c r="H40" s="13">
        <f>'6월'!B20</f>
        <v>0</v>
      </c>
      <c r="I40" s="13">
        <f>'7월'!B20</f>
        <v>0</v>
      </c>
      <c r="J40" s="13">
        <f>'8월'!B20</f>
        <v>0</v>
      </c>
      <c r="K40" s="13">
        <f>'9월'!B20</f>
        <v>0</v>
      </c>
      <c r="L40" s="13">
        <f>'10월'!B20</f>
        <v>0</v>
      </c>
      <c r="M40" s="13">
        <f>'11월'!B20</f>
        <v>0</v>
      </c>
      <c r="N40" s="14">
        <f>'12월'!B20</f>
        <v>0</v>
      </c>
      <c r="P40" s="33">
        <f t="shared" si="14"/>
        <v>0</v>
      </c>
      <c r="Q40" s="28">
        <f t="shared" si="15"/>
        <v>0</v>
      </c>
      <c r="R40" s="17" t="e">
        <f t="shared" si="13"/>
        <v>#DIV/0!</v>
      </c>
    </row>
    <row r="41" spans="1:18" ht="15" customHeight="1">
      <c r="A41" s="293"/>
      <c r="B41" s="226" t="s">
        <v>126</v>
      </c>
      <c r="C41" s="13">
        <f>'1월'!B21</f>
        <v>0</v>
      </c>
      <c r="D41" s="13">
        <f>'2월'!B21</f>
        <v>0</v>
      </c>
      <c r="E41" s="13">
        <f>'3월'!B21</f>
        <v>0</v>
      </c>
      <c r="F41" s="13">
        <f>'4월'!B21</f>
        <v>0</v>
      </c>
      <c r="G41" s="13">
        <f>'5월'!B21</f>
        <v>0</v>
      </c>
      <c r="H41" s="13">
        <f>'6월'!B21</f>
        <v>0</v>
      </c>
      <c r="I41" s="13">
        <f>'7월'!B21</f>
        <v>0</v>
      </c>
      <c r="J41" s="13">
        <f>'8월'!B21</f>
        <v>0</v>
      </c>
      <c r="K41" s="13">
        <f>'9월'!B21</f>
        <v>0</v>
      </c>
      <c r="L41" s="13">
        <f>'10월'!B21</f>
        <v>0</v>
      </c>
      <c r="M41" s="13">
        <f>'11월'!B21</f>
        <v>0</v>
      </c>
      <c r="N41" s="14">
        <f>'12월'!B21</f>
        <v>0</v>
      </c>
      <c r="P41" s="33">
        <f t="shared" si="14"/>
        <v>0</v>
      </c>
      <c r="Q41" s="28">
        <f t="shared" si="15"/>
        <v>0</v>
      </c>
      <c r="R41" s="17" t="e">
        <f t="shared" si="13"/>
        <v>#DIV/0!</v>
      </c>
    </row>
    <row r="42" spans="1:18" ht="15" customHeight="1">
      <c r="A42" s="293"/>
      <c r="B42" s="226" t="s">
        <v>127</v>
      </c>
      <c r="C42" s="13">
        <f>'1월'!B22</f>
        <v>0</v>
      </c>
      <c r="D42" s="13">
        <f>'2월'!B22</f>
        <v>0</v>
      </c>
      <c r="E42" s="13">
        <f>'3월'!B22</f>
        <v>0</v>
      </c>
      <c r="F42" s="13">
        <f>'4월'!B22</f>
        <v>0</v>
      </c>
      <c r="G42" s="13">
        <f>'5월'!B22</f>
        <v>0</v>
      </c>
      <c r="H42" s="13">
        <f>'6월'!B22</f>
        <v>0</v>
      </c>
      <c r="I42" s="13">
        <f>'7월'!B22</f>
        <v>0</v>
      </c>
      <c r="J42" s="13">
        <f>'8월'!B22</f>
        <v>0</v>
      </c>
      <c r="K42" s="13">
        <f>'9월'!B22</f>
        <v>0</v>
      </c>
      <c r="L42" s="13">
        <f>'10월'!B22</f>
        <v>0</v>
      </c>
      <c r="M42" s="13">
        <f>'11월'!B22</f>
        <v>0</v>
      </c>
      <c r="N42" s="14">
        <f>'12월'!B22</f>
        <v>0</v>
      </c>
      <c r="P42" s="33">
        <f t="shared" si="14"/>
        <v>0</v>
      </c>
      <c r="Q42" s="28">
        <f t="shared" si="15"/>
        <v>0</v>
      </c>
      <c r="R42" s="17" t="e">
        <f t="shared" si="13"/>
        <v>#DIV/0!</v>
      </c>
    </row>
    <row r="43" spans="1:18" ht="15" customHeight="1">
      <c r="A43" s="293"/>
      <c r="B43" s="226" t="s">
        <v>128</v>
      </c>
      <c r="C43" s="13">
        <f>'1월'!B23</f>
        <v>0</v>
      </c>
      <c r="D43" s="13">
        <f>'2월'!B23</f>
        <v>0</v>
      </c>
      <c r="E43" s="13">
        <f>'3월'!B23</f>
        <v>0</v>
      </c>
      <c r="F43" s="13">
        <f>'4월'!B23</f>
        <v>0</v>
      </c>
      <c r="G43" s="13">
        <f>'5월'!B23</f>
        <v>0</v>
      </c>
      <c r="H43" s="13">
        <f>'6월'!B23</f>
        <v>0</v>
      </c>
      <c r="I43" s="13">
        <f>'7월'!B23</f>
        <v>0</v>
      </c>
      <c r="J43" s="13">
        <f>'8월'!B23</f>
        <v>0</v>
      </c>
      <c r="K43" s="13">
        <f>'9월'!B23</f>
        <v>0</v>
      </c>
      <c r="L43" s="13">
        <f>'10월'!B23</f>
        <v>0</v>
      </c>
      <c r="M43" s="13">
        <f>'11월'!B23</f>
        <v>0</v>
      </c>
      <c r="N43" s="14">
        <f>'12월'!B23</f>
        <v>0</v>
      </c>
      <c r="P43" s="33">
        <f t="shared" si="14"/>
        <v>0</v>
      </c>
      <c r="Q43" s="28">
        <f t="shared" si="15"/>
        <v>0</v>
      </c>
      <c r="R43" s="17" t="e">
        <f t="shared" si="13"/>
        <v>#DIV/0!</v>
      </c>
    </row>
    <row r="44" spans="1:18" ht="15" customHeight="1">
      <c r="A44" s="293"/>
      <c r="B44" s="226" t="s">
        <v>129</v>
      </c>
      <c r="C44" s="13">
        <f>'1월'!B24</f>
        <v>0</v>
      </c>
      <c r="D44" s="13">
        <f>'2월'!B24</f>
        <v>0</v>
      </c>
      <c r="E44" s="13">
        <f>'3월'!B24</f>
        <v>0</v>
      </c>
      <c r="F44" s="13">
        <f>'4월'!B24</f>
        <v>0</v>
      </c>
      <c r="G44" s="13">
        <f>'5월'!B24</f>
        <v>0</v>
      </c>
      <c r="H44" s="13">
        <f>'6월'!B24</f>
        <v>0</v>
      </c>
      <c r="I44" s="13">
        <f>'7월'!B24</f>
        <v>0</v>
      </c>
      <c r="J44" s="13">
        <f>'8월'!B24</f>
        <v>0</v>
      </c>
      <c r="K44" s="13">
        <f>'9월'!B24</f>
        <v>0</v>
      </c>
      <c r="L44" s="13">
        <f>'10월'!B24</f>
        <v>0</v>
      </c>
      <c r="M44" s="13">
        <f>'11월'!B24</f>
        <v>0</v>
      </c>
      <c r="N44" s="14">
        <f>'12월'!B24</f>
        <v>0</v>
      </c>
      <c r="P44" s="33">
        <f t="shared" si="14"/>
        <v>0</v>
      </c>
      <c r="Q44" s="28">
        <f t="shared" si="15"/>
        <v>0</v>
      </c>
      <c r="R44" s="17" t="e">
        <f t="shared" si="13"/>
        <v>#DIV/0!</v>
      </c>
    </row>
    <row r="45" spans="1:18" ht="15" customHeight="1">
      <c r="A45" s="293"/>
      <c r="B45" s="226" t="s">
        <v>130</v>
      </c>
      <c r="C45" s="13">
        <f>'1월'!B25</f>
        <v>0</v>
      </c>
      <c r="D45" s="13">
        <f>'2월'!B25</f>
        <v>0</v>
      </c>
      <c r="E45" s="13">
        <f>'3월'!B25</f>
        <v>0</v>
      </c>
      <c r="F45" s="13">
        <f>'4월'!B25</f>
        <v>0</v>
      </c>
      <c r="G45" s="13">
        <f>'5월'!B25</f>
        <v>0</v>
      </c>
      <c r="H45" s="13">
        <f>'6월'!B25</f>
        <v>0</v>
      </c>
      <c r="I45" s="13">
        <f>'7월'!B25</f>
        <v>0</v>
      </c>
      <c r="J45" s="13">
        <f>'8월'!B25</f>
        <v>0</v>
      </c>
      <c r="K45" s="13">
        <f>'9월'!B25</f>
        <v>0</v>
      </c>
      <c r="L45" s="13">
        <f>'10월'!B25</f>
        <v>0</v>
      </c>
      <c r="M45" s="13">
        <f>'11월'!B25</f>
        <v>0</v>
      </c>
      <c r="N45" s="14">
        <f>'12월'!B25</f>
        <v>0</v>
      </c>
      <c r="P45" s="33">
        <f t="shared" si="14"/>
        <v>0</v>
      </c>
      <c r="Q45" s="28">
        <f t="shared" si="15"/>
        <v>0</v>
      </c>
      <c r="R45" s="22" t="e">
        <f t="shared" si="13"/>
        <v>#DIV/0!</v>
      </c>
    </row>
    <row r="46" spans="1:18" ht="15" customHeight="1">
      <c r="A46" s="293"/>
      <c r="B46" s="226" t="s">
        <v>107</v>
      </c>
      <c r="C46" s="13">
        <f>'1월'!B26</f>
        <v>0</v>
      </c>
      <c r="D46" s="13">
        <f>'2월'!B26</f>
        <v>0</v>
      </c>
      <c r="E46" s="13">
        <f>'3월'!B26</f>
        <v>0</v>
      </c>
      <c r="F46" s="13">
        <f>'4월'!B26</f>
        <v>0</v>
      </c>
      <c r="G46" s="13">
        <f>'5월'!B26</f>
        <v>0</v>
      </c>
      <c r="H46" s="13">
        <f>'6월'!B26</f>
        <v>0</v>
      </c>
      <c r="I46" s="13">
        <f>'7월'!B26</f>
        <v>0</v>
      </c>
      <c r="J46" s="13">
        <f>'8월'!B26</f>
        <v>0</v>
      </c>
      <c r="K46" s="13">
        <f>'9월'!B26</f>
        <v>0</v>
      </c>
      <c r="L46" s="13">
        <f>'10월'!B26</f>
        <v>0</v>
      </c>
      <c r="M46" s="13">
        <f>'11월'!B26</f>
        <v>0</v>
      </c>
      <c r="N46" s="14">
        <f>'12월'!B26</f>
        <v>0</v>
      </c>
      <c r="P46" s="33">
        <f t="shared" ref="P46:P47" si="16">SUM(C46:N46)</f>
        <v>0</v>
      </c>
      <c r="Q46" s="28">
        <f t="shared" ref="Q46:Q47" si="17">AVERAGE(C46:N46)</f>
        <v>0</v>
      </c>
      <c r="R46" s="22" t="e">
        <f t="shared" ref="R46:R48" si="18">Q46/$Q$48</f>
        <v>#DIV/0!</v>
      </c>
    </row>
    <row r="47" spans="1:18" ht="15" customHeight="1">
      <c r="A47" s="294"/>
      <c r="B47" s="226" t="s">
        <v>108</v>
      </c>
      <c r="C47" s="13">
        <f>'1월'!B27</f>
        <v>0</v>
      </c>
      <c r="D47" s="13">
        <f>'2월'!B27</f>
        <v>0</v>
      </c>
      <c r="E47" s="13">
        <f>'3월'!B27</f>
        <v>0</v>
      </c>
      <c r="F47" s="13">
        <f>'4월'!B27</f>
        <v>0</v>
      </c>
      <c r="G47" s="13">
        <f>'5월'!B27</f>
        <v>0</v>
      </c>
      <c r="H47" s="13">
        <f>'6월'!B27</f>
        <v>0</v>
      </c>
      <c r="I47" s="13">
        <f>'7월'!B27</f>
        <v>0</v>
      </c>
      <c r="J47" s="13">
        <f>'8월'!B27</f>
        <v>0</v>
      </c>
      <c r="K47" s="13">
        <f>'9월'!B27</f>
        <v>0</v>
      </c>
      <c r="L47" s="13">
        <f>'10월'!B27</f>
        <v>0</v>
      </c>
      <c r="M47" s="13">
        <f>'11월'!B27</f>
        <v>0</v>
      </c>
      <c r="N47" s="14">
        <f>'12월'!B27</f>
        <v>0</v>
      </c>
      <c r="P47" s="33">
        <f t="shared" si="16"/>
        <v>0</v>
      </c>
      <c r="Q47" s="28">
        <f t="shared" si="17"/>
        <v>0</v>
      </c>
      <c r="R47" s="22" t="e">
        <f t="shared" si="18"/>
        <v>#DIV/0!</v>
      </c>
    </row>
    <row r="48" spans="1:18" ht="15" customHeight="1" thickBot="1">
      <c r="A48" s="290" t="s">
        <v>53</v>
      </c>
      <c r="B48" s="291"/>
      <c r="C48" s="41">
        <f t="shared" ref="C48:N48" si="19">SUM(C37:C47)</f>
        <v>0</v>
      </c>
      <c r="D48" s="41">
        <f t="shared" si="19"/>
        <v>0</v>
      </c>
      <c r="E48" s="41">
        <f t="shared" si="19"/>
        <v>0</v>
      </c>
      <c r="F48" s="41">
        <f t="shared" si="19"/>
        <v>0</v>
      </c>
      <c r="G48" s="41">
        <f t="shared" si="19"/>
        <v>0</v>
      </c>
      <c r="H48" s="41">
        <f t="shared" si="19"/>
        <v>0</v>
      </c>
      <c r="I48" s="41">
        <f t="shared" si="19"/>
        <v>0</v>
      </c>
      <c r="J48" s="41">
        <f t="shared" si="19"/>
        <v>0</v>
      </c>
      <c r="K48" s="41">
        <f t="shared" si="19"/>
        <v>0</v>
      </c>
      <c r="L48" s="41">
        <f t="shared" si="19"/>
        <v>0</v>
      </c>
      <c r="M48" s="41">
        <f t="shared" si="19"/>
        <v>0</v>
      </c>
      <c r="N48" s="42">
        <f t="shared" si="19"/>
        <v>0</v>
      </c>
      <c r="P48" s="36">
        <f t="shared" si="11"/>
        <v>0</v>
      </c>
      <c r="Q48" s="37">
        <f t="shared" si="12"/>
        <v>0</v>
      </c>
      <c r="R48" s="22" t="e">
        <f t="shared" si="18"/>
        <v>#DIV/0!</v>
      </c>
    </row>
    <row r="49" spans="1:18" ht="15" customHeight="1" thickBot="1">
      <c r="C49" s="43"/>
      <c r="D49" s="43"/>
      <c r="E49" s="43"/>
      <c r="F49" s="43"/>
      <c r="G49" s="43"/>
      <c r="H49" s="43"/>
      <c r="I49" s="43"/>
      <c r="J49" s="43"/>
      <c r="K49" s="43"/>
      <c r="L49" s="44"/>
      <c r="M49" s="44"/>
      <c r="N49" s="44"/>
      <c r="R49" s="23"/>
    </row>
    <row r="50" spans="1:18" ht="15" customHeight="1" thickBot="1">
      <c r="A50" s="286" t="s">
        <v>109</v>
      </c>
      <c r="B50" s="287"/>
      <c r="C50" s="242" t="s">
        <v>54</v>
      </c>
      <c r="D50" s="242" t="s">
        <v>55</v>
      </c>
      <c r="E50" s="242" t="s">
        <v>10</v>
      </c>
      <c r="F50" s="242" t="s">
        <v>11</v>
      </c>
      <c r="G50" s="242" t="s">
        <v>12</v>
      </c>
      <c r="H50" s="242" t="s">
        <v>13</v>
      </c>
      <c r="I50" s="242" t="s">
        <v>14</v>
      </c>
      <c r="J50" s="242" t="s">
        <v>15</v>
      </c>
      <c r="K50" s="242" t="s">
        <v>16</v>
      </c>
      <c r="L50" s="242" t="s">
        <v>17</v>
      </c>
      <c r="M50" s="242" t="s">
        <v>18</v>
      </c>
      <c r="N50" s="243" t="s">
        <v>19</v>
      </c>
      <c r="O50" s="11"/>
      <c r="P50" s="244" t="s">
        <v>106</v>
      </c>
      <c r="Q50" s="245" t="s">
        <v>43</v>
      </c>
      <c r="R50" s="12" t="s">
        <v>41</v>
      </c>
    </row>
    <row r="51" spans="1:18" ht="15" customHeight="1">
      <c r="A51" s="295" t="s">
        <v>44</v>
      </c>
      <c r="B51" s="248" t="s">
        <v>96</v>
      </c>
      <c r="C51" s="29">
        <f>'1월'!G37</f>
        <v>0</v>
      </c>
      <c r="D51" s="29">
        <f>'2월'!G37</f>
        <v>0</v>
      </c>
      <c r="E51" s="29">
        <f>'3월'!G37</f>
        <v>0</v>
      </c>
      <c r="F51" s="29">
        <f>'4월'!G37</f>
        <v>0</v>
      </c>
      <c r="G51" s="29">
        <f>'5월'!G37</f>
        <v>0</v>
      </c>
      <c r="H51" s="29">
        <f>'6월'!G37</f>
        <v>0</v>
      </c>
      <c r="I51" s="29">
        <f>'7월'!G37</f>
        <v>0</v>
      </c>
      <c r="J51" s="29">
        <f>'8월'!G37</f>
        <v>0</v>
      </c>
      <c r="K51" s="29">
        <f>'9월'!G37</f>
        <v>0</v>
      </c>
      <c r="L51" s="29">
        <f>'10월'!G37</f>
        <v>0</v>
      </c>
      <c r="M51" s="29">
        <f>'11월'!G37</f>
        <v>0</v>
      </c>
      <c r="N51" s="30">
        <f>'12월'!G37</f>
        <v>0</v>
      </c>
      <c r="P51" s="239">
        <f t="shared" ref="P51:P58" si="20">SUM(C51:N51)</f>
        <v>0</v>
      </c>
      <c r="Q51" s="240">
        <f t="shared" ref="Q51:Q58" si="21">AVERAGE(C51:N51)</f>
        <v>0</v>
      </c>
      <c r="R51" s="17" t="e">
        <f t="shared" ref="R51:R58" si="22">Q51/$Q$8</f>
        <v>#DIV/0!</v>
      </c>
    </row>
    <row r="52" spans="1:18" ht="15" customHeight="1">
      <c r="A52" s="295"/>
      <c r="B52" s="249" t="s">
        <v>97</v>
      </c>
      <c r="C52" s="13">
        <f>'1월'!G38</f>
        <v>0</v>
      </c>
      <c r="D52" s="13">
        <f>'2월'!G38</f>
        <v>0</v>
      </c>
      <c r="E52" s="13">
        <f>'3월'!G38</f>
        <v>0</v>
      </c>
      <c r="F52" s="13">
        <f>'4월'!G38</f>
        <v>0</v>
      </c>
      <c r="G52" s="13">
        <f>'5월'!G38</f>
        <v>0</v>
      </c>
      <c r="H52" s="13">
        <f>'6월'!G38</f>
        <v>0</v>
      </c>
      <c r="I52" s="13">
        <f>'7월'!G38</f>
        <v>0</v>
      </c>
      <c r="J52" s="13">
        <f>'8월'!G38</f>
        <v>0</v>
      </c>
      <c r="K52" s="13">
        <f>'9월'!G38</f>
        <v>0</v>
      </c>
      <c r="L52" s="13">
        <f>'10월'!G38</f>
        <v>0</v>
      </c>
      <c r="M52" s="13">
        <f>'11월'!G38</f>
        <v>0</v>
      </c>
      <c r="N52" s="14">
        <f>'12월'!G38</f>
        <v>0</v>
      </c>
      <c r="P52" s="15">
        <f t="shared" ref="P52:P57" si="23">SUM(C52:N52)</f>
        <v>0</v>
      </c>
      <c r="Q52" s="16">
        <f t="shared" ref="Q52:Q57" si="24">AVERAGE(C52:N52)</f>
        <v>0</v>
      </c>
      <c r="R52" s="17" t="e">
        <f t="shared" ref="R52:R57" si="25">Q52/$Q$8</f>
        <v>#DIV/0!</v>
      </c>
    </row>
    <row r="53" spans="1:18" ht="15" customHeight="1">
      <c r="A53" s="295"/>
      <c r="B53" s="249" t="s">
        <v>150</v>
      </c>
      <c r="C53" s="13">
        <f>'1월'!G39</f>
        <v>0</v>
      </c>
      <c r="D53" s="13">
        <f>'2월'!G39</f>
        <v>0</v>
      </c>
      <c r="E53" s="13">
        <f>'3월'!G39</f>
        <v>0</v>
      </c>
      <c r="F53" s="13">
        <f>'4월'!G39</f>
        <v>0</v>
      </c>
      <c r="G53" s="13">
        <f>'5월'!G39</f>
        <v>0</v>
      </c>
      <c r="H53" s="13">
        <f>'6월'!G39</f>
        <v>0</v>
      </c>
      <c r="I53" s="13">
        <f>'7월'!G39</f>
        <v>0</v>
      </c>
      <c r="J53" s="13">
        <f>'8월'!G39</f>
        <v>0</v>
      </c>
      <c r="K53" s="13">
        <f>'9월'!G39</f>
        <v>0</v>
      </c>
      <c r="L53" s="13">
        <f>'10월'!G39</f>
        <v>0</v>
      </c>
      <c r="M53" s="13">
        <f>'11월'!G39</f>
        <v>0</v>
      </c>
      <c r="N53" s="14">
        <f>'12월'!G39</f>
        <v>0</v>
      </c>
      <c r="P53" s="15">
        <f t="shared" si="23"/>
        <v>0</v>
      </c>
      <c r="Q53" s="16">
        <f t="shared" si="24"/>
        <v>0</v>
      </c>
      <c r="R53" s="17" t="e">
        <f t="shared" si="25"/>
        <v>#DIV/0!</v>
      </c>
    </row>
    <row r="54" spans="1:18" ht="15" customHeight="1">
      <c r="A54" s="295"/>
      <c r="B54" s="249" t="s">
        <v>151</v>
      </c>
      <c r="C54" s="13">
        <f>'1월'!G40</f>
        <v>0</v>
      </c>
      <c r="D54" s="13">
        <f>'2월'!G40</f>
        <v>0</v>
      </c>
      <c r="E54" s="13">
        <f>'3월'!G40</f>
        <v>0</v>
      </c>
      <c r="F54" s="13">
        <f>'4월'!G40</f>
        <v>0</v>
      </c>
      <c r="G54" s="13">
        <f>'5월'!G40</f>
        <v>0</v>
      </c>
      <c r="H54" s="13">
        <f>'6월'!G40</f>
        <v>0</v>
      </c>
      <c r="I54" s="13">
        <f>'7월'!G40</f>
        <v>0</v>
      </c>
      <c r="J54" s="13">
        <f>'8월'!G40</f>
        <v>0</v>
      </c>
      <c r="K54" s="13">
        <f>'9월'!G40</f>
        <v>0</v>
      </c>
      <c r="L54" s="13">
        <f>'10월'!G40</f>
        <v>0</v>
      </c>
      <c r="M54" s="13">
        <f>'11월'!G40</f>
        <v>0</v>
      </c>
      <c r="N54" s="14">
        <f>'12월'!G40</f>
        <v>0</v>
      </c>
      <c r="P54" s="15">
        <f t="shared" si="23"/>
        <v>0</v>
      </c>
      <c r="Q54" s="16">
        <f t="shared" si="24"/>
        <v>0</v>
      </c>
      <c r="R54" s="17" t="e">
        <f t="shared" si="25"/>
        <v>#DIV/0!</v>
      </c>
    </row>
    <row r="55" spans="1:18" ht="15" customHeight="1">
      <c r="A55" s="295"/>
      <c r="B55" s="249" t="s">
        <v>152</v>
      </c>
      <c r="C55" s="13">
        <f>'1월'!G41</f>
        <v>0</v>
      </c>
      <c r="D55" s="13">
        <f>'2월'!G41</f>
        <v>0</v>
      </c>
      <c r="E55" s="13">
        <f>'3월'!G41</f>
        <v>0</v>
      </c>
      <c r="F55" s="13">
        <f>'4월'!G41</f>
        <v>0</v>
      </c>
      <c r="G55" s="13">
        <f>'5월'!G41</f>
        <v>0</v>
      </c>
      <c r="H55" s="13">
        <f>'6월'!G41</f>
        <v>0</v>
      </c>
      <c r="I55" s="13">
        <f>'7월'!G41</f>
        <v>0</v>
      </c>
      <c r="J55" s="13">
        <f>'8월'!G41</f>
        <v>0</v>
      </c>
      <c r="K55" s="13">
        <f>'9월'!G41</f>
        <v>0</v>
      </c>
      <c r="L55" s="13">
        <f>'10월'!G41</f>
        <v>0</v>
      </c>
      <c r="M55" s="13">
        <f>'11월'!G41</f>
        <v>0</v>
      </c>
      <c r="N55" s="14">
        <f>'12월'!G41</f>
        <v>0</v>
      </c>
      <c r="P55" s="15">
        <f t="shared" si="23"/>
        <v>0</v>
      </c>
      <c r="Q55" s="16">
        <f t="shared" si="24"/>
        <v>0</v>
      </c>
      <c r="R55" s="17" t="e">
        <f t="shared" si="25"/>
        <v>#DIV/0!</v>
      </c>
    </row>
    <row r="56" spans="1:18" ht="15" customHeight="1">
      <c r="A56" s="295"/>
      <c r="B56" s="249" t="s">
        <v>153</v>
      </c>
      <c r="C56" s="13">
        <f>'1월'!G42</f>
        <v>0</v>
      </c>
      <c r="D56" s="13">
        <f>'2월'!G42</f>
        <v>0</v>
      </c>
      <c r="E56" s="13">
        <f>'3월'!G42</f>
        <v>0</v>
      </c>
      <c r="F56" s="13">
        <f>'4월'!G42</f>
        <v>0</v>
      </c>
      <c r="G56" s="13">
        <f>'5월'!G42</f>
        <v>0</v>
      </c>
      <c r="H56" s="13">
        <f>'6월'!G42</f>
        <v>0</v>
      </c>
      <c r="I56" s="13">
        <f>'7월'!G42</f>
        <v>0</v>
      </c>
      <c r="J56" s="13">
        <f>'8월'!G42</f>
        <v>0</v>
      </c>
      <c r="K56" s="13">
        <f>'9월'!G42</f>
        <v>0</v>
      </c>
      <c r="L56" s="13">
        <f>'10월'!G42</f>
        <v>0</v>
      </c>
      <c r="M56" s="13">
        <f>'11월'!G42</f>
        <v>0</v>
      </c>
      <c r="N56" s="14">
        <f>'12월'!G42</f>
        <v>0</v>
      </c>
      <c r="P56" s="15">
        <f t="shared" si="23"/>
        <v>0</v>
      </c>
      <c r="Q56" s="16">
        <f t="shared" si="24"/>
        <v>0</v>
      </c>
      <c r="R56" s="17" t="e">
        <f t="shared" si="25"/>
        <v>#DIV/0!</v>
      </c>
    </row>
    <row r="57" spans="1:18" ht="15" customHeight="1">
      <c r="A57" s="295"/>
      <c r="B57" s="249" t="s">
        <v>154</v>
      </c>
      <c r="C57" s="13">
        <f>'1월'!G43</f>
        <v>0</v>
      </c>
      <c r="D57" s="13">
        <f>'2월'!G43</f>
        <v>0</v>
      </c>
      <c r="E57" s="13">
        <f>'3월'!G43</f>
        <v>0</v>
      </c>
      <c r="F57" s="13">
        <f>'4월'!G43</f>
        <v>0</v>
      </c>
      <c r="G57" s="13">
        <f>'5월'!G43</f>
        <v>0</v>
      </c>
      <c r="H57" s="13">
        <f>'6월'!G43</f>
        <v>0</v>
      </c>
      <c r="I57" s="13">
        <f>'7월'!G43</f>
        <v>0</v>
      </c>
      <c r="J57" s="13">
        <f>'8월'!G43</f>
        <v>0</v>
      </c>
      <c r="K57" s="13">
        <f>'9월'!G43</f>
        <v>0</v>
      </c>
      <c r="L57" s="13">
        <f>'10월'!G43</f>
        <v>0</v>
      </c>
      <c r="M57" s="13">
        <f>'11월'!G43</f>
        <v>0</v>
      </c>
      <c r="N57" s="14">
        <f>'12월'!G43</f>
        <v>0</v>
      </c>
      <c r="P57" s="15">
        <f t="shared" si="23"/>
        <v>0</v>
      </c>
      <c r="Q57" s="16">
        <f t="shared" si="24"/>
        <v>0</v>
      </c>
      <c r="R57" s="17" t="e">
        <f t="shared" si="25"/>
        <v>#DIV/0!</v>
      </c>
    </row>
    <row r="58" spans="1:18" ht="15" customHeight="1" thickBot="1">
      <c r="A58" s="288" t="s">
        <v>45</v>
      </c>
      <c r="B58" s="289"/>
      <c r="C58" s="18">
        <f t="shared" ref="C58:N58" si="26">SUM(C51:C57)</f>
        <v>0</v>
      </c>
      <c r="D58" s="18">
        <f t="shared" si="26"/>
        <v>0</v>
      </c>
      <c r="E58" s="18">
        <f t="shared" si="26"/>
        <v>0</v>
      </c>
      <c r="F58" s="18">
        <f t="shared" si="26"/>
        <v>0</v>
      </c>
      <c r="G58" s="18">
        <f t="shared" si="26"/>
        <v>0</v>
      </c>
      <c r="H58" s="18">
        <f t="shared" si="26"/>
        <v>0</v>
      </c>
      <c r="I58" s="18">
        <f t="shared" si="26"/>
        <v>0</v>
      </c>
      <c r="J58" s="18">
        <f t="shared" si="26"/>
        <v>0</v>
      </c>
      <c r="K58" s="18">
        <f t="shared" si="26"/>
        <v>0</v>
      </c>
      <c r="L58" s="18">
        <f t="shared" si="26"/>
        <v>0</v>
      </c>
      <c r="M58" s="18">
        <f t="shared" si="26"/>
        <v>0</v>
      </c>
      <c r="N58" s="19">
        <f t="shared" si="26"/>
        <v>0</v>
      </c>
      <c r="P58" s="20">
        <f t="shared" si="20"/>
        <v>0</v>
      </c>
      <c r="Q58" s="21">
        <f t="shared" si="21"/>
        <v>0</v>
      </c>
      <c r="R58" s="22" t="e">
        <f t="shared" si="22"/>
        <v>#DIV/0!</v>
      </c>
    </row>
    <row r="59" spans="1:18" ht="12">
      <c r="C59" s="43"/>
      <c r="D59" s="43"/>
      <c r="E59" s="43"/>
      <c r="F59" s="43"/>
      <c r="G59" s="43"/>
      <c r="H59" s="43"/>
      <c r="I59" s="43"/>
      <c r="J59" s="43"/>
      <c r="K59" s="43"/>
      <c r="L59" s="44"/>
      <c r="M59" s="44"/>
      <c r="N59" s="44"/>
    </row>
    <row r="60" spans="1:18" ht="12"/>
    <row r="61" spans="1:18" ht="12"/>
  </sheetData>
  <mergeCells count="13">
    <mergeCell ref="A1:C1"/>
    <mergeCell ref="A4:B4"/>
    <mergeCell ref="A5:A7"/>
    <mergeCell ref="A8:B8"/>
    <mergeCell ref="A11:A33"/>
    <mergeCell ref="A36:B36"/>
    <mergeCell ref="A10:B10"/>
    <mergeCell ref="A50:B50"/>
    <mergeCell ref="A58:B58"/>
    <mergeCell ref="A48:B48"/>
    <mergeCell ref="A37:A47"/>
    <mergeCell ref="A51:A57"/>
    <mergeCell ref="A34:B34"/>
  </mergeCells>
  <phoneticPr fontId="2" type="noConversion"/>
  <pageMargins left="0.7" right="0.7" top="0.75" bottom="0.75" header="0.3" footer="0.3"/>
  <pageSetup paperSize="9" scale="73" orientation="landscape" r:id="rId1"/>
  <headerFooter>
    <oddHeader xml:space="preserve">&amp;L중요한 것은&amp;"-,굵게"&amp;KFF0000 '얼마만큼 버느냐'&amp;"-,보통"&amp;K01+000보다 &amp;"-,굵게"&amp;KFF0000'어떻게 쓰느냐'&amp;"-,보통"&amp;K01+000입니다. 정직한 재무설계는 당신의 미래를 바꿀 수 있습니다. </oddHeader>
    <oddFooter>&amp;CCopyright. 포도재무설계 이수원(2isone@podofp.com) &amp;F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70C0"/>
  </sheetPr>
  <dimension ref="A1:W57"/>
  <sheetViews>
    <sheetView zoomScale="90" zoomScaleNormal="90" workbookViewId="0">
      <selection activeCell="X70" sqref="X70"/>
    </sheetView>
  </sheetViews>
  <sheetFormatPr defaultRowHeight="12"/>
  <cols>
    <col min="1" max="1" width="12.625" style="4" customWidth="1"/>
    <col min="2" max="2" width="10.625" style="4" customWidth="1"/>
    <col min="3" max="3" width="8.5" style="4" bestFit="1" customWidth="1"/>
    <col min="4" max="4" width="1.25" style="4" customWidth="1"/>
    <col min="5" max="5" width="3" style="4" bestFit="1" customWidth="1"/>
    <col min="6" max="6" width="12" style="4" customWidth="1"/>
    <col min="7" max="7" width="10.875" style="4" customWidth="1"/>
    <col min="8" max="8" width="8.5" style="4" bestFit="1" customWidth="1"/>
    <col min="9" max="9" width="0.875" style="4" customWidth="1"/>
    <col min="10" max="10" width="4.125" style="4" customWidth="1"/>
    <col min="11" max="11" width="9.625" style="4" customWidth="1"/>
    <col min="12" max="12" width="43.625" style="4" customWidth="1"/>
    <col min="13" max="13" width="11.625" style="4" customWidth="1"/>
    <col min="14" max="16" width="8.625" style="4" customWidth="1"/>
    <col min="17" max="17" width="4.125" style="4" customWidth="1"/>
    <col min="18" max="18" width="9.625" style="4" customWidth="1"/>
    <col min="19" max="19" width="35.125" style="4" customWidth="1"/>
    <col min="20" max="20" width="11.625" style="272" customWidth="1"/>
    <col min="21" max="22" width="8.625" style="4" customWidth="1"/>
    <col min="23" max="23" width="9.25" style="4" bestFit="1" customWidth="1"/>
    <col min="24" max="16384" width="9" style="4"/>
  </cols>
  <sheetData>
    <row r="1" spans="1:23" ht="21" thickBot="1">
      <c r="A1" s="65" t="s">
        <v>117</v>
      </c>
      <c r="B1" s="322" t="str">
        <f>연간현금흐름!A1</f>
        <v>우리 집</v>
      </c>
      <c r="C1" s="322"/>
      <c r="D1" s="323" t="s">
        <v>9</v>
      </c>
      <c r="E1" s="323"/>
      <c r="F1" s="323"/>
      <c r="G1" s="323"/>
      <c r="H1" s="323"/>
      <c r="I1" s="66"/>
      <c r="J1" s="66"/>
      <c r="K1" s="66"/>
      <c r="L1" s="66"/>
      <c r="M1" s="66"/>
      <c r="N1" s="66"/>
      <c r="O1" s="66"/>
      <c r="P1" s="66"/>
    </row>
    <row r="2" spans="1:23" ht="8.25" customHeight="1" thickTop="1" thickBot="1">
      <c r="I2" s="67"/>
    </row>
    <row r="3" spans="1:23">
      <c r="A3" s="324" t="s">
        <v>0</v>
      </c>
      <c r="B3" s="325"/>
      <c r="C3" s="326"/>
      <c r="D3" s="68"/>
      <c r="E3" s="327" t="s">
        <v>1</v>
      </c>
      <c r="F3" s="328"/>
      <c r="G3" s="328"/>
      <c r="H3" s="329"/>
      <c r="I3" s="69"/>
      <c r="J3" s="70" t="s">
        <v>3</v>
      </c>
      <c r="K3" s="71" t="s">
        <v>4</v>
      </c>
      <c r="L3" s="71" t="s">
        <v>5</v>
      </c>
      <c r="M3" s="71" t="s">
        <v>6</v>
      </c>
      <c r="N3" s="71" t="s">
        <v>7</v>
      </c>
      <c r="O3" s="71" t="s">
        <v>207</v>
      </c>
      <c r="P3" s="72" t="s">
        <v>196</v>
      </c>
      <c r="Q3" s="70" t="s">
        <v>178</v>
      </c>
      <c r="R3" s="71" t="s">
        <v>201</v>
      </c>
      <c r="S3" s="71" t="s">
        <v>189</v>
      </c>
      <c r="T3" s="273" t="s">
        <v>206</v>
      </c>
      <c r="U3" s="71" t="s">
        <v>7</v>
      </c>
      <c r="V3" s="71" t="s">
        <v>207</v>
      </c>
      <c r="W3" s="72" t="s">
        <v>177</v>
      </c>
    </row>
    <row r="4" spans="1:23" ht="12" customHeight="1">
      <c r="A4" s="73" t="s">
        <v>100</v>
      </c>
      <c r="B4" s="74"/>
      <c r="C4" s="75" t="e">
        <f t="shared" ref="C4:C9" si="0">B4/$B$14</f>
        <v>#DIV/0!</v>
      </c>
      <c r="E4" s="330" t="s">
        <v>2</v>
      </c>
      <c r="F4" s="76" t="str">
        <f>연간현금흐름!B11</f>
        <v>인터넷마트</v>
      </c>
      <c r="G4" s="77">
        <f>SUMIF($O$4:$O$56,F4,$M$4:$M$56)+SUMIF($V$4:$V$57,F4,$T$4:$T$57)</f>
        <v>0</v>
      </c>
      <c r="H4" s="75" t="e">
        <f>G4/$G$28</f>
        <v>#DIV/0!</v>
      </c>
      <c r="I4" s="78"/>
      <c r="J4" s="79">
        <v>1</v>
      </c>
      <c r="K4" s="80"/>
      <c r="L4" s="81"/>
      <c r="M4" s="82"/>
      <c r="N4" s="83"/>
      <c r="O4" s="83"/>
      <c r="P4" s="84"/>
      <c r="R4" s="213" t="s">
        <v>191</v>
      </c>
      <c r="S4" s="214"/>
      <c r="T4" s="274"/>
      <c r="U4" s="215"/>
      <c r="V4" s="215"/>
      <c r="W4" s="216"/>
    </row>
    <row r="5" spans="1:23">
      <c r="A5" s="73"/>
      <c r="B5" s="74"/>
      <c r="C5" s="75" t="e">
        <f t="shared" si="0"/>
        <v>#DIV/0!</v>
      </c>
      <c r="E5" s="331"/>
      <c r="F5" s="76" t="str">
        <f>연간현금흐름!B12</f>
        <v>동네마트</v>
      </c>
      <c r="G5" s="77">
        <f t="shared" ref="G5:G14" si="1">SUMIF($O$4:$O$56,F5,$M$4:$M$56)+SUMIF($V$4:$V$57,F5,$T$4:$T$57)</f>
        <v>0</v>
      </c>
      <c r="H5" s="75" t="e">
        <f t="shared" ref="H5:H14" si="2">G5/$G$28</f>
        <v>#DIV/0!</v>
      </c>
      <c r="I5" s="78"/>
      <c r="J5" s="79">
        <v>2</v>
      </c>
      <c r="K5" s="80"/>
      <c r="L5" s="81"/>
      <c r="M5" s="82"/>
      <c r="N5" s="83"/>
      <c r="O5" s="83"/>
      <c r="P5" s="84"/>
      <c r="Q5" s="79">
        <v>1</v>
      </c>
      <c r="R5" s="217"/>
      <c r="S5" s="214"/>
      <c r="T5" s="274"/>
      <c r="U5" s="215"/>
      <c r="V5" s="215"/>
      <c r="W5" s="216"/>
    </row>
    <row r="6" spans="1:23">
      <c r="A6" s="73"/>
      <c r="B6" s="74"/>
      <c r="C6" s="75" t="e">
        <f t="shared" si="0"/>
        <v>#DIV/0!</v>
      </c>
      <c r="E6" s="331"/>
      <c r="F6" s="76" t="str">
        <f>연간현금흐름!B13</f>
        <v>편의점</v>
      </c>
      <c r="G6" s="77">
        <f t="shared" si="1"/>
        <v>0</v>
      </c>
      <c r="H6" s="75" t="e">
        <f t="shared" si="2"/>
        <v>#DIV/0!</v>
      </c>
      <c r="I6" s="78"/>
      <c r="J6" s="79">
        <v>3</v>
      </c>
      <c r="K6" s="80"/>
      <c r="L6" s="81"/>
      <c r="M6" s="82"/>
      <c r="N6" s="83"/>
      <c r="O6" s="83"/>
      <c r="P6" s="84"/>
      <c r="Q6" s="79">
        <v>2</v>
      </c>
      <c r="R6" s="217"/>
      <c r="S6" s="214"/>
      <c r="T6" s="274"/>
      <c r="U6" s="215"/>
      <c r="V6" s="215"/>
      <c r="W6" s="216"/>
    </row>
    <row r="7" spans="1:23">
      <c r="A7" s="73" t="s">
        <v>101</v>
      </c>
      <c r="B7" s="74"/>
      <c r="C7" s="75" t="e">
        <f t="shared" si="0"/>
        <v>#DIV/0!</v>
      </c>
      <c r="E7" s="331"/>
      <c r="F7" s="76" t="str">
        <f>연간현금흐름!B14</f>
        <v>외식</v>
      </c>
      <c r="G7" s="77">
        <f t="shared" si="1"/>
        <v>0</v>
      </c>
      <c r="H7" s="75" t="e">
        <f t="shared" si="2"/>
        <v>#DIV/0!</v>
      </c>
      <c r="I7" s="78"/>
      <c r="J7" s="79">
        <v>4</v>
      </c>
      <c r="K7" s="80"/>
      <c r="L7" s="81"/>
      <c r="M7" s="82"/>
      <c r="N7" s="83"/>
      <c r="O7" s="83"/>
      <c r="P7" s="84"/>
      <c r="Q7" s="79">
        <v>3</v>
      </c>
      <c r="R7" s="217"/>
      <c r="S7" s="214"/>
      <c r="T7" s="274"/>
      <c r="U7" s="215"/>
      <c r="V7" s="215"/>
      <c r="W7" s="216"/>
    </row>
    <row r="8" spans="1:23">
      <c r="A8" s="73"/>
      <c r="B8" s="74"/>
      <c r="C8" s="75" t="e">
        <f t="shared" si="0"/>
        <v>#DIV/0!</v>
      </c>
      <c r="E8" s="331"/>
      <c r="F8" s="76" t="str">
        <f>연간현금흐름!B15</f>
        <v>난방비</v>
      </c>
      <c r="G8" s="77">
        <f t="shared" si="1"/>
        <v>0</v>
      </c>
      <c r="H8" s="75" t="e">
        <f t="shared" si="2"/>
        <v>#DIV/0!</v>
      </c>
      <c r="I8" s="78"/>
      <c r="J8" s="79">
        <v>5</v>
      </c>
      <c r="K8" s="80"/>
      <c r="L8" s="81"/>
      <c r="M8" s="82"/>
      <c r="N8" s="83"/>
      <c r="O8" s="83"/>
      <c r="P8" s="84"/>
      <c r="Q8" s="79">
        <v>4</v>
      </c>
      <c r="R8" s="217"/>
      <c r="S8" s="214"/>
      <c r="T8" s="274"/>
      <c r="U8" s="215"/>
      <c r="V8" s="215"/>
      <c r="W8" s="216"/>
    </row>
    <row r="9" spans="1:23">
      <c r="A9" s="73"/>
      <c r="B9" s="74"/>
      <c r="C9" s="75" t="e">
        <f t="shared" si="0"/>
        <v>#DIV/0!</v>
      </c>
      <c r="E9" s="331"/>
      <c r="F9" s="76" t="str">
        <f>연간현금흐름!B16</f>
        <v>관리비</v>
      </c>
      <c r="G9" s="77">
        <f t="shared" si="1"/>
        <v>0</v>
      </c>
      <c r="H9" s="75" t="e">
        <f t="shared" si="2"/>
        <v>#DIV/0!</v>
      </c>
      <c r="I9" s="78"/>
      <c r="J9" s="79">
        <v>6</v>
      </c>
      <c r="K9" s="80"/>
      <c r="L9" s="81"/>
      <c r="M9" s="82"/>
      <c r="N9" s="83"/>
      <c r="O9" s="83"/>
      <c r="P9" s="84"/>
      <c r="Q9" s="79">
        <v>5</v>
      </c>
      <c r="R9" s="217"/>
      <c r="S9" s="214"/>
      <c r="T9" s="274"/>
      <c r="U9" s="215"/>
      <c r="V9" s="215"/>
      <c r="W9" s="216"/>
    </row>
    <row r="10" spans="1:23">
      <c r="A10" s="73" t="s">
        <v>99</v>
      </c>
      <c r="B10" s="74"/>
      <c r="C10" s="75" t="e">
        <f t="shared" ref="C10:C15" si="3">B10/$B$15</f>
        <v>#DIV/0!</v>
      </c>
      <c r="E10" s="331"/>
      <c r="F10" s="76" t="str">
        <f>연간현금흐름!B17</f>
        <v>통신비</v>
      </c>
      <c r="G10" s="77">
        <f t="shared" si="1"/>
        <v>0</v>
      </c>
      <c r="H10" s="75" t="e">
        <f t="shared" si="2"/>
        <v>#DIV/0!</v>
      </c>
      <c r="I10" s="78"/>
      <c r="J10" s="79">
        <v>7</v>
      </c>
      <c r="K10" s="80"/>
      <c r="L10" s="81"/>
      <c r="M10" s="82"/>
      <c r="N10" s="83"/>
      <c r="O10" s="83"/>
      <c r="P10" s="84"/>
      <c r="Q10" s="79">
        <v>6</v>
      </c>
      <c r="R10" s="217"/>
      <c r="S10" s="214"/>
      <c r="T10" s="274"/>
      <c r="U10" s="215"/>
      <c r="V10" s="215"/>
      <c r="W10" s="216"/>
    </row>
    <row r="11" spans="1:23">
      <c r="A11" s="73"/>
      <c r="B11" s="74"/>
      <c r="C11" s="75" t="e">
        <f t="shared" si="3"/>
        <v>#DIV/0!</v>
      </c>
      <c r="E11" s="331"/>
      <c r="F11" s="76" t="str">
        <f>연간현금흐름!B18</f>
        <v>주유비</v>
      </c>
      <c r="G11" s="77">
        <f t="shared" si="1"/>
        <v>0</v>
      </c>
      <c r="H11" s="75" t="e">
        <f t="shared" si="2"/>
        <v>#DIV/0!</v>
      </c>
      <c r="I11" s="78"/>
      <c r="J11" s="79">
        <v>8</v>
      </c>
      <c r="K11" s="80"/>
      <c r="L11" s="81"/>
      <c r="M11" s="82"/>
      <c r="N11" s="83"/>
      <c r="O11" s="83"/>
      <c r="P11" s="84"/>
      <c r="Q11" s="79">
        <v>7</v>
      </c>
      <c r="R11" s="217"/>
      <c r="S11" s="214"/>
      <c r="T11" s="274"/>
      <c r="U11" s="215"/>
      <c r="V11" s="215"/>
      <c r="W11" s="216"/>
    </row>
    <row r="12" spans="1:23">
      <c r="A12" s="73"/>
      <c r="B12" s="74"/>
      <c r="C12" s="75" t="e">
        <f t="shared" si="3"/>
        <v>#DIV/0!</v>
      </c>
      <c r="E12" s="331"/>
      <c r="F12" s="76" t="str">
        <f>연간현금흐름!B19</f>
        <v>자동차</v>
      </c>
      <c r="G12" s="77">
        <f t="shared" si="1"/>
        <v>0</v>
      </c>
      <c r="H12" s="75" t="e">
        <f t="shared" si="2"/>
        <v>#DIV/0!</v>
      </c>
      <c r="I12" s="78"/>
      <c r="J12" s="79">
        <v>9</v>
      </c>
      <c r="K12" s="80"/>
      <c r="L12" s="81"/>
      <c r="M12" s="82"/>
      <c r="N12" s="83"/>
      <c r="O12" s="83"/>
      <c r="P12" s="84"/>
      <c r="Q12" s="79">
        <v>8</v>
      </c>
      <c r="R12" s="217"/>
      <c r="S12" s="214"/>
      <c r="T12" s="274"/>
      <c r="U12" s="215"/>
      <c r="V12" s="215"/>
      <c r="W12" s="216"/>
    </row>
    <row r="13" spans="1:23">
      <c r="A13" s="210"/>
      <c r="B13" s="211"/>
      <c r="C13" s="75" t="e">
        <f t="shared" si="3"/>
        <v>#DIV/0!</v>
      </c>
      <c r="E13" s="331"/>
      <c r="F13" s="76" t="str">
        <f>연간현금흐름!B20</f>
        <v>고양이</v>
      </c>
      <c r="G13" s="77">
        <f t="shared" si="1"/>
        <v>0</v>
      </c>
      <c r="H13" s="75" t="e">
        <f t="shared" si="2"/>
        <v>#DIV/0!</v>
      </c>
      <c r="I13" s="78"/>
      <c r="J13" s="79">
        <v>10</v>
      </c>
      <c r="K13" s="80"/>
      <c r="L13" s="81"/>
      <c r="M13" s="82"/>
      <c r="N13" s="83"/>
      <c r="O13" s="83"/>
      <c r="P13" s="84"/>
      <c r="Q13" s="79">
        <v>9</v>
      </c>
      <c r="R13" s="217"/>
      <c r="S13" s="214"/>
      <c r="T13" s="274"/>
      <c r="U13" s="215"/>
      <c r="V13" s="215"/>
      <c r="W13" s="216"/>
    </row>
    <row r="14" spans="1:23">
      <c r="A14" s="210"/>
      <c r="B14" s="211"/>
      <c r="C14" s="75" t="e">
        <f t="shared" si="3"/>
        <v>#DIV/0!</v>
      </c>
      <c r="E14" s="331"/>
      <c r="F14" s="76" t="str">
        <f>연간현금흐름!B21</f>
        <v>담배</v>
      </c>
      <c r="G14" s="77">
        <f t="shared" si="1"/>
        <v>0</v>
      </c>
      <c r="H14" s="75" t="e">
        <f t="shared" si="2"/>
        <v>#DIV/0!</v>
      </c>
      <c r="I14" s="78"/>
      <c r="J14" s="79">
        <v>11</v>
      </c>
      <c r="K14" s="80"/>
      <c r="L14" s="81"/>
      <c r="M14" s="82"/>
      <c r="N14" s="83"/>
      <c r="O14" s="83"/>
      <c r="P14" s="84"/>
      <c r="Q14" s="79">
        <v>10</v>
      </c>
      <c r="R14" s="217"/>
      <c r="S14" s="214"/>
      <c r="T14" s="274"/>
      <c r="U14" s="215"/>
      <c r="V14" s="215"/>
      <c r="W14" s="216"/>
    </row>
    <row r="15" spans="1:23" ht="12.75" thickBot="1">
      <c r="A15" s="90" t="s">
        <v>63</v>
      </c>
      <c r="B15" s="91">
        <f>SUM(B4:B14)</f>
        <v>0</v>
      </c>
      <c r="C15" s="92" t="e">
        <f t="shared" si="3"/>
        <v>#DIV/0!</v>
      </c>
      <c r="E15" s="332"/>
      <c r="F15" s="93" t="s">
        <v>25</v>
      </c>
      <c r="G15" s="333">
        <f>SUM(G4:G14)</f>
        <v>0</v>
      </c>
      <c r="H15" s="334"/>
      <c r="I15" s="94"/>
      <c r="J15" s="79">
        <v>12</v>
      </c>
      <c r="K15" s="80"/>
      <c r="L15" s="81"/>
      <c r="M15" s="82"/>
      <c r="N15" s="83"/>
      <c r="O15" s="83"/>
      <c r="P15" s="84"/>
      <c r="Q15" s="79">
        <v>11</v>
      </c>
      <c r="R15" s="217"/>
      <c r="S15" s="214"/>
      <c r="T15" s="274"/>
      <c r="U15" s="215"/>
      <c r="V15" s="215"/>
      <c r="W15" s="216"/>
    </row>
    <row r="16" spans="1:23" ht="12" customHeight="1">
      <c r="A16" s="324" t="s">
        <v>64</v>
      </c>
      <c r="B16" s="325"/>
      <c r="C16" s="326"/>
      <c r="E16" s="337" t="s">
        <v>65</v>
      </c>
      <c r="F16" s="95" t="str">
        <f>연간현금흐름!B23</f>
        <v>생활용품</v>
      </c>
      <c r="G16" s="77">
        <f t="shared" ref="G16:G23" si="4">SUMIF($O$4:$O$56,F16,$M$4:$M$56)+SUMIF($V$4:$V$57,F16,$T$4:$T$57)</f>
        <v>0</v>
      </c>
      <c r="H16" s="96" t="e">
        <f t="shared" ref="H16" si="5">G16/$G$28</f>
        <v>#DIV/0!</v>
      </c>
      <c r="I16" s="78"/>
      <c r="J16" s="79">
        <v>13</v>
      </c>
      <c r="K16" s="80"/>
      <c r="L16" s="81"/>
      <c r="M16" s="97"/>
      <c r="N16" s="83"/>
      <c r="O16" s="83"/>
      <c r="P16" s="84"/>
      <c r="Q16" s="79">
        <v>12</v>
      </c>
      <c r="R16" s="217"/>
      <c r="S16" s="214"/>
      <c r="T16" s="275"/>
      <c r="U16" s="215"/>
      <c r="V16" s="215"/>
      <c r="W16" s="216"/>
    </row>
    <row r="17" spans="1:23">
      <c r="A17" s="98" t="str">
        <f>연간현금흐름!B37</f>
        <v>대출원금</v>
      </c>
      <c r="B17" s="77">
        <f t="shared" ref="B17" si="6">SUMIF($P$4:$P$94,A17,$M$4:$M$94)+SUMIF($W$4:$W$57,A17,$T$4:$T$57)</f>
        <v>0</v>
      </c>
      <c r="C17" s="99" t="e">
        <f t="shared" ref="C17:C28" si="7">B17/$B$28</f>
        <v>#DIV/0!</v>
      </c>
      <c r="E17" s="338"/>
      <c r="F17" s="95" t="str">
        <f>연간현금흐름!B24</f>
        <v>의류/잡화</v>
      </c>
      <c r="G17" s="77">
        <f t="shared" si="4"/>
        <v>0</v>
      </c>
      <c r="H17" s="96" t="e">
        <f t="shared" ref="H17:H23" si="8">G17/$G$28</f>
        <v>#DIV/0!</v>
      </c>
      <c r="I17" s="78"/>
      <c r="J17" s="79">
        <v>14</v>
      </c>
      <c r="K17" s="80"/>
      <c r="L17" s="81"/>
      <c r="M17" s="82"/>
      <c r="N17" s="83"/>
      <c r="O17" s="83"/>
      <c r="P17" s="84"/>
      <c r="Q17" s="79">
        <v>13</v>
      </c>
      <c r="R17" s="217"/>
      <c r="S17" s="214"/>
      <c r="T17" s="275"/>
      <c r="U17" s="215"/>
      <c r="V17" s="215"/>
      <c r="W17" s="216"/>
    </row>
    <row r="18" spans="1:23">
      <c r="A18" s="98" t="str">
        <f>연간현금흐름!B38</f>
        <v>대출이자</v>
      </c>
      <c r="B18" s="77">
        <f t="shared" ref="B18:B24" si="9">SUMIF($P$4:$P$94,A18,$M$4:$M$94)+SUMIF($W$4:$W$57,A18,$T$4:$T$57)</f>
        <v>0</v>
      </c>
      <c r="C18" s="99" t="e">
        <f t="shared" ref="C18:C24" si="10">B18/$B$28</f>
        <v>#DIV/0!</v>
      </c>
      <c r="E18" s="338"/>
      <c r="F18" s="95" t="str">
        <f>연간현금흐름!B25</f>
        <v>화장품</v>
      </c>
      <c r="G18" s="77">
        <f t="shared" si="4"/>
        <v>0</v>
      </c>
      <c r="H18" s="96" t="e">
        <f t="shared" si="8"/>
        <v>#DIV/0!</v>
      </c>
      <c r="I18" s="78"/>
      <c r="J18" s="79">
        <v>15</v>
      </c>
      <c r="K18" s="80"/>
      <c r="L18" s="81"/>
      <c r="M18" s="82"/>
      <c r="N18" s="83"/>
      <c r="O18" s="83"/>
      <c r="P18" s="84"/>
      <c r="Q18" s="79">
        <v>14</v>
      </c>
      <c r="R18" s="217"/>
      <c r="S18" s="214"/>
      <c r="T18" s="275"/>
      <c r="U18" s="215"/>
      <c r="V18" s="215"/>
      <c r="W18" s="216"/>
    </row>
    <row r="19" spans="1:23">
      <c r="A19" s="98" t="str">
        <f>연간현금흐름!B39</f>
        <v>보험</v>
      </c>
      <c r="B19" s="77">
        <f t="shared" si="9"/>
        <v>0</v>
      </c>
      <c r="C19" s="99" t="e">
        <f t="shared" si="10"/>
        <v>#DIV/0!</v>
      </c>
      <c r="E19" s="338"/>
      <c r="F19" s="95" t="str">
        <f>연간현금흐름!B26</f>
        <v>미용</v>
      </c>
      <c r="G19" s="77">
        <f t="shared" si="4"/>
        <v>0</v>
      </c>
      <c r="H19" s="96" t="e">
        <f t="shared" si="8"/>
        <v>#DIV/0!</v>
      </c>
      <c r="I19" s="78"/>
      <c r="J19" s="79">
        <v>16</v>
      </c>
      <c r="K19" s="80"/>
      <c r="L19" s="81"/>
      <c r="M19" s="82"/>
      <c r="N19" s="83"/>
      <c r="O19" s="83"/>
      <c r="P19" s="84"/>
      <c r="Q19" s="79">
        <v>15</v>
      </c>
      <c r="R19" s="217"/>
      <c r="S19" s="214"/>
      <c r="T19" s="274"/>
      <c r="U19" s="215"/>
      <c r="V19" s="215"/>
      <c r="W19" s="216"/>
    </row>
    <row r="20" spans="1:23">
      <c r="A20" s="98" t="str">
        <f>연간현금흐름!B40</f>
        <v>목표적금</v>
      </c>
      <c r="B20" s="77">
        <f t="shared" si="9"/>
        <v>0</v>
      </c>
      <c r="C20" s="99" t="e">
        <f t="shared" si="10"/>
        <v>#DIV/0!</v>
      </c>
      <c r="E20" s="338"/>
      <c r="F20" s="95" t="str">
        <f>연간현금흐름!B27</f>
        <v>취미</v>
      </c>
      <c r="G20" s="77">
        <f t="shared" si="4"/>
        <v>0</v>
      </c>
      <c r="H20" s="96" t="e">
        <f t="shared" si="8"/>
        <v>#DIV/0!</v>
      </c>
      <c r="I20" s="78"/>
      <c r="J20" s="79">
        <v>17</v>
      </c>
      <c r="K20" s="80"/>
      <c r="L20" s="81"/>
      <c r="M20" s="82"/>
      <c r="N20" s="83"/>
      <c r="O20" s="83"/>
      <c r="P20" s="84"/>
      <c r="Q20" s="79">
        <v>16</v>
      </c>
      <c r="R20" s="217"/>
      <c r="S20" s="214"/>
      <c r="T20" s="275"/>
      <c r="U20" s="215"/>
      <c r="V20" s="215"/>
      <c r="W20" s="216"/>
    </row>
    <row r="21" spans="1:23">
      <c r="A21" s="98" t="str">
        <f>연간현금흐름!B41</f>
        <v>단기적금</v>
      </c>
      <c r="B21" s="77">
        <f t="shared" si="9"/>
        <v>0</v>
      </c>
      <c r="C21" s="99" t="e">
        <f t="shared" si="10"/>
        <v>#DIV/0!</v>
      </c>
      <c r="E21" s="338"/>
      <c r="F21" s="95" t="str">
        <f>연간현금흐름!B28</f>
        <v>건강</v>
      </c>
      <c r="G21" s="77">
        <f t="shared" si="4"/>
        <v>0</v>
      </c>
      <c r="H21" s="96" t="e">
        <f t="shared" si="8"/>
        <v>#DIV/0!</v>
      </c>
      <c r="I21" s="78"/>
      <c r="J21" s="79">
        <v>18</v>
      </c>
      <c r="K21" s="80"/>
      <c r="L21" s="81"/>
      <c r="M21" s="82"/>
      <c r="N21" s="83"/>
      <c r="O21" s="83"/>
      <c r="P21" s="84"/>
      <c r="Q21" s="79">
        <v>17</v>
      </c>
      <c r="R21" s="217"/>
      <c r="S21" s="214"/>
      <c r="T21" s="275"/>
      <c r="U21" s="215"/>
      <c r="V21" s="215"/>
      <c r="W21" s="216"/>
    </row>
    <row r="22" spans="1:23">
      <c r="A22" s="98" t="str">
        <f>연간현금흐름!B42</f>
        <v>장기적금</v>
      </c>
      <c r="B22" s="77">
        <f t="shared" si="9"/>
        <v>0</v>
      </c>
      <c r="C22" s="99" t="e">
        <f t="shared" si="10"/>
        <v>#DIV/0!</v>
      </c>
      <c r="E22" s="338"/>
      <c r="F22" s="95" t="str">
        <f>연간현금흐름!B29</f>
        <v>세금</v>
      </c>
      <c r="G22" s="77">
        <f t="shared" si="4"/>
        <v>0</v>
      </c>
      <c r="H22" s="96" t="e">
        <f t="shared" si="8"/>
        <v>#DIV/0!</v>
      </c>
      <c r="I22" s="78"/>
      <c r="J22" s="79">
        <v>19</v>
      </c>
      <c r="K22" s="80"/>
      <c r="L22" s="81"/>
      <c r="M22" s="82"/>
      <c r="N22" s="83"/>
      <c r="O22" s="83"/>
      <c r="P22" s="84"/>
      <c r="Q22" s="79"/>
      <c r="R22" s="217"/>
      <c r="S22" s="218" t="s">
        <v>185</v>
      </c>
      <c r="T22" s="276">
        <f>SUM(T4:T21)</f>
        <v>0</v>
      </c>
      <c r="U22" s="215"/>
      <c r="V22" s="215"/>
      <c r="W22" s="216"/>
    </row>
    <row r="23" spans="1:23">
      <c r="A23" s="98" t="str">
        <f>연간현금흐름!B43</f>
        <v>자유적금</v>
      </c>
      <c r="B23" s="77">
        <f t="shared" si="9"/>
        <v>0</v>
      </c>
      <c r="C23" s="99" t="e">
        <f t="shared" si="10"/>
        <v>#DIV/0!</v>
      </c>
      <c r="E23" s="338"/>
      <c r="F23" s="95" t="str">
        <f>연간현금흐름!B30</f>
        <v>경조사</v>
      </c>
      <c r="G23" s="77">
        <f t="shared" si="4"/>
        <v>0</v>
      </c>
      <c r="H23" s="96" t="e">
        <f t="shared" si="8"/>
        <v>#DIV/0!</v>
      </c>
      <c r="I23" s="78"/>
      <c r="J23" s="79">
        <v>20</v>
      </c>
      <c r="K23" s="80"/>
      <c r="L23" s="81"/>
      <c r="M23" s="82"/>
      <c r="N23" s="83"/>
      <c r="O23" s="83"/>
      <c r="P23" s="84"/>
      <c r="Q23" s="79"/>
      <c r="R23" s="106"/>
      <c r="S23" s="107"/>
      <c r="T23" s="277"/>
      <c r="U23" s="83"/>
      <c r="V23" s="259"/>
      <c r="W23" s="84"/>
    </row>
    <row r="24" spans="1:23">
      <c r="A24" s="98" t="str">
        <f>연간현금흐름!B44</f>
        <v>기타1</v>
      </c>
      <c r="B24" s="77">
        <f t="shared" si="9"/>
        <v>0</v>
      </c>
      <c r="C24" s="99" t="e">
        <f t="shared" si="10"/>
        <v>#DIV/0!</v>
      </c>
      <c r="E24" s="338"/>
      <c r="F24" s="95" t="str">
        <f>연간현금흐름!B31</f>
        <v>기타1</v>
      </c>
      <c r="G24" s="77">
        <f t="shared" ref="G24:G26" si="11">SUMIF($O$4:$O$56,F24,$M$4:$M$56)+SUMIF($V$4:$V$57,F24,$T$4:$T$57)</f>
        <v>0</v>
      </c>
      <c r="H24" s="96" t="e">
        <f t="shared" ref="H24:H26" si="12">G24/$G$28</f>
        <v>#DIV/0!</v>
      </c>
      <c r="I24" s="78"/>
      <c r="J24" s="79">
        <v>21</v>
      </c>
      <c r="K24" s="80"/>
      <c r="L24" s="81"/>
      <c r="M24" s="82"/>
      <c r="N24" s="83"/>
      <c r="O24" s="83"/>
      <c r="P24" s="84"/>
      <c r="R24" s="85" t="s">
        <v>211</v>
      </c>
      <c r="S24" s="86"/>
      <c r="T24" s="278"/>
      <c r="U24" s="87"/>
      <c r="V24" s="87"/>
      <c r="W24" s="88"/>
    </row>
    <row r="25" spans="1:23">
      <c r="A25" s="98" t="str">
        <f>연간현금흐름!B45</f>
        <v>기타2</v>
      </c>
      <c r="B25" s="77">
        <f t="shared" ref="B25:B27" si="13">SUMIF($P$4:$P$94,A25,$M$4:$M$94)+SUMIF($W$4:$W$57,A25,$T$4:$T$57)</f>
        <v>0</v>
      </c>
      <c r="C25" s="99" t="e">
        <f t="shared" ref="C25:C27" si="14">B25/$B$28</f>
        <v>#DIV/0!</v>
      </c>
      <c r="E25" s="338"/>
      <c r="F25" s="95" t="str">
        <f>연간현금흐름!B32</f>
        <v>기타2</v>
      </c>
      <c r="G25" s="77">
        <f t="shared" si="11"/>
        <v>0</v>
      </c>
      <c r="H25" s="96" t="e">
        <f t="shared" si="12"/>
        <v>#DIV/0!</v>
      </c>
      <c r="I25" s="78"/>
      <c r="J25" s="79">
        <v>22</v>
      </c>
      <c r="K25" s="80"/>
      <c r="L25" s="81"/>
      <c r="M25" s="82"/>
      <c r="N25" s="83"/>
      <c r="O25" s="83"/>
      <c r="P25" s="84"/>
      <c r="Q25" s="79">
        <v>1</v>
      </c>
      <c r="R25" s="89"/>
      <c r="S25" s="86"/>
      <c r="T25" s="278"/>
      <c r="U25" s="87"/>
      <c r="V25" s="87"/>
      <c r="W25" s="88"/>
    </row>
    <row r="26" spans="1:23">
      <c r="A26" s="98" t="str">
        <f>연간현금흐름!B46</f>
        <v>기타3</v>
      </c>
      <c r="B26" s="77">
        <f t="shared" si="13"/>
        <v>0</v>
      </c>
      <c r="C26" s="99" t="e">
        <f t="shared" si="14"/>
        <v>#DIV/0!</v>
      </c>
      <c r="E26" s="338"/>
      <c r="F26" s="95" t="str">
        <f>연간현금흐름!B33</f>
        <v>기타3</v>
      </c>
      <c r="G26" s="77">
        <f t="shared" si="11"/>
        <v>0</v>
      </c>
      <c r="H26" s="96" t="e">
        <f t="shared" si="12"/>
        <v>#DIV/0!</v>
      </c>
      <c r="I26" s="78"/>
      <c r="J26" s="79">
        <v>23</v>
      </c>
      <c r="K26" s="80"/>
      <c r="L26" s="81"/>
      <c r="M26" s="82"/>
      <c r="N26" s="83"/>
      <c r="O26" s="83"/>
      <c r="P26" s="84"/>
      <c r="Q26" s="79">
        <v>2</v>
      </c>
      <c r="R26" s="89"/>
      <c r="S26" s="86"/>
      <c r="T26" s="278"/>
      <c r="U26" s="87"/>
      <c r="V26" s="87"/>
      <c r="W26" s="88"/>
    </row>
    <row r="27" spans="1:23" ht="12.75" thickBot="1">
      <c r="A27" s="98" t="str">
        <f>연간현금흐름!B47</f>
        <v>기타4</v>
      </c>
      <c r="B27" s="77">
        <f t="shared" si="13"/>
        <v>0</v>
      </c>
      <c r="C27" s="99" t="e">
        <f t="shared" si="14"/>
        <v>#DIV/0!</v>
      </c>
      <c r="E27" s="338"/>
      <c r="F27" s="100" t="s">
        <v>63</v>
      </c>
      <c r="G27" s="339">
        <f>SUM(G16:G26)</f>
        <v>0</v>
      </c>
      <c r="H27" s="340"/>
      <c r="I27" s="94"/>
      <c r="J27" s="79">
        <v>24</v>
      </c>
      <c r="K27" s="80"/>
      <c r="L27" s="81"/>
      <c r="M27" s="82"/>
      <c r="N27" s="83"/>
      <c r="O27" s="83"/>
      <c r="P27" s="84"/>
      <c r="Q27" s="79">
        <v>3</v>
      </c>
      <c r="R27" s="89"/>
      <c r="S27" s="86"/>
      <c r="T27" s="278"/>
      <c r="U27" s="87"/>
      <c r="V27" s="87"/>
      <c r="W27" s="88"/>
    </row>
    <row r="28" spans="1:23" ht="12.75" thickBot="1">
      <c r="A28" s="101" t="s">
        <v>63</v>
      </c>
      <c r="B28" s="102">
        <f>SUM(B17:B27)</f>
        <v>0</v>
      </c>
      <c r="C28" s="103" t="e">
        <f t="shared" si="7"/>
        <v>#DIV/0!</v>
      </c>
      <c r="E28" s="341" t="s">
        <v>67</v>
      </c>
      <c r="F28" s="342"/>
      <c r="G28" s="343">
        <f>G15+G27</f>
        <v>0</v>
      </c>
      <c r="H28" s="344"/>
      <c r="I28" s="104"/>
      <c r="J28" s="79">
        <v>25</v>
      </c>
      <c r="K28" s="80"/>
      <c r="L28" s="81"/>
      <c r="M28" s="82"/>
      <c r="N28" s="83"/>
      <c r="O28" s="83"/>
      <c r="P28" s="84"/>
      <c r="Q28" s="79">
        <v>4</v>
      </c>
      <c r="R28" s="89"/>
      <c r="S28" s="86"/>
      <c r="T28" s="278"/>
      <c r="U28" s="87"/>
      <c r="V28" s="87"/>
      <c r="W28" s="88"/>
    </row>
    <row r="29" spans="1:23" ht="12.75" thickBot="1">
      <c r="I29" s="67"/>
      <c r="J29" s="79">
        <v>26</v>
      </c>
      <c r="K29" s="80"/>
      <c r="L29" s="81"/>
      <c r="M29" s="82"/>
      <c r="N29" s="83"/>
      <c r="O29" s="83"/>
      <c r="P29" s="84"/>
      <c r="Q29" s="79">
        <v>5</v>
      </c>
      <c r="R29" s="89"/>
      <c r="S29" s="86"/>
      <c r="T29" s="278"/>
      <c r="U29" s="87"/>
      <c r="V29" s="87"/>
      <c r="W29" s="88"/>
    </row>
    <row r="30" spans="1:23">
      <c r="A30" s="327" t="s">
        <v>70</v>
      </c>
      <c r="B30" s="328"/>
      <c r="C30" s="329"/>
      <c r="D30" s="324" t="s">
        <v>71</v>
      </c>
      <c r="E30" s="325"/>
      <c r="F30" s="325"/>
      <c r="G30" s="325"/>
      <c r="H30" s="326"/>
      <c r="I30" s="67"/>
      <c r="J30" s="79">
        <v>27</v>
      </c>
      <c r="K30" s="80"/>
      <c r="L30" s="81"/>
      <c r="M30" s="82"/>
      <c r="N30" s="83"/>
      <c r="O30" s="83"/>
      <c r="P30" s="84"/>
      <c r="Q30" s="79">
        <v>6</v>
      </c>
      <c r="R30" s="89"/>
      <c r="S30" s="86"/>
      <c r="T30" s="278"/>
      <c r="U30" s="87"/>
      <c r="V30" s="87"/>
      <c r="W30" s="88"/>
    </row>
    <row r="31" spans="1:23">
      <c r="A31" s="108" t="s">
        <v>72</v>
      </c>
      <c r="B31" s="109">
        <f>G28</f>
        <v>0</v>
      </c>
      <c r="C31" s="99" t="e">
        <f>B31/$B$14</f>
        <v>#DIV/0!</v>
      </c>
      <c r="D31" s="356">
        <v>0.5</v>
      </c>
      <c r="E31" s="357"/>
      <c r="F31" s="112" t="s">
        <v>73</v>
      </c>
      <c r="G31" s="113" t="e">
        <f>IF(C31&lt;D31,"권장기준 미만","권장기준 초과")</f>
        <v>#DIV/0!</v>
      </c>
      <c r="H31" s="114" t="e">
        <f>IF(G31="권장기준 미만","양호","개선")</f>
        <v>#DIV/0!</v>
      </c>
      <c r="I31" s="67"/>
      <c r="J31" s="79">
        <v>28</v>
      </c>
      <c r="K31" s="80"/>
      <c r="L31" s="81"/>
      <c r="M31" s="82"/>
      <c r="N31" s="83"/>
      <c r="O31" s="83"/>
      <c r="P31" s="84"/>
      <c r="Q31" s="79">
        <v>7</v>
      </c>
      <c r="R31" s="89"/>
      <c r="S31" s="86"/>
      <c r="T31" s="278"/>
      <c r="U31" s="87"/>
      <c r="V31" s="87"/>
      <c r="W31" s="88"/>
    </row>
    <row r="32" spans="1:23">
      <c r="A32" s="108" t="s">
        <v>74</v>
      </c>
      <c r="B32" s="109">
        <f>SUM(B20:B27)</f>
        <v>0</v>
      </c>
      <c r="C32" s="99" t="e">
        <f>B32/$B$14</f>
        <v>#DIV/0!</v>
      </c>
      <c r="D32" s="356">
        <v>0.3</v>
      </c>
      <c r="E32" s="357"/>
      <c r="F32" s="112" t="s">
        <v>75</v>
      </c>
      <c r="G32" s="113" t="e">
        <f>IF(C32&lt;D32,"권장기준 미만","권장기준 초과")</f>
        <v>#DIV/0!</v>
      </c>
      <c r="H32" s="114" t="e">
        <f>IF(G32="권장기준 미만","개선","양호")</f>
        <v>#DIV/0!</v>
      </c>
      <c r="J32" s="79">
        <v>29</v>
      </c>
      <c r="K32" s="80"/>
      <c r="L32" s="81"/>
      <c r="M32" s="82"/>
      <c r="N32" s="83"/>
      <c r="O32" s="83"/>
      <c r="P32" s="84"/>
      <c r="Q32" s="79">
        <v>8</v>
      </c>
      <c r="R32" s="89"/>
      <c r="S32" s="86"/>
      <c r="T32" s="278"/>
      <c r="U32" s="87"/>
      <c r="V32" s="87"/>
      <c r="W32" s="88"/>
    </row>
    <row r="33" spans="1:23">
      <c r="A33" s="108" t="s">
        <v>76</v>
      </c>
      <c r="B33" s="109">
        <f>B19</f>
        <v>0</v>
      </c>
      <c r="C33" s="99" t="e">
        <f>B33/$B$14</f>
        <v>#DIV/0!</v>
      </c>
      <c r="D33" s="356">
        <v>0.09</v>
      </c>
      <c r="E33" s="357"/>
      <c r="F33" s="112" t="s">
        <v>73</v>
      </c>
      <c r="G33" s="113" t="e">
        <f>IF(C33&lt;D33,"권장기준 미만","권장기준 초과")</f>
        <v>#DIV/0!</v>
      </c>
      <c r="H33" s="114" t="e">
        <f>IF(G33="권장기준 미만","양호","개선")</f>
        <v>#DIV/0!</v>
      </c>
      <c r="J33" s="79">
        <v>30</v>
      </c>
      <c r="K33" s="80"/>
      <c r="L33" s="81"/>
      <c r="M33" s="82"/>
      <c r="N33" s="83"/>
      <c r="O33" s="83"/>
      <c r="P33" s="84"/>
      <c r="Q33" s="79">
        <v>9</v>
      </c>
      <c r="R33" s="89"/>
      <c r="S33" s="86"/>
      <c r="T33" s="278"/>
      <c r="U33" s="87"/>
      <c r="V33" s="87"/>
      <c r="W33" s="88"/>
    </row>
    <row r="34" spans="1:23" ht="12.75" thickBot="1">
      <c r="A34" s="115" t="s">
        <v>77</v>
      </c>
      <c r="B34" s="116">
        <f>B17+B18</f>
        <v>0</v>
      </c>
      <c r="C34" s="117" t="e">
        <f>B34/$B$14</f>
        <v>#DIV/0!</v>
      </c>
      <c r="D34" s="358">
        <v>0.15</v>
      </c>
      <c r="E34" s="359"/>
      <c r="F34" s="118" t="s">
        <v>73</v>
      </c>
      <c r="G34" s="119" t="e">
        <f>IF(C34&lt;D34,"권장기준 미만","권장기준 초과")</f>
        <v>#DIV/0!</v>
      </c>
      <c r="H34" s="120" t="e">
        <f>IF(G34="권장기준 미만","양호","개선")</f>
        <v>#DIV/0!</v>
      </c>
      <c r="J34" s="79">
        <v>31</v>
      </c>
      <c r="K34" s="80"/>
      <c r="L34" s="81"/>
      <c r="M34" s="82"/>
      <c r="N34" s="83"/>
      <c r="O34" s="83"/>
      <c r="P34" s="84"/>
      <c r="Q34" s="79">
        <v>10</v>
      </c>
      <c r="R34" s="89"/>
      <c r="S34" s="86"/>
      <c r="T34" s="278"/>
      <c r="U34" s="87"/>
      <c r="V34" s="87"/>
      <c r="W34" s="88"/>
    </row>
    <row r="35" spans="1:23" ht="12.75" thickBot="1">
      <c r="J35" s="79">
        <v>32</v>
      </c>
      <c r="K35" s="80"/>
      <c r="L35" s="81"/>
      <c r="M35" s="82"/>
      <c r="N35" s="83"/>
      <c r="O35" s="83"/>
      <c r="P35" s="84"/>
      <c r="Q35" s="79">
        <v>11</v>
      </c>
      <c r="R35" s="89"/>
      <c r="S35" s="86"/>
      <c r="T35" s="278"/>
      <c r="U35" s="87"/>
      <c r="V35" s="87"/>
      <c r="W35" s="88"/>
    </row>
    <row r="36" spans="1:23">
      <c r="A36" s="324" t="s">
        <v>98</v>
      </c>
      <c r="B36" s="325"/>
      <c r="C36" s="326"/>
      <c r="E36" s="327" t="s">
        <v>68</v>
      </c>
      <c r="F36" s="328"/>
      <c r="G36" s="328"/>
      <c r="H36" s="329"/>
      <c r="J36" s="79">
        <v>33</v>
      </c>
      <c r="K36" s="80"/>
      <c r="L36" s="81"/>
      <c r="M36" s="82"/>
      <c r="N36" s="83"/>
      <c r="O36" s="83"/>
      <c r="P36" s="84"/>
      <c r="Q36" s="79">
        <v>12</v>
      </c>
      <c r="R36" s="89"/>
      <c r="S36" s="86"/>
      <c r="T36" s="278"/>
      <c r="U36" s="87"/>
      <c r="V36" s="87"/>
      <c r="W36" s="88"/>
    </row>
    <row r="37" spans="1:23">
      <c r="A37" s="360"/>
      <c r="B37" s="348"/>
      <c r="C37" s="349"/>
      <c r="E37" s="345" t="str">
        <f>연간현금흐름!B51</f>
        <v>신용카드</v>
      </c>
      <c r="F37" s="346"/>
      <c r="G37" s="109">
        <f>SUMIF($N$4:$N$56,E37,$M$4:$M$56)+SUMIF($U$4:$U$57,E37,$T$4:$T$57)</f>
        <v>0</v>
      </c>
      <c r="H37" s="110" t="e">
        <f t="shared" ref="H37:H44" si="15">G37/$G$44</f>
        <v>#DIV/0!</v>
      </c>
      <c r="J37" s="79">
        <v>34</v>
      </c>
      <c r="K37" s="80"/>
      <c r="L37" s="81"/>
      <c r="M37" s="82"/>
      <c r="N37" s="83"/>
      <c r="O37" s="83"/>
      <c r="P37" s="84"/>
      <c r="Q37" s="79">
        <v>13</v>
      </c>
      <c r="R37" s="89"/>
      <c r="S37" s="86"/>
      <c r="T37" s="278"/>
      <c r="U37" s="87"/>
      <c r="V37" s="87"/>
      <c r="W37" s="88"/>
    </row>
    <row r="38" spans="1:23">
      <c r="A38" s="350"/>
      <c r="B38" s="351"/>
      <c r="C38" s="352"/>
      <c r="E38" s="345" t="str">
        <f>연간현금흐름!B52</f>
        <v>체크카드</v>
      </c>
      <c r="F38" s="346"/>
      <c r="G38" s="109">
        <f t="shared" ref="G38:G43" si="16">SUMIF($N$4:$N$56,E38,$M$4:$M$56)+SUMIF($U$4:$U$57,E38,$T$4:$T$57)</f>
        <v>0</v>
      </c>
      <c r="H38" s="110" t="e">
        <f t="shared" si="15"/>
        <v>#DIV/0!</v>
      </c>
      <c r="J38" s="79">
        <v>35</v>
      </c>
      <c r="K38" s="80"/>
      <c r="L38" s="81"/>
      <c r="M38" s="82"/>
      <c r="N38" s="83"/>
      <c r="O38" s="83"/>
      <c r="P38" s="84"/>
      <c r="Q38" s="79">
        <v>14</v>
      </c>
      <c r="R38" s="89"/>
      <c r="S38" s="86"/>
      <c r="T38" s="278"/>
      <c r="U38" s="87"/>
      <c r="V38" s="87"/>
      <c r="W38" s="88"/>
    </row>
    <row r="39" spans="1:23">
      <c r="A39" s="350"/>
      <c r="B39" s="351"/>
      <c r="C39" s="352"/>
      <c r="E39" s="345" t="str">
        <f>연간현금흐름!B53</f>
        <v>신랑용돈</v>
      </c>
      <c r="F39" s="346"/>
      <c r="G39" s="109">
        <f t="shared" si="16"/>
        <v>0</v>
      </c>
      <c r="H39" s="110" t="e">
        <f t="shared" si="15"/>
        <v>#DIV/0!</v>
      </c>
      <c r="J39" s="79">
        <v>36</v>
      </c>
      <c r="K39" s="80"/>
      <c r="L39" s="81"/>
      <c r="M39" s="82"/>
      <c r="N39" s="83"/>
      <c r="O39" s="83"/>
      <c r="P39" s="84"/>
      <c r="Q39" s="79">
        <v>15</v>
      </c>
      <c r="R39" s="89"/>
      <c r="S39" s="86"/>
      <c r="T39" s="278"/>
      <c r="U39" s="87"/>
      <c r="V39" s="87"/>
      <c r="W39" s="88"/>
    </row>
    <row r="40" spans="1:23">
      <c r="A40" s="350"/>
      <c r="B40" s="351"/>
      <c r="C40" s="352"/>
      <c r="E40" s="345" t="str">
        <f>연간현금흐름!B54</f>
        <v>신부용돈</v>
      </c>
      <c r="F40" s="346"/>
      <c r="G40" s="109">
        <f t="shared" si="16"/>
        <v>0</v>
      </c>
      <c r="H40" s="110" t="e">
        <f t="shared" si="15"/>
        <v>#DIV/0!</v>
      </c>
      <c r="J40" s="79">
        <v>37</v>
      </c>
      <c r="K40" s="80"/>
      <c r="L40" s="81"/>
      <c r="M40" s="82"/>
      <c r="N40" s="83"/>
      <c r="O40" s="83"/>
      <c r="P40" s="84"/>
      <c r="Q40" s="79">
        <v>16</v>
      </c>
      <c r="R40" s="89"/>
      <c r="S40" s="86"/>
      <c r="T40" s="278"/>
      <c r="U40" s="87"/>
      <c r="V40" s="87"/>
      <c r="W40" s="88"/>
    </row>
    <row r="41" spans="1:23">
      <c r="A41" s="350"/>
      <c r="B41" s="351"/>
      <c r="C41" s="352"/>
      <c r="E41" s="345" t="str">
        <f>연간현금흐름!B55</f>
        <v>현금</v>
      </c>
      <c r="F41" s="346"/>
      <c r="G41" s="109">
        <f t="shared" si="16"/>
        <v>0</v>
      </c>
      <c r="H41" s="110" t="e">
        <f t="shared" si="15"/>
        <v>#DIV/0!</v>
      </c>
      <c r="J41" s="79">
        <v>38</v>
      </c>
      <c r="K41" s="80"/>
      <c r="L41" s="81"/>
      <c r="M41" s="82"/>
      <c r="N41" s="83"/>
      <c r="O41" s="83"/>
      <c r="P41" s="84"/>
      <c r="Q41" s="79">
        <v>17</v>
      </c>
      <c r="R41" s="89"/>
      <c r="S41" s="86"/>
      <c r="T41" s="278"/>
      <c r="U41" s="87"/>
      <c r="V41" s="87"/>
      <c r="W41" s="88"/>
    </row>
    <row r="42" spans="1:23">
      <c r="A42" s="350"/>
      <c r="B42" s="351"/>
      <c r="C42" s="352"/>
      <c r="E42" s="345" t="str">
        <f>연간현금흐름!B56</f>
        <v>포인트</v>
      </c>
      <c r="F42" s="346"/>
      <c r="G42" s="109">
        <f t="shared" si="16"/>
        <v>0</v>
      </c>
      <c r="H42" s="110" t="e">
        <f t="shared" si="15"/>
        <v>#DIV/0!</v>
      </c>
      <c r="J42" s="79">
        <v>39</v>
      </c>
      <c r="K42" s="80"/>
      <c r="L42" s="81"/>
      <c r="M42" s="82"/>
      <c r="N42" s="83"/>
      <c r="O42" s="83"/>
      <c r="P42" s="84"/>
      <c r="Q42" s="79"/>
      <c r="R42" s="89"/>
      <c r="S42" s="105" t="s">
        <v>185</v>
      </c>
      <c r="T42" s="279">
        <f>SUM(T24:T41)</f>
        <v>0</v>
      </c>
      <c r="U42" s="87"/>
      <c r="V42" s="87"/>
      <c r="W42" s="88"/>
    </row>
    <row r="43" spans="1:23">
      <c r="A43" s="350"/>
      <c r="B43" s="351"/>
      <c r="C43" s="352"/>
      <c r="E43" s="345" t="str">
        <f>연간현금흐름!B57</f>
        <v>기타</v>
      </c>
      <c r="F43" s="346"/>
      <c r="G43" s="109">
        <f t="shared" si="16"/>
        <v>0</v>
      </c>
      <c r="H43" s="110" t="e">
        <f t="shared" si="15"/>
        <v>#DIV/0!</v>
      </c>
      <c r="J43" s="79">
        <v>40</v>
      </c>
      <c r="K43" s="80"/>
      <c r="L43" s="81"/>
      <c r="M43" s="82"/>
      <c r="N43" s="83"/>
      <c r="O43" s="83"/>
      <c r="P43" s="84"/>
      <c r="Q43" s="79"/>
      <c r="R43" s="106"/>
      <c r="S43" s="107"/>
      <c r="T43" s="277"/>
      <c r="U43" s="83"/>
      <c r="V43" s="259"/>
      <c r="W43" s="84"/>
    </row>
    <row r="44" spans="1:23" ht="12.75" thickBot="1">
      <c r="A44" s="353"/>
      <c r="B44" s="354"/>
      <c r="C44" s="355"/>
      <c r="E44" s="335" t="s">
        <v>69</v>
      </c>
      <c r="F44" s="336"/>
      <c r="G44" s="111">
        <f>SUM(G37:G43)</f>
        <v>0</v>
      </c>
      <c r="H44" s="212" t="e">
        <f t="shared" si="15"/>
        <v>#DIV/0!</v>
      </c>
      <c r="J44" s="79">
        <v>41</v>
      </c>
      <c r="K44" s="80"/>
      <c r="L44" s="81"/>
      <c r="M44" s="82"/>
      <c r="N44" s="83"/>
      <c r="O44" s="83"/>
      <c r="P44" s="84"/>
      <c r="Q44" s="79"/>
      <c r="R44" s="124" t="s">
        <v>186</v>
      </c>
      <c r="S44" s="125"/>
      <c r="T44" s="280"/>
      <c r="U44" s="126"/>
      <c r="V44" s="126"/>
      <c r="W44" s="127"/>
    </row>
    <row r="45" spans="1:23">
      <c r="J45" s="79">
        <v>42</v>
      </c>
      <c r="K45" s="80"/>
      <c r="L45" s="81"/>
      <c r="M45" s="82"/>
      <c r="N45" s="83"/>
      <c r="O45" s="83"/>
      <c r="P45" s="84"/>
      <c r="Q45" s="79">
        <v>1</v>
      </c>
      <c r="R45" s="128"/>
      <c r="S45" s="125"/>
      <c r="T45" s="280"/>
      <c r="U45" s="126"/>
      <c r="V45" s="126"/>
      <c r="W45" s="127"/>
    </row>
    <row r="46" spans="1:23">
      <c r="J46" s="79">
        <v>43</v>
      </c>
      <c r="K46" s="80"/>
      <c r="L46" s="81"/>
      <c r="M46" s="82"/>
      <c r="N46" s="83"/>
      <c r="O46" s="83"/>
      <c r="P46" s="84"/>
      <c r="Q46" s="79">
        <v>2</v>
      </c>
      <c r="R46" s="128"/>
      <c r="S46" s="125"/>
      <c r="T46" s="280"/>
      <c r="U46" s="126"/>
      <c r="V46" s="126"/>
      <c r="W46" s="127"/>
    </row>
    <row r="47" spans="1:23">
      <c r="J47" s="79">
        <v>44</v>
      </c>
      <c r="K47" s="80"/>
      <c r="L47" s="81"/>
      <c r="M47" s="82"/>
      <c r="N47" s="83"/>
      <c r="O47" s="83"/>
      <c r="P47" s="84"/>
      <c r="Q47" s="79">
        <v>3</v>
      </c>
      <c r="R47" s="128"/>
      <c r="S47" s="125"/>
      <c r="T47" s="280"/>
      <c r="U47" s="126"/>
      <c r="V47" s="126"/>
      <c r="W47" s="127"/>
    </row>
    <row r="48" spans="1:23">
      <c r="J48" s="79">
        <v>45</v>
      </c>
      <c r="K48" s="80"/>
      <c r="L48" s="81"/>
      <c r="M48" s="82"/>
      <c r="N48" s="83"/>
      <c r="O48" s="83"/>
      <c r="P48" s="84"/>
      <c r="Q48" s="79">
        <v>4</v>
      </c>
      <c r="R48" s="128"/>
      <c r="S48" s="131" t="s">
        <v>184</v>
      </c>
      <c r="T48" s="281">
        <f>SUM(T44:T47)</f>
        <v>0</v>
      </c>
      <c r="U48" s="126"/>
      <c r="V48" s="126"/>
      <c r="W48" s="127"/>
    </row>
    <row r="49" spans="10:23">
      <c r="J49" s="79">
        <v>46</v>
      </c>
      <c r="K49" s="80"/>
      <c r="L49" s="81"/>
      <c r="M49" s="82"/>
      <c r="N49" s="83"/>
      <c r="O49" s="83"/>
      <c r="P49" s="84"/>
      <c r="Q49" s="79"/>
      <c r="R49" s="121"/>
      <c r="S49" s="122"/>
      <c r="T49" s="277"/>
      <c r="U49" s="83"/>
      <c r="V49" s="259"/>
      <c r="W49" s="123"/>
    </row>
    <row r="50" spans="10:23">
      <c r="J50" s="79">
        <v>47</v>
      </c>
      <c r="K50" s="121"/>
      <c r="L50" s="122"/>
      <c r="M50" s="82"/>
      <c r="N50" s="83"/>
      <c r="O50" s="83"/>
      <c r="P50" s="84"/>
      <c r="Q50" s="79"/>
      <c r="R50" s="219" t="s">
        <v>205</v>
      </c>
      <c r="S50" s="220"/>
      <c r="T50" s="282"/>
      <c r="U50" s="221"/>
      <c r="V50" s="221"/>
      <c r="W50" s="222"/>
    </row>
    <row r="51" spans="10:23">
      <c r="J51" s="79">
        <v>48</v>
      </c>
      <c r="K51" s="121"/>
      <c r="L51" s="122"/>
      <c r="M51" s="82"/>
      <c r="N51" s="83"/>
      <c r="O51" s="83"/>
      <c r="P51" s="84"/>
      <c r="Q51" s="79">
        <v>1</v>
      </c>
      <c r="R51" s="223"/>
      <c r="S51" s="220"/>
      <c r="T51" s="282"/>
      <c r="U51" s="221"/>
      <c r="V51" s="221"/>
      <c r="W51" s="222"/>
    </row>
    <row r="52" spans="10:23">
      <c r="J52" s="79">
        <v>49</v>
      </c>
      <c r="K52" s="121"/>
      <c r="L52" s="122"/>
      <c r="M52" s="82"/>
      <c r="N52" s="83"/>
      <c r="O52" s="83"/>
      <c r="P52" s="84"/>
      <c r="Q52" s="79">
        <v>2</v>
      </c>
      <c r="R52" s="223"/>
      <c r="S52" s="220"/>
      <c r="T52" s="282"/>
      <c r="U52" s="221"/>
      <c r="V52" s="221"/>
      <c r="W52" s="222"/>
    </row>
    <row r="53" spans="10:23">
      <c r="J53" s="79">
        <v>50</v>
      </c>
      <c r="K53" s="121"/>
      <c r="L53" s="122"/>
      <c r="M53" s="82"/>
      <c r="N53" s="83"/>
      <c r="O53" s="83"/>
      <c r="P53" s="84"/>
      <c r="Q53" s="79">
        <v>3</v>
      </c>
      <c r="R53" s="223"/>
      <c r="S53" s="220"/>
      <c r="T53" s="282"/>
      <c r="U53" s="221"/>
      <c r="V53" s="221"/>
      <c r="W53" s="222"/>
    </row>
    <row r="54" spans="10:23">
      <c r="J54" s="79">
        <v>51</v>
      </c>
      <c r="K54" s="121"/>
      <c r="L54" s="122"/>
      <c r="M54" s="82"/>
      <c r="N54" s="83"/>
      <c r="O54" s="83"/>
      <c r="P54" s="84"/>
      <c r="Q54" s="79">
        <v>4</v>
      </c>
      <c r="R54" s="223"/>
      <c r="S54" s="220"/>
      <c r="T54" s="282"/>
      <c r="U54" s="221"/>
      <c r="V54" s="221"/>
      <c r="W54" s="222"/>
    </row>
    <row r="55" spans="10:23">
      <c r="J55" s="79">
        <v>52</v>
      </c>
      <c r="K55" s="121"/>
      <c r="L55" s="122"/>
      <c r="M55" s="82"/>
      <c r="N55" s="83"/>
      <c r="O55" s="83"/>
      <c r="P55" s="84"/>
      <c r="Q55" s="79">
        <v>5</v>
      </c>
      <c r="R55" s="223"/>
      <c r="S55" s="220"/>
      <c r="T55" s="282"/>
      <c r="U55" s="221"/>
      <c r="V55" s="221"/>
      <c r="W55" s="222"/>
    </row>
    <row r="56" spans="10:23">
      <c r="J56" s="79">
        <v>53</v>
      </c>
      <c r="K56" s="121"/>
      <c r="L56" s="122"/>
      <c r="M56" s="82"/>
      <c r="N56" s="83"/>
      <c r="O56" s="83"/>
      <c r="P56" s="84"/>
      <c r="Q56" s="79">
        <v>6</v>
      </c>
      <c r="R56" s="223"/>
      <c r="S56" s="220"/>
      <c r="T56" s="282"/>
      <c r="U56" s="221"/>
      <c r="V56" s="221"/>
      <c r="W56" s="222"/>
    </row>
    <row r="57" spans="10:23">
      <c r="J57" s="79"/>
      <c r="K57" s="121"/>
      <c r="L57" s="129" t="s">
        <v>63</v>
      </c>
      <c r="M57" s="130">
        <f>SUM(M4:M56)</f>
        <v>0</v>
      </c>
      <c r="N57" s="83"/>
      <c r="O57" s="83"/>
      <c r="P57" s="84"/>
      <c r="Q57" s="79"/>
      <c r="R57" s="223"/>
      <c r="S57" s="224" t="s">
        <v>212</v>
      </c>
      <c r="T57" s="283">
        <f>SUM(T50:T56)</f>
        <v>0</v>
      </c>
      <c r="U57" s="221"/>
      <c r="V57" s="221"/>
      <c r="W57" s="222"/>
    </row>
  </sheetData>
  <mergeCells count="28">
    <mergeCell ref="A37:C44"/>
    <mergeCell ref="E37:F37"/>
    <mergeCell ref="E38:F38"/>
    <mergeCell ref="E39:F39"/>
    <mergeCell ref="E40:F40"/>
    <mergeCell ref="E41:F41"/>
    <mergeCell ref="E42:F42"/>
    <mergeCell ref="E43:F43"/>
    <mergeCell ref="E44:F44"/>
    <mergeCell ref="D31:E31"/>
    <mergeCell ref="D32:E32"/>
    <mergeCell ref="D33:E33"/>
    <mergeCell ref="D34:E34"/>
    <mergeCell ref="A36:C36"/>
    <mergeCell ref="E36:H36"/>
    <mergeCell ref="A30:C30"/>
    <mergeCell ref="D30:H30"/>
    <mergeCell ref="B1:C1"/>
    <mergeCell ref="D1:H1"/>
    <mergeCell ref="A3:C3"/>
    <mergeCell ref="E3:H3"/>
    <mergeCell ref="E4:E15"/>
    <mergeCell ref="G15:H15"/>
    <mergeCell ref="A16:C16"/>
    <mergeCell ref="E16:E27"/>
    <mergeCell ref="G27:H27"/>
    <mergeCell ref="E28:F28"/>
    <mergeCell ref="G28:H28"/>
  </mergeCells>
  <phoneticPr fontId="11" type="noConversion"/>
  <dataValidations count="5">
    <dataValidation type="list" allowBlank="1" showInputMessage="1" showErrorMessage="1" sqref="P4:P57 W4:W57">
      <formula1>$A$17:$A$27</formula1>
    </dataValidation>
    <dataValidation type="list" allowBlank="1" showInputMessage="1" showErrorMessage="1" sqref="U43 U23 U49">
      <formula1>$E$37:$E$39</formula1>
    </dataValidation>
    <dataValidation type="list" allowBlank="1" showInputMessage="1" showErrorMessage="1" sqref="N57 U48 U42 U22 U57">
      <formula1>$E$37:$E$41</formula1>
    </dataValidation>
    <dataValidation type="list" allowBlank="1" showInputMessage="1" showErrorMessage="1" sqref="N4:N56 U4:U21 U24:U41 U44:U47 U50:U56">
      <formula1>$E$37:$E$43</formula1>
    </dataValidation>
    <dataValidation type="list" allowBlank="1" showInputMessage="1" showErrorMessage="1" sqref="O4:O57 V4:V57">
      <formula1>$F$4:$F$26</formula1>
    </dataValidation>
  </dataValidations>
  <pageMargins left="0.70866141732283472" right="0.70866141732283472" top="0.74803149606299213" bottom="0.74803149606299213" header="0.31496062992125984" footer="0.31496062992125984"/>
  <pageSetup paperSize="9" scale="95" orientation="portrait" r:id="rId1"/>
  <colBreaks count="2" manualBreakCount="2">
    <brk id="9" max="1048575" man="1"/>
    <brk id="16" max="1048575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2060"/>
  </sheetPr>
  <dimension ref="A1:W57"/>
  <sheetViews>
    <sheetView zoomScale="90" zoomScaleNormal="90" workbookViewId="0">
      <selection activeCell="W63" sqref="W63"/>
    </sheetView>
  </sheetViews>
  <sheetFormatPr defaultRowHeight="12"/>
  <cols>
    <col min="1" max="1" width="12.625" style="4" customWidth="1"/>
    <col min="2" max="2" width="10.625" style="4" customWidth="1"/>
    <col min="3" max="3" width="8.5" style="4" bestFit="1" customWidth="1"/>
    <col min="4" max="4" width="1.25" style="4" customWidth="1"/>
    <col min="5" max="5" width="3" style="4" bestFit="1" customWidth="1"/>
    <col min="6" max="6" width="12" style="4" customWidth="1"/>
    <col min="7" max="7" width="10.875" style="4" customWidth="1"/>
    <col min="8" max="8" width="8.5" style="4" bestFit="1" customWidth="1"/>
    <col min="9" max="9" width="0.875" style="4" customWidth="1"/>
    <col min="10" max="10" width="4.125" style="4" customWidth="1"/>
    <col min="11" max="11" width="9.625" style="4" customWidth="1"/>
    <col min="12" max="12" width="43.625" style="4" customWidth="1"/>
    <col min="13" max="13" width="11.625" style="4" customWidth="1"/>
    <col min="14" max="16" width="8.625" style="4" customWidth="1"/>
    <col min="17" max="17" width="4.125" style="4" customWidth="1"/>
    <col min="18" max="18" width="9.625" style="4" customWidth="1"/>
    <col min="19" max="19" width="35.125" style="4" customWidth="1"/>
    <col min="20" max="20" width="11.625" style="272" customWidth="1"/>
    <col min="21" max="22" width="8.625" style="4" customWidth="1"/>
    <col min="23" max="23" width="9.25" style="4" bestFit="1" customWidth="1"/>
    <col min="24" max="16384" width="9" style="4"/>
  </cols>
  <sheetData>
    <row r="1" spans="1:23" ht="21" thickBot="1">
      <c r="A1" s="65" t="s">
        <v>116</v>
      </c>
      <c r="B1" s="322" t="str">
        <f>연간현금흐름!A1</f>
        <v>우리 집</v>
      </c>
      <c r="C1" s="322"/>
      <c r="D1" s="323" t="s">
        <v>9</v>
      </c>
      <c r="E1" s="323"/>
      <c r="F1" s="323"/>
      <c r="G1" s="323"/>
      <c r="H1" s="323"/>
      <c r="I1" s="66"/>
      <c r="J1" s="66"/>
      <c r="K1" s="66"/>
      <c r="L1" s="66"/>
      <c r="M1" s="66"/>
      <c r="N1" s="66"/>
      <c r="O1" s="66"/>
      <c r="P1" s="66"/>
    </row>
    <row r="2" spans="1:23" ht="8.25" customHeight="1" thickTop="1" thickBot="1">
      <c r="I2" s="67"/>
    </row>
    <row r="3" spans="1:23">
      <c r="A3" s="324" t="s">
        <v>0</v>
      </c>
      <c r="B3" s="325"/>
      <c r="C3" s="326"/>
      <c r="D3" s="68"/>
      <c r="E3" s="327" t="s">
        <v>1</v>
      </c>
      <c r="F3" s="328"/>
      <c r="G3" s="328"/>
      <c r="H3" s="329"/>
      <c r="I3" s="69"/>
      <c r="J3" s="70" t="s">
        <v>3</v>
      </c>
      <c r="K3" s="71" t="s">
        <v>4</v>
      </c>
      <c r="L3" s="71" t="s">
        <v>5</v>
      </c>
      <c r="M3" s="71" t="s">
        <v>6</v>
      </c>
      <c r="N3" s="71" t="s">
        <v>7</v>
      </c>
      <c r="O3" s="71" t="s">
        <v>8</v>
      </c>
      <c r="P3" s="72" t="s">
        <v>196</v>
      </c>
      <c r="Q3" s="70" t="s">
        <v>178</v>
      </c>
      <c r="R3" s="71" t="s">
        <v>201</v>
      </c>
      <c r="S3" s="71" t="s">
        <v>5</v>
      </c>
      <c r="T3" s="273" t="s">
        <v>168</v>
      </c>
      <c r="U3" s="71" t="s">
        <v>202</v>
      </c>
      <c r="V3" s="71" t="s">
        <v>176</v>
      </c>
      <c r="W3" s="72" t="s">
        <v>166</v>
      </c>
    </row>
    <row r="4" spans="1:23" ht="12" customHeight="1">
      <c r="A4" s="73" t="s">
        <v>100</v>
      </c>
      <c r="B4" s="74"/>
      <c r="C4" s="75" t="e">
        <f t="shared" ref="C4:C9" si="0">B4/$B$14</f>
        <v>#DIV/0!</v>
      </c>
      <c r="E4" s="330" t="s">
        <v>2</v>
      </c>
      <c r="F4" s="76" t="str">
        <f>연간현금흐름!B11</f>
        <v>인터넷마트</v>
      </c>
      <c r="G4" s="77">
        <f>SUMIF($O$4:$O$56,F4,$M$4:$M$56)+SUMIF($V$4:$V$57,F4,$T$4:$T$57)</f>
        <v>0</v>
      </c>
      <c r="H4" s="75" t="e">
        <f>G4/$G$28</f>
        <v>#DIV/0!</v>
      </c>
      <c r="I4" s="78"/>
      <c r="J4" s="79">
        <v>1</v>
      </c>
      <c r="K4" s="80"/>
      <c r="L4" s="81"/>
      <c r="M4" s="82"/>
      <c r="N4" s="83"/>
      <c r="O4" s="83"/>
      <c r="P4" s="84"/>
      <c r="R4" s="213" t="s">
        <v>191</v>
      </c>
      <c r="S4" s="214"/>
      <c r="T4" s="274"/>
      <c r="U4" s="215"/>
      <c r="V4" s="215"/>
      <c r="W4" s="216"/>
    </row>
    <row r="5" spans="1:23">
      <c r="A5" s="73"/>
      <c r="B5" s="74"/>
      <c r="C5" s="75" t="e">
        <f t="shared" si="0"/>
        <v>#DIV/0!</v>
      </c>
      <c r="E5" s="331"/>
      <c r="F5" s="76" t="str">
        <f>연간현금흐름!B12</f>
        <v>동네마트</v>
      </c>
      <c r="G5" s="77">
        <f t="shared" ref="G5:G14" si="1">SUMIF($O$4:$O$56,F5,$M$4:$M$56)+SUMIF($V$4:$V$57,F5,$T$4:$T$57)</f>
        <v>0</v>
      </c>
      <c r="H5" s="75" t="e">
        <f t="shared" ref="H5:H14" si="2">G5/$G$28</f>
        <v>#DIV/0!</v>
      </c>
      <c r="I5" s="78"/>
      <c r="J5" s="79">
        <v>2</v>
      </c>
      <c r="K5" s="80"/>
      <c r="L5" s="81"/>
      <c r="M5" s="82"/>
      <c r="N5" s="83"/>
      <c r="O5" s="83"/>
      <c r="P5" s="84"/>
      <c r="Q5" s="79">
        <v>1</v>
      </c>
      <c r="R5" s="217"/>
      <c r="S5" s="214"/>
      <c r="T5" s="274"/>
      <c r="U5" s="215"/>
      <c r="V5" s="215"/>
      <c r="W5" s="216"/>
    </row>
    <row r="6" spans="1:23">
      <c r="A6" s="73"/>
      <c r="B6" s="74"/>
      <c r="C6" s="75" t="e">
        <f t="shared" si="0"/>
        <v>#DIV/0!</v>
      </c>
      <c r="E6" s="331"/>
      <c r="F6" s="76" t="str">
        <f>연간현금흐름!B13</f>
        <v>편의점</v>
      </c>
      <c r="G6" s="77">
        <f t="shared" si="1"/>
        <v>0</v>
      </c>
      <c r="H6" s="75" t="e">
        <f t="shared" si="2"/>
        <v>#DIV/0!</v>
      </c>
      <c r="I6" s="78"/>
      <c r="J6" s="79">
        <v>3</v>
      </c>
      <c r="K6" s="80"/>
      <c r="L6" s="81"/>
      <c r="M6" s="82"/>
      <c r="N6" s="83"/>
      <c r="O6" s="83"/>
      <c r="P6" s="84"/>
      <c r="Q6" s="79">
        <v>2</v>
      </c>
      <c r="R6" s="217"/>
      <c r="S6" s="214"/>
      <c r="T6" s="274"/>
      <c r="U6" s="215"/>
      <c r="V6" s="215"/>
      <c r="W6" s="216"/>
    </row>
    <row r="7" spans="1:23">
      <c r="A7" s="73" t="s">
        <v>101</v>
      </c>
      <c r="B7" s="74"/>
      <c r="C7" s="75" t="e">
        <f t="shared" si="0"/>
        <v>#DIV/0!</v>
      </c>
      <c r="E7" s="331"/>
      <c r="F7" s="76" t="str">
        <f>연간현금흐름!B14</f>
        <v>외식</v>
      </c>
      <c r="G7" s="77">
        <f t="shared" si="1"/>
        <v>0</v>
      </c>
      <c r="H7" s="75" t="e">
        <f t="shared" si="2"/>
        <v>#DIV/0!</v>
      </c>
      <c r="I7" s="78"/>
      <c r="J7" s="79">
        <v>4</v>
      </c>
      <c r="K7" s="80"/>
      <c r="L7" s="81"/>
      <c r="M7" s="82"/>
      <c r="N7" s="83"/>
      <c r="O7" s="83"/>
      <c r="P7" s="84"/>
      <c r="Q7" s="79">
        <v>3</v>
      </c>
      <c r="R7" s="217"/>
      <c r="S7" s="214"/>
      <c r="T7" s="274"/>
      <c r="U7" s="215"/>
      <c r="V7" s="215"/>
      <c r="W7" s="216"/>
    </row>
    <row r="8" spans="1:23">
      <c r="A8" s="73"/>
      <c r="B8" s="74"/>
      <c r="C8" s="75" t="e">
        <f t="shared" si="0"/>
        <v>#DIV/0!</v>
      </c>
      <c r="E8" s="331"/>
      <c r="F8" s="76" t="str">
        <f>연간현금흐름!B15</f>
        <v>난방비</v>
      </c>
      <c r="G8" s="77">
        <f t="shared" si="1"/>
        <v>0</v>
      </c>
      <c r="H8" s="75" t="e">
        <f t="shared" si="2"/>
        <v>#DIV/0!</v>
      </c>
      <c r="I8" s="78"/>
      <c r="J8" s="79">
        <v>5</v>
      </c>
      <c r="K8" s="80"/>
      <c r="L8" s="81"/>
      <c r="M8" s="82"/>
      <c r="N8" s="83"/>
      <c r="O8" s="83"/>
      <c r="P8" s="84"/>
      <c r="Q8" s="79">
        <v>4</v>
      </c>
      <c r="R8" s="217"/>
      <c r="S8" s="214"/>
      <c r="T8" s="274"/>
      <c r="U8" s="215"/>
      <c r="V8" s="215"/>
      <c r="W8" s="216"/>
    </row>
    <row r="9" spans="1:23">
      <c r="A9" s="73"/>
      <c r="B9" s="74"/>
      <c r="C9" s="75" t="e">
        <f t="shared" si="0"/>
        <v>#DIV/0!</v>
      </c>
      <c r="E9" s="331"/>
      <c r="F9" s="76" t="str">
        <f>연간현금흐름!B16</f>
        <v>관리비</v>
      </c>
      <c r="G9" s="77">
        <f t="shared" si="1"/>
        <v>0</v>
      </c>
      <c r="H9" s="75" t="e">
        <f t="shared" si="2"/>
        <v>#DIV/0!</v>
      </c>
      <c r="I9" s="78"/>
      <c r="J9" s="79">
        <v>6</v>
      </c>
      <c r="K9" s="80"/>
      <c r="L9" s="81"/>
      <c r="M9" s="82"/>
      <c r="N9" s="83"/>
      <c r="O9" s="83"/>
      <c r="P9" s="84"/>
      <c r="Q9" s="79">
        <v>5</v>
      </c>
      <c r="R9" s="217"/>
      <c r="S9" s="214"/>
      <c r="T9" s="274"/>
      <c r="U9" s="215"/>
      <c r="V9" s="215"/>
      <c r="W9" s="216"/>
    </row>
    <row r="10" spans="1:23">
      <c r="A10" s="73" t="s">
        <v>99</v>
      </c>
      <c r="B10" s="74"/>
      <c r="C10" s="75" t="e">
        <f t="shared" ref="C10:C15" si="3">B10/$B$15</f>
        <v>#DIV/0!</v>
      </c>
      <c r="E10" s="331"/>
      <c r="F10" s="76" t="str">
        <f>연간현금흐름!B17</f>
        <v>통신비</v>
      </c>
      <c r="G10" s="77">
        <f t="shared" si="1"/>
        <v>0</v>
      </c>
      <c r="H10" s="75" t="e">
        <f t="shared" si="2"/>
        <v>#DIV/0!</v>
      </c>
      <c r="I10" s="78"/>
      <c r="J10" s="79">
        <v>7</v>
      </c>
      <c r="K10" s="80"/>
      <c r="L10" s="81"/>
      <c r="M10" s="82"/>
      <c r="N10" s="83"/>
      <c r="O10" s="83"/>
      <c r="P10" s="84"/>
      <c r="Q10" s="79">
        <v>6</v>
      </c>
      <c r="R10" s="217"/>
      <c r="S10" s="214"/>
      <c r="T10" s="274"/>
      <c r="U10" s="215"/>
      <c r="V10" s="215"/>
      <c r="W10" s="216"/>
    </row>
    <row r="11" spans="1:23">
      <c r="A11" s="73"/>
      <c r="B11" s="74"/>
      <c r="C11" s="75" t="e">
        <f t="shared" si="3"/>
        <v>#DIV/0!</v>
      </c>
      <c r="E11" s="331"/>
      <c r="F11" s="76" t="str">
        <f>연간현금흐름!B18</f>
        <v>주유비</v>
      </c>
      <c r="G11" s="77">
        <f t="shared" si="1"/>
        <v>0</v>
      </c>
      <c r="H11" s="75" t="e">
        <f t="shared" si="2"/>
        <v>#DIV/0!</v>
      </c>
      <c r="I11" s="78"/>
      <c r="J11" s="79">
        <v>8</v>
      </c>
      <c r="K11" s="80"/>
      <c r="L11" s="81"/>
      <c r="M11" s="82"/>
      <c r="N11" s="83"/>
      <c r="O11" s="83"/>
      <c r="P11" s="84"/>
      <c r="Q11" s="79">
        <v>7</v>
      </c>
      <c r="R11" s="217"/>
      <c r="S11" s="214"/>
      <c r="T11" s="274"/>
      <c r="U11" s="215"/>
      <c r="V11" s="215"/>
      <c r="W11" s="216"/>
    </row>
    <row r="12" spans="1:23">
      <c r="A12" s="73"/>
      <c r="B12" s="74"/>
      <c r="C12" s="75" t="e">
        <f t="shared" si="3"/>
        <v>#DIV/0!</v>
      </c>
      <c r="E12" s="331"/>
      <c r="F12" s="76" t="str">
        <f>연간현금흐름!B19</f>
        <v>자동차</v>
      </c>
      <c r="G12" s="77">
        <f t="shared" si="1"/>
        <v>0</v>
      </c>
      <c r="H12" s="75" t="e">
        <f t="shared" si="2"/>
        <v>#DIV/0!</v>
      </c>
      <c r="I12" s="78"/>
      <c r="J12" s="79">
        <v>9</v>
      </c>
      <c r="K12" s="80"/>
      <c r="L12" s="81"/>
      <c r="M12" s="82"/>
      <c r="N12" s="83"/>
      <c r="O12" s="83"/>
      <c r="P12" s="84"/>
      <c r="Q12" s="79">
        <v>8</v>
      </c>
      <c r="R12" s="217"/>
      <c r="S12" s="214"/>
      <c r="T12" s="274"/>
      <c r="U12" s="215"/>
      <c r="V12" s="215"/>
      <c r="W12" s="216"/>
    </row>
    <row r="13" spans="1:23">
      <c r="A13" s="210"/>
      <c r="B13" s="211"/>
      <c r="C13" s="75" t="e">
        <f t="shared" si="3"/>
        <v>#DIV/0!</v>
      </c>
      <c r="E13" s="331"/>
      <c r="F13" s="76" t="str">
        <f>연간현금흐름!B20</f>
        <v>고양이</v>
      </c>
      <c r="G13" s="77">
        <f t="shared" si="1"/>
        <v>0</v>
      </c>
      <c r="H13" s="75" t="e">
        <f t="shared" si="2"/>
        <v>#DIV/0!</v>
      </c>
      <c r="I13" s="78"/>
      <c r="J13" s="79">
        <v>10</v>
      </c>
      <c r="K13" s="80"/>
      <c r="L13" s="81"/>
      <c r="M13" s="82"/>
      <c r="N13" s="83"/>
      <c r="O13" s="83"/>
      <c r="P13" s="84"/>
      <c r="Q13" s="79">
        <v>9</v>
      </c>
      <c r="R13" s="217"/>
      <c r="S13" s="214"/>
      <c r="T13" s="274"/>
      <c r="U13" s="215"/>
      <c r="V13" s="215"/>
      <c r="W13" s="216"/>
    </row>
    <row r="14" spans="1:23">
      <c r="A14" s="210"/>
      <c r="B14" s="211"/>
      <c r="C14" s="75" t="e">
        <f t="shared" si="3"/>
        <v>#DIV/0!</v>
      </c>
      <c r="E14" s="331"/>
      <c r="F14" s="76" t="str">
        <f>연간현금흐름!B21</f>
        <v>담배</v>
      </c>
      <c r="G14" s="77">
        <f t="shared" si="1"/>
        <v>0</v>
      </c>
      <c r="H14" s="75" t="e">
        <f t="shared" si="2"/>
        <v>#DIV/0!</v>
      </c>
      <c r="I14" s="78"/>
      <c r="J14" s="79">
        <v>11</v>
      </c>
      <c r="K14" s="80"/>
      <c r="L14" s="81"/>
      <c r="M14" s="82"/>
      <c r="N14" s="83"/>
      <c r="O14" s="83"/>
      <c r="P14" s="84"/>
      <c r="Q14" s="79">
        <v>10</v>
      </c>
      <c r="R14" s="217"/>
      <c r="S14" s="214"/>
      <c r="T14" s="274"/>
      <c r="U14" s="215"/>
      <c r="V14" s="215"/>
      <c r="W14" s="216"/>
    </row>
    <row r="15" spans="1:23" ht="12.75" thickBot="1">
      <c r="A15" s="90" t="s">
        <v>63</v>
      </c>
      <c r="B15" s="91">
        <f>SUM(B4:B14)</f>
        <v>0</v>
      </c>
      <c r="C15" s="92" t="e">
        <f t="shared" si="3"/>
        <v>#DIV/0!</v>
      </c>
      <c r="E15" s="332"/>
      <c r="F15" s="93" t="s">
        <v>25</v>
      </c>
      <c r="G15" s="333">
        <f>SUM(G4:G14)</f>
        <v>0</v>
      </c>
      <c r="H15" s="334"/>
      <c r="I15" s="94"/>
      <c r="J15" s="79">
        <v>12</v>
      </c>
      <c r="K15" s="80"/>
      <c r="L15" s="81"/>
      <c r="M15" s="82"/>
      <c r="N15" s="83"/>
      <c r="O15" s="83"/>
      <c r="P15" s="84"/>
      <c r="Q15" s="79">
        <v>11</v>
      </c>
      <c r="R15" s="217"/>
      <c r="S15" s="214"/>
      <c r="T15" s="274"/>
      <c r="U15" s="215"/>
      <c r="V15" s="215"/>
      <c r="W15" s="216"/>
    </row>
    <row r="16" spans="1:23" ht="12" customHeight="1">
      <c r="A16" s="324" t="s">
        <v>64</v>
      </c>
      <c r="B16" s="325"/>
      <c r="C16" s="326"/>
      <c r="E16" s="337" t="s">
        <v>65</v>
      </c>
      <c r="F16" s="95" t="str">
        <f>연간현금흐름!B23</f>
        <v>생활용품</v>
      </c>
      <c r="G16" s="77">
        <f t="shared" ref="G16:G23" si="4">SUMIF($O$4:$O$56,F16,$M$4:$M$56)+SUMIF($V$4:$V$57,F16,$T$4:$T$57)</f>
        <v>0</v>
      </c>
      <c r="H16" s="96" t="e">
        <f t="shared" ref="H16" si="5">G16/$G$28</f>
        <v>#DIV/0!</v>
      </c>
      <c r="I16" s="78"/>
      <c r="J16" s="79">
        <v>13</v>
      </c>
      <c r="K16" s="80"/>
      <c r="L16" s="81"/>
      <c r="M16" s="97"/>
      <c r="N16" s="83"/>
      <c r="O16" s="83"/>
      <c r="P16" s="84"/>
      <c r="Q16" s="79">
        <v>12</v>
      </c>
      <c r="R16" s="217"/>
      <c r="S16" s="214"/>
      <c r="T16" s="275"/>
      <c r="U16" s="215"/>
      <c r="V16" s="215"/>
      <c r="W16" s="216"/>
    </row>
    <row r="17" spans="1:23">
      <c r="A17" s="98" t="str">
        <f>연간현금흐름!B37</f>
        <v>대출원금</v>
      </c>
      <c r="B17" s="77">
        <f t="shared" ref="B17" si="6">SUMIF($P$4:$P$94,A17,$M$4:$M$94)+SUMIF($W$4:$W$57,A17,$T$4:$T$57)</f>
        <v>0</v>
      </c>
      <c r="C17" s="99" t="e">
        <f t="shared" ref="C17:C28" si="7">B17/$B$28</f>
        <v>#DIV/0!</v>
      </c>
      <c r="E17" s="338"/>
      <c r="F17" s="95" t="str">
        <f>연간현금흐름!B24</f>
        <v>의류/잡화</v>
      </c>
      <c r="G17" s="77">
        <f t="shared" si="4"/>
        <v>0</v>
      </c>
      <c r="H17" s="96" t="e">
        <f t="shared" ref="H17:H23" si="8">G17/$G$28</f>
        <v>#DIV/0!</v>
      </c>
      <c r="I17" s="78"/>
      <c r="J17" s="79">
        <v>14</v>
      </c>
      <c r="K17" s="80"/>
      <c r="L17" s="81"/>
      <c r="M17" s="82"/>
      <c r="N17" s="83"/>
      <c r="O17" s="83"/>
      <c r="P17" s="84"/>
      <c r="Q17" s="79">
        <v>13</v>
      </c>
      <c r="R17" s="217"/>
      <c r="S17" s="214"/>
      <c r="T17" s="275"/>
      <c r="U17" s="215"/>
      <c r="V17" s="215"/>
      <c r="W17" s="216"/>
    </row>
    <row r="18" spans="1:23">
      <c r="A18" s="98" t="str">
        <f>연간현금흐름!B38</f>
        <v>대출이자</v>
      </c>
      <c r="B18" s="77">
        <f t="shared" ref="B18:B24" si="9">SUMIF($P$4:$P$94,A18,$M$4:$M$94)+SUMIF($W$4:$W$57,A18,$T$4:$T$57)</f>
        <v>0</v>
      </c>
      <c r="C18" s="99" t="e">
        <f t="shared" ref="C18:C24" si="10">B18/$B$28</f>
        <v>#DIV/0!</v>
      </c>
      <c r="E18" s="338"/>
      <c r="F18" s="95" t="str">
        <f>연간현금흐름!B25</f>
        <v>화장품</v>
      </c>
      <c r="G18" s="77">
        <f t="shared" si="4"/>
        <v>0</v>
      </c>
      <c r="H18" s="96" t="e">
        <f t="shared" si="8"/>
        <v>#DIV/0!</v>
      </c>
      <c r="I18" s="78"/>
      <c r="J18" s="79">
        <v>15</v>
      </c>
      <c r="K18" s="80"/>
      <c r="L18" s="81"/>
      <c r="M18" s="82"/>
      <c r="N18" s="83"/>
      <c r="O18" s="83"/>
      <c r="P18" s="84"/>
      <c r="Q18" s="79">
        <v>14</v>
      </c>
      <c r="R18" s="217"/>
      <c r="S18" s="214"/>
      <c r="T18" s="275"/>
      <c r="U18" s="215"/>
      <c r="V18" s="215"/>
      <c r="W18" s="216"/>
    </row>
    <row r="19" spans="1:23">
      <c r="A19" s="98" t="str">
        <f>연간현금흐름!B39</f>
        <v>보험</v>
      </c>
      <c r="B19" s="77">
        <f t="shared" si="9"/>
        <v>0</v>
      </c>
      <c r="C19" s="99" t="e">
        <f t="shared" si="10"/>
        <v>#DIV/0!</v>
      </c>
      <c r="E19" s="338"/>
      <c r="F19" s="95" t="str">
        <f>연간현금흐름!B26</f>
        <v>미용</v>
      </c>
      <c r="G19" s="77">
        <f t="shared" si="4"/>
        <v>0</v>
      </c>
      <c r="H19" s="96" t="e">
        <f t="shared" si="8"/>
        <v>#DIV/0!</v>
      </c>
      <c r="I19" s="78"/>
      <c r="J19" s="79">
        <v>16</v>
      </c>
      <c r="K19" s="80"/>
      <c r="L19" s="81"/>
      <c r="M19" s="82"/>
      <c r="N19" s="83"/>
      <c r="O19" s="83"/>
      <c r="P19" s="84"/>
      <c r="Q19" s="79">
        <v>15</v>
      </c>
      <c r="R19" s="217"/>
      <c r="S19" s="214"/>
      <c r="T19" s="274"/>
      <c r="U19" s="215"/>
      <c r="V19" s="215"/>
      <c r="W19" s="216"/>
    </row>
    <row r="20" spans="1:23">
      <c r="A20" s="98" t="str">
        <f>연간현금흐름!B40</f>
        <v>목표적금</v>
      </c>
      <c r="B20" s="77">
        <f t="shared" si="9"/>
        <v>0</v>
      </c>
      <c r="C20" s="99" t="e">
        <f t="shared" si="10"/>
        <v>#DIV/0!</v>
      </c>
      <c r="E20" s="338"/>
      <c r="F20" s="95" t="str">
        <f>연간현금흐름!B27</f>
        <v>취미</v>
      </c>
      <c r="G20" s="77">
        <f t="shared" si="4"/>
        <v>0</v>
      </c>
      <c r="H20" s="96" t="e">
        <f t="shared" si="8"/>
        <v>#DIV/0!</v>
      </c>
      <c r="I20" s="78"/>
      <c r="J20" s="79">
        <v>17</v>
      </c>
      <c r="K20" s="80"/>
      <c r="L20" s="81"/>
      <c r="M20" s="82"/>
      <c r="N20" s="83"/>
      <c r="O20" s="83"/>
      <c r="P20" s="84"/>
      <c r="Q20" s="79">
        <v>16</v>
      </c>
      <c r="R20" s="217"/>
      <c r="S20" s="214"/>
      <c r="T20" s="275"/>
      <c r="U20" s="215"/>
      <c r="V20" s="215"/>
      <c r="W20" s="216"/>
    </row>
    <row r="21" spans="1:23">
      <c r="A21" s="98" t="str">
        <f>연간현금흐름!B41</f>
        <v>단기적금</v>
      </c>
      <c r="B21" s="77">
        <f t="shared" si="9"/>
        <v>0</v>
      </c>
      <c r="C21" s="99" t="e">
        <f t="shared" si="10"/>
        <v>#DIV/0!</v>
      </c>
      <c r="E21" s="338"/>
      <c r="F21" s="95" t="str">
        <f>연간현금흐름!B28</f>
        <v>건강</v>
      </c>
      <c r="G21" s="77">
        <f t="shared" si="4"/>
        <v>0</v>
      </c>
      <c r="H21" s="96" t="e">
        <f t="shared" si="8"/>
        <v>#DIV/0!</v>
      </c>
      <c r="I21" s="78"/>
      <c r="J21" s="79">
        <v>18</v>
      </c>
      <c r="K21" s="80"/>
      <c r="L21" s="81"/>
      <c r="M21" s="82"/>
      <c r="N21" s="83"/>
      <c r="O21" s="83"/>
      <c r="P21" s="84"/>
      <c r="Q21" s="79">
        <v>17</v>
      </c>
      <c r="R21" s="217"/>
      <c r="S21" s="214"/>
      <c r="T21" s="275"/>
      <c r="U21" s="215"/>
      <c r="V21" s="215"/>
      <c r="W21" s="216"/>
    </row>
    <row r="22" spans="1:23">
      <c r="A22" s="98" t="str">
        <f>연간현금흐름!B42</f>
        <v>장기적금</v>
      </c>
      <c r="B22" s="77">
        <f t="shared" si="9"/>
        <v>0</v>
      </c>
      <c r="C22" s="99" t="e">
        <f t="shared" si="10"/>
        <v>#DIV/0!</v>
      </c>
      <c r="E22" s="338"/>
      <c r="F22" s="95" t="str">
        <f>연간현금흐름!B29</f>
        <v>세금</v>
      </c>
      <c r="G22" s="77">
        <f t="shared" si="4"/>
        <v>0</v>
      </c>
      <c r="H22" s="96" t="e">
        <f t="shared" si="8"/>
        <v>#DIV/0!</v>
      </c>
      <c r="I22" s="78"/>
      <c r="J22" s="79">
        <v>19</v>
      </c>
      <c r="K22" s="80"/>
      <c r="L22" s="81"/>
      <c r="M22" s="82"/>
      <c r="N22" s="83"/>
      <c r="O22" s="83"/>
      <c r="P22" s="84"/>
      <c r="Q22" s="79"/>
      <c r="R22" s="217"/>
      <c r="S22" s="218" t="s">
        <v>184</v>
      </c>
      <c r="T22" s="276">
        <f>SUM(T4:T21)</f>
        <v>0</v>
      </c>
      <c r="U22" s="215"/>
      <c r="V22" s="215"/>
      <c r="W22" s="216"/>
    </row>
    <row r="23" spans="1:23">
      <c r="A23" s="98" t="str">
        <f>연간현금흐름!B43</f>
        <v>자유적금</v>
      </c>
      <c r="B23" s="77">
        <f t="shared" si="9"/>
        <v>0</v>
      </c>
      <c r="C23" s="99" t="e">
        <f t="shared" si="10"/>
        <v>#DIV/0!</v>
      </c>
      <c r="E23" s="338"/>
      <c r="F23" s="95" t="str">
        <f>연간현금흐름!B30</f>
        <v>경조사</v>
      </c>
      <c r="G23" s="77">
        <f t="shared" si="4"/>
        <v>0</v>
      </c>
      <c r="H23" s="96" t="e">
        <f t="shared" si="8"/>
        <v>#DIV/0!</v>
      </c>
      <c r="I23" s="78"/>
      <c r="J23" s="79">
        <v>20</v>
      </c>
      <c r="K23" s="80"/>
      <c r="L23" s="81"/>
      <c r="M23" s="82"/>
      <c r="N23" s="83"/>
      <c r="O23" s="83"/>
      <c r="P23" s="84"/>
      <c r="Q23" s="79"/>
      <c r="R23" s="106"/>
      <c r="S23" s="107"/>
      <c r="T23" s="277"/>
      <c r="U23" s="83"/>
      <c r="V23" s="259"/>
      <c r="W23" s="84"/>
    </row>
    <row r="24" spans="1:23">
      <c r="A24" s="98" t="str">
        <f>연간현금흐름!B44</f>
        <v>기타1</v>
      </c>
      <c r="B24" s="77">
        <f t="shared" si="9"/>
        <v>0</v>
      </c>
      <c r="C24" s="99" t="e">
        <f t="shared" si="10"/>
        <v>#DIV/0!</v>
      </c>
      <c r="E24" s="338"/>
      <c r="F24" s="95" t="str">
        <f>연간현금흐름!B31</f>
        <v>기타1</v>
      </c>
      <c r="G24" s="77">
        <f t="shared" ref="G24:G26" si="11">SUMIF($O$4:$O$56,F24,$M$4:$M$56)+SUMIF($V$4:$V$57,F24,$T$4:$T$57)</f>
        <v>0</v>
      </c>
      <c r="H24" s="96" t="e">
        <f t="shared" ref="H24:H26" si="12">G24/$G$28</f>
        <v>#DIV/0!</v>
      </c>
      <c r="I24" s="78"/>
      <c r="J24" s="79">
        <v>21</v>
      </c>
      <c r="K24" s="80"/>
      <c r="L24" s="81"/>
      <c r="M24" s="82"/>
      <c r="N24" s="83"/>
      <c r="O24" s="83"/>
      <c r="P24" s="84"/>
      <c r="R24" s="85" t="s">
        <v>174</v>
      </c>
      <c r="S24" s="86"/>
      <c r="T24" s="278"/>
      <c r="U24" s="87"/>
      <c r="V24" s="87"/>
      <c r="W24" s="88"/>
    </row>
    <row r="25" spans="1:23">
      <c r="A25" s="98" t="str">
        <f>연간현금흐름!B45</f>
        <v>기타2</v>
      </c>
      <c r="B25" s="77">
        <f t="shared" ref="B25:B27" si="13">SUMIF($P$4:$P$94,A25,$M$4:$M$94)+SUMIF($W$4:$W$57,A25,$T$4:$T$57)</f>
        <v>0</v>
      </c>
      <c r="C25" s="99" t="e">
        <f t="shared" ref="C25:C27" si="14">B25/$B$28</f>
        <v>#DIV/0!</v>
      </c>
      <c r="E25" s="338"/>
      <c r="F25" s="95" t="str">
        <f>연간현금흐름!B32</f>
        <v>기타2</v>
      </c>
      <c r="G25" s="77">
        <f t="shared" si="11"/>
        <v>0</v>
      </c>
      <c r="H25" s="96" t="e">
        <f t="shared" si="12"/>
        <v>#DIV/0!</v>
      </c>
      <c r="I25" s="78"/>
      <c r="J25" s="79">
        <v>22</v>
      </c>
      <c r="K25" s="80"/>
      <c r="L25" s="81"/>
      <c r="M25" s="82"/>
      <c r="N25" s="83"/>
      <c r="O25" s="83"/>
      <c r="P25" s="84"/>
      <c r="Q25" s="79">
        <v>1</v>
      </c>
      <c r="R25" s="89"/>
      <c r="S25" s="86"/>
      <c r="T25" s="278"/>
      <c r="U25" s="87"/>
      <c r="V25" s="87"/>
      <c r="W25" s="88"/>
    </row>
    <row r="26" spans="1:23">
      <c r="A26" s="98" t="str">
        <f>연간현금흐름!B46</f>
        <v>기타3</v>
      </c>
      <c r="B26" s="77">
        <f t="shared" si="13"/>
        <v>0</v>
      </c>
      <c r="C26" s="99" t="e">
        <f t="shared" si="14"/>
        <v>#DIV/0!</v>
      </c>
      <c r="E26" s="338"/>
      <c r="F26" s="95" t="str">
        <f>연간현금흐름!B33</f>
        <v>기타3</v>
      </c>
      <c r="G26" s="77">
        <f t="shared" si="11"/>
        <v>0</v>
      </c>
      <c r="H26" s="96" t="e">
        <f t="shared" si="12"/>
        <v>#DIV/0!</v>
      </c>
      <c r="I26" s="78"/>
      <c r="J26" s="79">
        <v>23</v>
      </c>
      <c r="K26" s="80"/>
      <c r="L26" s="81"/>
      <c r="M26" s="82"/>
      <c r="N26" s="83"/>
      <c r="O26" s="83"/>
      <c r="P26" s="84"/>
      <c r="Q26" s="79">
        <v>2</v>
      </c>
      <c r="R26" s="89"/>
      <c r="S26" s="86"/>
      <c r="T26" s="278"/>
      <c r="U26" s="87"/>
      <c r="V26" s="87"/>
      <c r="W26" s="88"/>
    </row>
    <row r="27" spans="1:23" ht="12.75" thickBot="1">
      <c r="A27" s="98" t="str">
        <f>연간현금흐름!B47</f>
        <v>기타4</v>
      </c>
      <c r="B27" s="77">
        <f t="shared" si="13"/>
        <v>0</v>
      </c>
      <c r="C27" s="99" t="e">
        <f t="shared" si="14"/>
        <v>#DIV/0!</v>
      </c>
      <c r="E27" s="338"/>
      <c r="F27" s="100" t="s">
        <v>63</v>
      </c>
      <c r="G27" s="339">
        <f>SUM(G16:G26)</f>
        <v>0</v>
      </c>
      <c r="H27" s="340"/>
      <c r="I27" s="94"/>
      <c r="J27" s="79">
        <v>24</v>
      </c>
      <c r="K27" s="80"/>
      <c r="L27" s="81"/>
      <c r="M27" s="82"/>
      <c r="N27" s="83"/>
      <c r="O27" s="83"/>
      <c r="P27" s="84"/>
      <c r="Q27" s="79">
        <v>3</v>
      </c>
      <c r="R27" s="89"/>
      <c r="S27" s="86"/>
      <c r="T27" s="278"/>
      <c r="U27" s="87"/>
      <c r="V27" s="87"/>
      <c r="W27" s="88"/>
    </row>
    <row r="28" spans="1:23" ht="12.75" thickBot="1">
      <c r="A28" s="101" t="s">
        <v>63</v>
      </c>
      <c r="B28" s="102">
        <f>SUM(B17:B27)</f>
        <v>0</v>
      </c>
      <c r="C28" s="103" t="e">
        <f t="shared" si="7"/>
        <v>#DIV/0!</v>
      </c>
      <c r="E28" s="341" t="s">
        <v>67</v>
      </c>
      <c r="F28" s="342"/>
      <c r="G28" s="343">
        <f>G15+G27</f>
        <v>0</v>
      </c>
      <c r="H28" s="344"/>
      <c r="I28" s="104"/>
      <c r="J28" s="79">
        <v>25</v>
      </c>
      <c r="K28" s="80"/>
      <c r="L28" s="81"/>
      <c r="M28" s="82"/>
      <c r="N28" s="83"/>
      <c r="O28" s="83"/>
      <c r="P28" s="84"/>
      <c r="Q28" s="79">
        <v>4</v>
      </c>
      <c r="R28" s="89"/>
      <c r="S28" s="86"/>
      <c r="T28" s="278"/>
      <c r="U28" s="87"/>
      <c r="V28" s="87"/>
      <c r="W28" s="88"/>
    </row>
    <row r="29" spans="1:23" ht="12.75" thickBot="1">
      <c r="I29" s="67"/>
      <c r="J29" s="79">
        <v>26</v>
      </c>
      <c r="K29" s="80"/>
      <c r="L29" s="81"/>
      <c r="M29" s="82"/>
      <c r="N29" s="83"/>
      <c r="O29" s="83"/>
      <c r="P29" s="84"/>
      <c r="Q29" s="79">
        <v>5</v>
      </c>
      <c r="R29" s="89"/>
      <c r="S29" s="86"/>
      <c r="T29" s="278"/>
      <c r="U29" s="87"/>
      <c r="V29" s="87"/>
      <c r="W29" s="88"/>
    </row>
    <row r="30" spans="1:23">
      <c r="A30" s="327" t="s">
        <v>70</v>
      </c>
      <c r="B30" s="328"/>
      <c r="C30" s="329"/>
      <c r="D30" s="324" t="s">
        <v>71</v>
      </c>
      <c r="E30" s="325"/>
      <c r="F30" s="325"/>
      <c r="G30" s="325"/>
      <c r="H30" s="326"/>
      <c r="I30" s="67"/>
      <c r="J30" s="79">
        <v>27</v>
      </c>
      <c r="K30" s="80"/>
      <c r="L30" s="81"/>
      <c r="M30" s="82"/>
      <c r="N30" s="83"/>
      <c r="O30" s="83"/>
      <c r="P30" s="84"/>
      <c r="Q30" s="79">
        <v>6</v>
      </c>
      <c r="R30" s="89"/>
      <c r="S30" s="86"/>
      <c r="T30" s="278"/>
      <c r="U30" s="87"/>
      <c r="V30" s="87"/>
      <c r="W30" s="88"/>
    </row>
    <row r="31" spans="1:23">
      <c r="A31" s="108" t="s">
        <v>72</v>
      </c>
      <c r="B31" s="109">
        <f>G28</f>
        <v>0</v>
      </c>
      <c r="C31" s="99" t="e">
        <f>B31/$B$14</f>
        <v>#DIV/0!</v>
      </c>
      <c r="D31" s="356">
        <v>0.5</v>
      </c>
      <c r="E31" s="357"/>
      <c r="F31" s="112" t="s">
        <v>73</v>
      </c>
      <c r="G31" s="113" t="e">
        <f>IF(C31&lt;D31,"권장기준 미만","권장기준 초과")</f>
        <v>#DIV/0!</v>
      </c>
      <c r="H31" s="114" t="e">
        <f>IF(G31="권장기준 미만","양호","개선")</f>
        <v>#DIV/0!</v>
      </c>
      <c r="I31" s="67"/>
      <c r="J31" s="79">
        <v>28</v>
      </c>
      <c r="K31" s="80"/>
      <c r="L31" s="81"/>
      <c r="M31" s="82"/>
      <c r="N31" s="83"/>
      <c r="O31" s="83"/>
      <c r="P31" s="84"/>
      <c r="Q31" s="79">
        <v>7</v>
      </c>
      <c r="R31" s="89"/>
      <c r="S31" s="86"/>
      <c r="T31" s="278"/>
      <c r="U31" s="87"/>
      <c r="V31" s="87"/>
      <c r="W31" s="88"/>
    </row>
    <row r="32" spans="1:23">
      <c r="A32" s="108" t="s">
        <v>74</v>
      </c>
      <c r="B32" s="109">
        <f>SUM(B20:B27)</f>
        <v>0</v>
      </c>
      <c r="C32" s="99" t="e">
        <f>B32/$B$14</f>
        <v>#DIV/0!</v>
      </c>
      <c r="D32" s="356">
        <v>0.3</v>
      </c>
      <c r="E32" s="357"/>
      <c r="F32" s="112" t="s">
        <v>75</v>
      </c>
      <c r="G32" s="113" t="e">
        <f>IF(C32&lt;D32,"권장기준 미만","권장기준 초과")</f>
        <v>#DIV/0!</v>
      </c>
      <c r="H32" s="114" t="e">
        <f>IF(G32="권장기준 미만","개선","양호")</f>
        <v>#DIV/0!</v>
      </c>
      <c r="J32" s="79">
        <v>29</v>
      </c>
      <c r="K32" s="80"/>
      <c r="L32" s="81"/>
      <c r="M32" s="82"/>
      <c r="N32" s="83"/>
      <c r="O32" s="83"/>
      <c r="P32" s="84"/>
      <c r="Q32" s="79">
        <v>8</v>
      </c>
      <c r="R32" s="89"/>
      <c r="S32" s="86"/>
      <c r="T32" s="278"/>
      <c r="U32" s="87"/>
      <c r="V32" s="87"/>
      <c r="W32" s="88"/>
    </row>
    <row r="33" spans="1:23">
      <c r="A33" s="108" t="s">
        <v>76</v>
      </c>
      <c r="B33" s="109">
        <f>B19</f>
        <v>0</v>
      </c>
      <c r="C33" s="99" t="e">
        <f>B33/$B$14</f>
        <v>#DIV/0!</v>
      </c>
      <c r="D33" s="356">
        <v>0.09</v>
      </c>
      <c r="E33" s="357"/>
      <c r="F33" s="112" t="s">
        <v>73</v>
      </c>
      <c r="G33" s="113" t="e">
        <f>IF(C33&lt;D33,"권장기준 미만","권장기준 초과")</f>
        <v>#DIV/0!</v>
      </c>
      <c r="H33" s="114" t="e">
        <f>IF(G33="권장기준 미만","양호","개선")</f>
        <v>#DIV/0!</v>
      </c>
      <c r="J33" s="79">
        <v>30</v>
      </c>
      <c r="K33" s="80"/>
      <c r="L33" s="81"/>
      <c r="M33" s="82"/>
      <c r="N33" s="83"/>
      <c r="O33" s="83"/>
      <c r="P33" s="84"/>
      <c r="Q33" s="79">
        <v>9</v>
      </c>
      <c r="R33" s="89"/>
      <c r="S33" s="86"/>
      <c r="T33" s="278"/>
      <c r="U33" s="87"/>
      <c r="V33" s="87"/>
      <c r="W33" s="88"/>
    </row>
    <row r="34" spans="1:23" ht="12.75" thickBot="1">
      <c r="A34" s="115" t="s">
        <v>77</v>
      </c>
      <c r="B34" s="116">
        <f>B17+B18</f>
        <v>0</v>
      </c>
      <c r="C34" s="117" t="e">
        <f>B34/$B$14</f>
        <v>#DIV/0!</v>
      </c>
      <c r="D34" s="358">
        <v>0.15</v>
      </c>
      <c r="E34" s="359"/>
      <c r="F34" s="118" t="s">
        <v>73</v>
      </c>
      <c r="G34" s="119" t="e">
        <f>IF(C34&lt;D34,"권장기준 미만","권장기준 초과")</f>
        <v>#DIV/0!</v>
      </c>
      <c r="H34" s="120" t="e">
        <f>IF(G34="권장기준 미만","양호","개선")</f>
        <v>#DIV/0!</v>
      </c>
      <c r="J34" s="79">
        <v>31</v>
      </c>
      <c r="K34" s="80"/>
      <c r="L34" s="81"/>
      <c r="M34" s="82"/>
      <c r="N34" s="83"/>
      <c r="O34" s="83"/>
      <c r="P34" s="84"/>
      <c r="Q34" s="79">
        <v>10</v>
      </c>
      <c r="R34" s="89"/>
      <c r="S34" s="86"/>
      <c r="T34" s="278"/>
      <c r="U34" s="87"/>
      <c r="V34" s="87"/>
      <c r="W34" s="88"/>
    </row>
    <row r="35" spans="1:23" ht="12.75" thickBot="1">
      <c r="J35" s="79">
        <v>32</v>
      </c>
      <c r="K35" s="80"/>
      <c r="L35" s="81"/>
      <c r="M35" s="82"/>
      <c r="N35" s="83"/>
      <c r="O35" s="83"/>
      <c r="P35" s="84"/>
      <c r="Q35" s="79">
        <v>11</v>
      </c>
      <c r="R35" s="89"/>
      <c r="S35" s="86"/>
      <c r="T35" s="278"/>
      <c r="U35" s="87"/>
      <c r="V35" s="87"/>
      <c r="W35" s="88"/>
    </row>
    <row r="36" spans="1:23">
      <c r="A36" s="324" t="s">
        <v>98</v>
      </c>
      <c r="B36" s="325"/>
      <c r="C36" s="326"/>
      <c r="E36" s="327" t="s">
        <v>68</v>
      </c>
      <c r="F36" s="328"/>
      <c r="G36" s="328"/>
      <c r="H36" s="329"/>
      <c r="J36" s="79">
        <v>33</v>
      </c>
      <c r="K36" s="80"/>
      <c r="L36" s="81"/>
      <c r="M36" s="82"/>
      <c r="N36" s="83"/>
      <c r="O36" s="83"/>
      <c r="P36" s="84"/>
      <c r="Q36" s="79">
        <v>12</v>
      </c>
      <c r="R36" s="89"/>
      <c r="S36" s="86"/>
      <c r="T36" s="278"/>
      <c r="U36" s="87"/>
      <c r="V36" s="87"/>
      <c r="W36" s="88"/>
    </row>
    <row r="37" spans="1:23">
      <c r="A37" s="347"/>
      <c r="B37" s="348"/>
      <c r="C37" s="349"/>
      <c r="E37" s="345" t="str">
        <f>연간현금흐름!B51</f>
        <v>신용카드</v>
      </c>
      <c r="F37" s="346"/>
      <c r="G37" s="109">
        <f>SUMIF($N$4:$N$56,E37,$M$4:$M$56)+SUMIF($U$4:$U$57,E37,$T$4:$T$57)</f>
        <v>0</v>
      </c>
      <c r="H37" s="110" t="e">
        <f t="shared" ref="H37:H44" si="15">G37/$G$44</f>
        <v>#DIV/0!</v>
      </c>
      <c r="J37" s="79">
        <v>34</v>
      </c>
      <c r="K37" s="80"/>
      <c r="L37" s="81"/>
      <c r="M37" s="82"/>
      <c r="N37" s="83"/>
      <c r="O37" s="83"/>
      <c r="P37" s="84"/>
      <c r="Q37" s="79">
        <v>13</v>
      </c>
      <c r="R37" s="89"/>
      <c r="S37" s="86"/>
      <c r="T37" s="278"/>
      <c r="U37" s="87"/>
      <c r="V37" s="87"/>
      <c r="W37" s="88"/>
    </row>
    <row r="38" spans="1:23">
      <c r="A38" s="350"/>
      <c r="B38" s="351"/>
      <c r="C38" s="352"/>
      <c r="E38" s="345" t="str">
        <f>연간현금흐름!B52</f>
        <v>체크카드</v>
      </c>
      <c r="F38" s="346"/>
      <c r="G38" s="109">
        <f t="shared" ref="G38:G43" si="16">SUMIF($N$4:$N$56,E38,$M$4:$M$56)+SUMIF($U$4:$U$57,E38,$T$4:$T$57)</f>
        <v>0</v>
      </c>
      <c r="H38" s="110" t="e">
        <f t="shared" si="15"/>
        <v>#DIV/0!</v>
      </c>
      <c r="J38" s="79">
        <v>35</v>
      </c>
      <c r="K38" s="80"/>
      <c r="L38" s="81"/>
      <c r="M38" s="82"/>
      <c r="N38" s="83"/>
      <c r="O38" s="83"/>
      <c r="P38" s="84"/>
      <c r="Q38" s="79">
        <v>14</v>
      </c>
      <c r="R38" s="89"/>
      <c r="S38" s="86"/>
      <c r="T38" s="278"/>
      <c r="U38" s="87"/>
      <c r="V38" s="87"/>
      <c r="W38" s="88"/>
    </row>
    <row r="39" spans="1:23">
      <c r="A39" s="350"/>
      <c r="B39" s="351"/>
      <c r="C39" s="352"/>
      <c r="E39" s="345" t="str">
        <f>연간현금흐름!B53</f>
        <v>신랑용돈</v>
      </c>
      <c r="F39" s="346"/>
      <c r="G39" s="109">
        <f t="shared" si="16"/>
        <v>0</v>
      </c>
      <c r="H39" s="110" t="e">
        <f t="shared" si="15"/>
        <v>#DIV/0!</v>
      </c>
      <c r="J39" s="79">
        <v>36</v>
      </c>
      <c r="K39" s="80"/>
      <c r="L39" s="81"/>
      <c r="M39" s="82"/>
      <c r="N39" s="83"/>
      <c r="O39" s="83"/>
      <c r="P39" s="84"/>
      <c r="Q39" s="79">
        <v>15</v>
      </c>
      <c r="R39" s="89"/>
      <c r="S39" s="86"/>
      <c r="T39" s="278"/>
      <c r="U39" s="87"/>
      <c r="V39" s="87"/>
      <c r="W39" s="88"/>
    </row>
    <row r="40" spans="1:23">
      <c r="A40" s="350"/>
      <c r="B40" s="351"/>
      <c r="C40" s="352"/>
      <c r="E40" s="345" t="str">
        <f>연간현금흐름!B54</f>
        <v>신부용돈</v>
      </c>
      <c r="F40" s="346"/>
      <c r="G40" s="109">
        <f t="shared" si="16"/>
        <v>0</v>
      </c>
      <c r="H40" s="110" t="e">
        <f t="shared" si="15"/>
        <v>#DIV/0!</v>
      </c>
      <c r="J40" s="79">
        <v>37</v>
      </c>
      <c r="K40" s="80"/>
      <c r="L40" s="81"/>
      <c r="M40" s="82"/>
      <c r="N40" s="83"/>
      <c r="O40" s="83"/>
      <c r="P40" s="84"/>
      <c r="Q40" s="79">
        <v>16</v>
      </c>
      <c r="R40" s="89"/>
      <c r="S40" s="86"/>
      <c r="T40" s="278"/>
      <c r="U40" s="87"/>
      <c r="V40" s="87"/>
      <c r="W40" s="88"/>
    </row>
    <row r="41" spans="1:23">
      <c r="A41" s="350"/>
      <c r="B41" s="351"/>
      <c r="C41" s="352"/>
      <c r="E41" s="345" t="str">
        <f>연간현금흐름!B55</f>
        <v>현금</v>
      </c>
      <c r="F41" s="346"/>
      <c r="G41" s="109">
        <f t="shared" si="16"/>
        <v>0</v>
      </c>
      <c r="H41" s="110" t="e">
        <f t="shared" si="15"/>
        <v>#DIV/0!</v>
      </c>
      <c r="J41" s="79">
        <v>38</v>
      </c>
      <c r="K41" s="80"/>
      <c r="L41" s="81"/>
      <c r="M41" s="82"/>
      <c r="N41" s="83"/>
      <c r="O41" s="83"/>
      <c r="P41" s="84"/>
      <c r="Q41" s="79">
        <v>17</v>
      </c>
      <c r="R41" s="89"/>
      <c r="S41" s="86"/>
      <c r="T41" s="278"/>
      <c r="U41" s="87"/>
      <c r="V41" s="87"/>
      <c r="W41" s="88"/>
    </row>
    <row r="42" spans="1:23">
      <c r="A42" s="350"/>
      <c r="B42" s="351"/>
      <c r="C42" s="352"/>
      <c r="E42" s="345" t="str">
        <f>연간현금흐름!B56</f>
        <v>포인트</v>
      </c>
      <c r="F42" s="346"/>
      <c r="G42" s="109">
        <f t="shared" si="16"/>
        <v>0</v>
      </c>
      <c r="H42" s="110" t="e">
        <f t="shared" si="15"/>
        <v>#DIV/0!</v>
      </c>
      <c r="J42" s="79">
        <v>39</v>
      </c>
      <c r="K42" s="80"/>
      <c r="L42" s="81"/>
      <c r="M42" s="82"/>
      <c r="N42" s="83"/>
      <c r="O42" s="83"/>
      <c r="P42" s="84"/>
      <c r="Q42" s="79"/>
      <c r="R42" s="89"/>
      <c r="S42" s="105" t="s">
        <v>213</v>
      </c>
      <c r="T42" s="279">
        <f>SUM(T24:T41)</f>
        <v>0</v>
      </c>
      <c r="U42" s="87"/>
      <c r="V42" s="87"/>
      <c r="W42" s="88"/>
    </row>
    <row r="43" spans="1:23">
      <c r="A43" s="350"/>
      <c r="B43" s="351"/>
      <c r="C43" s="352"/>
      <c r="E43" s="345" t="str">
        <f>연간현금흐름!B57</f>
        <v>기타</v>
      </c>
      <c r="F43" s="346"/>
      <c r="G43" s="109">
        <f t="shared" si="16"/>
        <v>0</v>
      </c>
      <c r="H43" s="110" t="e">
        <f t="shared" si="15"/>
        <v>#DIV/0!</v>
      </c>
      <c r="J43" s="79">
        <v>40</v>
      </c>
      <c r="K43" s="80"/>
      <c r="L43" s="81"/>
      <c r="M43" s="82"/>
      <c r="N43" s="83"/>
      <c r="O43" s="83"/>
      <c r="P43" s="84"/>
      <c r="Q43" s="79"/>
      <c r="R43" s="106"/>
      <c r="S43" s="107"/>
      <c r="T43" s="277"/>
      <c r="U43" s="83"/>
      <c r="V43" s="259"/>
      <c r="W43" s="84"/>
    </row>
    <row r="44" spans="1:23" ht="12.75" thickBot="1">
      <c r="A44" s="353"/>
      <c r="B44" s="354"/>
      <c r="C44" s="355"/>
      <c r="E44" s="335" t="s">
        <v>69</v>
      </c>
      <c r="F44" s="336"/>
      <c r="G44" s="111">
        <f>SUM(G37:G43)</f>
        <v>0</v>
      </c>
      <c r="H44" s="212" t="e">
        <f t="shared" si="15"/>
        <v>#DIV/0!</v>
      </c>
      <c r="J44" s="79">
        <v>41</v>
      </c>
      <c r="K44" s="80"/>
      <c r="L44" s="81"/>
      <c r="M44" s="82"/>
      <c r="N44" s="83"/>
      <c r="O44" s="83"/>
      <c r="P44" s="84"/>
      <c r="Q44" s="79"/>
      <c r="R44" s="124" t="s">
        <v>214</v>
      </c>
      <c r="S44" s="125"/>
      <c r="T44" s="280"/>
      <c r="U44" s="126"/>
      <c r="V44" s="126"/>
      <c r="W44" s="127"/>
    </row>
    <row r="45" spans="1:23">
      <c r="J45" s="79">
        <v>42</v>
      </c>
      <c r="K45" s="80"/>
      <c r="L45" s="81"/>
      <c r="M45" s="82"/>
      <c r="N45" s="83"/>
      <c r="O45" s="83"/>
      <c r="P45" s="84"/>
      <c r="Q45" s="79">
        <v>1</v>
      </c>
      <c r="R45" s="128"/>
      <c r="S45" s="125"/>
      <c r="T45" s="280"/>
      <c r="U45" s="126"/>
      <c r="V45" s="126"/>
      <c r="W45" s="127"/>
    </row>
    <row r="46" spans="1:23">
      <c r="J46" s="79">
        <v>43</v>
      </c>
      <c r="K46" s="80"/>
      <c r="L46" s="81"/>
      <c r="M46" s="82"/>
      <c r="N46" s="83"/>
      <c r="O46" s="83"/>
      <c r="P46" s="84"/>
      <c r="Q46" s="79">
        <v>2</v>
      </c>
      <c r="R46" s="128"/>
      <c r="S46" s="125"/>
      <c r="T46" s="280"/>
      <c r="U46" s="126"/>
      <c r="V46" s="126"/>
      <c r="W46" s="127"/>
    </row>
    <row r="47" spans="1:23">
      <c r="J47" s="79">
        <v>44</v>
      </c>
      <c r="K47" s="80"/>
      <c r="L47" s="81"/>
      <c r="M47" s="82"/>
      <c r="N47" s="83"/>
      <c r="O47" s="83"/>
      <c r="P47" s="84"/>
      <c r="Q47" s="79">
        <v>3</v>
      </c>
      <c r="R47" s="128"/>
      <c r="S47" s="125"/>
      <c r="T47" s="280"/>
      <c r="U47" s="126"/>
      <c r="V47" s="126"/>
      <c r="W47" s="127"/>
    </row>
    <row r="48" spans="1:23">
      <c r="J48" s="79">
        <v>45</v>
      </c>
      <c r="K48" s="80"/>
      <c r="L48" s="81"/>
      <c r="M48" s="82"/>
      <c r="N48" s="83"/>
      <c r="O48" s="83"/>
      <c r="P48" s="84"/>
      <c r="Q48" s="79">
        <v>4</v>
      </c>
      <c r="R48" s="128"/>
      <c r="S48" s="131" t="s">
        <v>213</v>
      </c>
      <c r="T48" s="281">
        <f>SUM(T44:T47)</f>
        <v>0</v>
      </c>
      <c r="U48" s="126"/>
      <c r="V48" s="126"/>
      <c r="W48" s="127"/>
    </row>
    <row r="49" spans="10:23">
      <c r="J49" s="79">
        <v>46</v>
      </c>
      <c r="K49" s="80"/>
      <c r="L49" s="81"/>
      <c r="M49" s="82"/>
      <c r="N49" s="83"/>
      <c r="O49" s="83"/>
      <c r="P49" s="84"/>
      <c r="Q49" s="79"/>
      <c r="R49" s="121"/>
      <c r="S49" s="122"/>
      <c r="T49" s="277"/>
      <c r="U49" s="83"/>
      <c r="V49" s="259"/>
      <c r="W49" s="123"/>
    </row>
    <row r="50" spans="10:23">
      <c r="J50" s="79">
        <v>47</v>
      </c>
      <c r="K50" s="121"/>
      <c r="L50" s="122"/>
      <c r="M50" s="82"/>
      <c r="N50" s="83"/>
      <c r="O50" s="83"/>
      <c r="P50" s="84"/>
      <c r="Q50" s="79"/>
      <c r="R50" s="219" t="s">
        <v>79</v>
      </c>
      <c r="S50" s="220"/>
      <c r="T50" s="282"/>
      <c r="U50" s="221"/>
      <c r="V50" s="221"/>
      <c r="W50" s="222"/>
    </row>
    <row r="51" spans="10:23">
      <c r="J51" s="79">
        <v>48</v>
      </c>
      <c r="K51" s="121"/>
      <c r="L51" s="122"/>
      <c r="M51" s="82"/>
      <c r="N51" s="83"/>
      <c r="O51" s="83"/>
      <c r="P51" s="84"/>
      <c r="Q51" s="79">
        <v>1</v>
      </c>
      <c r="R51" s="223"/>
      <c r="S51" s="220"/>
      <c r="T51" s="282"/>
      <c r="U51" s="221"/>
      <c r="V51" s="221"/>
      <c r="W51" s="222"/>
    </row>
    <row r="52" spans="10:23">
      <c r="J52" s="79">
        <v>49</v>
      </c>
      <c r="K52" s="121"/>
      <c r="L52" s="122"/>
      <c r="M52" s="82"/>
      <c r="N52" s="83"/>
      <c r="O52" s="83"/>
      <c r="P52" s="84"/>
      <c r="Q52" s="79">
        <v>2</v>
      </c>
      <c r="R52" s="223"/>
      <c r="S52" s="220"/>
      <c r="T52" s="282"/>
      <c r="U52" s="221"/>
      <c r="V52" s="221"/>
      <c r="W52" s="222"/>
    </row>
    <row r="53" spans="10:23">
      <c r="J53" s="79">
        <v>50</v>
      </c>
      <c r="K53" s="121"/>
      <c r="L53" s="122"/>
      <c r="M53" s="82"/>
      <c r="N53" s="83"/>
      <c r="O53" s="83"/>
      <c r="P53" s="84"/>
      <c r="Q53" s="79">
        <v>3</v>
      </c>
      <c r="R53" s="223"/>
      <c r="S53" s="220"/>
      <c r="T53" s="282"/>
      <c r="U53" s="221"/>
      <c r="V53" s="221"/>
      <c r="W53" s="222"/>
    </row>
    <row r="54" spans="10:23">
      <c r="J54" s="79">
        <v>51</v>
      </c>
      <c r="K54" s="121"/>
      <c r="L54" s="122"/>
      <c r="M54" s="82"/>
      <c r="N54" s="83"/>
      <c r="O54" s="83"/>
      <c r="P54" s="84"/>
      <c r="Q54" s="79">
        <v>4</v>
      </c>
      <c r="R54" s="223"/>
      <c r="S54" s="220"/>
      <c r="T54" s="282"/>
      <c r="U54" s="221"/>
      <c r="V54" s="221"/>
      <c r="W54" s="222"/>
    </row>
    <row r="55" spans="10:23">
      <c r="J55" s="79">
        <v>52</v>
      </c>
      <c r="K55" s="121"/>
      <c r="L55" s="122"/>
      <c r="M55" s="82"/>
      <c r="N55" s="83"/>
      <c r="O55" s="83"/>
      <c r="P55" s="84"/>
      <c r="Q55" s="79">
        <v>5</v>
      </c>
      <c r="R55" s="223"/>
      <c r="S55" s="220"/>
      <c r="T55" s="282"/>
      <c r="U55" s="221"/>
      <c r="V55" s="221"/>
      <c r="W55" s="222"/>
    </row>
    <row r="56" spans="10:23">
      <c r="J56" s="79">
        <v>53</v>
      </c>
      <c r="K56" s="121"/>
      <c r="L56" s="122"/>
      <c r="M56" s="82"/>
      <c r="N56" s="83"/>
      <c r="O56" s="83"/>
      <c r="P56" s="84"/>
      <c r="Q56" s="79">
        <v>6</v>
      </c>
      <c r="R56" s="223"/>
      <c r="S56" s="220"/>
      <c r="T56" s="282"/>
      <c r="U56" s="221"/>
      <c r="V56" s="221"/>
      <c r="W56" s="222"/>
    </row>
    <row r="57" spans="10:23">
      <c r="J57" s="79"/>
      <c r="K57" s="121"/>
      <c r="L57" s="129" t="s">
        <v>63</v>
      </c>
      <c r="M57" s="130">
        <f>SUM(M4:M56)</f>
        <v>0</v>
      </c>
      <c r="N57" s="83"/>
      <c r="O57" s="83"/>
      <c r="P57" s="84"/>
      <c r="Q57" s="79"/>
      <c r="R57" s="223"/>
      <c r="S57" s="224" t="s">
        <v>213</v>
      </c>
      <c r="T57" s="283">
        <f>SUM(T50:T56)</f>
        <v>0</v>
      </c>
      <c r="U57" s="221"/>
      <c r="V57" s="221"/>
      <c r="W57" s="222"/>
    </row>
  </sheetData>
  <mergeCells count="28">
    <mergeCell ref="A37:C44"/>
    <mergeCell ref="E37:F37"/>
    <mergeCell ref="E38:F38"/>
    <mergeCell ref="E39:F39"/>
    <mergeCell ref="E40:F40"/>
    <mergeCell ref="E41:F41"/>
    <mergeCell ref="E42:F42"/>
    <mergeCell ref="E43:F43"/>
    <mergeCell ref="E44:F44"/>
    <mergeCell ref="D31:E31"/>
    <mergeCell ref="D32:E32"/>
    <mergeCell ref="D33:E33"/>
    <mergeCell ref="D34:E34"/>
    <mergeCell ref="A36:C36"/>
    <mergeCell ref="E36:H36"/>
    <mergeCell ref="A30:C30"/>
    <mergeCell ref="D30:H30"/>
    <mergeCell ref="B1:C1"/>
    <mergeCell ref="D1:H1"/>
    <mergeCell ref="A3:C3"/>
    <mergeCell ref="E3:H3"/>
    <mergeCell ref="E4:E15"/>
    <mergeCell ref="G15:H15"/>
    <mergeCell ref="A16:C16"/>
    <mergeCell ref="E16:E27"/>
    <mergeCell ref="G27:H27"/>
    <mergeCell ref="E28:F28"/>
    <mergeCell ref="G28:H28"/>
  </mergeCells>
  <phoneticPr fontId="11" type="noConversion"/>
  <dataValidations count="5">
    <dataValidation type="list" allowBlank="1" showInputMessage="1" showErrorMessage="1" sqref="N4:N56 U4:U21 U24:U41 U44:U47 U50:U56">
      <formula1>$E$37:$E$43</formula1>
    </dataValidation>
    <dataValidation type="list" allowBlank="1" showInputMessage="1" showErrorMessage="1" sqref="N57 U48 U42 U22 U57">
      <formula1>$E$37:$E$41</formula1>
    </dataValidation>
    <dataValidation type="list" allowBlank="1" showInputMessage="1" showErrorMessage="1" sqref="U43 U23 U49">
      <formula1>$E$37:$E$39</formula1>
    </dataValidation>
    <dataValidation type="list" allowBlank="1" showInputMessage="1" showErrorMessage="1" sqref="P4:P57 W4:W57">
      <formula1>$A$17:$A$27</formula1>
    </dataValidation>
    <dataValidation type="list" allowBlank="1" showInputMessage="1" showErrorMessage="1" sqref="O4:O57 V4:V57">
      <formula1>$F$4:$F$26</formula1>
    </dataValidation>
  </dataValidations>
  <pageMargins left="0.70866141732283472" right="0.70866141732283472" top="0.74803149606299213" bottom="0.74803149606299213" header="0.31496062992125984" footer="0.31496062992125984"/>
  <pageSetup paperSize="9" scale="95" orientation="portrait" r:id="rId1"/>
  <colBreaks count="2" manualBreakCount="2">
    <brk id="9" max="1048575" man="1"/>
    <brk id="16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</sheetPr>
  <dimension ref="A1:W57"/>
  <sheetViews>
    <sheetView zoomScale="90" zoomScaleNormal="90" workbookViewId="0">
      <selection activeCell="W74" sqref="W74"/>
    </sheetView>
  </sheetViews>
  <sheetFormatPr defaultRowHeight="12"/>
  <cols>
    <col min="1" max="1" width="12.625" style="4" customWidth="1"/>
    <col min="2" max="2" width="10.625" style="4" customWidth="1"/>
    <col min="3" max="3" width="8.5" style="4" bestFit="1" customWidth="1"/>
    <col min="4" max="4" width="1.25" style="4" customWidth="1"/>
    <col min="5" max="5" width="3" style="4" bestFit="1" customWidth="1"/>
    <col min="6" max="6" width="12" style="4" customWidth="1"/>
    <col min="7" max="7" width="10.875" style="4" customWidth="1"/>
    <col min="8" max="8" width="8.5" style="4" bestFit="1" customWidth="1"/>
    <col min="9" max="9" width="0.875" style="4" customWidth="1"/>
    <col min="10" max="10" width="4.125" style="4" customWidth="1"/>
    <col min="11" max="11" width="9.625" style="4" customWidth="1"/>
    <col min="12" max="12" width="43.625" style="4" customWidth="1"/>
    <col min="13" max="13" width="11.625" style="4" customWidth="1"/>
    <col min="14" max="16" width="8.625" style="4" customWidth="1"/>
    <col min="17" max="17" width="4.125" style="4" customWidth="1"/>
    <col min="18" max="18" width="9.625" style="4" customWidth="1"/>
    <col min="19" max="19" width="35.125" style="4" customWidth="1"/>
    <col min="20" max="20" width="11.625" style="272" customWidth="1"/>
    <col min="21" max="22" width="8.625" style="4" customWidth="1"/>
    <col min="23" max="23" width="9.25" style="4" bestFit="1" customWidth="1"/>
    <col min="24" max="16384" width="9" style="4"/>
  </cols>
  <sheetData>
    <row r="1" spans="1:23" ht="21" thickBot="1">
      <c r="A1" s="65" t="s">
        <v>115</v>
      </c>
      <c r="B1" s="322" t="str">
        <f>연간현금흐름!A1</f>
        <v>우리 집</v>
      </c>
      <c r="C1" s="322"/>
      <c r="D1" s="323" t="s">
        <v>9</v>
      </c>
      <c r="E1" s="323"/>
      <c r="F1" s="323"/>
      <c r="G1" s="323"/>
      <c r="H1" s="323"/>
      <c r="I1" s="66"/>
      <c r="J1" s="66"/>
      <c r="K1" s="66"/>
      <c r="L1" s="66"/>
      <c r="M1" s="66"/>
      <c r="N1" s="66"/>
      <c r="O1" s="66"/>
      <c r="P1" s="66"/>
    </row>
    <row r="2" spans="1:23" ht="8.25" customHeight="1" thickTop="1" thickBot="1">
      <c r="I2" s="67"/>
    </row>
    <row r="3" spans="1:23">
      <c r="A3" s="324" t="s">
        <v>0</v>
      </c>
      <c r="B3" s="325"/>
      <c r="C3" s="326"/>
      <c r="D3" s="68"/>
      <c r="E3" s="327" t="s">
        <v>1</v>
      </c>
      <c r="F3" s="328"/>
      <c r="G3" s="328"/>
      <c r="H3" s="329"/>
      <c r="I3" s="69"/>
      <c r="J3" s="70" t="s">
        <v>3</v>
      </c>
      <c r="K3" s="71" t="s">
        <v>4</v>
      </c>
      <c r="L3" s="71" t="s">
        <v>5</v>
      </c>
      <c r="M3" s="71" t="s">
        <v>6</v>
      </c>
      <c r="N3" s="71" t="s">
        <v>7</v>
      </c>
      <c r="O3" s="71" t="s">
        <v>176</v>
      </c>
      <c r="P3" s="72" t="s">
        <v>196</v>
      </c>
      <c r="Q3" s="70" t="s">
        <v>3</v>
      </c>
      <c r="R3" s="71" t="s">
        <v>4</v>
      </c>
      <c r="S3" s="71" t="s">
        <v>5</v>
      </c>
      <c r="T3" s="273" t="s">
        <v>168</v>
      </c>
      <c r="U3" s="71" t="s">
        <v>7</v>
      </c>
      <c r="V3" s="71" t="s">
        <v>8</v>
      </c>
      <c r="W3" s="72" t="s">
        <v>215</v>
      </c>
    </row>
    <row r="4" spans="1:23" ht="12" customHeight="1">
      <c r="A4" s="73" t="s">
        <v>100</v>
      </c>
      <c r="B4" s="74"/>
      <c r="C4" s="75" t="e">
        <f t="shared" ref="C4:C9" si="0">B4/$B$14</f>
        <v>#DIV/0!</v>
      </c>
      <c r="E4" s="330" t="s">
        <v>2</v>
      </c>
      <c r="F4" s="76" t="str">
        <f>연간현금흐름!B11</f>
        <v>인터넷마트</v>
      </c>
      <c r="G4" s="77">
        <f>SUMIF($O$4:$O$56,F4,$M$4:$M$56)+SUMIF($V$4:$V$57,F4,$T$4:$T$57)</f>
        <v>0</v>
      </c>
      <c r="H4" s="75" t="e">
        <f>G4/$G$28</f>
        <v>#DIV/0!</v>
      </c>
      <c r="I4" s="78"/>
      <c r="J4" s="79">
        <v>1</v>
      </c>
      <c r="K4" s="80"/>
      <c r="L4" s="81"/>
      <c r="M4" s="82"/>
      <c r="N4" s="83"/>
      <c r="O4" s="83"/>
      <c r="P4" s="84"/>
      <c r="R4" s="213" t="s">
        <v>172</v>
      </c>
      <c r="S4" s="214"/>
      <c r="T4" s="274"/>
      <c r="U4" s="215"/>
      <c r="V4" s="215"/>
      <c r="W4" s="216"/>
    </row>
    <row r="5" spans="1:23">
      <c r="A5" s="73"/>
      <c r="B5" s="74"/>
      <c r="C5" s="75" t="e">
        <f t="shared" si="0"/>
        <v>#DIV/0!</v>
      </c>
      <c r="E5" s="331"/>
      <c r="F5" s="76" t="str">
        <f>연간현금흐름!B12</f>
        <v>동네마트</v>
      </c>
      <c r="G5" s="77">
        <f t="shared" ref="G5:G14" si="1">SUMIF($O$4:$O$56,F5,$M$4:$M$56)+SUMIF($V$4:$V$57,F5,$T$4:$T$57)</f>
        <v>0</v>
      </c>
      <c r="H5" s="75" t="e">
        <f t="shared" ref="H5:H14" si="2">G5/$G$28</f>
        <v>#DIV/0!</v>
      </c>
      <c r="I5" s="78"/>
      <c r="J5" s="79">
        <v>2</v>
      </c>
      <c r="K5" s="80"/>
      <c r="L5" s="81"/>
      <c r="M5" s="82"/>
      <c r="N5" s="83"/>
      <c r="O5" s="83"/>
      <c r="P5" s="84"/>
      <c r="Q5" s="79">
        <v>1</v>
      </c>
      <c r="R5" s="217"/>
      <c r="S5" s="214"/>
      <c r="T5" s="274"/>
      <c r="U5" s="215"/>
      <c r="V5" s="215"/>
      <c r="W5" s="216"/>
    </row>
    <row r="6" spans="1:23">
      <c r="A6" s="73"/>
      <c r="B6" s="74"/>
      <c r="C6" s="75" t="e">
        <f t="shared" si="0"/>
        <v>#DIV/0!</v>
      </c>
      <c r="E6" s="331"/>
      <c r="F6" s="76" t="str">
        <f>연간현금흐름!B13</f>
        <v>편의점</v>
      </c>
      <c r="G6" s="77">
        <f t="shared" si="1"/>
        <v>0</v>
      </c>
      <c r="H6" s="75" t="e">
        <f t="shared" si="2"/>
        <v>#DIV/0!</v>
      </c>
      <c r="I6" s="78"/>
      <c r="J6" s="79">
        <v>3</v>
      </c>
      <c r="K6" s="80"/>
      <c r="L6" s="81"/>
      <c r="M6" s="82"/>
      <c r="N6" s="83"/>
      <c r="O6" s="83"/>
      <c r="P6" s="84"/>
      <c r="Q6" s="79">
        <v>2</v>
      </c>
      <c r="R6" s="217"/>
      <c r="S6" s="214"/>
      <c r="T6" s="274"/>
      <c r="U6" s="215"/>
      <c r="V6" s="215"/>
      <c r="W6" s="216"/>
    </row>
    <row r="7" spans="1:23">
      <c r="A7" s="73" t="s">
        <v>101</v>
      </c>
      <c r="B7" s="74"/>
      <c r="C7" s="75" t="e">
        <f t="shared" si="0"/>
        <v>#DIV/0!</v>
      </c>
      <c r="E7" s="331"/>
      <c r="F7" s="76" t="str">
        <f>연간현금흐름!B14</f>
        <v>외식</v>
      </c>
      <c r="G7" s="77">
        <f t="shared" si="1"/>
        <v>0</v>
      </c>
      <c r="H7" s="75" t="e">
        <f t="shared" si="2"/>
        <v>#DIV/0!</v>
      </c>
      <c r="I7" s="78"/>
      <c r="J7" s="79">
        <v>4</v>
      </c>
      <c r="K7" s="80"/>
      <c r="L7" s="81"/>
      <c r="M7" s="82"/>
      <c r="N7" s="83"/>
      <c r="O7" s="83"/>
      <c r="P7" s="84"/>
      <c r="Q7" s="79">
        <v>3</v>
      </c>
      <c r="R7" s="217"/>
      <c r="S7" s="214"/>
      <c r="T7" s="274"/>
      <c r="U7" s="215"/>
      <c r="V7" s="215"/>
      <c r="W7" s="216"/>
    </row>
    <row r="8" spans="1:23">
      <c r="A8" s="73"/>
      <c r="B8" s="74"/>
      <c r="C8" s="75" t="e">
        <f t="shared" si="0"/>
        <v>#DIV/0!</v>
      </c>
      <c r="E8" s="331"/>
      <c r="F8" s="76" t="str">
        <f>연간현금흐름!B15</f>
        <v>난방비</v>
      </c>
      <c r="G8" s="77">
        <f t="shared" si="1"/>
        <v>0</v>
      </c>
      <c r="H8" s="75" t="e">
        <f t="shared" si="2"/>
        <v>#DIV/0!</v>
      </c>
      <c r="I8" s="78"/>
      <c r="J8" s="79">
        <v>5</v>
      </c>
      <c r="K8" s="80"/>
      <c r="L8" s="81"/>
      <c r="M8" s="82"/>
      <c r="N8" s="83"/>
      <c r="O8" s="83"/>
      <c r="P8" s="84"/>
      <c r="Q8" s="79">
        <v>4</v>
      </c>
      <c r="R8" s="217"/>
      <c r="S8" s="214"/>
      <c r="T8" s="274"/>
      <c r="U8" s="215"/>
      <c r="V8" s="215"/>
      <c r="W8" s="216"/>
    </row>
    <row r="9" spans="1:23">
      <c r="A9" s="73"/>
      <c r="B9" s="74"/>
      <c r="C9" s="75" t="e">
        <f t="shared" si="0"/>
        <v>#DIV/0!</v>
      </c>
      <c r="E9" s="331"/>
      <c r="F9" s="76" t="str">
        <f>연간현금흐름!B16</f>
        <v>관리비</v>
      </c>
      <c r="G9" s="77">
        <f t="shared" si="1"/>
        <v>0</v>
      </c>
      <c r="H9" s="75" t="e">
        <f t="shared" si="2"/>
        <v>#DIV/0!</v>
      </c>
      <c r="I9" s="78"/>
      <c r="J9" s="79">
        <v>6</v>
      </c>
      <c r="K9" s="80"/>
      <c r="L9" s="81"/>
      <c r="M9" s="82"/>
      <c r="N9" s="83"/>
      <c r="O9" s="83"/>
      <c r="P9" s="84"/>
      <c r="Q9" s="79">
        <v>5</v>
      </c>
      <c r="R9" s="217"/>
      <c r="S9" s="214"/>
      <c r="T9" s="274"/>
      <c r="U9" s="215"/>
      <c r="V9" s="215"/>
      <c r="W9" s="216"/>
    </row>
    <row r="10" spans="1:23">
      <c r="A10" s="73" t="s">
        <v>99</v>
      </c>
      <c r="B10" s="74"/>
      <c r="C10" s="75" t="e">
        <f t="shared" ref="C10:C15" si="3">B10/$B$15</f>
        <v>#DIV/0!</v>
      </c>
      <c r="E10" s="331"/>
      <c r="F10" s="76" t="str">
        <f>연간현금흐름!B17</f>
        <v>통신비</v>
      </c>
      <c r="G10" s="77">
        <f t="shared" si="1"/>
        <v>0</v>
      </c>
      <c r="H10" s="75" t="e">
        <f t="shared" si="2"/>
        <v>#DIV/0!</v>
      </c>
      <c r="I10" s="78"/>
      <c r="J10" s="79">
        <v>7</v>
      </c>
      <c r="K10" s="80"/>
      <c r="L10" s="81"/>
      <c r="M10" s="82"/>
      <c r="N10" s="83"/>
      <c r="O10" s="83"/>
      <c r="P10" s="84"/>
      <c r="Q10" s="79">
        <v>6</v>
      </c>
      <c r="R10" s="217"/>
      <c r="S10" s="214"/>
      <c r="T10" s="274"/>
      <c r="U10" s="215"/>
      <c r="V10" s="215"/>
      <c r="W10" s="216"/>
    </row>
    <row r="11" spans="1:23">
      <c r="A11" s="73"/>
      <c r="B11" s="74"/>
      <c r="C11" s="75" t="e">
        <f t="shared" si="3"/>
        <v>#DIV/0!</v>
      </c>
      <c r="E11" s="331"/>
      <c r="F11" s="76" t="str">
        <f>연간현금흐름!B18</f>
        <v>주유비</v>
      </c>
      <c r="G11" s="77">
        <f t="shared" si="1"/>
        <v>0</v>
      </c>
      <c r="H11" s="75" t="e">
        <f t="shared" si="2"/>
        <v>#DIV/0!</v>
      </c>
      <c r="I11" s="78"/>
      <c r="J11" s="79">
        <v>8</v>
      </c>
      <c r="K11" s="80"/>
      <c r="L11" s="81"/>
      <c r="M11" s="82"/>
      <c r="N11" s="83"/>
      <c r="O11" s="83"/>
      <c r="P11" s="84"/>
      <c r="Q11" s="79">
        <v>7</v>
      </c>
      <c r="R11" s="217"/>
      <c r="S11" s="214"/>
      <c r="T11" s="274"/>
      <c r="U11" s="215"/>
      <c r="V11" s="215"/>
      <c r="W11" s="216"/>
    </row>
    <row r="12" spans="1:23">
      <c r="A12" s="73"/>
      <c r="B12" s="74"/>
      <c r="C12" s="75" t="e">
        <f t="shared" si="3"/>
        <v>#DIV/0!</v>
      </c>
      <c r="E12" s="331"/>
      <c r="F12" s="76" t="str">
        <f>연간현금흐름!B19</f>
        <v>자동차</v>
      </c>
      <c r="G12" s="77">
        <f t="shared" si="1"/>
        <v>0</v>
      </c>
      <c r="H12" s="75" t="e">
        <f t="shared" si="2"/>
        <v>#DIV/0!</v>
      </c>
      <c r="I12" s="78"/>
      <c r="J12" s="79">
        <v>9</v>
      </c>
      <c r="K12" s="80"/>
      <c r="L12" s="81"/>
      <c r="M12" s="82"/>
      <c r="N12" s="83"/>
      <c r="O12" s="83"/>
      <c r="P12" s="84"/>
      <c r="Q12" s="79">
        <v>8</v>
      </c>
      <c r="R12" s="217"/>
      <c r="S12" s="214"/>
      <c r="T12" s="274"/>
      <c r="U12" s="215"/>
      <c r="V12" s="215"/>
      <c r="W12" s="216"/>
    </row>
    <row r="13" spans="1:23">
      <c r="A13" s="210"/>
      <c r="B13" s="211"/>
      <c r="C13" s="75" t="e">
        <f t="shared" si="3"/>
        <v>#DIV/0!</v>
      </c>
      <c r="E13" s="331"/>
      <c r="F13" s="76" t="str">
        <f>연간현금흐름!B20</f>
        <v>고양이</v>
      </c>
      <c r="G13" s="77">
        <f t="shared" si="1"/>
        <v>0</v>
      </c>
      <c r="H13" s="75" t="e">
        <f t="shared" si="2"/>
        <v>#DIV/0!</v>
      </c>
      <c r="I13" s="78"/>
      <c r="J13" s="79">
        <v>10</v>
      </c>
      <c r="K13" s="80"/>
      <c r="L13" s="81"/>
      <c r="M13" s="82"/>
      <c r="N13" s="83"/>
      <c r="O13" s="83"/>
      <c r="P13" s="84"/>
      <c r="Q13" s="79">
        <v>9</v>
      </c>
      <c r="R13" s="217"/>
      <c r="S13" s="214"/>
      <c r="T13" s="274"/>
      <c r="U13" s="215"/>
      <c r="V13" s="215"/>
      <c r="W13" s="216"/>
    </row>
    <row r="14" spans="1:23">
      <c r="A14" s="210"/>
      <c r="B14" s="211"/>
      <c r="C14" s="75" t="e">
        <f t="shared" si="3"/>
        <v>#DIV/0!</v>
      </c>
      <c r="E14" s="331"/>
      <c r="F14" s="76" t="str">
        <f>연간현금흐름!B21</f>
        <v>담배</v>
      </c>
      <c r="G14" s="77">
        <f t="shared" si="1"/>
        <v>0</v>
      </c>
      <c r="H14" s="75" t="e">
        <f t="shared" si="2"/>
        <v>#DIV/0!</v>
      </c>
      <c r="I14" s="78"/>
      <c r="J14" s="79">
        <v>11</v>
      </c>
      <c r="K14" s="80"/>
      <c r="L14" s="81"/>
      <c r="M14" s="82"/>
      <c r="N14" s="83"/>
      <c r="O14" s="83"/>
      <c r="P14" s="84"/>
      <c r="Q14" s="79">
        <v>10</v>
      </c>
      <c r="R14" s="217"/>
      <c r="S14" s="214"/>
      <c r="T14" s="274"/>
      <c r="U14" s="215"/>
      <c r="V14" s="215"/>
      <c r="W14" s="216"/>
    </row>
    <row r="15" spans="1:23" ht="12.75" thickBot="1">
      <c r="A15" s="90" t="s">
        <v>63</v>
      </c>
      <c r="B15" s="91">
        <f>SUM(B4:B14)</f>
        <v>0</v>
      </c>
      <c r="C15" s="92" t="e">
        <f t="shared" si="3"/>
        <v>#DIV/0!</v>
      </c>
      <c r="E15" s="332"/>
      <c r="F15" s="93" t="s">
        <v>25</v>
      </c>
      <c r="G15" s="333">
        <f>SUM(G4:G14)</f>
        <v>0</v>
      </c>
      <c r="H15" s="334"/>
      <c r="I15" s="94"/>
      <c r="J15" s="79">
        <v>12</v>
      </c>
      <c r="K15" s="80"/>
      <c r="L15" s="81"/>
      <c r="M15" s="82"/>
      <c r="N15" s="83"/>
      <c r="O15" s="83"/>
      <c r="P15" s="84"/>
      <c r="Q15" s="79">
        <v>11</v>
      </c>
      <c r="R15" s="217"/>
      <c r="S15" s="214"/>
      <c r="T15" s="274"/>
      <c r="U15" s="215"/>
      <c r="V15" s="215"/>
      <c r="W15" s="216"/>
    </row>
    <row r="16" spans="1:23" ht="12" customHeight="1">
      <c r="A16" s="324" t="s">
        <v>64</v>
      </c>
      <c r="B16" s="325"/>
      <c r="C16" s="326"/>
      <c r="E16" s="337" t="s">
        <v>65</v>
      </c>
      <c r="F16" s="95" t="str">
        <f>연간현금흐름!B23</f>
        <v>생활용품</v>
      </c>
      <c r="G16" s="77">
        <f t="shared" ref="G16:G23" si="4">SUMIF($O$4:$O$56,F16,$M$4:$M$56)+SUMIF($V$4:$V$57,F16,$T$4:$T$57)</f>
        <v>0</v>
      </c>
      <c r="H16" s="96" t="e">
        <f t="shared" ref="H16" si="5">G16/$G$28</f>
        <v>#DIV/0!</v>
      </c>
      <c r="I16" s="78"/>
      <c r="J16" s="79">
        <v>13</v>
      </c>
      <c r="K16" s="80"/>
      <c r="L16" s="81"/>
      <c r="M16" s="97"/>
      <c r="N16" s="83"/>
      <c r="O16" s="83"/>
      <c r="P16" s="84"/>
      <c r="Q16" s="79">
        <v>12</v>
      </c>
      <c r="R16" s="217"/>
      <c r="S16" s="214"/>
      <c r="T16" s="275"/>
      <c r="U16" s="215"/>
      <c r="V16" s="215"/>
      <c r="W16" s="216"/>
    </row>
    <row r="17" spans="1:23">
      <c r="A17" s="98" t="str">
        <f>연간현금흐름!B37</f>
        <v>대출원금</v>
      </c>
      <c r="B17" s="77">
        <f t="shared" ref="B17" si="6">SUMIF($P$4:$P$94,A17,$M$4:$M$94)+SUMIF($W$4:$W$57,A17,$T$4:$T$57)</f>
        <v>0</v>
      </c>
      <c r="C17" s="99" t="e">
        <f t="shared" ref="C17:C28" si="7">B17/$B$28</f>
        <v>#DIV/0!</v>
      </c>
      <c r="E17" s="338"/>
      <c r="F17" s="95" t="str">
        <f>연간현금흐름!B24</f>
        <v>의류/잡화</v>
      </c>
      <c r="G17" s="77">
        <f t="shared" si="4"/>
        <v>0</v>
      </c>
      <c r="H17" s="96" t="e">
        <f t="shared" ref="H17:H23" si="8">G17/$G$28</f>
        <v>#DIV/0!</v>
      </c>
      <c r="I17" s="78"/>
      <c r="J17" s="79">
        <v>14</v>
      </c>
      <c r="K17" s="80"/>
      <c r="L17" s="81"/>
      <c r="M17" s="82"/>
      <c r="N17" s="83"/>
      <c r="O17" s="83"/>
      <c r="P17" s="84"/>
      <c r="Q17" s="79">
        <v>13</v>
      </c>
      <c r="R17" s="217"/>
      <c r="S17" s="214"/>
      <c r="T17" s="275"/>
      <c r="U17" s="215"/>
      <c r="V17" s="215"/>
      <c r="W17" s="216"/>
    </row>
    <row r="18" spans="1:23">
      <c r="A18" s="98" t="str">
        <f>연간현금흐름!B38</f>
        <v>대출이자</v>
      </c>
      <c r="B18" s="77">
        <f t="shared" ref="B18:B24" si="9">SUMIF($P$4:$P$94,A18,$M$4:$M$94)+SUMIF($W$4:$W$57,A18,$T$4:$T$57)</f>
        <v>0</v>
      </c>
      <c r="C18" s="99" t="e">
        <f t="shared" ref="C18:C24" si="10">B18/$B$28</f>
        <v>#DIV/0!</v>
      </c>
      <c r="E18" s="338"/>
      <c r="F18" s="95" t="str">
        <f>연간현금흐름!B25</f>
        <v>화장품</v>
      </c>
      <c r="G18" s="77">
        <f t="shared" si="4"/>
        <v>0</v>
      </c>
      <c r="H18" s="96" t="e">
        <f t="shared" si="8"/>
        <v>#DIV/0!</v>
      </c>
      <c r="I18" s="78"/>
      <c r="J18" s="79">
        <v>15</v>
      </c>
      <c r="K18" s="80"/>
      <c r="L18" s="81"/>
      <c r="M18" s="82"/>
      <c r="N18" s="83"/>
      <c r="O18" s="83"/>
      <c r="P18" s="84"/>
      <c r="Q18" s="79">
        <v>14</v>
      </c>
      <c r="R18" s="217"/>
      <c r="S18" s="214"/>
      <c r="T18" s="275"/>
      <c r="U18" s="215"/>
      <c r="V18" s="215"/>
      <c r="W18" s="216"/>
    </row>
    <row r="19" spans="1:23">
      <c r="A19" s="98" t="str">
        <f>연간현금흐름!B39</f>
        <v>보험</v>
      </c>
      <c r="B19" s="77">
        <f t="shared" si="9"/>
        <v>0</v>
      </c>
      <c r="C19" s="99" t="e">
        <f t="shared" si="10"/>
        <v>#DIV/0!</v>
      </c>
      <c r="E19" s="338"/>
      <c r="F19" s="95" t="str">
        <f>연간현금흐름!B26</f>
        <v>미용</v>
      </c>
      <c r="G19" s="77">
        <f t="shared" si="4"/>
        <v>0</v>
      </c>
      <c r="H19" s="96" t="e">
        <f t="shared" si="8"/>
        <v>#DIV/0!</v>
      </c>
      <c r="I19" s="78"/>
      <c r="J19" s="79">
        <v>16</v>
      </c>
      <c r="K19" s="80"/>
      <c r="L19" s="81"/>
      <c r="M19" s="82"/>
      <c r="N19" s="83"/>
      <c r="O19" s="83"/>
      <c r="P19" s="84"/>
      <c r="Q19" s="79">
        <v>15</v>
      </c>
      <c r="R19" s="217"/>
      <c r="S19" s="214"/>
      <c r="T19" s="274"/>
      <c r="U19" s="215"/>
      <c r="V19" s="215"/>
      <c r="W19" s="216"/>
    </row>
    <row r="20" spans="1:23">
      <c r="A20" s="98" t="str">
        <f>연간현금흐름!B40</f>
        <v>목표적금</v>
      </c>
      <c r="B20" s="77">
        <f t="shared" si="9"/>
        <v>0</v>
      </c>
      <c r="C20" s="99" t="e">
        <f t="shared" si="10"/>
        <v>#DIV/0!</v>
      </c>
      <c r="E20" s="338"/>
      <c r="F20" s="95" t="str">
        <f>연간현금흐름!B27</f>
        <v>취미</v>
      </c>
      <c r="G20" s="77">
        <f t="shared" si="4"/>
        <v>0</v>
      </c>
      <c r="H20" s="96" t="e">
        <f t="shared" si="8"/>
        <v>#DIV/0!</v>
      </c>
      <c r="I20" s="78"/>
      <c r="J20" s="79">
        <v>17</v>
      </c>
      <c r="K20" s="80"/>
      <c r="L20" s="81"/>
      <c r="M20" s="82"/>
      <c r="N20" s="83"/>
      <c r="O20" s="83"/>
      <c r="P20" s="84"/>
      <c r="Q20" s="79">
        <v>16</v>
      </c>
      <c r="R20" s="217"/>
      <c r="S20" s="214"/>
      <c r="T20" s="275"/>
      <c r="U20" s="215"/>
      <c r="V20" s="215"/>
      <c r="W20" s="216"/>
    </row>
    <row r="21" spans="1:23">
      <c r="A21" s="98" t="str">
        <f>연간현금흐름!B41</f>
        <v>단기적금</v>
      </c>
      <c r="B21" s="77">
        <f t="shared" si="9"/>
        <v>0</v>
      </c>
      <c r="C21" s="99" t="e">
        <f t="shared" si="10"/>
        <v>#DIV/0!</v>
      </c>
      <c r="E21" s="338"/>
      <c r="F21" s="95" t="str">
        <f>연간현금흐름!B28</f>
        <v>건강</v>
      </c>
      <c r="G21" s="77">
        <f t="shared" si="4"/>
        <v>0</v>
      </c>
      <c r="H21" s="96" t="e">
        <f t="shared" si="8"/>
        <v>#DIV/0!</v>
      </c>
      <c r="I21" s="78"/>
      <c r="J21" s="79">
        <v>18</v>
      </c>
      <c r="K21" s="80"/>
      <c r="L21" s="81"/>
      <c r="M21" s="82"/>
      <c r="N21" s="83"/>
      <c r="O21" s="83"/>
      <c r="P21" s="84"/>
      <c r="Q21" s="79">
        <v>17</v>
      </c>
      <c r="R21" s="217"/>
      <c r="S21" s="214"/>
      <c r="T21" s="275"/>
      <c r="U21" s="215"/>
      <c r="V21" s="215"/>
      <c r="W21" s="216"/>
    </row>
    <row r="22" spans="1:23">
      <c r="A22" s="98" t="str">
        <f>연간현금흐름!B42</f>
        <v>장기적금</v>
      </c>
      <c r="B22" s="77">
        <f t="shared" si="9"/>
        <v>0</v>
      </c>
      <c r="C22" s="99" t="e">
        <f t="shared" si="10"/>
        <v>#DIV/0!</v>
      </c>
      <c r="E22" s="338"/>
      <c r="F22" s="95" t="str">
        <f>연간현금흐름!B29</f>
        <v>세금</v>
      </c>
      <c r="G22" s="77">
        <f t="shared" si="4"/>
        <v>0</v>
      </c>
      <c r="H22" s="96" t="e">
        <f t="shared" si="8"/>
        <v>#DIV/0!</v>
      </c>
      <c r="I22" s="78"/>
      <c r="J22" s="79">
        <v>19</v>
      </c>
      <c r="K22" s="80"/>
      <c r="L22" s="81"/>
      <c r="M22" s="82"/>
      <c r="N22" s="83"/>
      <c r="O22" s="83"/>
      <c r="P22" s="84"/>
      <c r="Q22" s="79"/>
      <c r="R22" s="217"/>
      <c r="S22" s="218" t="s">
        <v>216</v>
      </c>
      <c r="T22" s="276">
        <f>SUM(T4:T21)</f>
        <v>0</v>
      </c>
      <c r="U22" s="215"/>
      <c r="V22" s="215"/>
      <c r="W22" s="216"/>
    </row>
    <row r="23" spans="1:23">
      <c r="A23" s="98" t="str">
        <f>연간현금흐름!B43</f>
        <v>자유적금</v>
      </c>
      <c r="B23" s="77">
        <f t="shared" si="9"/>
        <v>0</v>
      </c>
      <c r="C23" s="99" t="e">
        <f t="shared" si="10"/>
        <v>#DIV/0!</v>
      </c>
      <c r="E23" s="338"/>
      <c r="F23" s="95" t="str">
        <f>연간현금흐름!B30</f>
        <v>경조사</v>
      </c>
      <c r="G23" s="77">
        <f t="shared" si="4"/>
        <v>0</v>
      </c>
      <c r="H23" s="96" t="e">
        <f t="shared" si="8"/>
        <v>#DIV/0!</v>
      </c>
      <c r="I23" s="78"/>
      <c r="J23" s="79">
        <v>20</v>
      </c>
      <c r="K23" s="80"/>
      <c r="L23" s="81"/>
      <c r="M23" s="82"/>
      <c r="N23" s="83"/>
      <c r="O23" s="83"/>
      <c r="P23" s="84"/>
      <c r="Q23" s="79"/>
      <c r="R23" s="106"/>
      <c r="S23" s="107"/>
      <c r="T23" s="277"/>
      <c r="U23" s="83"/>
      <c r="V23" s="259"/>
      <c r="W23" s="84"/>
    </row>
    <row r="24" spans="1:23">
      <c r="A24" s="98" t="str">
        <f>연간현금흐름!B44</f>
        <v>기타1</v>
      </c>
      <c r="B24" s="77">
        <f t="shared" si="9"/>
        <v>0</v>
      </c>
      <c r="C24" s="99" t="e">
        <f t="shared" si="10"/>
        <v>#DIV/0!</v>
      </c>
      <c r="E24" s="338"/>
      <c r="F24" s="95" t="str">
        <f>연간현금흐름!B31</f>
        <v>기타1</v>
      </c>
      <c r="G24" s="77">
        <f t="shared" ref="G24:G26" si="11">SUMIF($O$4:$O$56,F24,$M$4:$M$56)+SUMIF($V$4:$V$57,F24,$T$4:$T$57)</f>
        <v>0</v>
      </c>
      <c r="H24" s="96" t="e">
        <f t="shared" ref="H24:H26" si="12">G24/$G$28</f>
        <v>#DIV/0!</v>
      </c>
      <c r="I24" s="78"/>
      <c r="J24" s="79">
        <v>21</v>
      </c>
      <c r="K24" s="80"/>
      <c r="L24" s="81"/>
      <c r="M24" s="82"/>
      <c r="N24" s="83"/>
      <c r="O24" s="83"/>
      <c r="P24" s="84"/>
      <c r="R24" s="85" t="s">
        <v>193</v>
      </c>
      <c r="S24" s="86"/>
      <c r="T24" s="278"/>
      <c r="U24" s="87"/>
      <c r="V24" s="87"/>
      <c r="W24" s="88"/>
    </row>
    <row r="25" spans="1:23">
      <c r="A25" s="98" t="str">
        <f>연간현금흐름!B45</f>
        <v>기타2</v>
      </c>
      <c r="B25" s="77">
        <f t="shared" ref="B25:B27" si="13">SUMIF($P$4:$P$94,A25,$M$4:$M$94)+SUMIF($W$4:$W$57,A25,$T$4:$T$57)</f>
        <v>0</v>
      </c>
      <c r="C25" s="99" t="e">
        <f t="shared" ref="C25:C27" si="14">B25/$B$28</f>
        <v>#DIV/0!</v>
      </c>
      <c r="E25" s="338"/>
      <c r="F25" s="95" t="str">
        <f>연간현금흐름!B32</f>
        <v>기타2</v>
      </c>
      <c r="G25" s="77">
        <f t="shared" si="11"/>
        <v>0</v>
      </c>
      <c r="H25" s="96" t="e">
        <f t="shared" si="12"/>
        <v>#DIV/0!</v>
      </c>
      <c r="I25" s="78"/>
      <c r="J25" s="79">
        <v>22</v>
      </c>
      <c r="K25" s="80"/>
      <c r="L25" s="81"/>
      <c r="M25" s="82"/>
      <c r="N25" s="83"/>
      <c r="O25" s="83"/>
      <c r="P25" s="84"/>
      <c r="Q25" s="79">
        <v>1</v>
      </c>
      <c r="R25" s="89"/>
      <c r="S25" s="86"/>
      <c r="T25" s="278"/>
      <c r="U25" s="87"/>
      <c r="V25" s="87"/>
      <c r="W25" s="88"/>
    </row>
    <row r="26" spans="1:23">
      <c r="A26" s="98" t="str">
        <f>연간현금흐름!B46</f>
        <v>기타3</v>
      </c>
      <c r="B26" s="77">
        <f t="shared" si="13"/>
        <v>0</v>
      </c>
      <c r="C26" s="99" t="e">
        <f t="shared" si="14"/>
        <v>#DIV/0!</v>
      </c>
      <c r="E26" s="338"/>
      <c r="F26" s="95" t="str">
        <f>연간현금흐름!B33</f>
        <v>기타3</v>
      </c>
      <c r="G26" s="77">
        <f t="shared" si="11"/>
        <v>0</v>
      </c>
      <c r="H26" s="96" t="e">
        <f t="shared" si="12"/>
        <v>#DIV/0!</v>
      </c>
      <c r="I26" s="78"/>
      <c r="J26" s="79">
        <v>23</v>
      </c>
      <c r="K26" s="80"/>
      <c r="L26" s="81"/>
      <c r="M26" s="82"/>
      <c r="N26" s="83"/>
      <c r="O26" s="83"/>
      <c r="P26" s="84"/>
      <c r="Q26" s="79">
        <v>2</v>
      </c>
      <c r="R26" s="89"/>
      <c r="S26" s="86"/>
      <c r="T26" s="278"/>
      <c r="U26" s="87"/>
      <c r="V26" s="87"/>
      <c r="W26" s="88"/>
    </row>
    <row r="27" spans="1:23" ht="12.75" thickBot="1">
      <c r="A27" s="98" t="str">
        <f>연간현금흐름!B47</f>
        <v>기타4</v>
      </c>
      <c r="B27" s="77">
        <f t="shared" si="13"/>
        <v>0</v>
      </c>
      <c r="C27" s="99" t="e">
        <f t="shared" si="14"/>
        <v>#DIV/0!</v>
      </c>
      <c r="E27" s="338"/>
      <c r="F27" s="100" t="s">
        <v>63</v>
      </c>
      <c r="G27" s="339">
        <f>SUM(G16:G26)</f>
        <v>0</v>
      </c>
      <c r="H27" s="340"/>
      <c r="I27" s="94"/>
      <c r="J27" s="79">
        <v>24</v>
      </c>
      <c r="K27" s="80"/>
      <c r="L27" s="81"/>
      <c r="M27" s="82"/>
      <c r="N27" s="83"/>
      <c r="O27" s="83"/>
      <c r="P27" s="84"/>
      <c r="Q27" s="79">
        <v>3</v>
      </c>
      <c r="R27" s="89"/>
      <c r="S27" s="86"/>
      <c r="T27" s="278"/>
      <c r="U27" s="87"/>
      <c r="V27" s="87"/>
      <c r="W27" s="88"/>
    </row>
    <row r="28" spans="1:23" ht="12.75" thickBot="1">
      <c r="A28" s="101" t="s">
        <v>63</v>
      </c>
      <c r="B28" s="102">
        <f>SUM(B17:B27)</f>
        <v>0</v>
      </c>
      <c r="C28" s="103" t="e">
        <f t="shared" si="7"/>
        <v>#DIV/0!</v>
      </c>
      <c r="E28" s="341" t="s">
        <v>67</v>
      </c>
      <c r="F28" s="342"/>
      <c r="G28" s="343">
        <f>G15+G27</f>
        <v>0</v>
      </c>
      <c r="H28" s="344"/>
      <c r="I28" s="104"/>
      <c r="J28" s="79">
        <v>25</v>
      </c>
      <c r="K28" s="80"/>
      <c r="L28" s="81"/>
      <c r="M28" s="82"/>
      <c r="N28" s="83"/>
      <c r="O28" s="83"/>
      <c r="P28" s="84"/>
      <c r="Q28" s="79">
        <v>4</v>
      </c>
      <c r="R28" s="89"/>
      <c r="S28" s="86"/>
      <c r="T28" s="278"/>
      <c r="U28" s="87"/>
      <c r="V28" s="87"/>
      <c r="W28" s="88"/>
    </row>
    <row r="29" spans="1:23" ht="12.75" thickBot="1">
      <c r="I29" s="67"/>
      <c r="J29" s="79">
        <v>26</v>
      </c>
      <c r="K29" s="80"/>
      <c r="L29" s="81"/>
      <c r="M29" s="82"/>
      <c r="N29" s="83"/>
      <c r="O29" s="83"/>
      <c r="P29" s="84"/>
      <c r="Q29" s="79">
        <v>5</v>
      </c>
      <c r="R29" s="89"/>
      <c r="S29" s="86"/>
      <c r="T29" s="278"/>
      <c r="U29" s="87"/>
      <c r="V29" s="87"/>
      <c r="W29" s="88"/>
    </row>
    <row r="30" spans="1:23">
      <c r="A30" s="327" t="s">
        <v>70</v>
      </c>
      <c r="B30" s="328"/>
      <c r="C30" s="329"/>
      <c r="D30" s="324" t="s">
        <v>71</v>
      </c>
      <c r="E30" s="325"/>
      <c r="F30" s="325"/>
      <c r="G30" s="325"/>
      <c r="H30" s="326"/>
      <c r="I30" s="67"/>
      <c r="J30" s="79">
        <v>27</v>
      </c>
      <c r="K30" s="80"/>
      <c r="L30" s="81"/>
      <c r="M30" s="82"/>
      <c r="N30" s="83"/>
      <c r="O30" s="83"/>
      <c r="P30" s="84"/>
      <c r="Q30" s="79">
        <v>6</v>
      </c>
      <c r="R30" s="89"/>
      <c r="S30" s="86"/>
      <c r="T30" s="278"/>
      <c r="U30" s="87"/>
      <c r="V30" s="87"/>
      <c r="W30" s="88"/>
    </row>
    <row r="31" spans="1:23">
      <c r="A31" s="108" t="s">
        <v>72</v>
      </c>
      <c r="B31" s="109">
        <f>G28</f>
        <v>0</v>
      </c>
      <c r="C31" s="99" t="e">
        <f>B31/$B$14</f>
        <v>#DIV/0!</v>
      </c>
      <c r="D31" s="356">
        <v>0.5</v>
      </c>
      <c r="E31" s="357"/>
      <c r="F31" s="112" t="s">
        <v>73</v>
      </c>
      <c r="G31" s="113" t="e">
        <f>IF(C31&lt;D31,"권장기준 미만","권장기준 초과")</f>
        <v>#DIV/0!</v>
      </c>
      <c r="H31" s="114" t="e">
        <f>IF(G31="권장기준 미만","양호","개선")</f>
        <v>#DIV/0!</v>
      </c>
      <c r="I31" s="67"/>
      <c r="J31" s="79">
        <v>28</v>
      </c>
      <c r="K31" s="80"/>
      <c r="L31" s="81"/>
      <c r="M31" s="82"/>
      <c r="N31" s="83"/>
      <c r="O31" s="83"/>
      <c r="P31" s="84"/>
      <c r="Q31" s="79">
        <v>7</v>
      </c>
      <c r="R31" s="89"/>
      <c r="S31" s="86"/>
      <c r="T31" s="278"/>
      <c r="U31" s="87"/>
      <c r="V31" s="87"/>
      <c r="W31" s="88"/>
    </row>
    <row r="32" spans="1:23">
      <c r="A32" s="108" t="s">
        <v>74</v>
      </c>
      <c r="B32" s="109">
        <f>SUM(B20:B27)</f>
        <v>0</v>
      </c>
      <c r="C32" s="99" t="e">
        <f>B32/$B$14</f>
        <v>#DIV/0!</v>
      </c>
      <c r="D32" s="356">
        <v>0.3</v>
      </c>
      <c r="E32" s="357"/>
      <c r="F32" s="112" t="s">
        <v>75</v>
      </c>
      <c r="G32" s="113" t="e">
        <f>IF(C32&lt;D32,"권장기준 미만","권장기준 초과")</f>
        <v>#DIV/0!</v>
      </c>
      <c r="H32" s="114" t="e">
        <f>IF(G32="권장기준 미만","개선","양호")</f>
        <v>#DIV/0!</v>
      </c>
      <c r="J32" s="79">
        <v>29</v>
      </c>
      <c r="K32" s="80"/>
      <c r="L32" s="81"/>
      <c r="M32" s="82"/>
      <c r="N32" s="83"/>
      <c r="O32" s="83"/>
      <c r="P32" s="84"/>
      <c r="Q32" s="79">
        <v>8</v>
      </c>
      <c r="R32" s="89"/>
      <c r="S32" s="86"/>
      <c r="T32" s="278"/>
      <c r="U32" s="87"/>
      <c r="V32" s="87"/>
      <c r="W32" s="88"/>
    </row>
    <row r="33" spans="1:23">
      <c r="A33" s="108" t="s">
        <v>76</v>
      </c>
      <c r="B33" s="109">
        <f>B19</f>
        <v>0</v>
      </c>
      <c r="C33" s="99" t="e">
        <f>B33/$B$14</f>
        <v>#DIV/0!</v>
      </c>
      <c r="D33" s="356">
        <v>0.09</v>
      </c>
      <c r="E33" s="357"/>
      <c r="F33" s="112" t="s">
        <v>73</v>
      </c>
      <c r="G33" s="113" t="e">
        <f>IF(C33&lt;D33,"권장기준 미만","권장기준 초과")</f>
        <v>#DIV/0!</v>
      </c>
      <c r="H33" s="114" t="e">
        <f>IF(G33="권장기준 미만","양호","개선")</f>
        <v>#DIV/0!</v>
      </c>
      <c r="J33" s="79">
        <v>30</v>
      </c>
      <c r="K33" s="80"/>
      <c r="L33" s="81"/>
      <c r="M33" s="82"/>
      <c r="N33" s="83"/>
      <c r="O33" s="83"/>
      <c r="P33" s="84"/>
      <c r="Q33" s="79">
        <v>9</v>
      </c>
      <c r="R33" s="89"/>
      <c r="S33" s="86"/>
      <c r="T33" s="278"/>
      <c r="U33" s="87"/>
      <c r="V33" s="87"/>
      <c r="W33" s="88"/>
    </row>
    <row r="34" spans="1:23" ht="12.75" thickBot="1">
      <c r="A34" s="115" t="s">
        <v>77</v>
      </c>
      <c r="B34" s="116">
        <f>B17+B18</f>
        <v>0</v>
      </c>
      <c r="C34" s="117" t="e">
        <f>B34/$B$14</f>
        <v>#DIV/0!</v>
      </c>
      <c r="D34" s="358">
        <v>0.15</v>
      </c>
      <c r="E34" s="359"/>
      <c r="F34" s="118" t="s">
        <v>73</v>
      </c>
      <c r="G34" s="119" t="e">
        <f>IF(C34&lt;D34,"권장기준 미만","권장기준 초과")</f>
        <v>#DIV/0!</v>
      </c>
      <c r="H34" s="120" t="e">
        <f>IF(G34="권장기준 미만","양호","개선")</f>
        <v>#DIV/0!</v>
      </c>
      <c r="J34" s="79">
        <v>31</v>
      </c>
      <c r="K34" s="80"/>
      <c r="L34" s="81"/>
      <c r="M34" s="82"/>
      <c r="N34" s="83"/>
      <c r="O34" s="83"/>
      <c r="P34" s="84"/>
      <c r="Q34" s="79">
        <v>10</v>
      </c>
      <c r="R34" s="89"/>
      <c r="S34" s="86"/>
      <c r="T34" s="278"/>
      <c r="U34" s="87"/>
      <c r="V34" s="87"/>
      <c r="W34" s="88"/>
    </row>
    <row r="35" spans="1:23" ht="12.75" thickBot="1">
      <c r="J35" s="79">
        <v>32</v>
      </c>
      <c r="K35" s="80"/>
      <c r="L35" s="81"/>
      <c r="M35" s="82"/>
      <c r="N35" s="83"/>
      <c r="O35" s="83"/>
      <c r="P35" s="84"/>
      <c r="Q35" s="79">
        <v>11</v>
      </c>
      <c r="R35" s="89"/>
      <c r="S35" s="86"/>
      <c r="T35" s="278"/>
      <c r="U35" s="87"/>
      <c r="V35" s="87"/>
      <c r="W35" s="88"/>
    </row>
    <row r="36" spans="1:23">
      <c r="A36" s="324" t="s">
        <v>98</v>
      </c>
      <c r="B36" s="325"/>
      <c r="C36" s="326"/>
      <c r="E36" s="327" t="s">
        <v>68</v>
      </c>
      <c r="F36" s="328"/>
      <c r="G36" s="328"/>
      <c r="H36" s="329"/>
      <c r="J36" s="79">
        <v>33</v>
      </c>
      <c r="K36" s="80"/>
      <c r="L36" s="81"/>
      <c r="M36" s="82"/>
      <c r="N36" s="83"/>
      <c r="O36" s="83"/>
      <c r="P36" s="84"/>
      <c r="Q36" s="79">
        <v>12</v>
      </c>
      <c r="R36" s="89"/>
      <c r="S36" s="86"/>
      <c r="T36" s="278"/>
      <c r="U36" s="87"/>
      <c r="V36" s="87"/>
      <c r="W36" s="88"/>
    </row>
    <row r="37" spans="1:23">
      <c r="A37" s="347"/>
      <c r="B37" s="348"/>
      <c r="C37" s="349"/>
      <c r="E37" s="345" t="str">
        <f>연간현금흐름!B51</f>
        <v>신용카드</v>
      </c>
      <c r="F37" s="346"/>
      <c r="G37" s="109">
        <f>SUMIF($N$4:$N$56,E37,$M$4:$M$56)+SUMIF($U$4:$U$57,E37,$T$4:$T$57)</f>
        <v>0</v>
      </c>
      <c r="H37" s="110" t="e">
        <f t="shared" ref="H37:H44" si="15">G37/$G$44</f>
        <v>#DIV/0!</v>
      </c>
      <c r="J37" s="79">
        <v>34</v>
      </c>
      <c r="K37" s="80"/>
      <c r="L37" s="81"/>
      <c r="M37" s="82"/>
      <c r="N37" s="83"/>
      <c r="O37" s="83"/>
      <c r="P37" s="84"/>
      <c r="Q37" s="79">
        <v>13</v>
      </c>
      <c r="R37" s="89"/>
      <c r="S37" s="86"/>
      <c r="T37" s="278"/>
      <c r="U37" s="87"/>
      <c r="V37" s="87"/>
      <c r="W37" s="88"/>
    </row>
    <row r="38" spans="1:23">
      <c r="A38" s="350"/>
      <c r="B38" s="351"/>
      <c r="C38" s="352"/>
      <c r="E38" s="345" t="str">
        <f>연간현금흐름!B52</f>
        <v>체크카드</v>
      </c>
      <c r="F38" s="346"/>
      <c r="G38" s="109">
        <f t="shared" ref="G38:G43" si="16">SUMIF($N$4:$N$56,E38,$M$4:$M$56)+SUMIF($U$4:$U$57,E38,$T$4:$T$57)</f>
        <v>0</v>
      </c>
      <c r="H38" s="110" t="e">
        <f t="shared" si="15"/>
        <v>#DIV/0!</v>
      </c>
      <c r="J38" s="79">
        <v>35</v>
      </c>
      <c r="K38" s="80"/>
      <c r="L38" s="81"/>
      <c r="M38" s="82"/>
      <c r="N38" s="83"/>
      <c r="O38" s="83"/>
      <c r="P38" s="84"/>
      <c r="Q38" s="79">
        <v>14</v>
      </c>
      <c r="R38" s="89"/>
      <c r="S38" s="86"/>
      <c r="T38" s="278"/>
      <c r="U38" s="87"/>
      <c r="V38" s="87"/>
      <c r="W38" s="88"/>
    </row>
    <row r="39" spans="1:23">
      <c r="A39" s="350"/>
      <c r="B39" s="351"/>
      <c r="C39" s="352"/>
      <c r="E39" s="345" t="str">
        <f>연간현금흐름!B53</f>
        <v>신랑용돈</v>
      </c>
      <c r="F39" s="346"/>
      <c r="G39" s="109">
        <f t="shared" si="16"/>
        <v>0</v>
      </c>
      <c r="H39" s="110" t="e">
        <f t="shared" si="15"/>
        <v>#DIV/0!</v>
      </c>
      <c r="J39" s="79">
        <v>36</v>
      </c>
      <c r="K39" s="80"/>
      <c r="L39" s="81"/>
      <c r="M39" s="82"/>
      <c r="N39" s="83"/>
      <c r="O39" s="83"/>
      <c r="P39" s="84"/>
      <c r="Q39" s="79">
        <v>15</v>
      </c>
      <c r="R39" s="89"/>
      <c r="S39" s="86"/>
      <c r="T39" s="278"/>
      <c r="U39" s="87"/>
      <c r="V39" s="87"/>
      <c r="W39" s="88"/>
    </row>
    <row r="40" spans="1:23">
      <c r="A40" s="350"/>
      <c r="B40" s="351"/>
      <c r="C40" s="352"/>
      <c r="E40" s="345" t="str">
        <f>연간현금흐름!B54</f>
        <v>신부용돈</v>
      </c>
      <c r="F40" s="346"/>
      <c r="G40" s="109">
        <f t="shared" si="16"/>
        <v>0</v>
      </c>
      <c r="H40" s="110" t="e">
        <f t="shared" si="15"/>
        <v>#DIV/0!</v>
      </c>
      <c r="J40" s="79">
        <v>37</v>
      </c>
      <c r="K40" s="80"/>
      <c r="L40" s="81"/>
      <c r="M40" s="82"/>
      <c r="N40" s="83"/>
      <c r="O40" s="83"/>
      <c r="P40" s="84"/>
      <c r="Q40" s="79">
        <v>16</v>
      </c>
      <c r="R40" s="89"/>
      <c r="S40" s="86"/>
      <c r="T40" s="278"/>
      <c r="U40" s="87"/>
      <c r="V40" s="87"/>
      <c r="W40" s="88"/>
    </row>
    <row r="41" spans="1:23">
      <c r="A41" s="350"/>
      <c r="B41" s="351"/>
      <c r="C41" s="352"/>
      <c r="E41" s="345" t="str">
        <f>연간현금흐름!B55</f>
        <v>현금</v>
      </c>
      <c r="F41" s="346"/>
      <c r="G41" s="109">
        <f t="shared" si="16"/>
        <v>0</v>
      </c>
      <c r="H41" s="110" t="e">
        <f t="shared" si="15"/>
        <v>#DIV/0!</v>
      </c>
      <c r="J41" s="79">
        <v>38</v>
      </c>
      <c r="K41" s="80"/>
      <c r="L41" s="81"/>
      <c r="M41" s="82"/>
      <c r="N41" s="83"/>
      <c r="O41" s="83"/>
      <c r="P41" s="84"/>
      <c r="Q41" s="79">
        <v>17</v>
      </c>
      <c r="R41" s="89"/>
      <c r="S41" s="86"/>
      <c r="T41" s="278"/>
      <c r="U41" s="87"/>
      <c r="V41" s="87"/>
      <c r="W41" s="88"/>
    </row>
    <row r="42" spans="1:23">
      <c r="A42" s="350"/>
      <c r="B42" s="351"/>
      <c r="C42" s="352"/>
      <c r="E42" s="345" t="str">
        <f>연간현금흐름!B56</f>
        <v>포인트</v>
      </c>
      <c r="F42" s="346"/>
      <c r="G42" s="109">
        <f t="shared" si="16"/>
        <v>0</v>
      </c>
      <c r="H42" s="110" t="e">
        <f t="shared" si="15"/>
        <v>#DIV/0!</v>
      </c>
      <c r="J42" s="79">
        <v>39</v>
      </c>
      <c r="K42" s="80"/>
      <c r="L42" s="81"/>
      <c r="M42" s="82"/>
      <c r="N42" s="83"/>
      <c r="O42" s="83"/>
      <c r="P42" s="84"/>
      <c r="Q42" s="79"/>
      <c r="R42" s="89"/>
      <c r="S42" s="105" t="s">
        <v>184</v>
      </c>
      <c r="T42" s="279">
        <f>SUM(T24:T41)</f>
        <v>0</v>
      </c>
      <c r="U42" s="87"/>
      <c r="V42" s="87"/>
      <c r="W42" s="88"/>
    </row>
    <row r="43" spans="1:23">
      <c r="A43" s="350"/>
      <c r="B43" s="351"/>
      <c r="C43" s="352"/>
      <c r="E43" s="345" t="str">
        <f>연간현금흐름!B57</f>
        <v>기타</v>
      </c>
      <c r="F43" s="346"/>
      <c r="G43" s="109">
        <f t="shared" si="16"/>
        <v>0</v>
      </c>
      <c r="H43" s="110" t="e">
        <f t="shared" si="15"/>
        <v>#DIV/0!</v>
      </c>
      <c r="J43" s="79">
        <v>40</v>
      </c>
      <c r="K43" s="80"/>
      <c r="L43" s="81"/>
      <c r="M43" s="82"/>
      <c r="N43" s="83"/>
      <c r="O43" s="83"/>
      <c r="P43" s="84"/>
      <c r="Q43" s="79"/>
      <c r="R43" s="106"/>
      <c r="S43" s="107"/>
      <c r="T43" s="277"/>
      <c r="U43" s="83"/>
      <c r="V43" s="259"/>
      <c r="W43" s="84"/>
    </row>
    <row r="44" spans="1:23" ht="12.75" thickBot="1">
      <c r="A44" s="353"/>
      <c r="B44" s="354"/>
      <c r="C44" s="355"/>
      <c r="E44" s="335" t="s">
        <v>69</v>
      </c>
      <c r="F44" s="336"/>
      <c r="G44" s="111">
        <f>SUM(G37:G43)</f>
        <v>0</v>
      </c>
      <c r="H44" s="212" t="e">
        <f t="shared" si="15"/>
        <v>#DIV/0!</v>
      </c>
      <c r="J44" s="79">
        <v>41</v>
      </c>
      <c r="K44" s="80"/>
      <c r="L44" s="81"/>
      <c r="M44" s="82"/>
      <c r="N44" s="83"/>
      <c r="O44" s="83"/>
      <c r="P44" s="84"/>
      <c r="Q44" s="79"/>
      <c r="R44" s="124" t="s">
        <v>199</v>
      </c>
      <c r="S44" s="125"/>
      <c r="T44" s="280"/>
      <c r="U44" s="126"/>
      <c r="V44" s="126"/>
      <c r="W44" s="127"/>
    </row>
    <row r="45" spans="1:23">
      <c r="J45" s="79">
        <v>42</v>
      </c>
      <c r="K45" s="80"/>
      <c r="L45" s="81"/>
      <c r="M45" s="82"/>
      <c r="N45" s="83"/>
      <c r="O45" s="83"/>
      <c r="P45" s="84"/>
      <c r="Q45" s="79">
        <v>1</v>
      </c>
      <c r="R45" s="128"/>
      <c r="S45" s="125"/>
      <c r="T45" s="280"/>
      <c r="U45" s="126"/>
      <c r="V45" s="126"/>
      <c r="W45" s="127"/>
    </row>
    <row r="46" spans="1:23">
      <c r="J46" s="79">
        <v>43</v>
      </c>
      <c r="K46" s="80"/>
      <c r="L46" s="81"/>
      <c r="M46" s="82"/>
      <c r="N46" s="83"/>
      <c r="O46" s="83"/>
      <c r="P46" s="84"/>
      <c r="Q46" s="79">
        <v>2</v>
      </c>
      <c r="R46" s="128"/>
      <c r="S46" s="125"/>
      <c r="T46" s="280"/>
      <c r="U46" s="126"/>
      <c r="V46" s="126"/>
      <c r="W46" s="127"/>
    </row>
    <row r="47" spans="1:23">
      <c r="J47" s="79">
        <v>44</v>
      </c>
      <c r="K47" s="80"/>
      <c r="L47" s="81"/>
      <c r="M47" s="82"/>
      <c r="N47" s="83"/>
      <c r="O47" s="83"/>
      <c r="P47" s="84"/>
      <c r="Q47" s="79">
        <v>3</v>
      </c>
      <c r="R47" s="128"/>
      <c r="S47" s="125"/>
      <c r="T47" s="280"/>
      <c r="U47" s="126"/>
      <c r="V47" s="126"/>
      <c r="W47" s="127"/>
    </row>
    <row r="48" spans="1:23">
      <c r="J48" s="79">
        <v>45</v>
      </c>
      <c r="K48" s="80"/>
      <c r="L48" s="81"/>
      <c r="M48" s="82"/>
      <c r="N48" s="83"/>
      <c r="O48" s="83"/>
      <c r="P48" s="84"/>
      <c r="Q48" s="79">
        <v>4</v>
      </c>
      <c r="R48" s="128"/>
      <c r="S48" s="131" t="s">
        <v>63</v>
      </c>
      <c r="T48" s="281">
        <f>SUM(T44:T47)</f>
        <v>0</v>
      </c>
      <c r="U48" s="126"/>
      <c r="V48" s="126"/>
      <c r="W48" s="127"/>
    </row>
    <row r="49" spans="10:23">
      <c r="J49" s="79">
        <v>46</v>
      </c>
      <c r="K49" s="80"/>
      <c r="L49" s="81"/>
      <c r="M49" s="82"/>
      <c r="N49" s="83"/>
      <c r="O49" s="83"/>
      <c r="P49" s="84"/>
      <c r="Q49" s="79"/>
      <c r="R49" s="121"/>
      <c r="S49" s="122"/>
      <c r="T49" s="277"/>
      <c r="U49" s="83"/>
      <c r="V49" s="259"/>
      <c r="W49" s="123"/>
    </row>
    <row r="50" spans="10:23">
      <c r="J50" s="79">
        <v>47</v>
      </c>
      <c r="K50" s="121"/>
      <c r="L50" s="122"/>
      <c r="M50" s="82"/>
      <c r="N50" s="83"/>
      <c r="O50" s="83"/>
      <c r="P50" s="84"/>
      <c r="Q50" s="79"/>
      <c r="R50" s="219" t="s">
        <v>79</v>
      </c>
      <c r="S50" s="220"/>
      <c r="T50" s="282"/>
      <c r="U50" s="221"/>
      <c r="V50" s="221"/>
      <c r="W50" s="222"/>
    </row>
    <row r="51" spans="10:23">
      <c r="J51" s="79">
        <v>48</v>
      </c>
      <c r="K51" s="121"/>
      <c r="L51" s="122"/>
      <c r="M51" s="82"/>
      <c r="N51" s="83"/>
      <c r="O51" s="83"/>
      <c r="P51" s="84"/>
      <c r="Q51" s="79">
        <v>1</v>
      </c>
      <c r="R51" s="223"/>
      <c r="S51" s="220"/>
      <c r="T51" s="282"/>
      <c r="U51" s="221"/>
      <c r="V51" s="221"/>
      <c r="W51" s="222"/>
    </row>
    <row r="52" spans="10:23">
      <c r="J52" s="79">
        <v>49</v>
      </c>
      <c r="K52" s="121"/>
      <c r="L52" s="122"/>
      <c r="M52" s="82"/>
      <c r="N52" s="83"/>
      <c r="O52" s="83"/>
      <c r="P52" s="84"/>
      <c r="Q52" s="79">
        <v>2</v>
      </c>
      <c r="R52" s="223"/>
      <c r="S52" s="220"/>
      <c r="T52" s="282"/>
      <c r="U52" s="221"/>
      <c r="V52" s="221"/>
      <c r="W52" s="222"/>
    </row>
    <row r="53" spans="10:23">
      <c r="J53" s="79">
        <v>50</v>
      </c>
      <c r="K53" s="121"/>
      <c r="L53" s="122"/>
      <c r="M53" s="82"/>
      <c r="N53" s="83"/>
      <c r="O53" s="83"/>
      <c r="P53" s="84"/>
      <c r="Q53" s="79">
        <v>3</v>
      </c>
      <c r="R53" s="223"/>
      <c r="S53" s="220"/>
      <c r="T53" s="282"/>
      <c r="U53" s="221"/>
      <c r="V53" s="221"/>
      <c r="W53" s="222"/>
    </row>
    <row r="54" spans="10:23">
      <c r="J54" s="79">
        <v>51</v>
      </c>
      <c r="K54" s="121"/>
      <c r="L54" s="122"/>
      <c r="M54" s="82"/>
      <c r="N54" s="83"/>
      <c r="O54" s="83"/>
      <c r="P54" s="84"/>
      <c r="Q54" s="79">
        <v>4</v>
      </c>
      <c r="R54" s="223"/>
      <c r="S54" s="220"/>
      <c r="T54" s="282"/>
      <c r="U54" s="221"/>
      <c r="V54" s="221"/>
      <c r="W54" s="222"/>
    </row>
    <row r="55" spans="10:23">
      <c r="J55" s="79">
        <v>52</v>
      </c>
      <c r="K55" s="121"/>
      <c r="L55" s="122"/>
      <c r="M55" s="82"/>
      <c r="N55" s="83"/>
      <c r="O55" s="83"/>
      <c r="P55" s="84"/>
      <c r="Q55" s="79">
        <v>5</v>
      </c>
      <c r="R55" s="223"/>
      <c r="S55" s="220"/>
      <c r="T55" s="282"/>
      <c r="U55" s="221"/>
      <c r="V55" s="221"/>
      <c r="W55" s="222"/>
    </row>
    <row r="56" spans="10:23">
      <c r="J56" s="79">
        <v>53</v>
      </c>
      <c r="K56" s="121"/>
      <c r="L56" s="122"/>
      <c r="M56" s="82"/>
      <c r="N56" s="83"/>
      <c r="O56" s="83"/>
      <c r="P56" s="84"/>
      <c r="Q56" s="79">
        <v>6</v>
      </c>
      <c r="R56" s="223"/>
      <c r="S56" s="220"/>
      <c r="T56" s="282"/>
      <c r="U56" s="221"/>
      <c r="V56" s="221"/>
      <c r="W56" s="222"/>
    </row>
    <row r="57" spans="10:23">
      <c r="J57" s="79"/>
      <c r="K57" s="121"/>
      <c r="L57" s="129" t="s">
        <v>63</v>
      </c>
      <c r="M57" s="130">
        <f>SUM(M4:M56)</f>
        <v>0</v>
      </c>
      <c r="N57" s="83"/>
      <c r="O57" s="83"/>
      <c r="P57" s="84"/>
      <c r="Q57" s="79"/>
      <c r="R57" s="223"/>
      <c r="S57" s="224" t="s">
        <v>63</v>
      </c>
      <c r="T57" s="283">
        <f>SUM(T50:T56)</f>
        <v>0</v>
      </c>
      <c r="U57" s="221"/>
      <c r="V57" s="221"/>
      <c r="W57" s="222"/>
    </row>
  </sheetData>
  <mergeCells count="28">
    <mergeCell ref="A37:C44"/>
    <mergeCell ref="E37:F37"/>
    <mergeCell ref="E38:F38"/>
    <mergeCell ref="E39:F39"/>
    <mergeCell ref="E40:F40"/>
    <mergeCell ref="E41:F41"/>
    <mergeCell ref="E42:F42"/>
    <mergeCell ref="E43:F43"/>
    <mergeCell ref="E44:F44"/>
    <mergeCell ref="D31:E31"/>
    <mergeCell ref="D32:E32"/>
    <mergeCell ref="D33:E33"/>
    <mergeCell ref="D34:E34"/>
    <mergeCell ref="A36:C36"/>
    <mergeCell ref="E36:H36"/>
    <mergeCell ref="A30:C30"/>
    <mergeCell ref="D30:H30"/>
    <mergeCell ref="B1:C1"/>
    <mergeCell ref="D1:H1"/>
    <mergeCell ref="A3:C3"/>
    <mergeCell ref="E3:H3"/>
    <mergeCell ref="E4:E15"/>
    <mergeCell ref="G15:H15"/>
    <mergeCell ref="A16:C16"/>
    <mergeCell ref="E16:E27"/>
    <mergeCell ref="G27:H27"/>
    <mergeCell ref="E28:F28"/>
    <mergeCell ref="G28:H28"/>
  </mergeCells>
  <phoneticPr fontId="11" type="noConversion"/>
  <dataValidations count="5">
    <dataValidation type="list" allowBlank="1" showInputMessage="1" showErrorMessage="1" sqref="P4:P57 W4:W57">
      <formula1>$A$17:$A$27</formula1>
    </dataValidation>
    <dataValidation type="list" allowBlank="1" showInputMessage="1" showErrorMessage="1" sqref="U43 U23 U49">
      <formula1>$E$37:$E$39</formula1>
    </dataValidation>
    <dataValidation type="list" allowBlank="1" showInputMessage="1" showErrorMessage="1" sqref="N57 U48 U42 U22 U57">
      <formula1>$E$37:$E$41</formula1>
    </dataValidation>
    <dataValidation type="list" allowBlank="1" showInputMessage="1" showErrorMessage="1" sqref="N4:N56 U4:U21 U24:U41 U44:U47 U50:U56">
      <formula1>$E$37:$E$43</formula1>
    </dataValidation>
    <dataValidation type="list" allowBlank="1" showInputMessage="1" showErrorMessage="1" sqref="O4:O57 V4:V57">
      <formula1>$F$4:$F$26</formula1>
    </dataValidation>
  </dataValidations>
  <pageMargins left="0.70866141732283472" right="0.70866141732283472" top="0.74803149606299213" bottom="0.74803149606299213" header="0.31496062992125984" footer="0.31496062992125984"/>
  <pageSetup paperSize="9" scale="95" orientation="portrait" r:id="rId1"/>
  <colBreaks count="2" manualBreakCount="2">
    <brk id="9" max="1048575" man="1"/>
    <brk id="16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0" tint="-0.499984740745262"/>
  </sheetPr>
  <dimension ref="A1:W57"/>
  <sheetViews>
    <sheetView zoomScale="90" zoomScaleNormal="90" workbookViewId="0">
      <selection activeCell="W71" sqref="W71"/>
    </sheetView>
  </sheetViews>
  <sheetFormatPr defaultRowHeight="12"/>
  <cols>
    <col min="1" max="1" width="12.625" style="4" customWidth="1"/>
    <col min="2" max="2" width="10.625" style="4" customWidth="1"/>
    <col min="3" max="3" width="8.5" style="4" bestFit="1" customWidth="1"/>
    <col min="4" max="4" width="1.25" style="4" customWidth="1"/>
    <col min="5" max="5" width="3" style="4" bestFit="1" customWidth="1"/>
    <col min="6" max="6" width="12" style="4" customWidth="1"/>
    <col min="7" max="7" width="10.875" style="4" customWidth="1"/>
    <col min="8" max="8" width="8.5" style="4" bestFit="1" customWidth="1"/>
    <col min="9" max="9" width="0.875" style="4" customWidth="1"/>
    <col min="10" max="10" width="4.125" style="4" customWidth="1"/>
    <col min="11" max="11" width="9.625" style="4" customWidth="1"/>
    <col min="12" max="12" width="43.625" style="4" customWidth="1"/>
    <col min="13" max="13" width="11.625" style="4" customWidth="1"/>
    <col min="14" max="16" width="8.625" style="4" customWidth="1"/>
    <col min="17" max="17" width="4.125" style="4" customWidth="1"/>
    <col min="18" max="18" width="9.625" style="4" customWidth="1"/>
    <col min="19" max="19" width="35.125" style="4" customWidth="1"/>
    <col min="20" max="20" width="11.625" style="272" customWidth="1"/>
    <col min="21" max="22" width="8.625" style="4" customWidth="1"/>
    <col min="23" max="23" width="9.25" style="4" bestFit="1" customWidth="1"/>
    <col min="24" max="16384" width="9" style="4"/>
  </cols>
  <sheetData>
    <row r="1" spans="1:23" ht="21" thickBot="1">
      <c r="A1" s="65" t="s">
        <v>114</v>
      </c>
      <c r="B1" s="322" t="str">
        <f>연간현금흐름!A1</f>
        <v>우리 집</v>
      </c>
      <c r="C1" s="322"/>
      <c r="D1" s="323" t="s">
        <v>9</v>
      </c>
      <c r="E1" s="323"/>
      <c r="F1" s="323"/>
      <c r="G1" s="323"/>
      <c r="H1" s="323"/>
      <c r="I1" s="66"/>
      <c r="J1" s="66"/>
      <c r="K1" s="66"/>
      <c r="L1" s="66"/>
      <c r="M1" s="66"/>
      <c r="N1" s="66"/>
      <c r="O1" s="66"/>
      <c r="P1" s="66"/>
    </row>
    <row r="2" spans="1:23" ht="8.25" customHeight="1" thickTop="1" thickBot="1">
      <c r="I2" s="67"/>
    </row>
    <row r="3" spans="1:23">
      <c r="A3" s="324" t="s">
        <v>0</v>
      </c>
      <c r="B3" s="325"/>
      <c r="C3" s="326"/>
      <c r="D3" s="68"/>
      <c r="E3" s="327" t="s">
        <v>1</v>
      </c>
      <c r="F3" s="328"/>
      <c r="G3" s="328"/>
      <c r="H3" s="329"/>
      <c r="I3" s="69"/>
      <c r="J3" s="70" t="s">
        <v>3</v>
      </c>
      <c r="K3" s="71" t="s">
        <v>4</v>
      </c>
      <c r="L3" s="71" t="s">
        <v>5</v>
      </c>
      <c r="M3" s="71" t="s">
        <v>6</v>
      </c>
      <c r="N3" s="71" t="s">
        <v>7</v>
      </c>
      <c r="O3" s="71" t="s">
        <v>8</v>
      </c>
      <c r="P3" s="72" t="s">
        <v>166</v>
      </c>
      <c r="Q3" s="70" t="s">
        <v>3</v>
      </c>
      <c r="R3" s="71" t="s">
        <v>217</v>
      </c>
      <c r="S3" s="71" t="s">
        <v>218</v>
      </c>
      <c r="T3" s="273" t="s">
        <v>168</v>
      </c>
      <c r="U3" s="71" t="s">
        <v>7</v>
      </c>
      <c r="V3" s="71" t="s">
        <v>219</v>
      </c>
      <c r="W3" s="72" t="s">
        <v>166</v>
      </c>
    </row>
    <row r="4" spans="1:23" ht="12" customHeight="1">
      <c r="A4" s="73" t="s">
        <v>100</v>
      </c>
      <c r="B4" s="74"/>
      <c r="C4" s="75" t="e">
        <f t="shared" ref="C4:C9" si="0">B4/$B$14</f>
        <v>#DIV/0!</v>
      </c>
      <c r="E4" s="330" t="s">
        <v>2</v>
      </c>
      <c r="F4" s="76" t="str">
        <f>연간현금흐름!B11</f>
        <v>인터넷마트</v>
      </c>
      <c r="G4" s="77">
        <f>SUMIF($O$4:$O$56,F4,$M$4:$M$56)+SUMIF($V$4:$V$57,F4,$T$4:$T$57)</f>
        <v>0</v>
      </c>
      <c r="H4" s="75" t="e">
        <f>G4/$G$28</f>
        <v>#DIV/0!</v>
      </c>
      <c r="I4" s="78"/>
      <c r="J4" s="79">
        <v>1</v>
      </c>
      <c r="K4" s="80"/>
      <c r="L4" s="81"/>
      <c r="M4" s="82"/>
      <c r="N4" s="83"/>
      <c r="O4" s="83"/>
      <c r="P4" s="84"/>
      <c r="R4" s="213" t="s">
        <v>220</v>
      </c>
      <c r="S4" s="214"/>
      <c r="T4" s="274"/>
      <c r="U4" s="215"/>
      <c r="V4" s="215"/>
      <c r="W4" s="216"/>
    </row>
    <row r="5" spans="1:23">
      <c r="A5" s="73"/>
      <c r="B5" s="74"/>
      <c r="C5" s="75" t="e">
        <f t="shared" si="0"/>
        <v>#DIV/0!</v>
      </c>
      <c r="E5" s="331"/>
      <c r="F5" s="76" t="str">
        <f>연간현금흐름!B12</f>
        <v>동네마트</v>
      </c>
      <c r="G5" s="77">
        <f t="shared" ref="G5:G14" si="1">SUMIF($O$4:$O$56,F5,$M$4:$M$56)+SUMIF($V$4:$V$57,F5,$T$4:$T$57)</f>
        <v>0</v>
      </c>
      <c r="H5" s="75" t="e">
        <f t="shared" ref="H5:H14" si="2">G5/$G$28</f>
        <v>#DIV/0!</v>
      </c>
      <c r="I5" s="78"/>
      <c r="J5" s="79">
        <v>2</v>
      </c>
      <c r="K5" s="80"/>
      <c r="L5" s="81"/>
      <c r="M5" s="82"/>
      <c r="N5" s="83"/>
      <c r="O5" s="83"/>
      <c r="P5" s="84"/>
      <c r="Q5" s="79">
        <v>1</v>
      </c>
      <c r="R5" s="217"/>
      <c r="S5" s="214"/>
      <c r="T5" s="274"/>
      <c r="U5" s="215"/>
      <c r="V5" s="215"/>
      <c r="W5" s="216"/>
    </row>
    <row r="6" spans="1:23">
      <c r="A6" s="73"/>
      <c r="B6" s="74"/>
      <c r="C6" s="75" t="e">
        <f t="shared" si="0"/>
        <v>#DIV/0!</v>
      </c>
      <c r="E6" s="331"/>
      <c r="F6" s="76" t="str">
        <f>연간현금흐름!B13</f>
        <v>편의점</v>
      </c>
      <c r="G6" s="77">
        <f t="shared" si="1"/>
        <v>0</v>
      </c>
      <c r="H6" s="75" t="e">
        <f t="shared" si="2"/>
        <v>#DIV/0!</v>
      </c>
      <c r="I6" s="78"/>
      <c r="J6" s="79">
        <v>3</v>
      </c>
      <c r="K6" s="80"/>
      <c r="L6" s="81"/>
      <c r="M6" s="82"/>
      <c r="N6" s="83"/>
      <c r="O6" s="83"/>
      <c r="P6" s="84"/>
      <c r="Q6" s="79">
        <v>2</v>
      </c>
      <c r="R6" s="217"/>
      <c r="S6" s="214"/>
      <c r="T6" s="274"/>
      <c r="U6" s="215"/>
      <c r="V6" s="215"/>
      <c r="W6" s="216"/>
    </row>
    <row r="7" spans="1:23">
      <c r="A7" s="73" t="s">
        <v>101</v>
      </c>
      <c r="B7" s="74"/>
      <c r="C7" s="75" t="e">
        <f t="shared" si="0"/>
        <v>#DIV/0!</v>
      </c>
      <c r="E7" s="331"/>
      <c r="F7" s="76" t="str">
        <f>연간현금흐름!B14</f>
        <v>외식</v>
      </c>
      <c r="G7" s="77">
        <f t="shared" si="1"/>
        <v>0</v>
      </c>
      <c r="H7" s="75" t="e">
        <f t="shared" si="2"/>
        <v>#DIV/0!</v>
      </c>
      <c r="I7" s="78"/>
      <c r="J7" s="79">
        <v>4</v>
      </c>
      <c r="K7" s="80"/>
      <c r="L7" s="81"/>
      <c r="M7" s="82"/>
      <c r="N7" s="83"/>
      <c r="O7" s="83"/>
      <c r="P7" s="84"/>
      <c r="Q7" s="79">
        <v>3</v>
      </c>
      <c r="R7" s="217"/>
      <c r="S7" s="214"/>
      <c r="T7" s="274"/>
      <c r="U7" s="215"/>
      <c r="V7" s="215"/>
      <c r="W7" s="216"/>
    </row>
    <row r="8" spans="1:23">
      <c r="A8" s="73"/>
      <c r="B8" s="74"/>
      <c r="C8" s="75" t="e">
        <f t="shared" si="0"/>
        <v>#DIV/0!</v>
      </c>
      <c r="E8" s="331"/>
      <c r="F8" s="76" t="str">
        <f>연간현금흐름!B15</f>
        <v>난방비</v>
      </c>
      <c r="G8" s="77">
        <f t="shared" si="1"/>
        <v>0</v>
      </c>
      <c r="H8" s="75" t="e">
        <f t="shared" si="2"/>
        <v>#DIV/0!</v>
      </c>
      <c r="I8" s="78"/>
      <c r="J8" s="79">
        <v>5</v>
      </c>
      <c r="K8" s="80"/>
      <c r="L8" s="81"/>
      <c r="M8" s="82"/>
      <c r="N8" s="83"/>
      <c r="O8" s="83"/>
      <c r="P8" s="84"/>
      <c r="Q8" s="79">
        <v>4</v>
      </c>
      <c r="R8" s="217"/>
      <c r="S8" s="214"/>
      <c r="T8" s="274"/>
      <c r="U8" s="215"/>
      <c r="V8" s="215"/>
      <c r="W8" s="216"/>
    </row>
    <row r="9" spans="1:23">
      <c r="A9" s="73"/>
      <c r="B9" s="74"/>
      <c r="C9" s="75" t="e">
        <f t="shared" si="0"/>
        <v>#DIV/0!</v>
      </c>
      <c r="E9" s="331"/>
      <c r="F9" s="76" t="str">
        <f>연간현금흐름!B16</f>
        <v>관리비</v>
      </c>
      <c r="G9" s="77">
        <f t="shared" si="1"/>
        <v>0</v>
      </c>
      <c r="H9" s="75" t="e">
        <f t="shared" si="2"/>
        <v>#DIV/0!</v>
      </c>
      <c r="I9" s="78"/>
      <c r="J9" s="79">
        <v>6</v>
      </c>
      <c r="K9" s="80"/>
      <c r="L9" s="81"/>
      <c r="M9" s="82"/>
      <c r="N9" s="83"/>
      <c r="O9" s="83"/>
      <c r="P9" s="84"/>
      <c r="Q9" s="79">
        <v>5</v>
      </c>
      <c r="R9" s="217"/>
      <c r="S9" s="214"/>
      <c r="T9" s="274"/>
      <c r="U9" s="215"/>
      <c r="V9" s="215"/>
      <c r="W9" s="216"/>
    </row>
    <row r="10" spans="1:23">
      <c r="A10" s="73" t="s">
        <v>99</v>
      </c>
      <c r="B10" s="74"/>
      <c r="C10" s="75" t="e">
        <f t="shared" ref="C10:C15" si="3">B10/$B$15</f>
        <v>#DIV/0!</v>
      </c>
      <c r="E10" s="331"/>
      <c r="F10" s="76" t="str">
        <f>연간현금흐름!B17</f>
        <v>통신비</v>
      </c>
      <c r="G10" s="77">
        <f t="shared" si="1"/>
        <v>0</v>
      </c>
      <c r="H10" s="75" t="e">
        <f t="shared" si="2"/>
        <v>#DIV/0!</v>
      </c>
      <c r="I10" s="78"/>
      <c r="J10" s="79">
        <v>7</v>
      </c>
      <c r="K10" s="80"/>
      <c r="L10" s="81"/>
      <c r="M10" s="82"/>
      <c r="N10" s="83"/>
      <c r="O10" s="83"/>
      <c r="P10" s="84"/>
      <c r="Q10" s="79">
        <v>6</v>
      </c>
      <c r="R10" s="217"/>
      <c r="S10" s="214"/>
      <c r="T10" s="274"/>
      <c r="U10" s="215"/>
      <c r="V10" s="215"/>
      <c r="W10" s="216"/>
    </row>
    <row r="11" spans="1:23">
      <c r="A11" s="73"/>
      <c r="B11" s="74"/>
      <c r="C11" s="75" t="e">
        <f t="shared" si="3"/>
        <v>#DIV/0!</v>
      </c>
      <c r="E11" s="331"/>
      <c r="F11" s="76" t="str">
        <f>연간현금흐름!B18</f>
        <v>주유비</v>
      </c>
      <c r="G11" s="77">
        <f t="shared" si="1"/>
        <v>0</v>
      </c>
      <c r="H11" s="75" t="e">
        <f t="shared" si="2"/>
        <v>#DIV/0!</v>
      </c>
      <c r="I11" s="78"/>
      <c r="J11" s="79">
        <v>8</v>
      </c>
      <c r="K11" s="80"/>
      <c r="L11" s="81"/>
      <c r="M11" s="82"/>
      <c r="N11" s="83"/>
      <c r="O11" s="83"/>
      <c r="P11" s="84"/>
      <c r="Q11" s="79">
        <v>7</v>
      </c>
      <c r="R11" s="217"/>
      <c r="S11" s="214"/>
      <c r="T11" s="274"/>
      <c r="U11" s="215"/>
      <c r="V11" s="215"/>
      <c r="W11" s="216"/>
    </row>
    <row r="12" spans="1:23">
      <c r="A12" s="73"/>
      <c r="B12" s="74"/>
      <c r="C12" s="75" t="e">
        <f t="shared" si="3"/>
        <v>#DIV/0!</v>
      </c>
      <c r="E12" s="331"/>
      <c r="F12" s="76" t="str">
        <f>연간현금흐름!B19</f>
        <v>자동차</v>
      </c>
      <c r="G12" s="77">
        <f t="shared" si="1"/>
        <v>0</v>
      </c>
      <c r="H12" s="75" t="e">
        <f t="shared" si="2"/>
        <v>#DIV/0!</v>
      </c>
      <c r="I12" s="78"/>
      <c r="J12" s="79">
        <v>9</v>
      </c>
      <c r="K12" s="80"/>
      <c r="L12" s="81"/>
      <c r="M12" s="82"/>
      <c r="N12" s="83"/>
      <c r="O12" s="83"/>
      <c r="P12" s="84"/>
      <c r="Q12" s="79">
        <v>8</v>
      </c>
      <c r="R12" s="217"/>
      <c r="S12" s="214"/>
      <c r="T12" s="274"/>
      <c r="U12" s="215"/>
      <c r="V12" s="215"/>
      <c r="W12" s="216"/>
    </row>
    <row r="13" spans="1:23">
      <c r="A13" s="210"/>
      <c r="B13" s="211"/>
      <c r="C13" s="75" t="e">
        <f t="shared" si="3"/>
        <v>#DIV/0!</v>
      </c>
      <c r="E13" s="331"/>
      <c r="F13" s="76" t="str">
        <f>연간현금흐름!B20</f>
        <v>고양이</v>
      </c>
      <c r="G13" s="77">
        <f t="shared" si="1"/>
        <v>0</v>
      </c>
      <c r="H13" s="75" t="e">
        <f t="shared" si="2"/>
        <v>#DIV/0!</v>
      </c>
      <c r="I13" s="78"/>
      <c r="J13" s="79">
        <v>10</v>
      </c>
      <c r="K13" s="80"/>
      <c r="L13" s="81"/>
      <c r="M13" s="82"/>
      <c r="N13" s="83"/>
      <c r="O13" s="83"/>
      <c r="P13" s="84"/>
      <c r="Q13" s="79">
        <v>9</v>
      </c>
      <c r="R13" s="217"/>
      <c r="S13" s="214"/>
      <c r="T13" s="274"/>
      <c r="U13" s="215"/>
      <c r="V13" s="215"/>
      <c r="W13" s="216"/>
    </row>
    <row r="14" spans="1:23">
      <c r="A14" s="210"/>
      <c r="B14" s="211"/>
      <c r="C14" s="75" t="e">
        <f t="shared" si="3"/>
        <v>#DIV/0!</v>
      </c>
      <c r="E14" s="331"/>
      <c r="F14" s="76" t="str">
        <f>연간현금흐름!B21</f>
        <v>담배</v>
      </c>
      <c r="G14" s="77">
        <f t="shared" si="1"/>
        <v>0</v>
      </c>
      <c r="H14" s="75" t="e">
        <f t="shared" si="2"/>
        <v>#DIV/0!</v>
      </c>
      <c r="I14" s="78"/>
      <c r="J14" s="79">
        <v>11</v>
      </c>
      <c r="K14" s="80"/>
      <c r="L14" s="81"/>
      <c r="M14" s="82"/>
      <c r="N14" s="83"/>
      <c r="O14" s="83"/>
      <c r="P14" s="84"/>
      <c r="Q14" s="79">
        <v>10</v>
      </c>
      <c r="R14" s="217"/>
      <c r="S14" s="214"/>
      <c r="T14" s="274"/>
      <c r="U14" s="215"/>
      <c r="V14" s="215"/>
      <c r="W14" s="216"/>
    </row>
    <row r="15" spans="1:23" ht="12.75" thickBot="1">
      <c r="A15" s="90" t="s">
        <v>63</v>
      </c>
      <c r="B15" s="91">
        <f>SUM(B4:B14)</f>
        <v>0</v>
      </c>
      <c r="C15" s="92" t="e">
        <f t="shared" si="3"/>
        <v>#DIV/0!</v>
      </c>
      <c r="E15" s="332"/>
      <c r="F15" s="93" t="s">
        <v>25</v>
      </c>
      <c r="G15" s="333">
        <f>SUM(G4:G14)</f>
        <v>0</v>
      </c>
      <c r="H15" s="334"/>
      <c r="I15" s="94"/>
      <c r="J15" s="79">
        <v>12</v>
      </c>
      <c r="K15" s="80"/>
      <c r="L15" s="81"/>
      <c r="M15" s="82"/>
      <c r="N15" s="83"/>
      <c r="O15" s="83"/>
      <c r="P15" s="84"/>
      <c r="Q15" s="79">
        <v>11</v>
      </c>
      <c r="R15" s="217"/>
      <c r="S15" s="214"/>
      <c r="T15" s="274"/>
      <c r="U15" s="215"/>
      <c r="V15" s="215"/>
      <c r="W15" s="216"/>
    </row>
    <row r="16" spans="1:23" ht="12" customHeight="1">
      <c r="A16" s="324" t="s">
        <v>64</v>
      </c>
      <c r="B16" s="325"/>
      <c r="C16" s="326"/>
      <c r="E16" s="337" t="s">
        <v>65</v>
      </c>
      <c r="F16" s="95" t="str">
        <f>연간현금흐름!B23</f>
        <v>생활용품</v>
      </c>
      <c r="G16" s="77">
        <f t="shared" ref="G16:G23" si="4">SUMIF($O$4:$O$56,F16,$M$4:$M$56)+SUMIF($V$4:$V$57,F16,$T$4:$T$57)</f>
        <v>0</v>
      </c>
      <c r="H16" s="96" t="e">
        <f t="shared" ref="H16" si="5">G16/$G$28</f>
        <v>#DIV/0!</v>
      </c>
      <c r="I16" s="78"/>
      <c r="J16" s="79">
        <v>13</v>
      </c>
      <c r="K16" s="80"/>
      <c r="L16" s="81"/>
      <c r="M16" s="97"/>
      <c r="N16" s="83"/>
      <c r="O16" s="83"/>
      <c r="P16" s="84"/>
      <c r="Q16" s="79">
        <v>12</v>
      </c>
      <c r="R16" s="217"/>
      <c r="S16" s="214"/>
      <c r="T16" s="275"/>
      <c r="U16" s="215"/>
      <c r="V16" s="215"/>
      <c r="W16" s="216"/>
    </row>
    <row r="17" spans="1:23">
      <c r="A17" s="98" t="str">
        <f>연간현금흐름!B37</f>
        <v>대출원금</v>
      </c>
      <c r="B17" s="77">
        <f t="shared" ref="B17" si="6">SUMIF($P$4:$P$94,A17,$M$4:$M$94)+SUMIF($W$4:$W$57,A17,$T$4:$T$57)</f>
        <v>0</v>
      </c>
      <c r="C17" s="99" t="e">
        <f t="shared" ref="C17:C28" si="7">B17/$B$28</f>
        <v>#DIV/0!</v>
      </c>
      <c r="E17" s="338"/>
      <c r="F17" s="95" t="str">
        <f>연간현금흐름!B24</f>
        <v>의류/잡화</v>
      </c>
      <c r="G17" s="77">
        <f t="shared" si="4"/>
        <v>0</v>
      </c>
      <c r="H17" s="96" t="e">
        <f t="shared" ref="H17:H23" si="8">G17/$G$28</f>
        <v>#DIV/0!</v>
      </c>
      <c r="I17" s="78"/>
      <c r="J17" s="79">
        <v>14</v>
      </c>
      <c r="K17" s="80"/>
      <c r="L17" s="81"/>
      <c r="M17" s="82"/>
      <c r="N17" s="83"/>
      <c r="O17" s="83"/>
      <c r="P17" s="84"/>
      <c r="Q17" s="79">
        <v>13</v>
      </c>
      <c r="R17" s="217"/>
      <c r="S17" s="214"/>
      <c r="T17" s="275"/>
      <c r="U17" s="215"/>
      <c r="V17" s="215"/>
      <c r="W17" s="216"/>
    </row>
    <row r="18" spans="1:23">
      <c r="A18" s="98" t="str">
        <f>연간현금흐름!B38</f>
        <v>대출이자</v>
      </c>
      <c r="B18" s="77">
        <f t="shared" ref="B18:B24" si="9">SUMIF($P$4:$P$94,A18,$M$4:$M$94)+SUMIF($W$4:$W$57,A18,$T$4:$T$57)</f>
        <v>0</v>
      </c>
      <c r="C18" s="99" t="e">
        <f t="shared" ref="C18:C24" si="10">B18/$B$28</f>
        <v>#DIV/0!</v>
      </c>
      <c r="E18" s="338"/>
      <c r="F18" s="95" t="str">
        <f>연간현금흐름!B25</f>
        <v>화장품</v>
      </c>
      <c r="G18" s="77">
        <f t="shared" si="4"/>
        <v>0</v>
      </c>
      <c r="H18" s="96" t="e">
        <f t="shared" si="8"/>
        <v>#DIV/0!</v>
      </c>
      <c r="I18" s="78"/>
      <c r="J18" s="79">
        <v>15</v>
      </c>
      <c r="K18" s="80"/>
      <c r="L18" s="81"/>
      <c r="M18" s="82"/>
      <c r="N18" s="83"/>
      <c r="O18" s="83"/>
      <c r="P18" s="84"/>
      <c r="Q18" s="79">
        <v>14</v>
      </c>
      <c r="R18" s="217"/>
      <c r="S18" s="214"/>
      <c r="T18" s="275"/>
      <c r="U18" s="215"/>
      <c r="V18" s="215"/>
      <c r="W18" s="216"/>
    </row>
    <row r="19" spans="1:23">
      <c r="A19" s="98" t="str">
        <f>연간현금흐름!B39</f>
        <v>보험</v>
      </c>
      <c r="B19" s="77">
        <f t="shared" si="9"/>
        <v>0</v>
      </c>
      <c r="C19" s="99" t="e">
        <f t="shared" si="10"/>
        <v>#DIV/0!</v>
      </c>
      <c r="E19" s="338"/>
      <c r="F19" s="95" t="str">
        <f>연간현금흐름!B26</f>
        <v>미용</v>
      </c>
      <c r="G19" s="77">
        <f t="shared" si="4"/>
        <v>0</v>
      </c>
      <c r="H19" s="96" t="e">
        <f t="shared" si="8"/>
        <v>#DIV/0!</v>
      </c>
      <c r="I19" s="78"/>
      <c r="J19" s="79">
        <v>16</v>
      </c>
      <c r="K19" s="80"/>
      <c r="L19" s="81"/>
      <c r="M19" s="82"/>
      <c r="N19" s="83"/>
      <c r="O19" s="83"/>
      <c r="P19" s="84"/>
      <c r="Q19" s="79">
        <v>15</v>
      </c>
      <c r="R19" s="217"/>
      <c r="S19" s="214"/>
      <c r="T19" s="274"/>
      <c r="U19" s="215"/>
      <c r="V19" s="215"/>
      <c r="W19" s="216"/>
    </row>
    <row r="20" spans="1:23">
      <c r="A20" s="98" t="str">
        <f>연간현금흐름!B40</f>
        <v>목표적금</v>
      </c>
      <c r="B20" s="77">
        <f t="shared" si="9"/>
        <v>0</v>
      </c>
      <c r="C20" s="99" t="e">
        <f t="shared" si="10"/>
        <v>#DIV/0!</v>
      </c>
      <c r="E20" s="338"/>
      <c r="F20" s="95" t="str">
        <f>연간현금흐름!B27</f>
        <v>취미</v>
      </c>
      <c r="G20" s="77">
        <f t="shared" si="4"/>
        <v>0</v>
      </c>
      <c r="H20" s="96" t="e">
        <f t="shared" si="8"/>
        <v>#DIV/0!</v>
      </c>
      <c r="I20" s="78"/>
      <c r="J20" s="79">
        <v>17</v>
      </c>
      <c r="K20" s="80"/>
      <c r="L20" s="81"/>
      <c r="M20" s="82"/>
      <c r="N20" s="83"/>
      <c r="O20" s="83"/>
      <c r="P20" s="84"/>
      <c r="Q20" s="79">
        <v>16</v>
      </c>
      <c r="R20" s="217"/>
      <c r="S20" s="214"/>
      <c r="T20" s="275"/>
      <c r="U20" s="215"/>
      <c r="V20" s="215"/>
      <c r="W20" s="216"/>
    </row>
    <row r="21" spans="1:23">
      <c r="A21" s="98" t="str">
        <f>연간현금흐름!B41</f>
        <v>단기적금</v>
      </c>
      <c r="B21" s="77">
        <f t="shared" si="9"/>
        <v>0</v>
      </c>
      <c r="C21" s="99" t="e">
        <f t="shared" si="10"/>
        <v>#DIV/0!</v>
      </c>
      <c r="E21" s="338"/>
      <c r="F21" s="95" t="str">
        <f>연간현금흐름!B28</f>
        <v>건강</v>
      </c>
      <c r="G21" s="77">
        <f t="shared" si="4"/>
        <v>0</v>
      </c>
      <c r="H21" s="96" t="e">
        <f t="shared" si="8"/>
        <v>#DIV/0!</v>
      </c>
      <c r="I21" s="78"/>
      <c r="J21" s="79">
        <v>18</v>
      </c>
      <c r="K21" s="80"/>
      <c r="L21" s="81"/>
      <c r="M21" s="82"/>
      <c r="N21" s="83"/>
      <c r="O21" s="83"/>
      <c r="P21" s="84"/>
      <c r="Q21" s="79">
        <v>17</v>
      </c>
      <c r="R21" s="217"/>
      <c r="S21" s="214"/>
      <c r="T21" s="275"/>
      <c r="U21" s="215"/>
      <c r="V21" s="215"/>
      <c r="W21" s="216"/>
    </row>
    <row r="22" spans="1:23">
      <c r="A22" s="98" t="str">
        <f>연간현금흐름!B42</f>
        <v>장기적금</v>
      </c>
      <c r="B22" s="77">
        <f t="shared" si="9"/>
        <v>0</v>
      </c>
      <c r="C22" s="99" t="e">
        <f t="shared" si="10"/>
        <v>#DIV/0!</v>
      </c>
      <c r="E22" s="338"/>
      <c r="F22" s="95" t="str">
        <f>연간현금흐름!B29</f>
        <v>세금</v>
      </c>
      <c r="G22" s="77">
        <f t="shared" si="4"/>
        <v>0</v>
      </c>
      <c r="H22" s="96" t="e">
        <f t="shared" si="8"/>
        <v>#DIV/0!</v>
      </c>
      <c r="I22" s="78"/>
      <c r="J22" s="79">
        <v>19</v>
      </c>
      <c r="K22" s="80"/>
      <c r="L22" s="81"/>
      <c r="M22" s="82"/>
      <c r="N22" s="83"/>
      <c r="O22" s="83"/>
      <c r="P22" s="84"/>
      <c r="Q22" s="79"/>
      <c r="R22" s="217"/>
      <c r="S22" s="218" t="s">
        <v>63</v>
      </c>
      <c r="T22" s="276">
        <f>SUM(T4:T21)</f>
        <v>0</v>
      </c>
      <c r="U22" s="215"/>
      <c r="V22" s="215"/>
      <c r="W22" s="216"/>
    </row>
    <row r="23" spans="1:23">
      <c r="A23" s="98" t="str">
        <f>연간현금흐름!B43</f>
        <v>자유적금</v>
      </c>
      <c r="B23" s="77">
        <f t="shared" si="9"/>
        <v>0</v>
      </c>
      <c r="C23" s="99" t="e">
        <f t="shared" si="10"/>
        <v>#DIV/0!</v>
      </c>
      <c r="E23" s="338"/>
      <c r="F23" s="95" t="str">
        <f>연간현금흐름!B30</f>
        <v>경조사</v>
      </c>
      <c r="G23" s="77">
        <f t="shared" si="4"/>
        <v>0</v>
      </c>
      <c r="H23" s="96" t="e">
        <f t="shared" si="8"/>
        <v>#DIV/0!</v>
      </c>
      <c r="I23" s="78"/>
      <c r="J23" s="79">
        <v>20</v>
      </c>
      <c r="K23" s="80"/>
      <c r="L23" s="81"/>
      <c r="M23" s="82"/>
      <c r="N23" s="83"/>
      <c r="O23" s="83"/>
      <c r="P23" s="84"/>
      <c r="Q23" s="79"/>
      <c r="R23" s="106"/>
      <c r="S23" s="107"/>
      <c r="T23" s="277"/>
      <c r="U23" s="83"/>
      <c r="V23" s="259"/>
      <c r="W23" s="84"/>
    </row>
    <row r="24" spans="1:23">
      <c r="A24" s="98" t="str">
        <f>연간현금흐름!B44</f>
        <v>기타1</v>
      </c>
      <c r="B24" s="77">
        <f t="shared" si="9"/>
        <v>0</v>
      </c>
      <c r="C24" s="99" t="e">
        <f t="shared" si="10"/>
        <v>#DIV/0!</v>
      </c>
      <c r="E24" s="338"/>
      <c r="F24" s="95" t="str">
        <f>연간현금흐름!B31</f>
        <v>기타1</v>
      </c>
      <c r="G24" s="77">
        <f t="shared" ref="G24:G26" si="11">SUMIF($O$4:$O$56,F24,$M$4:$M$56)+SUMIF($V$4:$V$57,F24,$T$4:$T$57)</f>
        <v>0</v>
      </c>
      <c r="H24" s="96" t="e">
        <f t="shared" ref="H24:H26" si="12">G24/$G$28</f>
        <v>#DIV/0!</v>
      </c>
      <c r="I24" s="78"/>
      <c r="J24" s="79">
        <v>21</v>
      </c>
      <c r="K24" s="80"/>
      <c r="L24" s="81"/>
      <c r="M24" s="82"/>
      <c r="N24" s="83"/>
      <c r="O24" s="83"/>
      <c r="P24" s="84"/>
      <c r="R24" s="85" t="s">
        <v>174</v>
      </c>
      <c r="S24" s="86"/>
      <c r="T24" s="278"/>
      <c r="U24" s="87"/>
      <c r="V24" s="87"/>
      <c r="W24" s="88"/>
    </row>
    <row r="25" spans="1:23">
      <c r="A25" s="98" t="str">
        <f>연간현금흐름!B45</f>
        <v>기타2</v>
      </c>
      <c r="B25" s="77">
        <f t="shared" ref="B25:B27" si="13">SUMIF($P$4:$P$94,A25,$M$4:$M$94)+SUMIF($W$4:$W$57,A25,$T$4:$T$57)</f>
        <v>0</v>
      </c>
      <c r="C25" s="99" t="e">
        <f t="shared" ref="C25:C27" si="14">B25/$B$28</f>
        <v>#DIV/0!</v>
      </c>
      <c r="E25" s="338"/>
      <c r="F25" s="95" t="str">
        <f>연간현금흐름!B32</f>
        <v>기타2</v>
      </c>
      <c r="G25" s="77">
        <f t="shared" si="11"/>
        <v>0</v>
      </c>
      <c r="H25" s="96" t="e">
        <f t="shared" si="12"/>
        <v>#DIV/0!</v>
      </c>
      <c r="I25" s="78"/>
      <c r="J25" s="79">
        <v>22</v>
      </c>
      <c r="K25" s="80"/>
      <c r="L25" s="81"/>
      <c r="M25" s="82"/>
      <c r="N25" s="83"/>
      <c r="O25" s="83"/>
      <c r="P25" s="84"/>
      <c r="Q25" s="79">
        <v>1</v>
      </c>
      <c r="R25" s="89"/>
      <c r="S25" s="86"/>
      <c r="T25" s="278"/>
      <c r="U25" s="87"/>
      <c r="V25" s="87"/>
      <c r="W25" s="88"/>
    </row>
    <row r="26" spans="1:23">
      <c r="A26" s="98" t="str">
        <f>연간현금흐름!B46</f>
        <v>기타3</v>
      </c>
      <c r="B26" s="77">
        <f t="shared" si="13"/>
        <v>0</v>
      </c>
      <c r="C26" s="99" t="e">
        <f t="shared" si="14"/>
        <v>#DIV/0!</v>
      </c>
      <c r="E26" s="338"/>
      <c r="F26" s="95" t="str">
        <f>연간현금흐름!B33</f>
        <v>기타3</v>
      </c>
      <c r="G26" s="77">
        <f t="shared" si="11"/>
        <v>0</v>
      </c>
      <c r="H26" s="96" t="e">
        <f t="shared" si="12"/>
        <v>#DIV/0!</v>
      </c>
      <c r="I26" s="78"/>
      <c r="J26" s="79">
        <v>23</v>
      </c>
      <c r="K26" s="80"/>
      <c r="L26" s="81"/>
      <c r="M26" s="82"/>
      <c r="N26" s="83"/>
      <c r="O26" s="83"/>
      <c r="P26" s="84"/>
      <c r="Q26" s="79">
        <v>2</v>
      </c>
      <c r="R26" s="89"/>
      <c r="S26" s="86"/>
      <c r="T26" s="278"/>
      <c r="U26" s="87"/>
      <c r="V26" s="87"/>
      <c r="W26" s="88"/>
    </row>
    <row r="27" spans="1:23" ht="12.75" thickBot="1">
      <c r="A27" s="98" t="str">
        <f>연간현금흐름!B47</f>
        <v>기타4</v>
      </c>
      <c r="B27" s="77">
        <f t="shared" si="13"/>
        <v>0</v>
      </c>
      <c r="C27" s="99" t="e">
        <f t="shared" si="14"/>
        <v>#DIV/0!</v>
      </c>
      <c r="E27" s="338"/>
      <c r="F27" s="100" t="s">
        <v>63</v>
      </c>
      <c r="G27" s="339">
        <f>SUM(G16:G26)</f>
        <v>0</v>
      </c>
      <c r="H27" s="340"/>
      <c r="I27" s="94"/>
      <c r="J27" s="79">
        <v>24</v>
      </c>
      <c r="K27" s="80"/>
      <c r="L27" s="81"/>
      <c r="M27" s="82"/>
      <c r="N27" s="83"/>
      <c r="O27" s="83"/>
      <c r="P27" s="84"/>
      <c r="Q27" s="79">
        <v>3</v>
      </c>
      <c r="R27" s="89"/>
      <c r="S27" s="86"/>
      <c r="T27" s="278"/>
      <c r="U27" s="87"/>
      <c r="V27" s="87"/>
      <c r="W27" s="88"/>
    </row>
    <row r="28" spans="1:23" ht="12.75" thickBot="1">
      <c r="A28" s="101" t="s">
        <v>63</v>
      </c>
      <c r="B28" s="102">
        <f>SUM(B17:B27)</f>
        <v>0</v>
      </c>
      <c r="C28" s="103" t="e">
        <f t="shared" si="7"/>
        <v>#DIV/0!</v>
      </c>
      <c r="E28" s="341" t="s">
        <v>67</v>
      </c>
      <c r="F28" s="342"/>
      <c r="G28" s="343">
        <f>G15+G27</f>
        <v>0</v>
      </c>
      <c r="H28" s="344"/>
      <c r="I28" s="104"/>
      <c r="J28" s="79">
        <v>25</v>
      </c>
      <c r="K28" s="80"/>
      <c r="L28" s="81"/>
      <c r="M28" s="82"/>
      <c r="N28" s="83"/>
      <c r="O28" s="83"/>
      <c r="P28" s="84"/>
      <c r="Q28" s="79">
        <v>4</v>
      </c>
      <c r="R28" s="89"/>
      <c r="S28" s="86"/>
      <c r="T28" s="278"/>
      <c r="U28" s="87"/>
      <c r="V28" s="87"/>
      <c r="W28" s="88"/>
    </row>
    <row r="29" spans="1:23" ht="12.75" thickBot="1">
      <c r="I29" s="67"/>
      <c r="J29" s="79">
        <v>26</v>
      </c>
      <c r="K29" s="80"/>
      <c r="L29" s="81"/>
      <c r="M29" s="82"/>
      <c r="N29" s="83"/>
      <c r="O29" s="83"/>
      <c r="P29" s="84"/>
      <c r="Q29" s="79">
        <v>5</v>
      </c>
      <c r="R29" s="89"/>
      <c r="S29" s="86"/>
      <c r="T29" s="278"/>
      <c r="U29" s="87"/>
      <c r="V29" s="87"/>
      <c r="W29" s="88"/>
    </row>
    <row r="30" spans="1:23">
      <c r="A30" s="327" t="s">
        <v>70</v>
      </c>
      <c r="B30" s="328"/>
      <c r="C30" s="329"/>
      <c r="D30" s="324" t="s">
        <v>71</v>
      </c>
      <c r="E30" s="325"/>
      <c r="F30" s="325"/>
      <c r="G30" s="325"/>
      <c r="H30" s="326"/>
      <c r="I30" s="67"/>
      <c r="J30" s="79">
        <v>27</v>
      </c>
      <c r="K30" s="80"/>
      <c r="L30" s="81"/>
      <c r="M30" s="82"/>
      <c r="N30" s="83"/>
      <c r="O30" s="83"/>
      <c r="P30" s="84"/>
      <c r="Q30" s="79">
        <v>6</v>
      </c>
      <c r="R30" s="89"/>
      <c r="S30" s="86"/>
      <c r="T30" s="278"/>
      <c r="U30" s="87"/>
      <c r="V30" s="87"/>
      <c r="W30" s="88"/>
    </row>
    <row r="31" spans="1:23">
      <c r="A31" s="108" t="s">
        <v>72</v>
      </c>
      <c r="B31" s="109">
        <f>G28</f>
        <v>0</v>
      </c>
      <c r="C31" s="99" t="e">
        <f>B31/$B$14</f>
        <v>#DIV/0!</v>
      </c>
      <c r="D31" s="356">
        <v>0.5</v>
      </c>
      <c r="E31" s="357"/>
      <c r="F31" s="112" t="s">
        <v>73</v>
      </c>
      <c r="G31" s="113" t="e">
        <f>IF(C31&lt;D31,"권장기준 미만","권장기준 초과")</f>
        <v>#DIV/0!</v>
      </c>
      <c r="H31" s="114" t="e">
        <f>IF(G31="권장기준 미만","양호","개선")</f>
        <v>#DIV/0!</v>
      </c>
      <c r="I31" s="67"/>
      <c r="J31" s="79">
        <v>28</v>
      </c>
      <c r="K31" s="80"/>
      <c r="L31" s="81"/>
      <c r="M31" s="82"/>
      <c r="N31" s="83"/>
      <c r="O31" s="83"/>
      <c r="P31" s="84"/>
      <c r="Q31" s="79">
        <v>7</v>
      </c>
      <c r="R31" s="89"/>
      <c r="S31" s="86"/>
      <c r="T31" s="278"/>
      <c r="U31" s="87"/>
      <c r="V31" s="87"/>
      <c r="W31" s="88"/>
    </row>
    <row r="32" spans="1:23">
      <c r="A32" s="108" t="s">
        <v>74</v>
      </c>
      <c r="B32" s="109">
        <f>SUM(B20:B27)</f>
        <v>0</v>
      </c>
      <c r="C32" s="99" t="e">
        <f>B32/$B$14</f>
        <v>#DIV/0!</v>
      </c>
      <c r="D32" s="356">
        <v>0.3</v>
      </c>
      <c r="E32" s="357"/>
      <c r="F32" s="112" t="s">
        <v>75</v>
      </c>
      <c r="G32" s="113" t="e">
        <f>IF(C32&lt;D32,"권장기준 미만","권장기준 초과")</f>
        <v>#DIV/0!</v>
      </c>
      <c r="H32" s="114" t="e">
        <f>IF(G32="권장기준 미만","개선","양호")</f>
        <v>#DIV/0!</v>
      </c>
      <c r="J32" s="79">
        <v>29</v>
      </c>
      <c r="K32" s="80"/>
      <c r="L32" s="81"/>
      <c r="M32" s="82"/>
      <c r="N32" s="83"/>
      <c r="O32" s="83"/>
      <c r="P32" s="84"/>
      <c r="Q32" s="79">
        <v>8</v>
      </c>
      <c r="R32" s="89"/>
      <c r="S32" s="86"/>
      <c r="T32" s="278"/>
      <c r="U32" s="87"/>
      <c r="V32" s="87"/>
      <c r="W32" s="88"/>
    </row>
    <row r="33" spans="1:23">
      <c r="A33" s="108" t="s">
        <v>76</v>
      </c>
      <c r="B33" s="109">
        <f>B19</f>
        <v>0</v>
      </c>
      <c r="C33" s="99" t="e">
        <f>B33/$B$14</f>
        <v>#DIV/0!</v>
      </c>
      <c r="D33" s="356">
        <v>0.09</v>
      </c>
      <c r="E33" s="357"/>
      <c r="F33" s="112" t="s">
        <v>73</v>
      </c>
      <c r="G33" s="113" t="e">
        <f>IF(C33&lt;D33,"권장기준 미만","권장기준 초과")</f>
        <v>#DIV/0!</v>
      </c>
      <c r="H33" s="114" t="e">
        <f>IF(G33="권장기준 미만","양호","개선")</f>
        <v>#DIV/0!</v>
      </c>
      <c r="J33" s="79">
        <v>30</v>
      </c>
      <c r="K33" s="80"/>
      <c r="L33" s="81"/>
      <c r="M33" s="82"/>
      <c r="N33" s="83"/>
      <c r="O33" s="83"/>
      <c r="P33" s="84"/>
      <c r="Q33" s="79">
        <v>9</v>
      </c>
      <c r="R33" s="89"/>
      <c r="S33" s="86"/>
      <c r="T33" s="278"/>
      <c r="U33" s="87"/>
      <c r="V33" s="87"/>
      <c r="W33" s="88"/>
    </row>
    <row r="34" spans="1:23" ht="12.75" thickBot="1">
      <c r="A34" s="115" t="s">
        <v>77</v>
      </c>
      <c r="B34" s="116">
        <f>B17+B18</f>
        <v>0</v>
      </c>
      <c r="C34" s="117" t="e">
        <f>B34/$B$14</f>
        <v>#DIV/0!</v>
      </c>
      <c r="D34" s="358">
        <v>0.15</v>
      </c>
      <c r="E34" s="359"/>
      <c r="F34" s="118" t="s">
        <v>73</v>
      </c>
      <c r="G34" s="119" t="e">
        <f>IF(C34&lt;D34,"권장기준 미만","권장기준 초과")</f>
        <v>#DIV/0!</v>
      </c>
      <c r="H34" s="120" t="e">
        <f>IF(G34="권장기준 미만","양호","개선")</f>
        <v>#DIV/0!</v>
      </c>
      <c r="J34" s="79">
        <v>31</v>
      </c>
      <c r="K34" s="80"/>
      <c r="L34" s="81"/>
      <c r="M34" s="82"/>
      <c r="N34" s="83"/>
      <c r="O34" s="83"/>
      <c r="P34" s="84"/>
      <c r="Q34" s="79">
        <v>10</v>
      </c>
      <c r="R34" s="89"/>
      <c r="S34" s="86"/>
      <c r="T34" s="278"/>
      <c r="U34" s="87"/>
      <c r="V34" s="87"/>
      <c r="W34" s="88"/>
    </row>
    <row r="35" spans="1:23" ht="12.75" thickBot="1">
      <c r="J35" s="79">
        <v>32</v>
      </c>
      <c r="K35" s="80"/>
      <c r="L35" s="81"/>
      <c r="M35" s="82"/>
      <c r="N35" s="83"/>
      <c r="O35" s="83"/>
      <c r="P35" s="84"/>
      <c r="Q35" s="79">
        <v>11</v>
      </c>
      <c r="R35" s="89"/>
      <c r="S35" s="86"/>
      <c r="T35" s="278"/>
      <c r="U35" s="87"/>
      <c r="V35" s="87"/>
      <c r="W35" s="88"/>
    </row>
    <row r="36" spans="1:23">
      <c r="A36" s="324" t="s">
        <v>98</v>
      </c>
      <c r="B36" s="325"/>
      <c r="C36" s="326"/>
      <c r="E36" s="327" t="s">
        <v>68</v>
      </c>
      <c r="F36" s="328"/>
      <c r="G36" s="328"/>
      <c r="H36" s="329"/>
      <c r="J36" s="79">
        <v>33</v>
      </c>
      <c r="K36" s="80"/>
      <c r="L36" s="81"/>
      <c r="M36" s="82"/>
      <c r="N36" s="83"/>
      <c r="O36" s="83"/>
      <c r="P36" s="84"/>
      <c r="Q36" s="79">
        <v>12</v>
      </c>
      <c r="R36" s="89"/>
      <c r="S36" s="86"/>
      <c r="T36" s="278"/>
      <c r="U36" s="87"/>
      <c r="V36" s="87"/>
      <c r="W36" s="88"/>
    </row>
    <row r="37" spans="1:23">
      <c r="A37" s="347"/>
      <c r="B37" s="348"/>
      <c r="C37" s="349"/>
      <c r="E37" s="345" t="str">
        <f>연간현금흐름!B51</f>
        <v>신용카드</v>
      </c>
      <c r="F37" s="346"/>
      <c r="G37" s="109">
        <f>SUMIF($N$4:$N$56,E37,$M$4:$M$56)+SUMIF($U$4:$U$57,E37,$T$4:$T$57)</f>
        <v>0</v>
      </c>
      <c r="H37" s="110" t="e">
        <f t="shared" ref="H37:H44" si="15">G37/$G$44</f>
        <v>#DIV/0!</v>
      </c>
      <c r="J37" s="79">
        <v>34</v>
      </c>
      <c r="K37" s="80"/>
      <c r="L37" s="81"/>
      <c r="M37" s="82"/>
      <c r="N37" s="83"/>
      <c r="O37" s="83"/>
      <c r="P37" s="84"/>
      <c r="Q37" s="79">
        <v>13</v>
      </c>
      <c r="R37" s="89"/>
      <c r="S37" s="86"/>
      <c r="T37" s="278"/>
      <c r="U37" s="87"/>
      <c r="V37" s="87"/>
      <c r="W37" s="88"/>
    </row>
    <row r="38" spans="1:23">
      <c r="A38" s="350"/>
      <c r="B38" s="351"/>
      <c r="C38" s="352"/>
      <c r="E38" s="345" t="str">
        <f>연간현금흐름!B52</f>
        <v>체크카드</v>
      </c>
      <c r="F38" s="346"/>
      <c r="G38" s="109">
        <f t="shared" ref="G38:G43" si="16">SUMIF($N$4:$N$56,E38,$M$4:$M$56)+SUMIF($U$4:$U$57,E38,$T$4:$T$57)</f>
        <v>0</v>
      </c>
      <c r="H38" s="110" t="e">
        <f t="shared" si="15"/>
        <v>#DIV/0!</v>
      </c>
      <c r="J38" s="79">
        <v>35</v>
      </c>
      <c r="K38" s="80"/>
      <c r="L38" s="81"/>
      <c r="M38" s="82"/>
      <c r="N38" s="83"/>
      <c r="O38" s="83"/>
      <c r="P38" s="84"/>
      <c r="Q38" s="79">
        <v>14</v>
      </c>
      <c r="R38" s="89"/>
      <c r="S38" s="86"/>
      <c r="T38" s="278"/>
      <c r="U38" s="87"/>
      <c r="V38" s="87"/>
      <c r="W38" s="88"/>
    </row>
    <row r="39" spans="1:23">
      <c r="A39" s="350"/>
      <c r="B39" s="351"/>
      <c r="C39" s="352"/>
      <c r="E39" s="345" t="str">
        <f>연간현금흐름!B53</f>
        <v>신랑용돈</v>
      </c>
      <c r="F39" s="346"/>
      <c r="G39" s="109">
        <f t="shared" si="16"/>
        <v>0</v>
      </c>
      <c r="H39" s="110" t="e">
        <f t="shared" si="15"/>
        <v>#DIV/0!</v>
      </c>
      <c r="J39" s="79">
        <v>36</v>
      </c>
      <c r="K39" s="80"/>
      <c r="L39" s="81"/>
      <c r="M39" s="82"/>
      <c r="N39" s="83"/>
      <c r="O39" s="83"/>
      <c r="P39" s="84"/>
      <c r="Q39" s="79">
        <v>15</v>
      </c>
      <c r="R39" s="89"/>
      <c r="S39" s="86"/>
      <c r="T39" s="278"/>
      <c r="U39" s="87"/>
      <c r="V39" s="87"/>
      <c r="W39" s="88"/>
    </row>
    <row r="40" spans="1:23">
      <c r="A40" s="350"/>
      <c r="B40" s="351"/>
      <c r="C40" s="352"/>
      <c r="E40" s="345" t="str">
        <f>연간현금흐름!B54</f>
        <v>신부용돈</v>
      </c>
      <c r="F40" s="346"/>
      <c r="G40" s="109">
        <f t="shared" si="16"/>
        <v>0</v>
      </c>
      <c r="H40" s="110" t="e">
        <f t="shared" si="15"/>
        <v>#DIV/0!</v>
      </c>
      <c r="J40" s="79">
        <v>37</v>
      </c>
      <c r="K40" s="80"/>
      <c r="L40" s="81"/>
      <c r="M40" s="82"/>
      <c r="N40" s="83"/>
      <c r="O40" s="83"/>
      <c r="P40" s="84"/>
      <c r="Q40" s="79">
        <v>16</v>
      </c>
      <c r="R40" s="89"/>
      <c r="S40" s="86"/>
      <c r="T40" s="278"/>
      <c r="U40" s="87"/>
      <c r="V40" s="87"/>
      <c r="W40" s="88"/>
    </row>
    <row r="41" spans="1:23">
      <c r="A41" s="350"/>
      <c r="B41" s="351"/>
      <c r="C41" s="352"/>
      <c r="E41" s="345" t="str">
        <f>연간현금흐름!B55</f>
        <v>현금</v>
      </c>
      <c r="F41" s="346"/>
      <c r="G41" s="109">
        <f t="shared" si="16"/>
        <v>0</v>
      </c>
      <c r="H41" s="110" t="e">
        <f t="shared" si="15"/>
        <v>#DIV/0!</v>
      </c>
      <c r="J41" s="79">
        <v>38</v>
      </c>
      <c r="K41" s="80"/>
      <c r="L41" s="81"/>
      <c r="M41" s="82"/>
      <c r="N41" s="83"/>
      <c r="O41" s="83"/>
      <c r="P41" s="84"/>
      <c r="Q41" s="79">
        <v>17</v>
      </c>
      <c r="R41" s="89"/>
      <c r="S41" s="86"/>
      <c r="T41" s="278"/>
      <c r="U41" s="87"/>
      <c r="V41" s="87"/>
      <c r="W41" s="88"/>
    </row>
    <row r="42" spans="1:23">
      <c r="A42" s="350"/>
      <c r="B42" s="351"/>
      <c r="C42" s="352"/>
      <c r="E42" s="345" t="str">
        <f>연간현금흐름!B56</f>
        <v>포인트</v>
      </c>
      <c r="F42" s="346"/>
      <c r="G42" s="109">
        <f t="shared" si="16"/>
        <v>0</v>
      </c>
      <c r="H42" s="110" t="e">
        <f t="shared" si="15"/>
        <v>#DIV/0!</v>
      </c>
      <c r="J42" s="79">
        <v>39</v>
      </c>
      <c r="K42" s="80"/>
      <c r="L42" s="81"/>
      <c r="M42" s="82"/>
      <c r="N42" s="83"/>
      <c r="O42" s="83"/>
      <c r="P42" s="84"/>
      <c r="Q42" s="79"/>
      <c r="R42" s="89"/>
      <c r="S42" s="105" t="s">
        <v>63</v>
      </c>
      <c r="T42" s="279">
        <f>SUM(T24:T41)</f>
        <v>0</v>
      </c>
      <c r="U42" s="87"/>
      <c r="V42" s="87"/>
      <c r="W42" s="88"/>
    </row>
    <row r="43" spans="1:23">
      <c r="A43" s="350"/>
      <c r="B43" s="351"/>
      <c r="C43" s="352"/>
      <c r="E43" s="345" t="str">
        <f>연간현금흐름!B57</f>
        <v>기타</v>
      </c>
      <c r="F43" s="346"/>
      <c r="G43" s="109">
        <f t="shared" si="16"/>
        <v>0</v>
      </c>
      <c r="H43" s="110" t="e">
        <f t="shared" si="15"/>
        <v>#DIV/0!</v>
      </c>
      <c r="J43" s="79">
        <v>40</v>
      </c>
      <c r="K43" s="80"/>
      <c r="L43" s="81"/>
      <c r="M43" s="82"/>
      <c r="N43" s="83"/>
      <c r="O43" s="83"/>
      <c r="P43" s="84"/>
      <c r="Q43" s="79"/>
      <c r="R43" s="106"/>
      <c r="S43" s="107"/>
      <c r="T43" s="277"/>
      <c r="U43" s="83"/>
      <c r="V43" s="259"/>
      <c r="W43" s="84"/>
    </row>
    <row r="44" spans="1:23" ht="12.75" thickBot="1">
      <c r="A44" s="353"/>
      <c r="B44" s="354"/>
      <c r="C44" s="355"/>
      <c r="E44" s="335" t="s">
        <v>69</v>
      </c>
      <c r="F44" s="336"/>
      <c r="G44" s="111">
        <f>SUM(G37:G43)</f>
        <v>0</v>
      </c>
      <c r="H44" s="212" t="e">
        <f t="shared" si="15"/>
        <v>#DIV/0!</v>
      </c>
      <c r="J44" s="79">
        <v>41</v>
      </c>
      <c r="K44" s="80"/>
      <c r="L44" s="81"/>
      <c r="M44" s="82"/>
      <c r="N44" s="83"/>
      <c r="O44" s="83"/>
      <c r="P44" s="84"/>
      <c r="Q44" s="79"/>
      <c r="R44" s="124" t="s">
        <v>186</v>
      </c>
      <c r="S44" s="125"/>
      <c r="T44" s="280"/>
      <c r="U44" s="126"/>
      <c r="V44" s="126"/>
      <c r="W44" s="127"/>
    </row>
    <row r="45" spans="1:23">
      <c r="J45" s="79">
        <v>42</v>
      </c>
      <c r="K45" s="80"/>
      <c r="L45" s="81"/>
      <c r="M45" s="82"/>
      <c r="N45" s="83"/>
      <c r="O45" s="83"/>
      <c r="P45" s="84"/>
      <c r="Q45" s="79">
        <v>1</v>
      </c>
      <c r="R45" s="128"/>
      <c r="S45" s="125"/>
      <c r="T45" s="280"/>
      <c r="U45" s="126"/>
      <c r="V45" s="126"/>
      <c r="W45" s="127"/>
    </row>
    <row r="46" spans="1:23">
      <c r="J46" s="79">
        <v>43</v>
      </c>
      <c r="K46" s="80"/>
      <c r="L46" s="81"/>
      <c r="M46" s="82"/>
      <c r="N46" s="83"/>
      <c r="O46" s="83"/>
      <c r="P46" s="84"/>
      <c r="Q46" s="79">
        <v>2</v>
      </c>
      <c r="R46" s="128"/>
      <c r="S46" s="125"/>
      <c r="T46" s="280"/>
      <c r="U46" s="126"/>
      <c r="V46" s="126"/>
      <c r="W46" s="127"/>
    </row>
    <row r="47" spans="1:23">
      <c r="J47" s="79">
        <v>44</v>
      </c>
      <c r="K47" s="80"/>
      <c r="L47" s="81"/>
      <c r="M47" s="82"/>
      <c r="N47" s="83"/>
      <c r="O47" s="83"/>
      <c r="P47" s="84"/>
      <c r="Q47" s="79">
        <v>3</v>
      </c>
      <c r="R47" s="128"/>
      <c r="S47" s="125"/>
      <c r="T47" s="280"/>
      <c r="U47" s="126"/>
      <c r="V47" s="126"/>
      <c r="W47" s="127"/>
    </row>
    <row r="48" spans="1:23">
      <c r="J48" s="79">
        <v>45</v>
      </c>
      <c r="K48" s="80"/>
      <c r="L48" s="81"/>
      <c r="M48" s="82"/>
      <c r="N48" s="83"/>
      <c r="O48" s="83"/>
      <c r="P48" s="84"/>
      <c r="Q48" s="79">
        <v>4</v>
      </c>
      <c r="R48" s="128"/>
      <c r="S48" s="131" t="s">
        <v>63</v>
      </c>
      <c r="T48" s="281">
        <f>SUM(T44:T47)</f>
        <v>0</v>
      </c>
      <c r="U48" s="126"/>
      <c r="V48" s="126"/>
      <c r="W48" s="127"/>
    </row>
    <row r="49" spans="10:23">
      <c r="J49" s="79">
        <v>46</v>
      </c>
      <c r="K49" s="80"/>
      <c r="L49" s="81"/>
      <c r="M49" s="82"/>
      <c r="N49" s="83"/>
      <c r="O49" s="83"/>
      <c r="P49" s="84"/>
      <c r="Q49" s="79"/>
      <c r="R49" s="121"/>
      <c r="S49" s="122"/>
      <c r="T49" s="277"/>
      <c r="U49" s="83"/>
      <c r="V49" s="259"/>
      <c r="W49" s="123"/>
    </row>
    <row r="50" spans="10:23">
      <c r="J50" s="79">
        <v>47</v>
      </c>
      <c r="K50" s="121"/>
      <c r="L50" s="122"/>
      <c r="M50" s="82"/>
      <c r="N50" s="83"/>
      <c r="O50" s="83"/>
      <c r="P50" s="84"/>
      <c r="Q50" s="79"/>
      <c r="R50" s="219" t="s">
        <v>79</v>
      </c>
      <c r="S50" s="220"/>
      <c r="T50" s="282"/>
      <c r="U50" s="221"/>
      <c r="V50" s="221"/>
      <c r="W50" s="222"/>
    </row>
    <row r="51" spans="10:23">
      <c r="J51" s="79">
        <v>48</v>
      </c>
      <c r="K51" s="121"/>
      <c r="L51" s="122"/>
      <c r="M51" s="82"/>
      <c r="N51" s="83"/>
      <c r="O51" s="83"/>
      <c r="P51" s="84"/>
      <c r="Q51" s="79">
        <v>1</v>
      </c>
      <c r="R51" s="223"/>
      <c r="S51" s="220"/>
      <c r="T51" s="282"/>
      <c r="U51" s="221"/>
      <c r="V51" s="221"/>
      <c r="W51" s="222"/>
    </row>
    <row r="52" spans="10:23">
      <c r="J52" s="79">
        <v>49</v>
      </c>
      <c r="K52" s="121"/>
      <c r="L52" s="122"/>
      <c r="M52" s="82"/>
      <c r="N52" s="83"/>
      <c r="O52" s="83"/>
      <c r="P52" s="84"/>
      <c r="Q52" s="79">
        <v>2</v>
      </c>
      <c r="R52" s="223"/>
      <c r="S52" s="220"/>
      <c r="T52" s="282"/>
      <c r="U52" s="221"/>
      <c r="V52" s="221"/>
      <c r="W52" s="222"/>
    </row>
    <row r="53" spans="10:23">
      <c r="J53" s="79">
        <v>50</v>
      </c>
      <c r="K53" s="121"/>
      <c r="L53" s="122"/>
      <c r="M53" s="82"/>
      <c r="N53" s="83"/>
      <c r="O53" s="83"/>
      <c r="P53" s="84"/>
      <c r="Q53" s="79">
        <v>3</v>
      </c>
      <c r="R53" s="223"/>
      <c r="S53" s="220"/>
      <c r="T53" s="282"/>
      <c r="U53" s="221"/>
      <c r="V53" s="221"/>
      <c r="W53" s="222"/>
    </row>
    <row r="54" spans="10:23">
      <c r="J54" s="79">
        <v>51</v>
      </c>
      <c r="K54" s="121"/>
      <c r="L54" s="122"/>
      <c r="M54" s="82"/>
      <c r="N54" s="83"/>
      <c r="O54" s="83"/>
      <c r="P54" s="84"/>
      <c r="Q54" s="79">
        <v>4</v>
      </c>
      <c r="R54" s="223"/>
      <c r="S54" s="220"/>
      <c r="T54" s="282"/>
      <c r="U54" s="221"/>
      <c r="V54" s="221"/>
      <c r="W54" s="222"/>
    </row>
    <row r="55" spans="10:23">
      <c r="J55" s="79">
        <v>52</v>
      </c>
      <c r="K55" s="121"/>
      <c r="L55" s="122"/>
      <c r="M55" s="82"/>
      <c r="N55" s="83"/>
      <c r="O55" s="83"/>
      <c r="P55" s="84"/>
      <c r="Q55" s="79">
        <v>5</v>
      </c>
      <c r="R55" s="223"/>
      <c r="S55" s="220"/>
      <c r="T55" s="282"/>
      <c r="U55" s="221"/>
      <c r="V55" s="221"/>
      <c r="W55" s="222"/>
    </row>
    <row r="56" spans="10:23">
      <c r="J56" s="79">
        <v>53</v>
      </c>
      <c r="K56" s="121"/>
      <c r="L56" s="122"/>
      <c r="M56" s="82"/>
      <c r="N56" s="83"/>
      <c r="O56" s="83"/>
      <c r="P56" s="84"/>
      <c r="Q56" s="79">
        <v>6</v>
      </c>
      <c r="R56" s="223"/>
      <c r="S56" s="220"/>
      <c r="T56" s="282"/>
      <c r="U56" s="221"/>
      <c r="V56" s="221"/>
      <c r="W56" s="222"/>
    </row>
    <row r="57" spans="10:23">
      <c r="J57" s="79"/>
      <c r="K57" s="121"/>
      <c r="L57" s="129" t="s">
        <v>63</v>
      </c>
      <c r="M57" s="130">
        <f>SUM(M4:M56)</f>
        <v>0</v>
      </c>
      <c r="N57" s="83"/>
      <c r="O57" s="83"/>
      <c r="P57" s="84"/>
      <c r="Q57" s="79"/>
      <c r="R57" s="223"/>
      <c r="S57" s="224" t="s">
        <v>221</v>
      </c>
      <c r="T57" s="283">
        <f>SUM(T50:T56)</f>
        <v>0</v>
      </c>
      <c r="U57" s="221"/>
      <c r="V57" s="221"/>
      <c r="W57" s="222"/>
    </row>
  </sheetData>
  <mergeCells count="28">
    <mergeCell ref="A37:C44"/>
    <mergeCell ref="E37:F37"/>
    <mergeCell ref="E38:F38"/>
    <mergeCell ref="E39:F39"/>
    <mergeCell ref="E40:F40"/>
    <mergeCell ref="E41:F41"/>
    <mergeCell ref="E42:F42"/>
    <mergeCell ref="E43:F43"/>
    <mergeCell ref="E44:F44"/>
    <mergeCell ref="D31:E31"/>
    <mergeCell ref="D32:E32"/>
    <mergeCell ref="D33:E33"/>
    <mergeCell ref="D34:E34"/>
    <mergeCell ref="A36:C36"/>
    <mergeCell ref="E36:H36"/>
    <mergeCell ref="A30:C30"/>
    <mergeCell ref="D30:H30"/>
    <mergeCell ref="B1:C1"/>
    <mergeCell ref="D1:H1"/>
    <mergeCell ref="A3:C3"/>
    <mergeCell ref="E3:H3"/>
    <mergeCell ref="E4:E15"/>
    <mergeCell ref="G15:H15"/>
    <mergeCell ref="A16:C16"/>
    <mergeCell ref="E16:E27"/>
    <mergeCell ref="G27:H27"/>
    <mergeCell ref="E28:F28"/>
    <mergeCell ref="G28:H28"/>
  </mergeCells>
  <phoneticPr fontId="11" type="noConversion"/>
  <dataValidations count="5">
    <dataValidation type="list" allowBlank="1" showInputMessage="1" showErrorMessage="1" sqref="N4:N56 U4:U21 U24:U41 U44:U47 U50:U56">
      <formula1>$E$37:$E$43</formula1>
    </dataValidation>
    <dataValidation type="list" allowBlank="1" showInputMessage="1" showErrorMessage="1" sqref="N57 U48 U42 U22 U57">
      <formula1>$E$37:$E$41</formula1>
    </dataValidation>
    <dataValidation type="list" allowBlank="1" showInputMessage="1" showErrorMessage="1" sqref="U43 U23 U49">
      <formula1>$E$37:$E$39</formula1>
    </dataValidation>
    <dataValidation type="list" allowBlank="1" showInputMessage="1" showErrorMessage="1" sqref="P4:P57 W4:W57">
      <formula1>$A$17:$A$27</formula1>
    </dataValidation>
    <dataValidation type="list" allowBlank="1" showInputMessage="1" showErrorMessage="1" sqref="O4:O57 V4:V57">
      <formula1>$F$4:$F$26</formula1>
    </dataValidation>
  </dataValidations>
  <pageMargins left="0.70866141732283472" right="0.70866141732283472" top="0.74803149606299213" bottom="0.74803149606299213" header="0.31496062992125984" footer="0.31496062992125984"/>
  <pageSetup paperSize="9" scale="95" orientation="portrait" r:id="rId1"/>
  <colBreaks count="2" manualBreakCount="2">
    <brk id="9" max="1048575" man="1"/>
    <brk id="16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1" tint="0.14999847407452621"/>
  </sheetPr>
  <dimension ref="A1:W57"/>
  <sheetViews>
    <sheetView zoomScale="90" zoomScaleNormal="90" workbookViewId="0">
      <selection activeCell="W68" sqref="W68"/>
    </sheetView>
  </sheetViews>
  <sheetFormatPr defaultRowHeight="12"/>
  <cols>
    <col min="1" max="1" width="12.625" style="4" customWidth="1"/>
    <col min="2" max="2" width="10.625" style="4" customWidth="1"/>
    <col min="3" max="3" width="8.5" style="4" bestFit="1" customWidth="1"/>
    <col min="4" max="4" width="1.25" style="4" customWidth="1"/>
    <col min="5" max="5" width="3" style="4" bestFit="1" customWidth="1"/>
    <col min="6" max="6" width="12" style="4" customWidth="1"/>
    <col min="7" max="7" width="10.875" style="4" customWidth="1"/>
    <col min="8" max="8" width="8.5" style="4" bestFit="1" customWidth="1"/>
    <col min="9" max="9" width="0.875" style="4" customWidth="1"/>
    <col min="10" max="10" width="4.125" style="4" customWidth="1"/>
    <col min="11" max="11" width="9.625" style="4" customWidth="1"/>
    <col min="12" max="12" width="43.625" style="4" customWidth="1"/>
    <col min="13" max="13" width="11.625" style="4" customWidth="1"/>
    <col min="14" max="16" width="8.625" style="4" customWidth="1"/>
    <col min="17" max="17" width="4.125" style="4" customWidth="1"/>
    <col min="18" max="18" width="9.625" style="4" customWidth="1"/>
    <col min="19" max="19" width="35.125" style="4" customWidth="1"/>
    <col min="20" max="20" width="11.625" style="272" customWidth="1"/>
    <col min="21" max="22" width="8.625" style="4" customWidth="1"/>
    <col min="23" max="23" width="9.25" style="4" bestFit="1" customWidth="1"/>
    <col min="24" max="16384" width="9" style="4"/>
  </cols>
  <sheetData>
    <row r="1" spans="1:23" ht="21" thickBot="1">
      <c r="A1" s="65" t="s">
        <v>113</v>
      </c>
      <c r="B1" s="322" t="str">
        <f>연간현금흐름!A1</f>
        <v>우리 집</v>
      </c>
      <c r="C1" s="322"/>
      <c r="D1" s="323" t="s">
        <v>9</v>
      </c>
      <c r="E1" s="323"/>
      <c r="F1" s="323"/>
      <c r="G1" s="323"/>
      <c r="H1" s="323"/>
      <c r="I1" s="66"/>
      <c r="J1" s="66"/>
      <c r="K1" s="66"/>
      <c r="L1" s="66"/>
      <c r="M1" s="66"/>
      <c r="N1" s="66"/>
      <c r="O1" s="66"/>
      <c r="P1" s="66"/>
    </row>
    <row r="2" spans="1:23" ht="8.25" customHeight="1" thickTop="1" thickBot="1">
      <c r="I2" s="67"/>
    </row>
    <row r="3" spans="1:23">
      <c r="A3" s="324" t="s">
        <v>0</v>
      </c>
      <c r="B3" s="325"/>
      <c r="C3" s="326"/>
      <c r="D3" s="68"/>
      <c r="E3" s="327" t="s">
        <v>1</v>
      </c>
      <c r="F3" s="328"/>
      <c r="G3" s="328"/>
      <c r="H3" s="329"/>
      <c r="I3" s="69"/>
      <c r="J3" s="70" t="s">
        <v>3</v>
      </c>
      <c r="K3" s="71" t="s">
        <v>4</v>
      </c>
      <c r="L3" s="71" t="s">
        <v>5</v>
      </c>
      <c r="M3" s="71" t="s">
        <v>6</v>
      </c>
      <c r="N3" s="71" t="s">
        <v>7</v>
      </c>
      <c r="O3" s="71" t="s">
        <v>222</v>
      </c>
      <c r="P3" s="72" t="s">
        <v>166</v>
      </c>
      <c r="Q3" s="70" t="s">
        <v>223</v>
      </c>
      <c r="R3" s="71" t="s">
        <v>179</v>
      </c>
      <c r="S3" s="71" t="s">
        <v>224</v>
      </c>
      <c r="T3" s="273" t="s">
        <v>225</v>
      </c>
      <c r="U3" s="71" t="s">
        <v>7</v>
      </c>
      <c r="V3" s="71" t="s">
        <v>8</v>
      </c>
      <c r="W3" s="72" t="s">
        <v>226</v>
      </c>
    </row>
    <row r="4" spans="1:23" ht="12" customHeight="1">
      <c r="A4" s="73" t="s">
        <v>100</v>
      </c>
      <c r="B4" s="74"/>
      <c r="C4" s="75" t="e">
        <f t="shared" ref="C4:C9" si="0">B4/$B$14</f>
        <v>#DIV/0!</v>
      </c>
      <c r="E4" s="330" t="s">
        <v>2</v>
      </c>
      <c r="F4" s="76" t="str">
        <f>연간현금흐름!B11</f>
        <v>인터넷마트</v>
      </c>
      <c r="G4" s="77">
        <f>SUMIF($O$4:$O$56,F4,$M$4:$M$56)+SUMIF($V$4:$V$57,F4,$T$4:$T$57)</f>
        <v>0</v>
      </c>
      <c r="H4" s="75" t="e">
        <f>G4/$G$28</f>
        <v>#DIV/0!</v>
      </c>
      <c r="I4" s="78"/>
      <c r="J4" s="79">
        <v>1</v>
      </c>
      <c r="K4" s="80"/>
      <c r="L4" s="81"/>
      <c r="M4" s="82"/>
      <c r="N4" s="83"/>
      <c r="O4" s="83"/>
      <c r="P4" s="84"/>
      <c r="R4" s="213" t="s">
        <v>172</v>
      </c>
      <c r="S4" s="214"/>
      <c r="T4" s="274"/>
      <c r="U4" s="215"/>
      <c r="V4" s="215"/>
      <c r="W4" s="216"/>
    </row>
    <row r="5" spans="1:23">
      <c r="A5" s="73"/>
      <c r="B5" s="74"/>
      <c r="C5" s="75" t="e">
        <f t="shared" si="0"/>
        <v>#DIV/0!</v>
      </c>
      <c r="E5" s="331"/>
      <c r="F5" s="76" t="str">
        <f>연간현금흐름!B12</f>
        <v>동네마트</v>
      </c>
      <c r="G5" s="77">
        <f t="shared" ref="G5:G14" si="1">SUMIF($O$4:$O$56,F5,$M$4:$M$56)+SUMIF($V$4:$V$57,F5,$T$4:$T$57)</f>
        <v>0</v>
      </c>
      <c r="H5" s="75" t="e">
        <f t="shared" ref="H5:H14" si="2">G5/$G$28</f>
        <v>#DIV/0!</v>
      </c>
      <c r="I5" s="78"/>
      <c r="J5" s="79">
        <v>2</v>
      </c>
      <c r="K5" s="80"/>
      <c r="L5" s="81"/>
      <c r="M5" s="82"/>
      <c r="N5" s="83"/>
      <c r="O5" s="83"/>
      <c r="P5" s="84"/>
      <c r="Q5" s="79">
        <v>1</v>
      </c>
      <c r="R5" s="217"/>
      <c r="S5" s="214"/>
      <c r="T5" s="274"/>
      <c r="U5" s="215"/>
      <c r="V5" s="215"/>
      <c r="W5" s="216"/>
    </row>
    <row r="6" spans="1:23">
      <c r="A6" s="73"/>
      <c r="B6" s="74"/>
      <c r="C6" s="75" t="e">
        <f t="shared" si="0"/>
        <v>#DIV/0!</v>
      </c>
      <c r="E6" s="331"/>
      <c r="F6" s="76" t="str">
        <f>연간현금흐름!B13</f>
        <v>편의점</v>
      </c>
      <c r="G6" s="77">
        <f t="shared" si="1"/>
        <v>0</v>
      </c>
      <c r="H6" s="75" t="e">
        <f t="shared" si="2"/>
        <v>#DIV/0!</v>
      </c>
      <c r="I6" s="78"/>
      <c r="J6" s="79">
        <v>3</v>
      </c>
      <c r="K6" s="80"/>
      <c r="L6" s="81"/>
      <c r="M6" s="82"/>
      <c r="N6" s="83"/>
      <c r="O6" s="83"/>
      <c r="P6" s="84"/>
      <c r="Q6" s="79">
        <v>2</v>
      </c>
      <c r="R6" s="217"/>
      <c r="S6" s="214"/>
      <c r="T6" s="274"/>
      <c r="U6" s="215"/>
      <c r="V6" s="215"/>
      <c r="W6" s="216"/>
    </row>
    <row r="7" spans="1:23">
      <c r="A7" s="73" t="s">
        <v>101</v>
      </c>
      <c r="B7" s="74"/>
      <c r="C7" s="75" t="e">
        <f t="shared" si="0"/>
        <v>#DIV/0!</v>
      </c>
      <c r="E7" s="331"/>
      <c r="F7" s="76" t="str">
        <f>연간현금흐름!B14</f>
        <v>외식</v>
      </c>
      <c r="G7" s="77">
        <f t="shared" si="1"/>
        <v>0</v>
      </c>
      <c r="H7" s="75" t="e">
        <f t="shared" si="2"/>
        <v>#DIV/0!</v>
      </c>
      <c r="I7" s="78"/>
      <c r="J7" s="79">
        <v>4</v>
      </c>
      <c r="K7" s="80"/>
      <c r="L7" s="81"/>
      <c r="M7" s="82"/>
      <c r="N7" s="83"/>
      <c r="O7" s="83"/>
      <c r="P7" s="84"/>
      <c r="Q7" s="79">
        <v>3</v>
      </c>
      <c r="R7" s="217"/>
      <c r="S7" s="214"/>
      <c r="T7" s="274"/>
      <c r="U7" s="215"/>
      <c r="V7" s="215"/>
      <c r="W7" s="216"/>
    </row>
    <row r="8" spans="1:23">
      <c r="A8" s="73"/>
      <c r="B8" s="74"/>
      <c r="C8" s="75" t="e">
        <f t="shared" si="0"/>
        <v>#DIV/0!</v>
      </c>
      <c r="E8" s="331"/>
      <c r="F8" s="76" t="str">
        <f>연간현금흐름!B15</f>
        <v>난방비</v>
      </c>
      <c r="G8" s="77">
        <f t="shared" si="1"/>
        <v>0</v>
      </c>
      <c r="H8" s="75" t="e">
        <f t="shared" si="2"/>
        <v>#DIV/0!</v>
      </c>
      <c r="I8" s="78"/>
      <c r="J8" s="79">
        <v>5</v>
      </c>
      <c r="K8" s="80"/>
      <c r="L8" s="81"/>
      <c r="M8" s="82"/>
      <c r="N8" s="83"/>
      <c r="O8" s="83"/>
      <c r="P8" s="84"/>
      <c r="Q8" s="79">
        <v>4</v>
      </c>
      <c r="R8" s="217"/>
      <c r="S8" s="214"/>
      <c r="T8" s="274"/>
      <c r="U8" s="215"/>
      <c r="V8" s="215"/>
      <c r="W8" s="216"/>
    </row>
    <row r="9" spans="1:23">
      <c r="A9" s="73"/>
      <c r="B9" s="74"/>
      <c r="C9" s="75" t="e">
        <f t="shared" si="0"/>
        <v>#DIV/0!</v>
      </c>
      <c r="E9" s="331"/>
      <c r="F9" s="76" t="str">
        <f>연간현금흐름!B16</f>
        <v>관리비</v>
      </c>
      <c r="G9" s="77">
        <f t="shared" si="1"/>
        <v>0</v>
      </c>
      <c r="H9" s="75" t="e">
        <f t="shared" si="2"/>
        <v>#DIV/0!</v>
      </c>
      <c r="I9" s="78"/>
      <c r="J9" s="79">
        <v>6</v>
      </c>
      <c r="K9" s="80"/>
      <c r="L9" s="81"/>
      <c r="M9" s="82"/>
      <c r="N9" s="83"/>
      <c r="O9" s="83"/>
      <c r="P9" s="84"/>
      <c r="Q9" s="79">
        <v>5</v>
      </c>
      <c r="R9" s="217"/>
      <c r="S9" s="214"/>
      <c r="T9" s="274"/>
      <c r="U9" s="215"/>
      <c r="V9" s="215"/>
      <c r="W9" s="216"/>
    </row>
    <row r="10" spans="1:23">
      <c r="A10" s="73" t="s">
        <v>99</v>
      </c>
      <c r="B10" s="74"/>
      <c r="C10" s="75" t="e">
        <f t="shared" ref="C10:C15" si="3">B10/$B$15</f>
        <v>#DIV/0!</v>
      </c>
      <c r="E10" s="331"/>
      <c r="F10" s="76" t="str">
        <f>연간현금흐름!B17</f>
        <v>통신비</v>
      </c>
      <c r="G10" s="77">
        <f t="shared" si="1"/>
        <v>0</v>
      </c>
      <c r="H10" s="75" t="e">
        <f t="shared" si="2"/>
        <v>#DIV/0!</v>
      </c>
      <c r="I10" s="78"/>
      <c r="J10" s="79">
        <v>7</v>
      </c>
      <c r="K10" s="80"/>
      <c r="L10" s="81"/>
      <c r="M10" s="82"/>
      <c r="N10" s="83"/>
      <c r="O10" s="83"/>
      <c r="P10" s="84"/>
      <c r="Q10" s="79">
        <v>6</v>
      </c>
      <c r="R10" s="217"/>
      <c r="S10" s="214"/>
      <c r="T10" s="274"/>
      <c r="U10" s="215"/>
      <c r="V10" s="215"/>
      <c r="W10" s="216"/>
    </row>
    <row r="11" spans="1:23">
      <c r="A11" s="73"/>
      <c r="B11" s="74"/>
      <c r="C11" s="75" t="e">
        <f t="shared" si="3"/>
        <v>#DIV/0!</v>
      </c>
      <c r="E11" s="331"/>
      <c r="F11" s="76" t="str">
        <f>연간현금흐름!B18</f>
        <v>주유비</v>
      </c>
      <c r="G11" s="77">
        <f t="shared" si="1"/>
        <v>0</v>
      </c>
      <c r="H11" s="75" t="e">
        <f t="shared" si="2"/>
        <v>#DIV/0!</v>
      </c>
      <c r="I11" s="78"/>
      <c r="J11" s="79">
        <v>8</v>
      </c>
      <c r="K11" s="80"/>
      <c r="L11" s="81"/>
      <c r="M11" s="82"/>
      <c r="N11" s="83"/>
      <c r="O11" s="83"/>
      <c r="P11" s="84"/>
      <c r="Q11" s="79">
        <v>7</v>
      </c>
      <c r="R11" s="217"/>
      <c r="S11" s="214"/>
      <c r="T11" s="274"/>
      <c r="U11" s="215"/>
      <c r="V11" s="215"/>
      <c r="W11" s="216"/>
    </row>
    <row r="12" spans="1:23">
      <c r="A12" s="73"/>
      <c r="B12" s="74"/>
      <c r="C12" s="75" t="e">
        <f t="shared" si="3"/>
        <v>#DIV/0!</v>
      </c>
      <c r="E12" s="331"/>
      <c r="F12" s="76" t="str">
        <f>연간현금흐름!B19</f>
        <v>자동차</v>
      </c>
      <c r="G12" s="77">
        <f t="shared" si="1"/>
        <v>0</v>
      </c>
      <c r="H12" s="75" t="e">
        <f t="shared" si="2"/>
        <v>#DIV/0!</v>
      </c>
      <c r="I12" s="78"/>
      <c r="J12" s="79">
        <v>9</v>
      </c>
      <c r="K12" s="80"/>
      <c r="L12" s="81"/>
      <c r="M12" s="82"/>
      <c r="N12" s="83"/>
      <c r="O12" s="83"/>
      <c r="P12" s="84"/>
      <c r="Q12" s="79">
        <v>8</v>
      </c>
      <c r="R12" s="217"/>
      <c r="S12" s="214"/>
      <c r="T12" s="274"/>
      <c r="U12" s="215"/>
      <c r="V12" s="215"/>
      <c r="W12" s="216"/>
    </row>
    <row r="13" spans="1:23">
      <c r="A13" s="210"/>
      <c r="B13" s="211"/>
      <c r="C13" s="75" t="e">
        <f t="shared" si="3"/>
        <v>#DIV/0!</v>
      </c>
      <c r="E13" s="331"/>
      <c r="F13" s="76" t="str">
        <f>연간현금흐름!B20</f>
        <v>고양이</v>
      </c>
      <c r="G13" s="77">
        <f t="shared" si="1"/>
        <v>0</v>
      </c>
      <c r="H13" s="75" t="e">
        <f t="shared" si="2"/>
        <v>#DIV/0!</v>
      </c>
      <c r="I13" s="78"/>
      <c r="J13" s="79">
        <v>10</v>
      </c>
      <c r="K13" s="80"/>
      <c r="L13" s="81"/>
      <c r="M13" s="82"/>
      <c r="N13" s="83"/>
      <c r="O13" s="83"/>
      <c r="P13" s="84"/>
      <c r="Q13" s="79">
        <v>9</v>
      </c>
      <c r="R13" s="217"/>
      <c r="S13" s="214"/>
      <c r="T13" s="274"/>
      <c r="U13" s="215"/>
      <c r="V13" s="215"/>
      <c r="W13" s="216"/>
    </row>
    <row r="14" spans="1:23">
      <c r="A14" s="210"/>
      <c r="B14" s="211"/>
      <c r="C14" s="75" t="e">
        <f t="shared" si="3"/>
        <v>#DIV/0!</v>
      </c>
      <c r="E14" s="331"/>
      <c r="F14" s="76" t="str">
        <f>연간현금흐름!B21</f>
        <v>담배</v>
      </c>
      <c r="G14" s="77">
        <f t="shared" si="1"/>
        <v>0</v>
      </c>
      <c r="H14" s="75" t="e">
        <f t="shared" si="2"/>
        <v>#DIV/0!</v>
      </c>
      <c r="I14" s="78"/>
      <c r="J14" s="79">
        <v>11</v>
      </c>
      <c r="K14" s="80"/>
      <c r="L14" s="81"/>
      <c r="M14" s="82"/>
      <c r="N14" s="83"/>
      <c r="O14" s="83"/>
      <c r="P14" s="84"/>
      <c r="Q14" s="79">
        <v>10</v>
      </c>
      <c r="R14" s="217"/>
      <c r="S14" s="214"/>
      <c r="T14" s="274"/>
      <c r="U14" s="215"/>
      <c r="V14" s="215"/>
      <c r="W14" s="216"/>
    </row>
    <row r="15" spans="1:23" ht="12.75" thickBot="1">
      <c r="A15" s="90" t="s">
        <v>63</v>
      </c>
      <c r="B15" s="91">
        <f>SUM(B4:B14)</f>
        <v>0</v>
      </c>
      <c r="C15" s="92" t="e">
        <f t="shared" si="3"/>
        <v>#DIV/0!</v>
      </c>
      <c r="E15" s="332"/>
      <c r="F15" s="93" t="s">
        <v>25</v>
      </c>
      <c r="G15" s="333">
        <f>SUM(G4:G14)</f>
        <v>0</v>
      </c>
      <c r="H15" s="334"/>
      <c r="I15" s="94"/>
      <c r="J15" s="79">
        <v>12</v>
      </c>
      <c r="K15" s="80"/>
      <c r="L15" s="81"/>
      <c r="M15" s="82"/>
      <c r="N15" s="83"/>
      <c r="O15" s="83"/>
      <c r="P15" s="84"/>
      <c r="Q15" s="79">
        <v>11</v>
      </c>
      <c r="R15" s="217"/>
      <c r="S15" s="214"/>
      <c r="T15" s="274"/>
      <c r="U15" s="215"/>
      <c r="V15" s="215"/>
      <c r="W15" s="216"/>
    </row>
    <row r="16" spans="1:23" ht="12" customHeight="1">
      <c r="A16" s="324" t="s">
        <v>64</v>
      </c>
      <c r="B16" s="325"/>
      <c r="C16" s="326"/>
      <c r="E16" s="337" t="s">
        <v>65</v>
      </c>
      <c r="F16" s="95" t="str">
        <f>연간현금흐름!B23</f>
        <v>생활용품</v>
      </c>
      <c r="G16" s="77">
        <f t="shared" ref="G16:G23" si="4">SUMIF($O$4:$O$56,F16,$M$4:$M$56)+SUMIF($V$4:$V$57,F16,$T$4:$T$57)</f>
        <v>0</v>
      </c>
      <c r="H16" s="96" t="e">
        <f t="shared" ref="H16" si="5">G16/$G$28</f>
        <v>#DIV/0!</v>
      </c>
      <c r="I16" s="78"/>
      <c r="J16" s="79">
        <v>13</v>
      </c>
      <c r="K16" s="80"/>
      <c r="L16" s="81"/>
      <c r="M16" s="97"/>
      <c r="N16" s="83"/>
      <c r="O16" s="83"/>
      <c r="P16" s="84"/>
      <c r="Q16" s="79">
        <v>12</v>
      </c>
      <c r="R16" s="217"/>
      <c r="S16" s="214"/>
      <c r="T16" s="275"/>
      <c r="U16" s="215"/>
      <c r="V16" s="215"/>
      <c r="W16" s="216"/>
    </row>
    <row r="17" spans="1:23">
      <c r="A17" s="98" t="str">
        <f>연간현금흐름!B37</f>
        <v>대출원금</v>
      </c>
      <c r="B17" s="77">
        <f t="shared" ref="B17" si="6">SUMIF($P$4:$P$94,A17,$M$4:$M$94)+SUMIF($W$4:$W$57,A17,$T$4:$T$57)</f>
        <v>0</v>
      </c>
      <c r="C17" s="99" t="e">
        <f t="shared" ref="C17:C28" si="7">B17/$B$28</f>
        <v>#DIV/0!</v>
      </c>
      <c r="E17" s="338"/>
      <c r="F17" s="95" t="str">
        <f>연간현금흐름!B24</f>
        <v>의류/잡화</v>
      </c>
      <c r="G17" s="77">
        <f t="shared" si="4"/>
        <v>0</v>
      </c>
      <c r="H17" s="96" t="e">
        <f t="shared" ref="H17:H23" si="8">G17/$G$28</f>
        <v>#DIV/0!</v>
      </c>
      <c r="I17" s="78"/>
      <c r="J17" s="79">
        <v>14</v>
      </c>
      <c r="K17" s="80"/>
      <c r="L17" s="81"/>
      <c r="M17" s="82"/>
      <c r="N17" s="83"/>
      <c r="O17" s="83"/>
      <c r="P17" s="84"/>
      <c r="Q17" s="79">
        <v>13</v>
      </c>
      <c r="R17" s="217"/>
      <c r="S17" s="214"/>
      <c r="T17" s="275"/>
      <c r="U17" s="215"/>
      <c r="V17" s="215"/>
      <c r="W17" s="216"/>
    </row>
    <row r="18" spans="1:23">
      <c r="A18" s="98" t="str">
        <f>연간현금흐름!B38</f>
        <v>대출이자</v>
      </c>
      <c r="B18" s="77">
        <f t="shared" ref="B18:B24" si="9">SUMIF($P$4:$P$94,A18,$M$4:$M$94)+SUMIF($W$4:$W$57,A18,$T$4:$T$57)</f>
        <v>0</v>
      </c>
      <c r="C18" s="99" t="e">
        <f t="shared" ref="C18:C24" si="10">B18/$B$28</f>
        <v>#DIV/0!</v>
      </c>
      <c r="E18" s="338"/>
      <c r="F18" s="95" t="str">
        <f>연간현금흐름!B25</f>
        <v>화장품</v>
      </c>
      <c r="G18" s="77">
        <f t="shared" si="4"/>
        <v>0</v>
      </c>
      <c r="H18" s="96" t="e">
        <f t="shared" si="8"/>
        <v>#DIV/0!</v>
      </c>
      <c r="I18" s="78"/>
      <c r="J18" s="79">
        <v>15</v>
      </c>
      <c r="K18" s="80"/>
      <c r="L18" s="81"/>
      <c r="M18" s="82"/>
      <c r="N18" s="83"/>
      <c r="O18" s="83"/>
      <c r="P18" s="84"/>
      <c r="Q18" s="79">
        <v>14</v>
      </c>
      <c r="R18" s="217"/>
      <c r="S18" s="214"/>
      <c r="T18" s="275"/>
      <c r="U18" s="215"/>
      <c r="V18" s="215"/>
      <c r="W18" s="216"/>
    </row>
    <row r="19" spans="1:23">
      <c r="A19" s="98" t="str">
        <f>연간현금흐름!B39</f>
        <v>보험</v>
      </c>
      <c r="B19" s="77">
        <f t="shared" si="9"/>
        <v>0</v>
      </c>
      <c r="C19" s="99" t="e">
        <f t="shared" si="10"/>
        <v>#DIV/0!</v>
      </c>
      <c r="E19" s="338"/>
      <c r="F19" s="95" t="str">
        <f>연간현금흐름!B26</f>
        <v>미용</v>
      </c>
      <c r="G19" s="77">
        <f t="shared" si="4"/>
        <v>0</v>
      </c>
      <c r="H19" s="96" t="e">
        <f t="shared" si="8"/>
        <v>#DIV/0!</v>
      </c>
      <c r="I19" s="78"/>
      <c r="J19" s="79">
        <v>16</v>
      </c>
      <c r="K19" s="80"/>
      <c r="L19" s="81"/>
      <c r="M19" s="82"/>
      <c r="N19" s="83"/>
      <c r="O19" s="83"/>
      <c r="P19" s="84"/>
      <c r="Q19" s="79">
        <v>15</v>
      </c>
      <c r="R19" s="217"/>
      <c r="S19" s="214"/>
      <c r="T19" s="274"/>
      <c r="U19" s="215"/>
      <c r="V19" s="215"/>
      <c r="W19" s="216"/>
    </row>
    <row r="20" spans="1:23">
      <c r="A20" s="98" t="str">
        <f>연간현금흐름!B40</f>
        <v>목표적금</v>
      </c>
      <c r="B20" s="77">
        <f t="shared" si="9"/>
        <v>0</v>
      </c>
      <c r="C20" s="99" t="e">
        <f t="shared" si="10"/>
        <v>#DIV/0!</v>
      </c>
      <c r="E20" s="338"/>
      <c r="F20" s="95" t="str">
        <f>연간현금흐름!B27</f>
        <v>취미</v>
      </c>
      <c r="G20" s="77">
        <f t="shared" si="4"/>
        <v>0</v>
      </c>
      <c r="H20" s="96" t="e">
        <f t="shared" si="8"/>
        <v>#DIV/0!</v>
      </c>
      <c r="I20" s="78"/>
      <c r="J20" s="79">
        <v>17</v>
      </c>
      <c r="K20" s="80"/>
      <c r="L20" s="81"/>
      <c r="M20" s="82"/>
      <c r="N20" s="83"/>
      <c r="O20" s="83"/>
      <c r="P20" s="84"/>
      <c r="Q20" s="79">
        <v>16</v>
      </c>
      <c r="R20" s="217"/>
      <c r="S20" s="214"/>
      <c r="T20" s="275"/>
      <c r="U20" s="215"/>
      <c r="V20" s="215"/>
      <c r="W20" s="216"/>
    </row>
    <row r="21" spans="1:23">
      <c r="A21" s="98" t="str">
        <f>연간현금흐름!B41</f>
        <v>단기적금</v>
      </c>
      <c r="B21" s="77">
        <f t="shared" si="9"/>
        <v>0</v>
      </c>
      <c r="C21" s="99" t="e">
        <f t="shared" si="10"/>
        <v>#DIV/0!</v>
      </c>
      <c r="E21" s="338"/>
      <c r="F21" s="95" t="str">
        <f>연간현금흐름!B28</f>
        <v>건강</v>
      </c>
      <c r="G21" s="77">
        <f t="shared" si="4"/>
        <v>0</v>
      </c>
      <c r="H21" s="96" t="e">
        <f t="shared" si="8"/>
        <v>#DIV/0!</v>
      </c>
      <c r="I21" s="78"/>
      <c r="J21" s="79">
        <v>18</v>
      </c>
      <c r="K21" s="80"/>
      <c r="L21" s="81"/>
      <c r="M21" s="82"/>
      <c r="N21" s="83"/>
      <c r="O21" s="83"/>
      <c r="P21" s="84"/>
      <c r="Q21" s="79">
        <v>17</v>
      </c>
      <c r="R21" s="217"/>
      <c r="S21" s="214"/>
      <c r="T21" s="275"/>
      <c r="U21" s="215"/>
      <c r="V21" s="215"/>
      <c r="W21" s="216"/>
    </row>
    <row r="22" spans="1:23">
      <c r="A22" s="98" t="str">
        <f>연간현금흐름!B42</f>
        <v>장기적금</v>
      </c>
      <c r="B22" s="77">
        <f t="shared" si="9"/>
        <v>0</v>
      </c>
      <c r="C22" s="99" t="e">
        <f t="shared" si="10"/>
        <v>#DIV/0!</v>
      </c>
      <c r="E22" s="338"/>
      <c r="F22" s="95" t="str">
        <f>연간현금흐름!B29</f>
        <v>세금</v>
      </c>
      <c r="G22" s="77">
        <f t="shared" si="4"/>
        <v>0</v>
      </c>
      <c r="H22" s="96" t="e">
        <f t="shared" si="8"/>
        <v>#DIV/0!</v>
      </c>
      <c r="I22" s="78"/>
      <c r="J22" s="79">
        <v>19</v>
      </c>
      <c r="K22" s="80"/>
      <c r="L22" s="81"/>
      <c r="M22" s="82"/>
      <c r="N22" s="83"/>
      <c r="O22" s="83"/>
      <c r="P22" s="84"/>
      <c r="Q22" s="79"/>
      <c r="R22" s="217"/>
      <c r="S22" s="218" t="s">
        <v>227</v>
      </c>
      <c r="T22" s="276">
        <f>SUM(T4:T21)</f>
        <v>0</v>
      </c>
      <c r="U22" s="215"/>
      <c r="V22" s="215"/>
      <c r="W22" s="216"/>
    </row>
    <row r="23" spans="1:23">
      <c r="A23" s="98" t="str">
        <f>연간현금흐름!B43</f>
        <v>자유적금</v>
      </c>
      <c r="B23" s="77">
        <f t="shared" si="9"/>
        <v>0</v>
      </c>
      <c r="C23" s="99" t="e">
        <f t="shared" si="10"/>
        <v>#DIV/0!</v>
      </c>
      <c r="E23" s="338"/>
      <c r="F23" s="95" t="str">
        <f>연간현금흐름!B30</f>
        <v>경조사</v>
      </c>
      <c r="G23" s="77">
        <f t="shared" si="4"/>
        <v>0</v>
      </c>
      <c r="H23" s="96" t="e">
        <f t="shared" si="8"/>
        <v>#DIV/0!</v>
      </c>
      <c r="I23" s="78"/>
      <c r="J23" s="79">
        <v>20</v>
      </c>
      <c r="K23" s="80"/>
      <c r="L23" s="81"/>
      <c r="M23" s="82"/>
      <c r="N23" s="83"/>
      <c r="O23" s="83"/>
      <c r="P23" s="84"/>
      <c r="Q23" s="79"/>
      <c r="R23" s="106"/>
      <c r="S23" s="107"/>
      <c r="T23" s="277"/>
      <c r="U23" s="83"/>
      <c r="V23" s="259"/>
      <c r="W23" s="84"/>
    </row>
    <row r="24" spans="1:23">
      <c r="A24" s="98" t="str">
        <f>연간현금흐름!B44</f>
        <v>기타1</v>
      </c>
      <c r="B24" s="77">
        <f t="shared" si="9"/>
        <v>0</v>
      </c>
      <c r="C24" s="99" t="e">
        <f t="shared" si="10"/>
        <v>#DIV/0!</v>
      </c>
      <c r="E24" s="338"/>
      <c r="F24" s="95" t="str">
        <f>연간현금흐름!B31</f>
        <v>기타1</v>
      </c>
      <c r="G24" s="77">
        <f t="shared" ref="G24:G26" si="11">SUMIF($O$4:$O$56,F24,$M$4:$M$56)+SUMIF($V$4:$V$57,F24,$T$4:$T$57)</f>
        <v>0</v>
      </c>
      <c r="H24" s="96" t="e">
        <f t="shared" ref="H24:H26" si="12">G24/$G$28</f>
        <v>#DIV/0!</v>
      </c>
      <c r="I24" s="78"/>
      <c r="J24" s="79">
        <v>21</v>
      </c>
      <c r="K24" s="80"/>
      <c r="L24" s="81"/>
      <c r="M24" s="82"/>
      <c r="N24" s="83"/>
      <c r="O24" s="83"/>
      <c r="P24" s="84"/>
      <c r="R24" s="85" t="s">
        <v>228</v>
      </c>
      <c r="S24" s="86"/>
      <c r="T24" s="278"/>
      <c r="U24" s="87"/>
      <c r="V24" s="87"/>
      <c r="W24" s="88"/>
    </row>
    <row r="25" spans="1:23">
      <c r="A25" s="98" t="str">
        <f>연간현금흐름!B45</f>
        <v>기타2</v>
      </c>
      <c r="B25" s="77">
        <f t="shared" ref="B25:B27" si="13">SUMIF($P$4:$P$94,A25,$M$4:$M$94)+SUMIF($W$4:$W$57,A25,$T$4:$T$57)</f>
        <v>0</v>
      </c>
      <c r="C25" s="99" t="e">
        <f t="shared" ref="C25:C27" si="14">B25/$B$28</f>
        <v>#DIV/0!</v>
      </c>
      <c r="E25" s="338"/>
      <c r="F25" s="95" t="str">
        <f>연간현금흐름!B32</f>
        <v>기타2</v>
      </c>
      <c r="G25" s="77">
        <f t="shared" si="11"/>
        <v>0</v>
      </c>
      <c r="H25" s="96" t="e">
        <f t="shared" si="12"/>
        <v>#DIV/0!</v>
      </c>
      <c r="I25" s="78"/>
      <c r="J25" s="79">
        <v>22</v>
      </c>
      <c r="K25" s="80"/>
      <c r="L25" s="81"/>
      <c r="M25" s="82"/>
      <c r="N25" s="83"/>
      <c r="O25" s="83"/>
      <c r="P25" s="84"/>
      <c r="Q25" s="79">
        <v>1</v>
      </c>
      <c r="R25" s="89"/>
      <c r="S25" s="86"/>
      <c r="T25" s="278"/>
      <c r="U25" s="87"/>
      <c r="V25" s="87"/>
      <c r="W25" s="88"/>
    </row>
    <row r="26" spans="1:23">
      <c r="A26" s="98" t="str">
        <f>연간현금흐름!B46</f>
        <v>기타3</v>
      </c>
      <c r="B26" s="77">
        <f t="shared" si="13"/>
        <v>0</v>
      </c>
      <c r="C26" s="99" t="e">
        <f t="shared" si="14"/>
        <v>#DIV/0!</v>
      </c>
      <c r="E26" s="338"/>
      <c r="F26" s="95" t="str">
        <f>연간현금흐름!B33</f>
        <v>기타3</v>
      </c>
      <c r="G26" s="77">
        <f t="shared" si="11"/>
        <v>0</v>
      </c>
      <c r="H26" s="96" t="e">
        <f t="shared" si="12"/>
        <v>#DIV/0!</v>
      </c>
      <c r="I26" s="78"/>
      <c r="J26" s="79">
        <v>23</v>
      </c>
      <c r="K26" s="80"/>
      <c r="L26" s="81"/>
      <c r="M26" s="82"/>
      <c r="N26" s="83"/>
      <c r="O26" s="83"/>
      <c r="P26" s="84"/>
      <c r="Q26" s="79">
        <v>2</v>
      </c>
      <c r="R26" s="89"/>
      <c r="S26" s="86"/>
      <c r="T26" s="278"/>
      <c r="U26" s="87"/>
      <c r="V26" s="87"/>
      <c r="W26" s="88"/>
    </row>
    <row r="27" spans="1:23" ht="12.75" thickBot="1">
      <c r="A27" s="98" t="str">
        <f>연간현금흐름!B47</f>
        <v>기타4</v>
      </c>
      <c r="B27" s="77">
        <f t="shared" si="13"/>
        <v>0</v>
      </c>
      <c r="C27" s="99" t="e">
        <f t="shared" si="14"/>
        <v>#DIV/0!</v>
      </c>
      <c r="E27" s="338"/>
      <c r="F27" s="100" t="s">
        <v>63</v>
      </c>
      <c r="G27" s="339">
        <f>SUM(G16:G26)</f>
        <v>0</v>
      </c>
      <c r="H27" s="340"/>
      <c r="I27" s="94"/>
      <c r="J27" s="79">
        <v>24</v>
      </c>
      <c r="K27" s="80"/>
      <c r="L27" s="81"/>
      <c r="M27" s="82"/>
      <c r="N27" s="83"/>
      <c r="O27" s="83"/>
      <c r="P27" s="84"/>
      <c r="Q27" s="79">
        <v>3</v>
      </c>
      <c r="R27" s="89"/>
      <c r="S27" s="86"/>
      <c r="T27" s="278"/>
      <c r="U27" s="87"/>
      <c r="V27" s="87"/>
      <c r="W27" s="88"/>
    </row>
    <row r="28" spans="1:23" ht="12.75" thickBot="1">
      <c r="A28" s="101" t="s">
        <v>63</v>
      </c>
      <c r="B28" s="102">
        <f>SUM(B17:B27)</f>
        <v>0</v>
      </c>
      <c r="C28" s="103" t="e">
        <f t="shared" si="7"/>
        <v>#DIV/0!</v>
      </c>
      <c r="E28" s="341" t="s">
        <v>67</v>
      </c>
      <c r="F28" s="342"/>
      <c r="G28" s="343">
        <f>G15+G27</f>
        <v>0</v>
      </c>
      <c r="H28" s="344"/>
      <c r="I28" s="104"/>
      <c r="J28" s="79">
        <v>25</v>
      </c>
      <c r="K28" s="80"/>
      <c r="L28" s="81"/>
      <c r="M28" s="82"/>
      <c r="N28" s="83"/>
      <c r="O28" s="83"/>
      <c r="P28" s="84"/>
      <c r="Q28" s="79">
        <v>4</v>
      </c>
      <c r="R28" s="89"/>
      <c r="S28" s="86"/>
      <c r="T28" s="278"/>
      <c r="U28" s="87"/>
      <c r="V28" s="87"/>
      <c r="W28" s="88"/>
    </row>
    <row r="29" spans="1:23" ht="12.75" thickBot="1">
      <c r="I29" s="67"/>
      <c r="J29" s="79">
        <v>26</v>
      </c>
      <c r="K29" s="80"/>
      <c r="L29" s="81"/>
      <c r="M29" s="82"/>
      <c r="N29" s="83"/>
      <c r="O29" s="83"/>
      <c r="P29" s="84"/>
      <c r="Q29" s="79">
        <v>5</v>
      </c>
      <c r="R29" s="89"/>
      <c r="S29" s="86"/>
      <c r="T29" s="278"/>
      <c r="U29" s="87"/>
      <c r="V29" s="87"/>
      <c r="W29" s="88"/>
    </row>
    <row r="30" spans="1:23">
      <c r="A30" s="327" t="s">
        <v>70</v>
      </c>
      <c r="B30" s="328"/>
      <c r="C30" s="329"/>
      <c r="D30" s="324" t="s">
        <v>71</v>
      </c>
      <c r="E30" s="325"/>
      <c r="F30" s="325"/>
      <c r="G30" s="325"/>
      <c r="H30" s="326"/>
      <c r="I30" s="67"/>
      <c r="J30" s="79">
        <v>27</v>
      </c>
      <c r="K30" s="80"/>
      <c r="L30" s="81"/>
      <c r="M30" s="82"/>
      <c r="N30" s="83"/>
      <c r="O30" s="83"/>
      <c r="P30" s="84"/>
      <c r="Q30" s="79">
        <v>6</v>
      </c>
      <c r="R30" s="89"/>
      <c r="S30" s="86"/>
      <c r="T30" s="278"/>
      <c r="U30" s="87"/>
      <c r="V30" s="87"/>
      <c r="W30" s="88"/>
    </row>
    <row r="31" spans="1:23">
      <c r="A31" s="108" t="s">
        <v>72</v>
      </c>
      <c r="B31" s="109">
        <f>G28</f>
        <v>0</v>
      </c>
      <c r="C31" s="99" t="e">
        <f>B31/$B$14</f>
        <v>#DIV/0!</v>
      </c>
      <c r="D31" s="356">
        <v>0.5</v>
      </c>
      <c r="E31" s="357"/>
      <c r="F31" s="112" t="s">
        <v>73</v>
      </c>
      <c r="G31" s="113" t="e">
        <f>IF(C31&lt;D31,"권장기준 미만","권장기준 초과")</f>
        <v>#DIV/0!</v>
      </c>
      <c r="H31" s="114" t="e">
        <f>IF(G31="권장기준 미만","양호","개선")</f>
        <v>#DIV/0!</v>
      </c>
      <c r="I31" s="67"/>
      <c r="J31" s="79">
        <v>28</v>
      </c>
      <c r="K31" s="80"/>
      <c r="L31" s="81"/>
      <c r="M31" s="82"/>
      <c r="N31" s="83"/>
      <c r="O31" s="83"/>
      <c r="P31" s="84"/>
      <c r="Q31" s="79">
        <v>7</v>
      </c>
      <c r="R31" s="89"/>
      <c r="S31" s="86"/>
      <c r="T31" s="278"/>
      <c r="U31" s="87"/>
      <c r="V31" s="87"/>
      <c r="W31" s="88"/>
    </row>
    <row r="32" spans="1:23">
      <c r="A32" s="108" t="s">
        <v>74</v>
      </c>
      <c r="B32" s="109">
        <f>SUM(B20:B27)</f>
        <v>0</v>
      </c>
      <c r="C32" s="99" t="e">
        <f>B32/$B$14</f>
        <v>#DIV/0!</v>
      </c>
      <c r="D32" s="356">
        <v>0.3</v>
      </c>
      <c r="E32" s="357"/>
      <c r="F32" s="112" t="s">
        <v>75</v>
      </c>
      <c r="G32" s="113" t="e">
        <f>IF(C32&lt;D32,"권장기준 미만","권장기준 초과")</f>
        <v>#DIV/0!</v>
      </c>
      <c r="H32" s="114" t="e">
        <f>IF(G32="권장기준 미만","개선","양호")</f>
        <v>#DIV/0!</v>
      </c>
      <c r="J32" s="79">
        <v>29</v>
      </c>
      <c r="K32" s="80"/>
      <c r="L32" s="81"/>
      <c r="M32" s="82"/>
      <c r="N32" s="83"/>
      <c r="O32" s="83"/>
      <c r="P32" s="84"/>
      <c r="Q32" s="79">
        <v>8</v>
      </c>
      <c r="R32" s="89"/>
      <c r="S32" s="86"/>
      <c r="T32" s="278"/>
      <c r="U32" s="87"/>
      <c r="V32" s="87"/>
      <c r="W32" s="88"/>
    </row>
    <row r="33" spans="1:23">
      <c r="A33" s="108" t="s">
        <v>76</v>
      </c>
      <c r="B33" s="109">
        <f>B19</f>
        <v>0</v>
      </c>
      <c r="C33" s="99" t="e">
        <f>B33/$B$14</f>
        <v>#DIV/0!</v>
      </c>
      <c r="D33" s="356">
        <v>0.09</v>
      </c>
      <c r="E33" s="357"/>
      <c r="F33" s="112" t="s">
        <v>73</v>
      </c>
      <c r="G33" s="113" t="e">
        <f>IF(C33&lt;D33,"권장기준 미만","권장기준 초과")</f>
        <v>#DIV/0!</v>
      </c>
      <c r="H33" s="114" t="e">
        <f>IF(G33="권장기준 미만","양호","개선")</f>
        <v>#DIV/0!</v>
      </c>
      <c r="J33" s="79">
        <v>30</v>
      </c>
      <c r="K33" s="80"/>
      <c r="L33" s="81"/>
      <c r="M33" s="82"/>
      <c r="N33" s="83"/>
      <c r="O33" s="83"/>
      <c r="P33" s="84"/>
      <c r="Q33" s="79">
        <v>9</v>
      </c>
      <c r="R33" s="89"/>
      <c r="S33" s="86"/>
      <c r="T33" s="278"/>
      <c r="U33" s="87"/>
      <c r="V33" s="87"/>
      <c r="W33" s="88"/>
    </row>
    <row r="34" spans="1:23" ht="12.75" thickBot="1">
      <c r="A34" s="115" t="s">
        <v>77</v>
      </c>
      <c r="B34" s="116">
        <f>B17+B18</f>
        <v>0</v>
      </c>
      <c r="C34" s="117" t="e">
        <f>B34/$B$14</f>
        <v>#DIV/0!</v>
      </c>
      <c r="D34" s="358">
        <v>0.15</v>
      </c>
      <c r="E34" s="359"/>
      <c r="F34" s="118" t="s">
        <v>73</v>
      </c>
      <c r="G34" s="119" t="e">
        <f>IF(C34&lt;D34,"권장기준 미만","권장기준 초과")</f>
        <v>#DIV/0!</v>
      </c>
      <c r="H34" s="120" t="e">
        <f>IF(G34="권장기준 미만","양호","개선")</f>
        <v>#DIV/0!</v>
      </c>
      <c r="J34" s="79">
        <v>31</v>
      </c>
      <c r="K34" s="80"/>
      <c r="L34" s="81"/>
      <c r="M34" s="82"/>
      <c r="N34" s="83"/>
      <c r="O34" s="83"/>
      <c r="P34" s="84"/>
      <c r="Q34" s="79">
        <v>10</v>
      </c>
      <c r="R34" s="89"/>
      <c r="S34" s="86"/>
      <c r="T34" s="278"/>
      <c r="U34" s="87"/>
      <c r="V34" s="87"/>
      <c r="W34" s="88"/>
    </row>
    <row r="35" spans="1:23" ht="12.75" thickBot="1">
      <c r="J35" s="79">
        <v>32</v>
      </c>
      <c r="K35" s="80"/>
      <c r="L35" s="81"/>
      <c r="M35" s="82"/>
      <c r="N35" s="83"/>
      <c r="O35" s="83"/>
      <c r="P35" s="84"/>
      <c r="Q35" s="79">
        <v>11</v>
      </c>
      <c r="R35" s="89"/>
      <c r="S35" s="86"/>
      <c r="T35" s="278"/>
      <c r="U35" s="87"/>
      <c r="V35" s="87"/>
      <c r="W35" s="88"/>
    </row>
    <row r="36" spans="1:23">
      <c r="A36" s="324" t="s">
        <v>98</v>
      </c>
      <c r="B36" s="325"/>
      <c r="C36" s="326"/>
      <c r="E36" s="327" t="s">
        <v>68</v>
      </c>
      <c r="F36" s="328"/>
      <c r="G36" s="328"/>
      <c r="H36" s="329"/>
      <c r="J36" s="79">
        <v>33</v>
      </c>
      <c r="K36" s="80"/>
      <c r="L36" s="81"/>
      <c r="M36" s="82"/>
      <c r="N36" s="83"/>
      <c r="O36" s="83"/>
      <c r="P36" s="84"/>
      <c r="Q36" s="79">
        <v>12</v>
      </c>
      <c r="R36" s="89"/>
      <c r="S36" s="86"/>
      <c r="T36" s="278"/>
      <c r="U36" s="87"/>
      <c r="V36" s="87"/>
      <c r="W36" s="88"/>
    </row>
    <row r="37" spans="1:23">
      <c r="A37" s="347"/>
      <c r="B37" s="348"/>
      <c r="C37" s="349"/>
      <c r="E37" s="345" t="str">
        <f>연간현금흐름!B51</f>
        <v>신용카드</v>
      </c>
      <c r="F37" s="346"/>
      <c r="G37" s="109">
        <f>SUMIF($N$4:$N$56,E37,$M$4:$M$56)+SUMIF($U$4:$U$57,E37,$T$4:$T$57)</f>
        <v>0</v>
      </c>
      <c r="H37" s="110" t="e">
        <f t="shared" ref="H37:H44" si="15">G37/$G$44</f>
        <v>#DIV/0!</v>
      </c>
      <c r="J37" s="79">
        <v>34</v>
      </c>
      <c r="K37" s="80"/>
      <c r="L37" s="81"/>
      <c r="M37" s="82"/>
      <c r="N37" s="83"/>
      <c r="O37" s="83"/>
      <c r="P37" s="84"/>
      <c r="Q37" s="79">
        <v>13</v>
      </c>
      <c r="R37" s="89"/>
      <c r="S37" s="86"/>
      <c r="T37" s="278"/>
      <c r="U37" s="87"/>
      <c r="V37" s="87"/>
      <c r="W37" s="88"/>
    </row>
    <row r="38" spans="1:23">
      <c r="A38" s="350"/>
      <c r="B38" s="351"/>
      <c r="C38" s="352"/>
      <c r="E38" s="345" t="str">
        <f>연간현금흐름!B52</f>
        <v>체크카드</v>
      </c>
      <c r="F38" s="346"/>
      <c r="G38" s="109">
        <f t="shared" ref="G38:G43" si="16">SUMIF($N$4:$N$56,E38,$M$4:$M$56)+SUMIF($U$4:$U$57,E38,$T$4:$T$57)</f>
        <v>0</v>
      </c>
      <c r="H38" s="110" t="e">
        <f t="shared" si="15"/>
        <v>#DIV/0!</v>
      </c>
      <c r="J38" s="79">
        <v>35</v>
      </c>
      <c r="K38" s="80"/>
      <c r="L38" s="81"/>
      <c r="M38" s="82"/>
      <c r="N38" s="83"/>
      <c r="O38" s="83"/>
      <c r="P38" s="84"/>
      <c r="Q38" s="79">
        <v>14</v>
      </c>
      <c r="R38" s="89"/>
      <c r="S38" s="86"/>
      <c r="T38" s="278"/>
      <c r="U38" s="87"/>
      <c r="V38" s="87"/>
      <c r="W38" s="88"/>
    </row>
    <row r="39" spans="1:23">
      <c r="A39" s="350"/>
      <c r="B39" s="351"/>
      <c r="C39" s="352"/>
      <c r="E39" s="345" t="str">
        <f>연간현금흐름!B53</f>
        <v>신랑용돈</v>
      </c>
      <c r="F39" s="346"/>
      <c r="G39" s="109">
        <f t="shared" si="16"/>
        <v>0</v>
      </c>
      <c r="H39" s="110" t="e">
        <f t="shared" si="15"/>
        <v>#DIV/0!</v>
      </c>
      <c r="J39" s="79">
        <v>36</v>
      </c>
      <c r="K39" s="80"/>
      <c r="L39" s="81"/>
      <c r="M39" s="82"/>
      <c r="N39" s="83"/>
      <c r="O39" s="83"/>
      <c r="P39" s="84"/>
      <c r="Q39" s="79">
        <v>15</v>
      </c>
      <c r="R39" s="89"/>
      <c r="S39" s="86"/>
      <c r="T39" s="278"/>
      <c r="U39" s="87"/>
      <c r="V39" s="87"/>
      <c r="W39" s="88"/>
    </row>
    <row r="40" spans="1:23">
      <c r="A40" s="350"/>
      <c r="B40" s="351"/>
      <c r="C40" s="352"/>
      <c r="E40" s="345" t="str">
        <f>연간현금흐름!B54</f>
        <v>신부용돈</v>
      </c>
      <c r="F40" s="346"/>
      <c r="G40" s="109">
        <f t="shared" si="16"/>
        <v>0</v>
      </c>
      <c r="H40" s="110" t="e">
        <f t="shared" si="15"/>
        <v>#DIV/0!</v>
      </c>
      <c r="J40" s="79">
        <v>37</v>
      </c>
      <c r="K40" s="80"/>
      <c r="L40" s="81"/>
      <c r="M40" s="82"/>
      <c r="N40" s="83"/>
      <c r="O40" s="83"/>
      <c r="P40" s="84"/>
      <c r="Q40" s="79">
        <v>16</v>
      </c>
      <c r="R40" s="89"/>
      <c r="S40" s="86"/>
      <c r="T40" s="278"/>
      <c r="U40" s="87"/>
      <c r="V40" s="87"/>
      <c r="W40" s="88"/>
    </row>
    <row r="41" spans="1:23">
      <c r="A41" s="350"/>
      <c r="B41" s="351"/>
      <c r="C41" s="352"/>
      <c r="E41" s="345" t="str">
        <f>연간현금흐름!B55</f>
        <v>현금</v>
      </c>
      <c r="F41" s="346"/>
      <c r="G41" s="109">
        <f t="shared" si="16"/>
        <v>0</v>
      </c>
      <c r="H41" s="110" t="e">
        <f t="shared" si="15"/>
        <v>#DIV/0!</v>
      </c>
      <c r="J41" s="79">
        <v>38</v>
      </c>
      <c r="K41" s="80"/>
      <c r="L41" s="81"/>
      <c r="M41" s="82"/>
      <c r="N41" s="83"/>
      <c r="O41" s="83"/>
      <c r="P41" s="84"/>
      <c r="Q41" s="79">
        <v>17</v>
      </c>
      <c r="R41" s="89"/>
      <c r="S41" s="86"/>
      <c r="T41" s="278"/>
      <c r="U41" s="87"/>
      <c r="V41" s="87"/>
      <c r="W41" s="88"/>
    </row>
    <row r="42" spans="1:23">
      <c r="A42" s="350"/>
      <c r="B42" s="351"/>
      <c r="C42" s="352"/>
      <c r="E42" s="345" t="str">
        <f>연간현금흐름!B56</f>
        <v>포인트</v>
      </c>
      <c r="F42" s="346"/>
      <c r="G42" s="109">
        <f t="shared" si="16"/>
        <v>0</v>
      </c>
      <c r="H42" s="110" t="e">
        <f t="shared" si="15"/>
        <v>#DIV/0!</v>
      </c>
      <c r="J42" s="79">
        <v>39</v>
      </c>
      <c r="K42" s="80"/>
      <c r="L42" s="81"/>
      <c r="M42" s="82"/>
      <c r="N42" s="83"/>
      <c r="O42" s="83"/>
      <c r="P42" s="84"/>
      <c r="Q42" s="79"/>
      <c r="R42" s="89"/>
      <c r="S42" s="105" t="s">
        <v>185</v>
      </c>
      <c r="T42" s="279">
        <f>SUM(T24:T41)</f>
        <v>0</v>
      </c>
      <c r="U42" s="87"/>
      <c r="V42" s="87"/>
      <c r="W42" s="88"/>
    </row>
    <row r="43" spans="1:23">
      <c r="A43" s="350"/>
      <c r="B43" s="351"/>
      <c r="C43" s="352"/>
      <c r="E43" s="345" t="str">
        <f>연간현금흐름!B57</f>
        <v>기타</v>
      </c>
      <c r="F43" s="346"/>
      <c r="G43" s="109">
        <f t="shared" si="16"/>
        <v>0</v>
      </c>
      <c r="H43" s="110" t="e">
        <f t="shared" si="15"/>
        <v>#DIV/0!</v>
      </c>
      <c r="J43" s="79">
        <v>40</v>
      </c>
      <c r="K43" s="80"/>
      <c r="L43" s="81"/>
      <c r="M43" s="82"/>
      <c r="N43" s="83"/>
      <c r="O43" s="83"/>
      <c r="P43" s="84"/>
      <c r="Q43" s="79"/>
      <c r="R43" s="106"/>
      <c r="S43" s="107"/>
      <c r="T43" s="277"/>
      <c r="U43" s="83"/>
      <c r="V43" s="259"/>
      <c r="W43" s="84"/>
    </row>
    <row r="44" spans="1:23" ht="12.75" thickBot="1">
      <c r="A44" s="353"/>
      <c r="B44" s="354"/>
      <c r="C44" s="355"/>
      <c r="E44" s="335" t="s">
        <v>69</v>
      </c>
      <c r="F44" s="336"/>
      <c r="G44" s="111">
        <f>SUM(G37:G43)</f>
        <v>0</v>
      </c>
      <c r="H44" s="212" t="e">
        <f t="shared" si="15"/>
        <v>#DIV/0!</v>
      </c>
      <c r="J44" s="79">
        <v>41</v>
      </c>
      <c r="K44" s="80"/>
      <c r="L44" s="81"/>
      <c r="M44" s="82"/>
      <c r="N44" s="83"/>
      <c r="O44" s="83"/>
      <c r="P44" s="84"/>
      <c r="Q44" s="79"/>
      <c r="R44" s="124" t="s">
        <v>199</v>
      </c>
      <c r="S44" s="125"/>
      <c r="T44" s="280"/>
      <c r="U44" s="126"/>
      <c r="V44" s="126"/>
      <c r="W44" s="127"/>
    </row>
    <row r="45" spans="1:23">
      <c r="J45" s="79">
        <v>42</v>
      </c>
      <c r="K45" s="80"/>
      <c r="L45" s="81"/>
      <c r="M45" s="82"/>
      <c r="N45" s="83"/>
      <c r="O45" s="83"/>
      <c r="P45" s="84"/>
      <c r="Q45" s="79">
        <v>1</v>
      </c>
      <c r="R45" s="128"/>
      <c r="S45" s="125"/>
      <c r="T45" s="280"/>
      <c r="U45" s="126"/>
      <c r="V45" s="126"/>
      <c r="W45" s="127"/>
    </row>
    <row r="46" spans="1:23">
      <c r="J46" s="79">
        <v>43</v>
      </c>
      <c r="K46" s="80"/>
      <c r="L46" s="81"/>
      <c r="M46" s="82"/>
      <c r="N46" s="83"/>
      <c r="O46" s="83"/>
      <c r="P46" s="84"/>
      <c r="Q46" s="79">
        <v>2</v>
      </c>
      <c r="R46" s="128"/>
      <c r="S46" s="125"/>
      <c r="T46" s="280"/>
      <c r="U46" s="126"/>
      <c r="V46" s="126"/>
      <c r="W46" s="127"/>
    </row>
    <row r="47" spans="1:23">
      <c r="J47" s="79">
        <v>44</v>
      </c>
      <c r="K47" s="80"/>
      <c r="L47" s="81"/>
      <c r="M47" s="82"/>
      <c r="N47" s="83"/>
      <c r="O47" s="83"/>
      <c r="P47" s="84"/>
      <c r="Q47" s="79">
        <v>3</v>
      </c>
      <c r="R47" s="128"/>
      <c r="S47" s="125"/>
      <c r="T47" s="280"/>
      <c r="U47" s="126"/>
      <c r="V47" s="126"/>
      <c r="W47" s="127"/>
    </row>
    <row r="48" spans="1:23">
      <c r="J48" s="79">
        <v>45</v>
      </c>
      <c r="K48" s="80"/>
      <c r="L48" s="81"/>
      <c r="M48" s="82"/>
      <c r="N48" s="83"/>
      <c r="O48" s="83"/>
      <c r="P48" s="84"/>
      <c r="Q48" s="79">
        <v>4</v>
      </c>
      <c r="R48" s="128"/>
      <c r="S48" s="131" t="s">
        <v>63</v>
      </c>
      <c r="T48" s="281">
        <f>SUM(T44:T47)</f>
        <v>0</v>
      </c>
      <c r="U48" s="126"/>
      <c r="V48" s="126"/>
      <c r="W48" s="127"/>
    </row>
    <row r="49" spans="10:23">
      <c r="J49" s="79">
        <v>46</v>
      </c>
      <c r="K49" s="80"/>
      <c r="L49" s="81"/>
      <c r="M49" s="82"/>
      <c r="N49" s="83"/>
      <c r="O49" s="83"/>
      <c r="P49" s="84"/>
      <c r="Q49" s="79"/>
      <c r="R49" s="121"/>
      <c r="S49" s="122"/>
      <c r="T49" s="277"/>
      <c r="U49" s="83"/>
      <c r="V49" s="259"/>
      <c r="W49" s="123"/>
    </row>
    <row r="50" spans="10:23">
      <c r="J50" s="79">
        <v>47</v>
      </c>
      <c r="K50" s="121"/>
      <c r="L50" s="122"/>
      <c r="M50" s="82"/>
      <c r="N50" s="83"/>
      <c r="O50" s="83"/>
      <c r="P50" s="84"/>
      <c r="Q50" s="79"/>
      <c r="R50" s="219" t="s">
        <v>79</v>
      </c>
      <c r="S50" s="220"/>
      <c r="T50" s="282"/>
      <c r="U50" s="221"/>
      <c r="V50" s="221"/>
      <c r="W50" s="222"/>
    </row>
    <row r="51" spans="10:23">
      <c r="J51" s="79">
        <v>48</v>
      </c>
      <c r="K51" s="121"/>
      <c r="L51" s="122"/>
      <c r="M51" s="82"/>
      <c r="N51" s="83"/>
      <c r="O51" s="83"/>
      <c r="P51" s="84"/>
      <c r="Q51" s="79">
        <v>1</v>
      </c>
      <c r="R51" s="223"/>
      <c r="S51" s="220"/>
      <c r="T51" s="282"/>
      <c r="U51" s="221"/>
      <c r="V51" s="221"/>
      <c r="W51" s="222"/>
    </row>
    <row r="52" spans="10:23">
      <c r="J52" s="79">
        <v>49</v>
      </c>
      <c r="K52" s="121"/>
      <c r="L52" s="122"/>
      <c r="M52" s="82"/>
      <c r="N52" s="83"/>
      <c r="O52" s="83"/>
      <c r="P52" s="84"/>
      <c r="Q52" s="79">
        <v>2</v>
      </c>
      <c r="R52" s="223"/>
      <c r="S52" s="220"/>
      <c r="T52" s="282"/>
      <c r="U52" s="221"/>
      <c r="V52" s="221"/>
      <c r="W52" s="222"/>
    </row>
    <row r="53" spans="10:23">
      <c r="J53" s="79">
        <v>50</v>
      </c>
      <c r="K53" s="121"/>
      <c r="L53" s="122"/>
      <c r="M53" s="82"/>
      <c r="N53" s="83"/>
      <c r="O53" s="83"/>
      <c r="P53" s="84"/>
      <c r="Q53" s="79">
        <v>3</v>
      </c>
      <c r="R53" s="223"/>
      <c r="S53" s="220"/>
      <c r="T53" s="282"/>
      <c r="U53" s="221"/>
      <c r="V53" s="221"/>
      <c r="W53" s="222"/>
    </row>
    <row r="54" spans="10:23">
      <c r="J54" s="79">
        <v>51</v>
      </c>
      <c r="K54" s="121"/>
      <c r="L54" s="122"/>
      <c r="M54" s="82"/>
      <c r="N54" s="83"/>
      <c r="O54" s="83"/>
      <c r="P54" s="84"/>
      <c r="Q54" s="79">
        <v>4</v>
      </c>
      <c r="R54" s="223"/>
      <c r="S54" s="220"/>
      <c r="T54" s="282"/>
      <c r="U54" s="221"/>
      <c r="V54" s="221"/>
      <c r="W54" s="222"/>
    </row>
    <row r="55" spans="10:23">
      <c r="J55" s="79">
        <v>52</v>
      </c>
      <c r="K55" s="121"/>
      <c r="L55" s="122"/>
      <c r="M55" s="82"/>
      <c r="N55" s="83"/>
      <c r="O55" s="83"/>
      <c r="P55" s="84"/>
      <c r="Q55" s="79">
        <v>5</v>
      </c>
      <c r="R55" s="223"/>
      <c r="S55" s="220"/>
      <c r="T55" s="282"/>
      <c r="U55" s="221"/>
      <c r="V55" s="221"/>
      <c r="W55" s="222"/>
    </row>
    <row r="56" spans="10:23">
      <c r="J56" s="79">
        <v>53</v>
      </c>
      <c r="K56" s="121"/>
      <c r="L56" s="122"/>
      <c r="M56" s="82"/>
      <c r="N56" s="83"/>
      <c r="O56" s="83"/>
      <c r="P56" s="84"/>
      <c r="Q56" s="79">
        <v>6</v>
      </c>
      <c r="R56" s="223"/>
      <c r="S56" s="220"/>
      <c r="T56" s="282"/>
      <c r="U56" s="221"/>
      <c r="V56" s="221"/>
      <c r="W56" s="222"/>
    </row>
    <row r="57" spans="10:23">
      <c r="J57" s="79"/>
      <c r="K57" s="121"/>
      <c r="L57" s="129" t="s">
        <v>63</v>
      </c>
      <c r="M57" s="130">
        <f>SUM(M4:M56)</f>
        <v>0</v>
      </c>
      <c r="N57" s="83"/>
      <c r="O57" s="83"/>
      <c r="P57" s="84"/>
      <c r="Q57" s="79"/>
      <c r="R57" s="223"/>
      <c r="S57" s="224" t="s">
        <v>63</v>
      </c>
      <c r="T57" s="283">
        <f>SUM(T50:T56)</f>
        <v>0</v>
      </c>
      <c r="U57" s="221"/>
      <c r="V57" s="221"/>
      <c r="W57" s="222"/>
    </row>
  </sheetData>
  <mergeCells count="28">
    <mergeCell ref="A37:C44"/>
    <mergeCell ref="E37:F37"/>
    <mergeCell ref="E38:F38"/>
    <mergeCell ref="E39:F39"/>
    <mergeCell ref="E40:F40"/>
    <mergeCell ref="E41:F41"/>
    <mergeCell ref="E42:F42"/>
    <mergeCell ref="E43:F43"/>
    <mergeCell ref="E44:F44"/>
    <mergeCell ref="D31:E31"/>
    <mergeCell ref="D32:E32"/>
    <mergeCell ref="D33:E33"/>
    <mergeCell ref="D34:E34"/>
    <mergeCell ref="A36:C36"/>
    <mergeCell ref="E36:H36"/>
    <mergeCell ref="A30:C30"/>
    <mergeCell ref="D30:H30"/>
    <mergeCell ref="B1:C1"/>
    <mergeCell ref="D1:H1"/>
    <mergeCell ref="A3:C3"/>
    <mergeCell ref="E3:H3"/>
    <mergeCell ref="E4:E15"/>
    <mergeCell ref="G15:H15"/>
    <mergeCell ref="A16:C16"/>
    <mergeCell ref="E16:E27"/>
    <mergeCell ref="G27:H27"/>
    <mergeCell ref="E28:F28"/>
    <mergeCell ref="G28:H28"/>
  </mergeCells>
  <phoneticPr fontId="11" type="noConversion"/>
  <dataValidations count="5">
    <dataValidation type="list" allowBlank="1" showInputMessage="1" showErrorMessage="1" sqref="P4:P57 W4:W57">
      <formula1>$A$17:$A$27</formula1>
    </dataValidation>
    <dataValidation type="list" allowBlank="1" showInputMessage="1" showErrorMessage="1" sqref="U43 U23 U49">
      <formula1>$E$37:$E$39</formula1>
    </dataValidation>
    <dataValidation type="list" allowBlank="1" showInputMessage="1" showErrorMessage="1" sqref="N57 U48 U42 U22 U57">
      <formula1>$E$37:$E$41</formula1>
    </dataValidation>
    <dataValidation type="list" allowBlank="1" showInputMessage="1" showErrorMessage="1" sqref="N4:N56 U4:U21 U24:U41 U44:U47 U50:U56">
      <formula1>$E$37:$E$43</formula1>
    </dataValidation>
    <dataValidation type="list" allowBlank="1" showInputMessage="1" showErrorMessage="1" sqref="O4:O57 V4:V57">
      <formula1>$F$4:$F$26</formula1>
    </dataValidation>
  </dataValidations>
  <pageMargins left="0.70866141732283472" right="0.70866141732283472" top="0.74803149606299213" bottom="0.74803149606299213" header="0.31496062992125984" footer="0.31496062992125984"/>
  <pageSetup paperSize="9" scale="95" orientation="portrait" r:id="rId1"/>
  <colBreaks count="2" manualBreakCount="2">
    <brk id="9" max="1048575" man="1"/>
    <brk id="16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2" tint="-0.749992370372631"/>
  </sheetPr>
  <dimension ref="A1:W57"/>
  <sheetViews>
    <sheetView zoomScale="90" zoomScaleNormal="90" workbookViewId="0">
      <selection activeCell="T68" sqref="T68"/>
    </sheetView>
  </sheetViews>
  <sheetFormatPr defaultRowHeight="12"/>
  <cols>
    <col min="1" max="1" width="12.625" style="4" customWidth="1"/>
    <col min="2" max="2" width="10.625" style="4" customWidth="1"/>
    <col min="3" max="3" width="8.5" style="4" bestFit="1" customWidth="1"/>
    <col min="4" max="4" width="1.25" style="4" customWidth="1"/>
    <col min="5" max="5" width="3" style="4" bestFit="1" customWidth="1"/>
    <col min="6" max="6" width="12" style="4" customWidth="1"/>
    <col min="7" max="7" width="10.875" style="4" customWidth="1"/>
    <col min="8" max="8" width="8.5" style="4" bestFit="1" customWidth="1"/>
    <col min="9" max="9" width="0.875" style="4" customWidth="1"/>
    <col min="10" max="10" width="4.125" style="4" customWidth="1"/>
    <col min="11" max="11" width="9.625" style="4" customWidth="1"/>
    <col min="12" max="12" width="43.625" style="4" customWidth="1"/>
    <col min="13" max="13" width="11.625" style="4" customWidth="1"/>
    <col min="14" max="16" width="8.625" style="4" customWidth="1"/>
    <col min="17" max="17" width="4.125" style="4" customWidth="1"/>
    <col min="18" max="18" width="9.625" style="4" customWidth="1"/>
    <col min="19" max="19" width="35.125" style="4" customWidth="1"/>
    <col min="20" max="20" width="11.625" style="272" customWidth="1"/>
    <col min="21" max="22" width="8.625" style="4" customWidth="1"/>
    <col min="23" max="23" width="9.25" style="4" bestFit="1" customWidth="1"/>
    <col min="24" max="16384" width="9" style="4"/>
  </cols>
  <sheetData>
    <row r="1" spans="1:23" ht="21" thickBot="1">
      <c r="A1" s="65" t="s">
        <v>112</v>
      </c>
      <c r="B1" s="322" t="str">
        <f>연간현금흐름!A1</f>
        <v>우리 집</v>
      </c>
      <c r="C1" s="322"/>
      <c r="D1" s="323" t="s">
        <v>9</v>
      </c>
      <c r="E1" s="323"/>
      <c r="F1" s="323"/>
      <c r="G1" s="323"/>
      <c r="H1" s="323"/>
      <c r="I1" s="66"/>
      <c r="J1" s="66"/>
      <c r="K1" s="66"/>
      <c r="L1" s="66"/>
      <c r="M1" s="66"/>
      <c r="N1" s="66"/>
      <c r="O1" s="66"/>
      <c r="P1" s="66"/>
    </row>
    <row r="2" spans="1:23" ht="8.25" customHeight="1" thickTop="1" thickBot="1">
      <c r="I2" s="67"/>
    </row>
    <row r="3" spans="1:23">
      <c r="A3" s="324" t="s">
        <v>0</v>
      </c>
      <c r="B3" s="325"/>
      <c r="C3" s="326"/>
      <c r="D3" s="68"/>
      <c r="E3" s="327" t="s">
        <v>1</v>
      </c>
      <c r="F3" s="328"/>
      <c r="G3" s="328"/>
      <c r="H3" s="329"/>
      <c r="I3" s="69"/>
      <c r="J3" s="70" t="s">
        <v>3</v>
      </c>
      <c r="K3" s="71" t="s">
        <v>4</v>
      </c>
      <c r="L3" s="71" t="s">
        <v>5</v>
      </c>
      <c r="M3" s="71" t="s">
        <v>6</v>
      </c>
      <c r="N3" s="71" t="s">
        <v>7</v>
      </c>
      <c r="O3" s="71" t="s">
        <v>8</v>
      </c>
      <c r="P3" s="72" t="s">
        <v>166</v>
      </c>
      <c r="Q3" s="70" t="s">
        <v>3</v>
      </c>
      <c r="R3" s="71" t="s">
        <v>4</v>
      </c>
      <c r="S3" s="71" t="s">
        <v>5</v>
      </c>
      <c r="T3" s="273" t="s">
        <v>168</v>
      </c>
      <c r="U3" s="71" t="s">
        <v>7</v>
      </c>
      <c r="V3" s="71" t="s">
        <v>8</v>
      </c>
      <c r="W3" s="72" t="s">
        <v>166</v>
      </c>
    </row>
    <row r="4" spans="1:23" ht="12" customHeight="1">
      <c r="A4" s="73" t="s">
        <v>100</v>
      </c>
      <c r="B4" s="74"/>
      <c r="C4" s="75" t="e">
        <f t="shared" ref="C4:C9" si="0">B4/$B$14</f>
        <v>#DIV/0!</v>
      </c>
      <c r="E4" s="330" t="s">
        <v>2</v>
      </c>
      <c r="F4" s="76" t="str">
        <f>연간현금흐름!B11</f>
        <v>인터넷마트</v>
      </c>
      <c r="G4" s="77">
        <f>SUMIF($O$4:$O$56,F4,$M$4:$M$56)+SUMIF($V$4:$V$57,F4,$T$4:$T$57)</f>
        <v>0</v>
      </c>
      <c r="H4" s="75" t="e">
        <f>G4/$G$28</f>
        <v>#DIV/0!</v>
      </c>
      <c r="I4" s="78"/>
      <c r="J4" s="79">
        <v>1</v>
      </c>
      <c r="K4" s="80"/>
      <c r="L4" s="81"/>
      <c r="M4" s="82"/>
      <c r="N4" s="83"/>
      <c r="O4" s="83"/>
      <c r="P4" s="84"/>
      <c r="R4" s="213" t="s">
        <v>172</v>
      </c>
      <c r="S4" s="214"/>
      <c r="T4" s="274"/>
      <c r="U4" s="215"/>
      <c r="V4" s="215"/>
      <c r="W4" s="216"/>
    </row>
    <row r="5" spans="1:23">
      <c r="A5" s="73"/>
      <c r="B5" s="74"/>
      <c r="C5" s="75" t="e">
        <f t="shared" si="0"/>
        <v>#DIV/0!</v>
      </c>
      <c r="E5" s="331"/>
      <c r="F5" s="76" t="str">
        <f>연간현금흐름!B12</f>
        <v>동네마트</v>
      </c>
      <c r="G5" s="77">
        <f t="shared" ref="G5:G14" si="1">SUMIF($O$4:$O$56,F5,$M$4:$M$56)+SUMIF($V$4:$V$57,F5,$T$4:$T$57)</f>
        <v>0</v>
      </c>
      <c r="H5" s="75" t="e">
        <f t="shared" ref="H5:H14" si="2">G5/$G$28</f>
        <v>#DIV/0!</v>
      </c>
      <c r="I5" s="78"/>
      <c r="J5" s="79">
        <v>2</v>
      </c>
      <c r="K5" s="80"/>
      <c r="L5" s="81"/>
      <c r="M5" s="82"/>
      <c r="N5" s="83"/>
      <c r="O5" s="83"/>
      <c r="P5" s="84"/>
      <c r="Q5" s="79">
        <v>1</v>
      </c>
      <c r="R5" s="217"/>
      <c r="S5" s="214"/>
      <c r="T5" s="274"/>
      <c r="U5" s="215"/>
      <c r="V5" s="215"/>
      <c r="W5" s="216"/>
    </row>
    <row r="6" spans="1:23">
      <c r="A6" s="73"/>
      <c r="B6" s="74"/>
      <c r="C6" s="75" t="e">
        <f t="shared" si="0"/>
        <v>#DIV/0!</v>
      </c>
      <c r="E6" s="331"/>
      <c r="F6" s="76" t="str">
        <f>연간현금흐름!B13</f>
        <v>편의점</v>
      </c>
      <c r="G6" s="77">
        <f t="shared" si="1"/>
        <v>0</v>
      </c>
      <c r="H6" s="75" t="e">
        <f t="shared" si="2"/>
        <v>#DIV/0!</v>
      </c>
      <c r="I6" s="78"/>
      <c r="J6" s="79">
        <v>3</v>
      </c>
      <c r="K6" s="80"/>
      <c r="L6" s="81"/>
      <c r="M6" s="82"/>
      <c r="N6" s="83"/>
      <c r="O6" s="83"/>
      <c r="P6" s="84"/>
      <c r="Q6" s="79">
        <v>2</v>
      </c>
      <c r="R6" s="217"/>
      <c r="S6" s="214"/>
      <c r="T6" s="274"/>
      <c r="U6" s="215"/>
      <c r="V6" s="215"/>
      <c r="W6" s="216"/>
    </row>
    <row r="7" spans="1:23">
      <c r="A7" s="73" t="s">
        <v>101</v>
      </c>
      <c r="B7" s="74"/>
      <c r="C7" s="75" t="e">
        <f t="shared" si="0"/>
        <v>#DIV/0!</v>
      </c>
      <c r="E7" s="331"/>
      <c r="F7" s="76" t="str">
        <f>연간현금흐름!B14</f>
        <v>외식</v>
      </c>
      <c r="G7" s="77">
        <f t="shared" si="1"/>
        <v>0</v>
      </c>
      <c r="H7" s="75" t="e">
        <f t="shared" si="2"/>
        <v>#DIV/0!</v>
      </c>
      <c r="I7" s="78"/>
      <c r="J7" s="79">
        <v>4</v>
      </c>
      <c r="K7" s="80"/>
      <c r="L7" s="81"/>
      <c r="M7" s="82"/>
      <c r="N7" s="83"/>
      <c r="O7" s="83"/>
      <c r="P7" s="84"/>
      <c r="Q7" s="79">
        <v>3</v>
      </c>
      <c r="R7" s="217"/>
      <c r="S7" s="214"/>
      <c r="T7" s="274"/>
      <c r="U7" s="215"/>
      <c r="V7" s="215"/>
      <c r="W7" s="216"/>
    </row>
    <row r="8" spans="1:23">
      <c r="A8" s="73"/>
      <c r="B8" s="74"/>
      <c r="C8" s="75" t="e">
        <f t="shared" si="0"/>
        <v>#DIV/0!</v>
      </c>
      <c r="E8" s="331"/>
      <c r="F8" s="76" t="str">
        <f>연간현금흐름!B15</f>
        <v>난방비</v>
      </c>
      <c r="G8" s="77">
        <f t="shared" si="1"/>
        <v>0</v>
      </c>
      <c r="H8" s="75" t="e">
        <f t="shared" si="2"/>
        <v>#DIV/0!</v>
      </c>
      <c r="I8" s="78"/>
      <c r="J8" s="79">
        <v>5</v>
      </c>
      <c r="K8" s="80"/>
      <c r="L8" s="81"/>
      <c r="M8" s="82"/>
      <c r="N8" s="83"/>
      <c r="O8" s="83"/>
      <c r="P8" s="84"/>
      <c r="Q8" s="79">
        <v>4</v>
      </c>
      <c r="R8" s="217"/>
      <c r="S8" s="214"/>
      <c r="T8" s="274"/>
      <c r="U8" s="215"/>
      <c r="V8" s="215"/>
      <c r="W8" s="216"/>
    </row>
    <row r="9" spans="1:23">
      <c r="A9" s="73"/>
      <c r="B9" s="74"/>
      <c r="C9" s="75" t="e">
        <f t="shared" si="0"/>
        <v>#DIV/0!</v>
      </c>
      <c r="E9" s="331"/>
      <c r="F9" s="76" t="str">
        <f>연간현금흐름!B16</f>
        <v>관리비</v>
      </c>
      <c r="G9" s="77">
        <f t="shared" si="1"/>
        <v>0</v>
      </c>
      <c r="H9" s="75" t="e">
        <f t="shared" si="2"/>
        <v>#DIV/0!</v>
      </c>
      <c r="I9" s="78"/>
      <c r="J9" s="79">
        <v>6</v>
      </c>
      <c r="K9" s="80"/>
      <c r="L9" s="81"/>
      <c r="M9" s="82"/>
      <c r="N9" s="83"/>
      <c r="O9" s="83"/>
      <c r="P9" s="84"/>
      <c r="Q9" s="79">
        <v>5</v>
      </c>
      <c r="R9" s="217"/>
      <c r="S9" s="214"/>
      <c r="T9" s="274"/>
      <c r="U9" s="215"/>
      <c r="V9" s="215"/>
      <c r="W9" s="216"/>
    </row>
    <row r="10" spans="1:23">
      <c r="A10" s="73" t="s">
        <v>99</v>
      </c>
      <c r="B10" s="74"/>
      <c r="C10" s="75" t="e">
        <f t="shared" ref="C10:C15" si="3">B10/$B$15</f>
        <v>#DIV/0!</v>
      </c>
      <c r="E10" s="331"/>
      <c r="F10" s="76" t="str">
        <f>연간현금흐름!B17</f>
        <v>통신비</v>
      </c>
      <c r="G10" s="77">
        <f t="shared" si="1"/>
        <v>0</v>
      </c>
      <c r="H10" s="75" t="e">
        <f t="shared" si="2"/>
        <v>#DIV/0!</v>
      </c>
      <c r="I10" s="78"/>
      <c r="J10" s="79">
        <v>7</v>
      </c>
      <c r="K10" s="80"/>
      <c r="L10" s="81"/>
      <c r="M10" s="82"/>
      <c r="N10" s="83"/>
      <c r="O10" s="83"/>
      <c r="P10" s="84"/>
      <c r="Q10" s="79">
        <v>6</v>
      </c>
      <c r="R10" s="217"/>
      <c r="S10" s="214"/>
      <c r="T10" s="274"/>
      <c r="U10" s="215"/>
      <c r="V10" s="215"/>
      <c r="W10" s="216"/>
    </row>
    <row r="11" spans="1:23">
      <c r="A11" s="73"/>
      <c r="B11" s="74"/>
      <c r="C11" s="75" t="e">
        <f t="shared" si="3"/>
        <v>#DIV/0!</v>
      </c>
      <c r="E11" s="331"/>
      <c r="F11" s="76" t="str">
        <f>연간현금흐름!B18</f>
        <v>주유비</v>
      </c>
      <c r="G11" s="77">
        <f t="shared" si="1"/>
        <v>0</v>
      </c>
      <c r="H11" s="75" t="e">
        <f t="shared" si="2"/>
        <v>#DIV/0!</v>
      </c>
      <c r="I11" s="78"/>
      <c r="J11" s="79">
        <v>8</v>
      </c>
      <c r="K11" s="80"/>
      <c r="L11" s="81"/>
      <c r="M11" s="82"/>
      <c r="N11" s="83"/>
      <c r="O11" s="83"/>
      <c r="P11" s="84"/>
      <c r="Q11" s="79">
        <v>7</v>
      </c>
      <c r="R11" s="217"/>
      <c r="S11" s="214"/>
      <c r="T11" s="274"/>
      <c r="U11" s="215"/>
      <c r="V11" s="215"/>
      <c r="W11" s="216"/>
    </row>
    <row r="12" spans="1:23">
      <c r="A12" s="73"/>
      <c r="B12" s="74"/>
      <c r="C12" s="75" t="e">
        <f t="shared" si="3"/>
        <v>#DIV/0!</v>
      </c>
      <c r="E12" s="331"/>
      <c r="F12" s="76" t="str">
        <f>연간현금흐름!B19</f>
        <v>자동차</v>
      </c>
      <c r="G12" s="77">
        <f t="shared" si="1"/>
        <v>0</v>
      </c>
      <c r="H12" s="75" t="e">
        <f t="shared" si="2"/>
        <v>#DIV/0!</v>
      </c>
      <c r="I12" s="78"/>
      <c r="J12" s="79">
        <v>9</v>
      </c>
      <c r="K12" s="80"/>
      <c r="L12" s="81"/>
      <c r="M12" s="82"/>
      <c r="N12" s="83"/>
      <c r="O12" s="83"/>
      <c r="P12" s="84"/>
      <c r="Q12" s="79">
        <v>8</v>
      </c>
      <c r="R12" s="217"/>
      <c r="S12" s="214"/>
      <c r="T12" s="274"/>
      <c r="U12" s="215"/>
      <c r="V12" s="215"/>
      <c r="W12" s="216"/>
    </row>
    <row r="13" spans="1:23">
      <c r="A13" s="210"/>
      <c r="B13" s="211"/>
      <c r="C13" s="75" t="e">
        <f t="shared" si="3"/>
        <v>#DIV/0!</v>
      </c>
      <c r="E13" s="331"/>
      <c r="F13" s="76" t="str">
        <f>연간현금흐름!B20</f>
        <v>고양이</v>
      </c>
      <c r="G13" s="77">
        <f t="shared" si="1"/>
        <v>0</v>
      </c>
      <c r="H13" s="75" t="e">
        <f t="shared" si="2"/>
        <v>#DIV/0!</v>
      </c>
      <c r="I13" s="78"/>
      <c r="J13" s="79">
        <v>10</v>
      </c>
      <c r="K13" s="80"/>
      <c r="L13" s="81"/>
      <c r="M13" s="82"/>
      <c r="N13" s="83"/>
      <c r="O13" s="83"/>
      <c r="P13" s="84"/>
      <c r="Q13" s="79">
        <v>9</v>
      </c>
      <c r="R13" s="217"/>
      <c r="S13" s="214"/>
      <c r="T13" s="274"/>
      <c r="U13" s="215"/>
      <c r="V13" s="215"/>
      <c r="W13" s="216"/>
    </row>
    <row r="14" spans="1:23">
      <c r="A14" s="210"/>
      <c r="B14" s="211"/>
      <c r="C14" s="75" t="e">
        <f t="shared" si="3"/>
        <v>#DIV/0!</v>
      </c>
      <c r="E14" s="331"/>
      <c r="F14" s="76" t="str">
        <f>연간현금흐름!B21</f>
        <v>담배</v>
      </c>
      <c r="G14" s="77">
        <f t="shared" si="1"/>
        <v>0</v>
      </c>
      <c r="H14" s="75" t="e">
        <f t="shared" si="2"/>
        <v>#DIV/0!</v>
      </c>
      <c r="I14" s="78"/>
      <c r="J14" s="79">
        <v>11</v>
      </c>
      <c r="K14" s="80"/>
      <c r="L14" s="81"/>
      <c r="M14" s="82"/>
      <c r="N14" s="83"/>
      <c r="O14" s="83"/>
      <c r="P14" s="84"/>
      <c r="Q14" s="79">
        <v>10</v>
      </c>
      <c r="R14" s="217"/>
      <c r="S14" s="214"/>
      <c r="T14" s="274"/>
      <c r="U14" s="215"/>
      <c r="V14" s="215"/>
      <c r="W14" s="216"/>
    </row>
    <row r="15" spans="1:23" ht="12.75" thickBot="1">
      <c r="A15" s="90" t="s">
        <v>63</v>
      </c>
      <c r="B15" s="91">
        <f>SUM(B4:B14)</f>
        <v>0</v>
      </c>
      <c r="C15" s="92" t="e">
        <f t="shared" si="3"/>
        <v>#DIV/0!</v>
      </c>
      <c r="E15" s="332"/>
      <c r="F15" s="93" t="s">
        <v>25</v>
      </c>
      <c r="G15" s="333">
        <f>SUM(G4:G14)</f>
        <v>0</v>
      </c>
      <c r="H15" s="334"/>
      <c r="I15" s="94"/>
      <c r="J15" s="79">
        <v>12</v>
      </c>
      <c r="K15" s="80"/>
      <c r="L15" s="81"/>
      <c r="M15" s="82"/>
      <c r="N15" s="83"/>
      <c r="O15" s="83"/>
      <c r="P15" s="84"/>
      <c r="Q15" s="79">
        <v>11</v>
      </c>
      <c r="R15" s="217"/>
      <c r="S15" s="214"/>
      <c r="T15" s="274"/>
      <c r="U15" s="215"/>
      <c r="V15" s="215"/>
      <c r="W15" s="216"/>
    </row>
    <row r="16" spans="1:23" ht="12" customHeight="1">
      <c r="A16" s="324" t="s">
        <v>64</v>
      </c>
      <c r="B16" s="325"/>
      <c r="C16" s="326"/>
      <c r="E16" s="337" t="s">
        <v>65</v>
      </c>
      <c r="F16" s="95" t="str">
        <f>연간현금흐름!B23</f>
        <v>생활용품</v>
      </c>
      <c r="G16" s="77">
        <f t="shared" ref="G16:G23" si="4">SUMIF($O$4:$O$56,F16,$M$4:$M$56)+SUMIF($V$4:$V$57,F16,$T$4:$T$57)</f>
        <v>0</v>
      </c>
      <c r="H16" s="96" t="e">
        <f t="shared" ref="H16" si="5">G16/$G$28</f>
        <v>#DIV/0!</v>
      </c>
      <c r="I16" s="78"/>
      <c r="J16" s="79">
        <v>13</v>
      </c>
      <c r="K16" s="80"/>
      <c r="L16" s="81"/>
      <c r="M16" s="97"/>
      <c r="N16" s="83"/>
      <c r="O16" s="83"/>
      <c r="P16" s="84"/>
      <c r="Q16" s="79">
        <v>12</v>
      </c>
      <c r="R16" s="217"/>
      <c r="S16" s="214"/>
      <c r="T16" s="275"/>
      <c r="U16" s="215"/>
      <c r="V16" s="215"/>
      <c r="W16" s="216"/>
    </row>
    <row r="17" spans="1:23">
      <c r="A17" s="98" t="str">
        <f>연간현금흐름!B37</f>
        <v>대출원금</v>
      </c>
      <c r="B17" s="77">
        <f t="shared" ref="B17" si="6">SUMIF($P$4:$P$94,A17,$M$4:$M$94)+SUMIF($W$4:$W$57,A17,$T$4:$T$57)</f>
        <v>0</v>
      </c>
      <c r="C17" s="99" t="e">
        <f t="shared" ref="C17:C28" si="7">B17/$B$28</f>
        <v>#DIV/0!</v>
      </c>
      <c r="E17" s="338"/>
      <c r="F17" s="95" t="str">
        <f>연간현금흐름!B24</f>
        <v>의류/잡화</v>
      </c>
      <c r="G17" s="77">
        <f t="shared" si="4"/>
        <v>0</v>
      </c>
      <c r="H17" s="96" t="e">
        <f t="shared" ref="H17:H23" si="8">G17/$G$28</f>
        <v>#DIV/0!</v>
      </c>
      <c r="I17" s="78"/>
      <c r="J17" s="79">
        <v>14</v>
      </c>
      <c r="K17" s="80"/>
      <c r="L17" s="81"/>
      <c r="M17" s="82"/>
      <c r="N17" s="83"/>
      <c r="O17" s="83"/>
      <c r="P17" s="84"/>
      <c r="Q17" s="79">
        <v>13</v>
      </c>
      <c r="R17" s="217"/>
      <c r="S17" s="214"/>
      <c r="T17" s="275"/>
      <c r="U17" s="215"/>
      <c r="V17" s="215"/>
      <c r="W17" s="216"/>
    </row>
    <row r="18" spans="1:23">
      <c r="A18" s="98" t="str">
        <f>연간현금흐름!B38</f>
        <v>대출이자</v>
      </c>
      <c r="B18" s="77">
        <f t="shared" ref="B18:B24" si="9">SUMIF($P$4:$P$94,A18,$M$4:$M$94)+SUMIF($W$4:$W$57,A18,$T$4:$T$57)</f>
        <v>0</v>
      </c>
      <c r="C18" s="99" t="e">
        <f t="shared" ref="C18:C24" si="10">B18/$B$28</f>
        <v>#DIV/0!</v>
      </c>
      <c r="E18" s="338"/>
      <c r="F18" s="95" t="str">
        <f>연간현금흐름!B25</f>
        <v>화장품</v>
      </c>
      <c r="G18" s="77">
        <f t="shared" si="4"/>
        <v>0</v>
      </c>
      <c r="H18" s="96" t="e">
        <f t="shared" si="8"/>
        <v>#DIV/0!</v>
      </c>
      <c r="I18" s="78"/>
      <c r="J18" s="79">
        <v>15</v>
      </c>
      <c r="K18" s="80"/>
      <c r="L18" s="81"/>
      <c r="M18" s="82"/>
      <c r="N18" s="83"/>
      <c r="O18" s="83"/>
      <c r="P18" s="84"/>
      <c r="Q18" s="79">
        <v>14</v>
      </c>
      <c r="R18" s="217"/>
      <c r="S18" s="214"/>
      <c r="T18" s="275"/>
      <c r="U18" s="215"/>
      <c r="V18" s="215"/>
      <c r="W18" s="216"/>
    </row>
    <row r="19" spans="1:23">
      <c r="A19" s="98" t="str">
        <f>연간현금흐름!B39</f>
        <v>보험</v>
      </c>
      <c r="B19" s="77">
        <f t="shared" si="9"/>
        <v>0</v>
      </c>
      <c r="C19" s="99" t="e">
        <f t="shared" si="10"/>
        <v>#DIV/0!</v>
      </c>
      <c r="E19" s="338"/>
      <c r="F19" s="95" t="str">
        <f>연간현금흐름!B26</f>
        <v>미용</v>
      </c>
      <c r="G19" s="77">
        <f t="shared" si="4"/>
        <v>0</v>
      </c>
      <c r="H19" s="96" t="e">
        <f t="shared" si="8"/>
        <v>#DIV/0!</v>
      </c>
      <c r="I19" s="78"/>
      <c r="J19" s="79">
        <v>16</v>
      </c>
      <c r="K19" s="80"/>
      <c r="L19" s="81"/>
      <c r="M19" s="82"/>
      <c r="N19" s="83"/>
      <c r="O19" s="83"/>
      <c r="P19" s="84"/>
      <c r="Q19" s="79">
        <v>15</v>
      </c>
      <c r="R19" s="217"/>
      <c r="S19" s="214"/>
      <c r="T19" s="274"/>
      <c r="U19" s="215"/>
      <c r="V19" s="215"/>
      <c r="W19" s="216"/>
    </row>
    <row r="20" spans="1:23">
      <c r="A20" s="98" t="str">
        <f>연간현금흐름!B40</f>
        <v>목표적금</v>
      </c>
      <c r="B20" s="77">
        <f t="shared" si="9"/>
        <v>0</v>
      </c>
      <c r="C20" s="99" t="e">
        <f t="shared" si="10"/>
        <v>#DIV/0!</v>
      </c>
      <c r="E20" s="338"/>
      <c r="F20" s="95" t="str">
        <f>연간현금흐름!B27</f>
        <v>취미</v>
      </c>
      <c r="G20" s="77">
        <f t="shared" si="4"/>
        <v>0</v>
      </c>
      <c r="H20" s="96" t="e">
        <f t="shared" si="8"/>
        <v>#DIV/0!</v>
      </c>
      <c r="I20" s="78"/>
      <c r="J20" s="79">
        <v>17</v>
      </c>
      <c r="K20" s="80"/>
      <c r="L20" s="81"/>
      <c r="M20" s="82"/>
      <c r="N20" s="83"/>
      <c r="O20" s="83"/>
      <c r="P20" s="84"/>
      <c r="Q20" s="79">
        <v>16</v>
      </c>
      <c r="R20" s="217"/>
      <c r="S20" s="214"/>
      <c r="T20" s="275"/>
      <c r="U20" s="215"/>
      <c r="V20" s="215"/>
      <c r="W20" s="216"/>
    </row>
    <row r="21" spans="1:23">
      <c r="A21" s="98" t="str">
        <f>연간현금흐름!B41</f>
        <v>단기적금</v>
      </c>
      <c r="B21" s="77">
        <f t="shared" si="9"/>
        <v>0</v>
      </c>
      <c r="C21" s="99" t="e">
        <f t="shared" si="10"/>
        <v>#DIV/0!</v>
      </c>
      <c r="E21" s="338"/>
      <c r="F21" s="95" t="str">
        <f>연간현금흐름!B28</f>
        <v>건강</v>
      </c>
      <c r="G21" s="77">
        <f t="shared" si="4"/>
        <v>0</v>
      </c>
      <c r="H21" s="96" t="e">
        <f t="shared" si="8"/>
        <v>#DIV/0!</v>
      </c>
      <c r="I21" s="78"/>
      <c r="J21" s="79">
        <v>18</v>
      </c>
      <c r="K21" s="80"/>
      <c r="L21" s="81"/>
      <c r="M21" s="82"/>
      <c r="N21" s="83"/>
      <c r="O21" s="83"/>
      <c r="P21" s="84"/>
      <c r="Q21" s="79">
        <v>17</v>
      </c>
      <c r="R21" s="217"/>
      <c r="S21" s="214"/>
      <c r="T21" s="275"/>
      <c r="U21" s="215"/>
      <c r="V21" s="215"/>
      <c r="W21" s="216"/>
    </row>
    <row r="22" spans="1:23">
      <c r="A22" s="98" t="str">
        <f>연간현금흐름!B42</f>
        <v>장기적금</v>
      </c>
      <c r="B22" s="77">
        <f t="shared" si="9"/>
        <v>0</v>
      </c>
      <c r="C22" s="99" t="e">
        <f t="shared" si="10"/>
        <v>#DIV/0!</v>
      </c>
      <c r="E22" s="338"/>
      <c r="F22" s="95" t="str">
        <f>연간현금흐름!B29</f>
        <v>세금</v>
      </c>
      <c r="G22" s="77">
        <f t="shared" si="4"/>
        <v>0</v>
      </c>
      <c r="H22" s="96" t="e">
        <f t="shared" si="8"/>
        <v>#DIV/0!</v>
      </c>
      <c r="I22" s="78"/>
      <c r="J22" s="79">
        <v>19</v>
      </c>
      <c r="K22" s="80"/>
      <c r="L22" s="81"/>
      <c r="M22" s="82"/>
      <c r="N22" s="83"/>
      <c r="O22" s="83"/>
      <c r="P22" s="84"/>
      <c r="Q22" s="79"/>
      <c r="R22" s="217"/>
      <c r="S22" s="218" t="s">
        <v>63</v>
      </c>
      <c r="T22" s="276">
        <f>SUM(T4:T21)</f>
        <v>0</v>
      </c>
      <c r="U22" s="215"/>
      <c r="V22" s="215"/>
      <c r="W22" s="216"/>
    </row>
    <row r="23" spans="1:23">
      <c r="A23" s="98" t="str">
        <f>연간현금흐름!B43</f>
        <v>자유적금</v>
      </c>
      <c r="B23" s="77">
        <f t="shared" si="9"/>
        <v>0</v>
      </c>
      <c r="C23" s="99" t="e">
        <f t="shared" si="10"/>
        <v>#DIV/0!</v>
      </c>
      <c r="E23" s="338"/>
      <c r="F23" s="95" t="str">
        <f>연간현금흐름!B30</f>
        <v>경조사</v>
      </c>
      <c r="G23" s="77">
        <f t="shared" si="4"/>
        <v>0</v>
      </c>
      <c r="H23" s="96" t="e">
        <f t="shared" si="8"/>
        <v>#DIV/0!</v>
      </c>
      <c r="I23" s="78"/>
      <c r="J23" s="79">
        <v>20</v>
      </c>
      <c r="K23" s="80"/>
      <c r="L23" s="81"/>
      <c r="M23" s="82"/>
      <c r="N23" s="83"/>
      <c r="O23" s="83"/>
      <c r="P23" s="84"/>
      <c r="Q23" s="79"/>
      <c r="R23" s="106"/>
      <c r="S23" s="107"/>
      <c r="T23" s="277"/>
      <c r="U23" s="83"/>
      <c r="V23" s="259"/>
      <c r="W23" s="84"/>
    </row>
    <row r="24" spans="1:23">
      <c r="A24" s="98" t="str">
        <f>연간현금흐름!B44</f>
        <v>기타1</v>
      </c>
      <c r="B24" s="77">
        <f t="shared" si="9"/>
        <v>0</v>
      </c>
      <c r="C24" s="99" t="e">
        <f t="shared" si="10"/>
        <v>#DIV/0!</v>
      </c>
      <c r="E24" s="338"/>
      <c r="F24" s="95" t="str">
        <f>연간현금흐름!B31</f>
        <v>기타1</v>
      </c>
      <c r="G24" s="77">
        <f t="shared" ref="G24:G26" si="11">SUMIF($O$4:$O$56,F24,$M$4:$M$56)+SUMIF($V$4:$V$57,F24,$T$4:$T$57)</f>
        <v>0</v>
      </c>
      <c r="H24" s="96" t="e">
        <f t="shared" ref="H24:H26" si="12">G24/$G$28</f>
        <v>#DIV/0!</v>
      </c>
      <c r="I24" s="78"/>
      <c r="J24" s="79">
        <v>21</v>
      </c>
      <c r="K24" s="80"/>
      <c r="L24" s="81"/>
      <c r="M24" s="82"/>
      <c r="N24" s="83"/>
      <c r="O24" s="83"/>
      <c r="P24" s="84"/>
      <c r="R24" s="85" t="s">
        <v>229</v>
      </c>
      <c r="S24" s="86"/>
      <c r="T24" s="278"/>
      <c r="U24" s="87"/>
      <c r="V24" s="87"/>
      <c r="W24" s="88"/>
    </row>
    <row r="25" spans="1:23">
      <c r="A25" s="98" t="str">
        <f>연간현금흐름!B45</f>
        <v>기타2</v>
      </c>
      <c r="B25" s="77">
        <f t="shared" ref="B25:B27" si="13">SUMIF($P$4:$P$94,A25,$M$4:$M$94)+SUMIF($W$4:$W$57,A25,$T$4:$T$57)</f>
        <v>0</v>
      </c>
      <c r="C25" s="99" t="e">
        <f t="shared" ref="C25:C27" si="14">B25/$B$28</f>
        <v>#DIV/0!</v>
      </c>
      <c r="E25" s="338"/>
      <c r="F25" s="95" t="str">
        <f>연간현금흐름!B32</f>
        <v>기타2</v>
      </c>
      <c r="G25" s="77">
        <f t="shared" si="11"/>
        <v>0</v>
      </c>
      <c r="H25" s="96" t="e">
        <f t="shared" si="12"/>
        <v>#DIV/0!</v>
      </c>
      <c r="I25" s="78"/>
      <c r="J25" s="79">
        <v>22</v>
      </c>
      <c r="K25" s="80"/>
      <c r="L25" s="81"/>
      <c r="M25" s="82"/>
      <c r="N25" s="83"/>
      <c r="O25" s="83"/>
      <c r="P25" s="84"/>
      <c r="Q25" s="79">
        <v>1</v>
      </c>
      <c r="R25" s="89"/>
      <c r="S25" s="86"/>
      <c r="T25" s="278"/>
      <c r="U25" s="87"/>
      <c r="V25" s="87"/>
      <c r="W25" s="88"/>
    </row>
    <row r="26" spans="1:23">
      <c r="A26" s="98" t="str">
        <f>연간현금흐름!B46</f>
        <v>기타3</v>
      </c>
      <c r="B26" s="77">
        <f t="shared" si="13"/>
        <v>0</v>
      </c>
      <c r="C26" s="99" t="e">
        <f t="shared" si="14"/>
        <v>#DIV/0!</v>
      </c>
      <c r="E26" s="338"/>
      <c r="F26" s="95" t="str">
        <f>연간현금흐름!B33</f>
        <v>기타3</v>
      </c>
      <c r="G26" s="77">
        <f t="shared" si="11"/>
        <v>0</v>
      </c>
      <c r="H26" s="96" t="e">
        <f t="shared" si="12"/>
        <v>#DIV/0!</v>
      </c>
      <c r="I26" s="78"/>
      <c r="J26" s="79">
        <v>23</v>
      </c>
      <c r="K26" s="80"/>
      <c r="L26" s="81"/>
      <c r="M26" s="82"/>
      <c r="N26" s="83"/>
      <c r="O26" s="83"/>
      <c r="P26" s="84"/>
      <c r="Q26" s="79">
        <v>2</v>
      </c>
      <c r="R26" s="89"/>
      <c r="S26" s="86"/>
      <c r="T26" s="278"/>
      <c r="U26" s="87"/>
      <c r="V26" s="87"/>
      <c r="W26" s="88"/>
    </row>
    <row r="27" spans="1:23" ht="12.75" thickBot="1">
      <c r="A27" s="98" t="str">
        <f>연간현금흐름!B47</f>
        <v>기타4</v>
      </c>
      <c r="B27" s="77">
        <f t="shared" si="13"/>
        <v>0</v>
      </c>
      <c r="C27" s="99" t="e">
        <f t="shared" si="14"/>
        <v>#DIV/0!</v>
      </c>
      <c r="E27" s="338"/>
      <c r="F27" s="100" t="s">
        <v>63</v>
      </c>
      <c r="G27" s="339">
        <f>SUM(G16:G26)</f>
        <v>0</v>
      </c>
      <c r="H27" s="340"/>
      <c r="I27" s="94"/>
      <c r="J27" s="79">
        <v>24</v>
      </c>
      <c r="K27" s="80"/>
      <c r="L27" s="81"/>
      <c r="M27" s="82"/>
      <c r="N27" s="83"/>
      <c r="O27" s="83"/>
      <c r="P27" s="84"/>
      <c r="Q27" s="79">
        <v>3</v>
      </c>
      <c r="R27" s="89"/>
      <c r="S27" s="86"/>
      <c r="T27" s="278"/>
      <c r="U27" s="87"/>
      <c r="V27" s="87"/>
      <c r="W27" s="88"/>
    </row>
    <row r="28" spans="1:23" ht="12.75" thickBot="1">
      <c r="A28" s="101" t="s">
        <v>63</v>
      </c>
      <c r="B28" s="102">
        <f>SUM(B17:B27)</f>
        <v>0</v>
      </c>
      <c r="C28" s="103" t="e">
        <f t="shared" si="7"/>
        <v>#DIV/0!</v>
      </c>
      <c r="E28" s="341" t="s">
        <v>67</v>
      </c>
      <c r="F28" s="342"/>
      <c r="G28" s="343">
        <f>G15+G27</f>
        <v>0</v>
      </c>
      <c r="H28" s="344"/>
      <c r="I28" s="104"/>
      <c r="J28" s="79">
        <v>25</v>
      </c>
      <c r="K28" s="80"/>
      <c r="L28" s="81"/>
      <c r="M28" s="82"/>
      <c r="N28" s="83"/>
      <c r="O28" s="83"/>
      <c r="P28" s="84"/>
      <c r="Q28" s="79">
        <v>4</v>
      </c>
      <c r="R28" s="89"/>
      <c r="S28" s="86"/>
      <c r="T28" s="278"/>
      <c r="U28" s="87"/>
      <c r="V28" s="87"/>
      <c r="W28" s="88"/>
    </row>
    <row r="29" spans="1:23" ht="12.75" thickBot="1">
      <c r="I29" s="67"/>
      <c r="J29" s="79">
        <v>26</v>
      </c>
      <c r="K29" s="80"/>
      <c r="L29" s="81"/>
      <c r="M29" s="82"/>
      <c r="N29" s="83"/>
      <c r="O29" s="83"/>
      <c r="P29" s="84"/>
      <c r="Q29" s="79">
        <v>5</v>
      </c>
      <c r="R29" s="89"/>
      <c r="S29" s="86"/>
      <c r="T29" s="278"/>
      <c r="U29" s="87"/>
      <c r="V29" s="87"/>
      <c r="W29" s="88"/>
    </row>
    <row r="30" spans="1:23">
      <c r="A30" s="327" t="s">
        <v>70</v>
      </c>
      <c r="B30" s="328"/>
      <c r="C30" s="329"/>
      <c r="D30" s="324" t="s">
        <v>71</v>
      </c>
      <c r="E30" s="325"/>
      <c r="F30" s="325"/>
      <c r="G30" s="325"/>
      <c r="H30" s="326"/>
      <c r="I30" s="67"/>
      <c r="J30" s="79">
        <v>27</v>
      </c>
      <c r="K30" s="80"/>
      <c r="L30" s="81"/>
      <c r="M30" s="82"/>
      <c r="N30" s="83"/>
      <c r="O30" s="83"/>
      <c r="P30" s="84"/>
      <c r="Q30" s="79">
        <v>6</v>
      </c>
      <c r="R30" s="89"/>
      <c r="S30" s="86"/>
      <c r="T30" s="278"/>
      <c r="U30" s="87"/>
      <c r="V30" s="87"/>
      <c r="W30" s="88"/>
    </row>
    <row r="31" spans="1:23">
      <c r="A31" s="108" t="s">
        <v>72</v>
      </c>
      <c r="B31" s="109">
        <f>G28</f>
        <v>0</v>
      </c>
      <c r="C31" s="99" t="e">
        <f>B31/$B$14</f>
        <v>#DIV/0!</v>
      </c>
      <c r="D31" s="356">
        <v>0.5</v>
      </c>
      <c r="E31" s="357"/>
      <c r="F31" s="112" t="s">
        <v>73</v>
      </c>
      <c r="G31" s="113" t="e">
        <f>IF(C31&lt;D31,"권장기준 미만","권장기준 초과")</f>
        <v>#DIV/0!</v>
      </c>
      <c r="H31" s="114" t="e">
        <f>IF(G31="권장기준 미만","양호","개선")</f>
        <v>#DIV/0!</v>
      </c>
      <c r="I31" s="67"/>
      <c r="J31" s="79">
        <v>28</v>
      </c>
      <c r="K31" s="80"/>
      <c r="L31" s="81"/>
      <c r="M31" s="82"/>
      <c r="N31" s="83"/>
      <c r="O31" s="83"/>
      <c r="P31" s="84"/>
      <c r="Q31" s="79">
        <v>7</v>
      </c>
      <c r="R31" s="89"/>
      <c r="S31" s="86"/>
      <c r="T31" s="278"/>
      <c r="U31" s="87"/>
      <c r="V31" s="87"/>
      <c r="W31" s="88"/>
    </row>
    <row r="32" spans="1:23">
      <c r="A32" s="108" t="s">
        <v>74</v>
      </c>
      <c r="B32" s="109">
        <f>SUM(B20:B27)</f>
        <v>0</v>
      </c>
      <c r="C32" s="99" t="e">
        <f>B32/$B$14</f>
        <v>#DIV/0!</v>
      </c>
      <c r="D32" s="356">
        <v>0.3</v>
      </c>
      <c r="E32" s="357"/>
      <c r="F32" s="112" t="s">
        <v>75</v>
      </c>
      <c r="G32" s="113" t="e">
        <f>IF(C32&lt;D32,"권장기준 미만","권장기준 초과")</f>
        <v>#DIV/0!</v>
      </c>
      <c r="H32" s="114" t="e">
        <f>IF(G32="권장기준 미만","개선","양호")</f>
        <v>#DIV/0!</v>
      </c>
      <c r="J32" s="79">
        <v>29</v>
      </c>
      <c r="K32" s="80"/>
      <c r="L32" s="81"/>
      <c r="M32" s="82"/>
      <c r="N32" s="83"/>
      <c r="O32" s="83"/>
      <c r="P32" s="84"/>
      <c r="Q32" s="79">
        <v>8</v>
      </c>
      <c r="R32" s="89"/>
      <c r="S32" s="86"/>
      <c r="T32" s="278"/>
      <c r="U32" s="87"/>
      <c r="V32" s="87"/>
      <c r="W32" s="88"/>
    </row>
    <row r="33" spans="1:23">
      <c r="A33" s="108" t="s">
        <v>76</v>
      </c>
      <c r="B33" s="109">
        <f>B19</f>
        <v>0</v>
      </c>
      <c r="C33" s="99" t="e">
        <f>B33/$B$14</f>
        <v>#DIV/0!</v>
      </c>
      <c r="D33" s="356">
        <v>0.09</v>
      </c>
      <c r="E33" s="357"/>
      <c r="F33" s="112" t="s">
        <v>73</v>
      </c>
      <c r="G33" s="113" t="e">
        <f>IF(C33&lt;D33,"권장기준 미만","권장기준 초과")</f>
        <v>#DIV/0!</v>
      </c>
      <c r="H33" s="114" t="e">
        <f>IF(G33="권장기준 미만","양호","개선")</f>
        <v>#DIV/0!</v>
      </c>
      <c r="J33" s="79">
        <v>30</v>
      </c>
      <c r="K33" s="80"/>
      <c r="L33" s="81"/>
      <c r="M33" s="82"/>
      <c r="N33" s="83"/>
      <c r="O33" s="83"/>
      <c r="P33" s="84"/>
      <c r="Q33" s="79">
        <v>9</v>
      </c>
      <c r="R33" s="89"/>
      <c r="S33" s="86"/>
      <c r="T33" s="278"/>
      <c r="U33" s="87"/>
      <c r="V33" s="87"/>
      <c r="W33" s="88"/>
    </row>
    <row r="34" spans="1:23" ht="12.75" thickBot="1">
      <c r="A34" s="115" t="s">
        <v>77</v>
      </c>
      <c r="B34" s="116">
        <f>B17+B18</f>
        <v>0</v>
      </c>
      <c r="C34" s="117" t="e">
        <f>B34/$B$14</f>
        <v>#DIV/0!</v>
      </c>
      <c r="D34" s="358">
        <v>0.15</v>
      </c>
      <c r="E34" s="359"/>
      <c r="F34" s="118" t="s">
        <v>73</v>
      </c>
      <c r="G34" s="119" t="e">
        <f>IF(C34&lt;D34,"권장기준 미만","권장기준 초과")</f>
        <v>#DIV/0!</v>
      </c>
      <c r="H34" s="120" t="e">
        <f>IF(G34="권장기준 미만","양호","개선")</f>
        <v>#DIV/0!</v>
      </c>
      <c r="J34" s="79">
        <v>31</v>
      </c>
      <c r="K34" s="80"/>
      <c r="L34" s="81"/>
      <c r="M34" s="82"/>
      <c r="N34" s="83"/>
      <c r="O34" s="83"/>
      <c r="P34" s="84"/>
      <c r="Q34" s="79">
        <v>10</v>
      </c>
      <c r="R34" s="89"/>
      <c r="S34" s="86"/>
      <c r="T34" s="278"/>
      <c r="U34" s="87"/>
      <c r="V34" s="87"/>
      <c r="W34" s="88"/>
    </row>
    <row r="35" spans="1:23" ht="12.75" thickBot="1">
      <c r="J35" s="79">
        <v>32</v>
      </c>
      <c r="K35" s="80"/>
      <c r="L35" s="81"/>
      <c r="M35" s="82"/>
      <c r="N35" s="83"/>
      <c r="O35" s="83"/>
      <c r="P35" s="84"/>
      <c r="Q35" s="79">
        <v>11</v>
      </c>
      <c r="R35" s="89"/>
      <c r="S35" s="86"/>
      <c r="T35" s="278"/>
      <c r="U35" s="87"/>
      <c r="V35" s="87"/>
      <c r="W35" s="88"/>
    </row>
    <row r="36" spans="1:23">
      <c r="A36" s="324" t="s">
        <v>98</v>
      </c>
      <c r="B36" s="325"/>
      <c r="C36" s="326"/>
      <c r="E36" s="327" t="s">
        <v>68</v>
      </c>
      <c r="F36" s="328"/>
      <c r="G36" s="328"/>
      <c r="H36" s="329"/>
      <c r="J36" s="79">
        <v>33</v>
      </c>
      <c r="K36" s="80"/>
      <c r="L36" s="81"/>
      <c r="M36" s="82"/>
      <c r="N36" s="83"/>
      <c r="O36" s="83"/>
      <c r="P36" s="84"/>
      <c r="Q36" s="79">
        <v>12</v>
      </c>
      <c r="R36" s="89"/>
      <c r="S36" s="86"/>
      <c r="T36" s="278"/>
      <c r="U36" s="87"/>
      <c r="V36" s="87"/>
      <c r="W36" s="88"/>
    </row>
    <row r="37" spans="1:23">
      <c r="A37" s="347"/>
      <c r="B37" s="348"/>
      <c r="C37" s="349"/>
      <c r="E37" s="345" t="str">
        <f>연간현금흐름!B51</f>
        <v>신용카드</v>
      </c>
      <c r="F37" s="346"/>
      <c r="G37" s="109">
        <f>SUMIF($N$4:$N$56,E37,$M$4:$M$56)+SUMIF($U$4:$U$57,E37,$T$4:$T$57)</f>
        <v>0</v>
      </c>
      <c r="H37" s="110" t="e">
        <f t="shared" ref="H37:H44" si="15">G37/$G$44</f>
        <v>#DIV/0!</v>
      </c>
      <c r="J37" s="79">
        <v>34</v>
      </c>
      <c r="K37" s="80"/>
      <c r="L37" s="81"/>
      <c r="M37" s="82"/>
      <c r="N37" s="83"/>
      <c r="O37" s="83"/>
      <c r="P37" s="84"/>
      <c r="Q37" s="79">
        <v>13</v>
      </c>
      <c r="R37" s="89"/>
      <c r="S37" s="86"/>
      <c r="T37" s="278"/>
      <c r="U37" s="87"/>
      <c r="V37" s="87"/>
      <c r="W37" s="88"/>
    </row>
    <row r="38" spans="1:23">
      <c r="A38" s="350"/>
      <c r="B38" s="351"/>
      <c r="C38" s="352"/>
      <c r="E38" s="345" t="str">
        <f>연간현금흐름!B52</f>
        <v>체크카드</v>
      </c>
      <c r="F38" s="346"/>
      <c r="G38" s="109">
        <f t="shared" ref="G38:G43" si="16">SUMIF($N$4:$N$56,E38,$M$4:$M$56)+SUMIF($U$4:$U$57,E38,$T$4:$T$57)</f>
        <v>0</v>
      </c>
      <c r="H38" s="110" t="e">
        <f t="shared" si="15"/>
        <v>#DIV/0!</v>
      </c>
      <c r="J38" s="79">
        <v>35</v>
      </c>
      <c r="K38" s="80"/>
      <c r="L38" s="81"/>
      <c r="M38" s="82"/>
      <c r="N38" s="83"/>
      <c r="O38" s="83"/>
      <c r="P38" s="84"/>
      <c r="Q38" s="79">
        <v>14</v>
      </c>
      <c r="R38" s="89"/>
      <c r="S38" s="86"/>
      <c r="T38" s="278"/>
      <c r="U38" s="87"/>
      <c r="V38" s="87"/>
      <c r="W38" s="88"/>
    </row>
    <row r="39" spans="1:23">
      <c r="A39" s="350"/>
      <c r="B39" s="351"/>
      <c r="C39" s="352"/>
      <c r="E39" s="345" t="str">
        <f>연간현금흐름!B53</f>
        <v>신랑용돈</v>
      </c>
      <c r="F39" s="346"/>
      <c r="G39" s="109">
        <f t="shared" si="16"/>
        <v>0</v>
      </c>
      <c r="H39" s="110" t="e">
        <f t="shared" si="15"/>
        <v>#DIV/0!</v>
      </c>
      <c r="J39" s="79">
        <v>36</v>
      </c>
      <c r="K39" s="80"/>
      <c r="L39" s="81"/>
      <c r="M39" s="82"/>
      <c r="N39" s="83"/>
      <c r="O39" s="83"/>
      <c r="P39" s="84"/>
      <c r="Q39" s="79">
        <v>15</v>
      </c>
      <c r="R39" s="89"/>
      <c r="S39" s="86"/>
      <c r="T39" s="278"/>
      <c r="U39" s="87"/>
      <c r="V39" s="87"/>
      <c r="W39" s="88"/>
    </row>
    <row r="40" spans="1:23">
      <c r="A40" s="350"/>
      <c r="B40" s="351"/>
      <c r="C40" s="352"/>
      <c r="E40" s="345" t="str">
        <f>연간현금흐름!B54</f>
        <v>신부용돈</v>
      </c>
      <c r="F40" s="346"/>
      <c r="G40" s="109">
        <f t="shared" si="16"/>
        <v>0</v>
      </c>
      <c r="H40" s="110" t="e">
        <f t="shared" si="15"/>
        <v>#DIV/0!</v>
      </c>
      <c r="J40" s="79">
        <v>37</v>
      </c>
      <c r="K40" s="80"/>
      <c r="L40" s="81"/>
      <c r="M40" s="82"/>
      <c r="N40" s="83"/>
      <c r="O40" s="83"/>
      <c r="P40" s="84"/>
      <c r="Q40" s="79">
        <v>16</v>
      </c>
      <c r="R40" s="89"/>
      <c r="S40" s="86"/>
      <c r="T40" s="278"/>
      <c r="U40" s="87"/>
      <c r="V40" s="87"/>
      <c r="W40" s="88"/>
    </row>
    <row r="41" spans="1:23">
      <c r="A41" s="350"/>
      <c r="B41" s="351"/>
      <c r="C41" s="352"/>
      <c r="E41" s="345" t="str">
        <f>연간현금흐름!B55</f>
        <v>현금</v>
      </c>
      <c r="F41" s="346"/>
      <c r="G41" s="109">
        <f t="shared" si="16"/>
        <v>0</v>
      </c>
      <c r="H41" s="110" t="e">
        <f t="shared" si="15"/>
        <v>#DIV/0!</v>
      </c>
      <c r="J41" s="79">
        <v>38</v>
      </c>
      <c r="K41" s="80"/>
      <c r="L41" s="81"/>
      <c r="M41" s="82"/>
      <c r="N41" s="83"/>
      <c r="O41" s="83"/>
      <c r="P41" s="84"/>
      <c r="Q41" s="79">
        <v>17</v>
      </c>
      <c r="R41" s="89"/>
      <c r="S41" s="86"/>
      <c r="T41" s="278"/>
      <c r="U41" s="87"/>
      <c r="V41" s="87"/>
      <c r="W41" s="88"/>
    </row>
    <row r="42" spans="1:23">
      <c r="A42" s="350"/>
      <c r="B42" s="351"/>
      <c r="C42" s="352"/>
      <c r="E42" s="345" t="str">
        <f>연간현금흐름!B56</f>
        <v>포인트</v>
      </c>
      <c r="F42" s="346"/>
      <c r="G42" s="109">
        <f t="shared" si="16"/>
        <v>0</v>
      </c>
      <c r="H42" s="110" t="e">
        <f t="shared" si="15"/>
        <v>#DIV/0!</v>
      </c>
      <c r="J42" s="79">
        <v>39</v>
      </c>
      <c r="K42" s="80"/>
      <c r="L42" s="81"/>
      <c r="M42" s="82"/>
      <c r="N42" s="83"/>
      <c r="O42" s="83"/>
      <c r="P42" s="84"/>
      <c r="Q42" s="79"/>
      <c r="R42" s="89"/>
      <c r="S42" s="105" t="s">
        <v>63</v>
      </c>
      <c r="T42" s="279">
        <f>SUM(T24:T41)</f>
        <v>0</v>
      </c>
      <c r="U42" s="87"/>
      <c r="V42" s="87"/>
      <c r="W42" s="88"/>
    </row>
    <row r="43" spans="1:23">
      <c r="A43" s="350"/>
      <c r="B43" s="351"/>
      <c r="C43" s="352"/>
      <c r="E43" s="345" t="str">
        <f>연간현금흐름!B57</f>
        <v>기타</v>
      </c>
      <c r="F43" s="346"/>
      <c r="G43" s="109">
        <f t="shared" si="16"/>
        <v>0</v>
      </c>
      <c r="H43" s="110" t="e">
        <f t="shared" si="15"/>
        <v>#DIV/0!</v>
      </c>
      <c r="J43" s="79">
        <v>40</v>
      </c>
      <c r="K43" s="80"/>
      <c r="L43" s="81"/>
      <c r="M43" s="82"/>
      <c r="N43" s="83"/>
      <c r="O43" s="83"/>
      <c r="P43" s="84"/>
      <c r="Q43" s="79"/>
      <c r="R43" s="106"/>
      <c r="S43" s="107"/>
      <c r="T43" s="277"/>
      <c r="U43" s="83"/>
      <c r="V43" s="259"/>
      <c r="W43" s="84"/>
    </row>
    <row r="44" spans="1:23" ht="12.75" thickBot="1">
      <c r="A44" s="353"/>
      <c r="B44" s="354"/>
      <c r="C44" s="355"/>
      <c r="E44" s="335" t="s">
        <v>69</v>
      </c>
      <c r="F44" s="336"/>
      <c r="G44" s="111">
        <f>SUM(G37:G43)</f>
        <v>0</v>
      </c>
      <c r="H44" s="212" t="e">
        <f t="shared" si="15"/>
        <v>#DIV/0!</v>
      </c>
      <c r="J44" s="79">
        <v>41</v>
      </c>
      <c r="K44" s="80"/>
      <c r="L44" s="81"/>
      <c r="M44" s="82"/>
      <c r="N44" s="83"/>
      <c r="O44" s="83"/>
      <c r="P44" s="84"/>
      <c r="Q44" s="79"/>
      <c r="R44" s="124" t="s">
        <v>78</v>
      </c>
      <c r="S44" s="125"/>
      <c r="T44" s="280"/>
      <c r="U44" s="126"/>
      <c r="V44" s="126"/>
      <c r="W44" s="127"/>
    </row>
    <row r="45" spans="1:23">
      <c r="J45" s="79">
        <v>42</v>
      </c>
      <c r="K45" s="80"/>
      <c r="L45" s="81"/>
      <c r="M45" s="82"/>
      <c r="N45" s="83"/>
      <c r="O45" s="83"/>
      <c r="P45" s="84"/>
      <c r="Q45" s="79">
        <v>1</v>
      </c>
      <c r="R45" s="128"/>
      <c r="S45" s="125"/>
      <c r="T45" s="280"/>
      <c r="U45" s="126"/>
      <c r="V45" s="126"/>
      <c r="W45" s="127"/>
    </row>
    <row r="46" spans="1:23">
      <c r="J46" s="79">
        <v>43</v>
      </c>
      <c r="K46" s="80"/>
      <c r="L46" s="81"/>
      <c r="M46" s="82"/>
      <c r="N46" s="83"/>
      <c r="O46" s="83"/>
      <c r="P46" s="84"/>
      <c r="Q46" s="79">
        <v>2</v>
      </c>
      <c r="R46" s="128"/>
      <c r="S46" s="125"/>
      <c r="T46" s="280"/>
      <c r="U46" s="126"/>
      <c r="V46" s="126"/>
      <c r="W46" s="127"/>
    </row>
    <row r="47" spans="1:23">
      <c r="J47" s="79">
        <v>44</v>
      </c>
      <c r="K47" s="80"/>
      <c r="L47" s="81"/>
      <c r="M47" s="82"/>
      <c r="N47" s="83"/>
      <c r="O47" s="83"/>
      <c r="P47" s="84"/>
      <c r="Q47" s="79">
        <v>3</v>
      </c>
      <c r="R47" s="128"/>
      <c r="S47" s="125"/>
      <c r="T47" s="280"/>
      <c r="U47" s="126"/>
      <c r="V47" s="126"/>
      <c r="W47" s="127"/>
    </row>
    <row r="48" spans="1:23">
      <c r="J48" s="79">
        <v>45</v>
      </c>
      <c r="K48" s="80"/>
      <c r="L48" s="81"/>
      <c r="M48" s="82"/>
      <c r="N48" s="83"/>
      <c r="O48" s="83"/>
      <c r="P48" s="84"/>
      <c r="Q48" s="79">
        <v>4</v>
      </c>
      <c r="R48" s="128"/>
      <c r="S48" s="131" t="s">
        <v>185</v>
      </c>
      <c r="T48" s="281">
        <f>SUM(T44:T47)</f>
        <v>0</v>
      </c>
      <c r="U48" s="126"/>
      <c r="V48" s="126"/>
      <c r="W48" s="127"/>
    </row>
    <row r="49" spans="10:23">
      <c r="J49" s="79">
        <v>46</v>
      </c>
      <c r="K49" s="80"/>
      <c r="L49" s="81"/>
      <c r="M49" s="82"/>
      <c r="N49" s="83"/>
      <c r="O49" s="83"/>
      <c r="P49" s="84"/>
      <c r="Q49" s="79"/>
      <c r="R49" s="121"/>
      <c r="S49" s="122"/>
      <c r="T49" s="277"/>
      <c r="U49" s="83"/>
      <c r="V49" s="259"/>
      <c r="W49" s="123"/>
    </row>
    <row r="50" spans="10:23">
      <c r="J50" s="79">
        <v>47</v>
      </c>
      <c r="K50" s="121"/>
      <c r="L50" s="122"/>
      <c r="M50" s="82"/>
      <c r="N50" s="83"/>
      <c r="O50" s="83"/>
      <c r="P50" s="84"/>
      <c r="Q50" s="79"/>
      <c r="R50" s="219" t="s">
        <v>79</v>
      </c>
      <c r="S50" s="220"/>
      <c r="T50" s="282"/>
      <c r="U50" s="221"/>
      <c r="V50" s="221"/>
      <c r="W50" s="222"/>
    </row>
    <row r="51" spans="10:23" ht="12" customHeight="1">
      <c r="J51" s="79">
        <v>48</v>
      </c>
      <c r="K51" s="121"/>
      <c r="L51" s="122"/>
      <c r="M51" s="82"/>
      <c r="N51" s="83"/>
      <c r="O51" s="83"/>
      <c r="P51" s="84"/>
      <c r="Q51" s="79">
        <v>1</v>
      </c>
      <c r="R51" s="223"/>
      <c r="S51" s="220"/>
      <c r="T51" s="282"/>
      <c r="U51" s="221"/>
      <c r="V51" s="221"/>
      <c r="W51" s="222"/>
    </row>
    <row r="52" spans="10:23" ht="12" customHeight="1">
      <c r="J52" s="79">
        <v>49</v>
      </c>
      <c r="K52" s="121"/>
      <c r="L52" s="122"/>
      <c r="M52" s="82"/>
      <c r="N52" s="83"/>
      <c r="O52" s="83"/>
      <c r="P52" s="84"/>
      <c r="Q52" s="79">
        <v>2</v>
      </c>
      <c r="R52" s="223"/>
      <c r="S52" s="220"/>
      <c r="T52" s="282"/>
      <c r="U52" s="221"/>
      <c r="V52" s="221"/>
      <c r="W52" s="222"/>
    </row>
    <row r="53" spans="10:23" ht="12" customHeight="1">
      <c r="J53" s="79">
        <v>50</v>
      </c>
      <c r="K53" s="121"/>
      <c r="L53" s="122"/>
      <c r="M53" s="82"/>
      <c r="N53" s="83"/>
      <c r="O53" s="83"/>
      <c r="P53" s="84"/>
      <c r="Q53" s="79">
        <v>3</v>
      </c>
      <c r="R53" s="223"/>
      <c r="S53" s="220"/>
      <c r="T53" s="282"/>
      <c r="U53" s="221"/>
      <c r="V53" s="221"/>
      <c r="W53" s="222"/>
    </row>
    <row r="54" spans="10:23" ht="12" customHeight="1">
      <c r="J54" s="79">
        <v>51</v>
      </c>
      <c r="K54" s="121"/>
      <c r="L54" s="122"/>
      <c r="M54" s="82"/>
      <c r="N54" s="83"/>
      <c r="O54" s="83"/>
      <c r="P54" s="84"/>
      <c r="Q54" s="79">
        <v>4</v>
      </c>
      <c r="R54" s="223"/>
      <c r="S54" s="220"/>
      <c r="T54" s="282"/>
      <c r="U54" s="221"/>
      <c r="V54" s="221"/>
      <c r="W54" s="222"/>
    </row>
    <row r="55" spans="10:23" ht="12" customHeight="1">
      <c r="J55" s="79">
        <v>52</v>
      </c>
      <c r="K55" s="121"/>
      <c r="L55" s="122"/>
      <c r="M55" s="82"/>
      <c r="N55" s="83"/>
      <c r="O55" s="83"/>
      <c r="P55" s="84"/>
      <c r="Q55" s="79">
        <v>5</v>
      </c>
      <c r="R55" s="223"/>
      <c r="S55" s="220"/>
      <c r="T55" s="282"/>
      <c r="U55" s="221"/>
      <c r="V55" s="221"/>
      <c r="W55" s="222"/>
    </row>
    <row r="56" spans="10:23" ht="12" customHeight="1">
      <c r="J56" s="79">
        <v>53</v>
      </c>
      <c r="K56" s="121"/>
      <c r="L56" s="122"/>
      <c r="M56" s="82"/>
      <c r="N56" s="83"/>
      <c r="O56" s="83"/>
      <c r="P56" s="84"/>
      <c r="Q56" s="79">
        <v>6</v>
      </c>
      <c r="R56" s="223"/>
      <c r="S56" s="220"/>
      <c r="T56" s="282"/>
      <c r="U56" s="221"/>
      <c r="V56" s="221"/>
      <c r="W56" s="222"/>
    </row>
    <row r="57" spans="10:23" ht="12" customHeight="1">
      <c r="J57" s="79"/>
      <c r="K57" s="121"/>
      <c r="L57" s="129" t="s">
        <v>63</v>
      </c>
      <c r="M57" s="130">
        <f>SUM(M4:M56)</f>
        <v>0</v>
      </c>
      <c r="N57" s="83"/>
      <c r="O57" s="83"/>
      <c r="P57" s="84"/>
      <c r="Q57" s="79"/>
      <c r="R57" s="223"/>
      <c r="S57" s="224" t="s">
        <v>184</v>
      </c>
      <c r="T57" s="283">
        <f>SUM(T50:T56)</f>
        <v>0</v>
      </c>
      <c r="U57" s="221"/>
      <c r="V57" s="221"/>
      <c r="W57" s="222"/>
    </row>
  </sheetData>
  <mergeCells count="28">
    <mergeCell ref="A37:C44"/>
    <mergeCell ref="E37:F37"/>
    <mergeCell ref="E38:F38"/>
    <mergeCell ref="E39:F39"/>
    <mergeCell ref="E40:F40"/>
    <mergeCell ref="E41:F41"/>
    <mergeCell ref="E42:F42"/>
    <mergeCell ref="E43:F43"/>
    <mergeCell ref="E44:F44"/>
    <mergeCell ref="D31:E31"/>
    <mergeCell ref="D32:E32"/>
    <mergeCell ref="D33:E33"/>
    <mergeCell ref="D34:E34"/>
    <mergeCell ref="A36:C36"/>
    <mergeCell ref="E36:H36"/>
    <mergeCell ref="A30:C30"/>
    <mergeCell ref="D30:H30"/>
    <mergeCell ref="B1:C1"/>
    <mergeCell ref="D1:H1"/>
    <mergeCell ref="A3:C3"/>
    <mergeCell ref="E3:H3"/>
    <mergeCell ref="E4:E15"/>
    <mergeCell ref="G15:H15"/>
    <mergeCell ref="A16:C16"/>
    <mergeCell ref="E16:E27"/>
    <mergeCell ref="G27:H27"/>
    <mergeCell ref="E28:F28"/>
    <mergeCell ref="G28:H28"/>
  </mergeCells>
  <phoneticPr fontId="11" type="noConversion"/>
  <dataValidations count="5">
    <dataValidation type="list" allowBlank="1" showInputMessage="1" showErrorMessage="1" sqref="N4:N56 U4:U21 U24:U41 U44:U47 U50:U56">
      <formula1>$E$37:$E$43</formula1>
    </dataValidation>
    <dataValidation type="list" allowBlank="1" showInputMessage="1" showErrorMessage="1" sqref="N57 U48 U42 U22 U57">
      <formula1>$E$37:$E$41</formula1>
    </dataValidation>
    <dataValidation type="list" allowBlank="1" showInputMessage="1" showErrorMessage="1" sqref="U43 U23 U49">
      <formula1>$E$37:$E$39</formula1>
    </dataValidation>
    <dataValidation type="list" allowBlank="1" showInputMessage="1" showErrorMessage="1" sqref="P4:P57 W4:W57">
      <formula1>$A$17:$A$27</formula1>
    </dataValidation>
    <dataValidation type="list" allowBlank="1" showInputMessage="1" showErrorMessage="1" sqref="O4:O57 V4:V57">
      <formula1>$F$4:$F$26</formula1>
    </dataValidation>
  </dataValidations>
  <pageMargins left="0.70866141732283472" right="0.70866141732283472" top="0.74803149606299213" bottom="0.74803149606299213" header="0.31496062992125984" footer="0.31496062992125984"/>
  <pageSetup paperSize="9" scale="95" orientation="portrait" r:id="rId1"/>
  <colBreaks count="2" manualBreakCount="2">
    <brk id="9" max="1048575" man="1"/>
    <brk id="16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7C80"/>
  </sheetPr>
  <dimension ref="A1:W53"/>
  <sheetViews>
    <sheetView zoomScale="90" zoomScaleNormal="90" workbookViewId="0">
      <selection activeCell="Y55" sqref="Y55"/>
    </sheetView>
  </sheetViews>
  <sheetFormatPr defaultRowHeight="12"/>
  <cols>
    <col min="1" max="1" width="2.5" style="132" customWidth="1"/>
    <col min="2" max="2" width="9.625" style="161" customWidth="1"/>
    <col min="3" max="3" width="22.75" style="162" customWidth="1"/>
    <col min="4" max="4" width="8.125" style="163" customWidth="1"/>
    <col min="5" max="5" width="8.125" style="164" customWidth="1"/>
    <col min="6" max="6" width="12.625" style="162" customWidth="1"/>
    <col min="7" max="7" width="8.125" style="139" customWidth="1"/>
    <col min="8" max="8" width="8.125" style="201" customWidth="1"/>
    <col min="9" max="9" width="2.25" style="139" customWidth="1"/>
    <col min="10" max="10" width="9.625" style="132" customWidth="1"/>
    <col min="11" max="11" width="11.625" style="139" customWidth="1"/>
    <col min="12" max="12" width="22.75" style="161" customWidth="1"/>
    <col min="13" max="13" width="12.625" style="165" customWidth="1"/>
    <col min="14" max="14" width="8.125" style="139" customWidth="1"/>
    <col min="15" max="15" width="2.25" style="139" customWidth="1"/>
    <col min="16" max="16" width="9.5" style="139" bestFit="1" customWidth="1"/>
    <col min="17" max="17" width="11.625" style="166" customWidth="1"/>
    <col min="18" max="18" width="22.75" style="167" customWidth="1"/>
    <col min="19" max="19" width="12.625" style="168" customWidth="1"/>
    <col min="20" max="20" width="8.125" style="169" customWidth="1"/>
    <col min="21" max="21" width="7" style="139" bestFit="1" customWidth="1"/>
    <col min="22" max="22" width="6" style="139" bestFit="1" customWidth="1"/>
    <col min="23" max="23" width="9.875" style="139" customWidth="1"/>
    <col min="24" max="26" width="9.125" style="139" customWidth="1"/>
    <col min="27" max="16384" width="9" style="139"/>
  </cols>
  <sheetData>
    <row r="1" spans="1:20" s="257" customFormat="1" ht="25.5" customHeight="1">
      <c r="A1" s="256"/>
      <c r="B1" s="361" t="s">
        <v>158</v>
      </c>
      <c r="C1" s="361"/>
      <c r="D1" s="361"/>
      <c r="E1" s="361"/>
      <c r="F1" s="361"/>
      <c r="G1" s="361"/>
      <c r="H1" s="361"/>
      <c r="J1" s="361" t="s">
        <v>159</v>
      </c>
      <c r="K1" s="361"/>
      <c r="L1" s="361"/>
      <c r="M1" s="361"/>
      <c r="N1" s="361"/>
      <c r="P1" s="361" t="s">
        <v>160</v>
      </c>
      <c r="Q1" s="361"/>
      <c r="R1" s="361"/>
      <c r="S1" s="361"/>
      <c r="T1" s="361"/>
    </row>
    <row r="2" spans="1:20" s="133" customFormat="1">
      <c r="A2" s="132"/>
      <c r="B2" s="170" t="s">
        <v>80</v>
      </c>
      <c r="C2" s="172" t="s">
        <v>81</v>
      </c>
      <c r="D2" s="251" t="s">
        <v>82</v>
      </c>
      <c r="E2" s="251" t="s">
        <v>83</v>
      </c>
      <c r="F2" s="173" t="s">
        <v>84</v>
      </c>
      <c r="G2" s="173" t="s">
        <v>85</v>
      </c>
      <c r="H2" s="252" t="s">
        <v>86</v>
      </c>
      <c r="J2" s="170" t="s">
        <v>87</v>
      </c>
      <c r="K2" s="172" t="s">
        <v>88</v>
      </c>
      <c r="L2" s="173" t="s">
        <v>89</v>
      </c>
      <c r="M2" s="253" t="s">
        <v>90</v>
      </c>
      <c r="N2" s="252" t="s">
        <v>91</v>
      </c>
      <c r="P2" s="170" t="s">
        <v>87</v>
      </c>
      <c r="Q2" s="172" t="s">
        <v>88</v>
      </c>
      <c r="R2" s="173" t="s">
        <v>89</v>
      </c>
      <c r="S2" s="254" t="s">
        <v>90</v>
      </c>
      <c r="T2" s="252" t="s">
        <v>91</v>
      </c>
    </row>
    <row r="3" spans="1:20">
      <c r="B3" s="134"/>
      <c r="C3" s="135"/>
      <c r="D3" s="136"/>
      <c r="E3" s="136"/>
      <c r="F3" s="137"/>
      <c r="G3" s="137"/>
      <c r="H3" s="206"/>
      <c r="J3" s="134"/>
      <c r="K3" s="135"/>
      <c r="L3" s="140"/>
      <c r="M3" s="141"/>
      <c r="N3" s="138"/>
      <c r="P3" s="134"/>
      <c r="Q3" s="142"/>
      <c r="R3" s="143"/>
      <c r="S3" s="144"/>
      <c r="T3" s="138"/>
    </row>
    <row r="4" spans="1:20">
      <c r="B4" s="134"/>
      <c r="C4" s="135"/>
      <c r="D4" s="136"/>
      <c r="E4" s="136"/>
      <c r="F4" s="145"/>
      <c r="G4" s="145"/>
      <c r="H4" s="206"/>
      <c r="J4" s="134"/>
      <c r="K4" s="135"/>
      <c r="L4" s="140"/>
      <c r="M4" s="141"/>
      <c r="N4" s="138"/>
      <c r="P4" s="134"/>
      <c r="Q4" s="142"/>
      <c r="R4" s="140"/>
      <c r="S4" s="144"/>
      <c r="T4" s="138"/>
    </row>
    <row r="5" spans="1:20">
      <c r="B5" s="134"/>
      <c r="C5" s="135"/>
      <c r="D5" s="136"/>
      <c r="E5" s="136"/>
      <c r="F5" s="145"/>
      <c r="G5" s="145"/>
      <c r="H5" s="206"/>
      <c r="J5" s="134"/>
      <c r="K5" s="135"/>
      <c r="L5" s="140"/>
      <c r="M5" s="141"/>
      <c r="N5" s="138"/>
      <c r="P5" s="134"/>
      <c r="Q5" s="142"/>
      <c r="R5" s="140"/>
      <c r="S5" s="141"/>
      <c r="T5" s="138"/>
    </row>
    <row r="6" spans="1:20">
      <c r="B6" s="134"/>
      <c r="C6" s="135"/>
      <c r="D6" s="136"/>
      <c r="E6" s="136"/>
      <c r="F6" s="145"/>
      <c r="G6" s="145"/>
      <c r="H6" s="206"/>
      <c r="J6" s="134"/>
      <c r="K6" s="135"/>
      <c r="L6" s="140"/>
      <c r="M6" s="141"/>
      <c r="N6" s="138"/>
      <c r="P6" s="134"/>
      <c r="Q6" s="142"/>
      <c r="R6" s="140"/>
      <c r="S6" s="141"/>
      <c r="T6" s="138"/>
    </row>
    <row r="7" spans="1:20">
      <c r="B7" s="134"/>
      <c r="C7" s="135"/>
      <c r="D7" s="136"/>
      <c r="E7" s="136"/>
      <c r="F7" s="145"/>
      <c r="G7" s="145"/>
      <c r="H7" s="206"/>
      <c r="J7" s="134"/>
      <c r="K7" s="135"/>
      <c r="L7" s="140"/>
      <c r="M7" s="141"/>
      <c r="N7" s="138"/>
      <c r="P7" s="134"/>
      <c r="Q7" s="142"/>
      <c r="R7" s="140"/>
      <c r="S7" s="141"/>
      <c r="T7" s="138"/>
    </row>
    <row r="8" spans="1:20">
      <c r="B8" s="134"/>
      <c r="C8" s="135"/>
      <c r="D8" s="136"/>
      <c r="E8" s="136"/>
      <c r="F8" s="145"/>
      <c r="G8" s="145"/>
      <c r="H8" s="206"/>
      <c r="J8" s="134"/>
      <c r="K8" s="135"/>
      <c r="L8" s="140"/>
      <c r="M8" s="141"/>
      <c r="N8" s="138"/>
      <c r="P8" s="134"/>
      <c r="Q8" s="146"/>
      <c r="R8" s="140"/>
      <c r="S8" s="141"/>
      <c r="T8" s="147"/>
    </row>
    <row r="9" spans="1:20">
      <c r="B9" s="134"/>
      <c r="C9" s="135"/>
      <c r="D9" s="136"/>
      <c r="E9" s="136"/>
      <c r="F9" s="145"/>
      <c r="G9" s="145"/>
      <c r="H9" s="206"/>
      <c r="J9" s="134"/>
      <c r="K9" s="135"/>
      <c r="L9" s="140"/>
      <c r="M9" s="141"/>
      <c r="N9" s="138"/>
      <c r="P9" s="134"/>
      <c r="Q9" s="142"/>
      <c r="R9" s="140"/>
      <c r="S9" s="144"/>
      <c r="T9" s="138"/>
    </row>
    <row r="10" spans="1:20">
      <c r="B10" s="134"/>
      <c r="C10" s="135"/>
      <c r="D10" s="136"/>
      <c r="E10" s="136"/>
      <c r="F10" s="145"/>
      <c r="G10" s="145"/>
      <c r="H10" s="206"/>
      <c r="J10" s="134"/>
      <c r="K10" s="135"/>
      <c r="L10" s="140"/>
      <c r="M10" s="141"/>
      <c r="N10" s="138"/>
      <c r="P10" s="134"/>
      <c r="Q10" s="142"/>
      <c r="R10" s="140"/>
      <c r="S10" s="144"/>
      <c r="T10" s="138"/>
    </row>
    <row r="11" spans="1:20">
      <c r="B11" s="134"/>
      <c r="C11" s="135"/>
      <c r="D11" s="136"/>
      <c r="E11" s="136"/>
      <c r="F11" s="145"/>
      <c r="G11" s="145"/>
      <c r="H11" s="206"/>
      <c r="J11" s="134"/>
      <c r="K11" s="135"/>
      <c r="L11" s="140"/>
      <c r="M11" s="141"/>
      <c r="N11" s="138"/>
      <c r="P11" s="134"/>
      <c r="Q11" s="142"/>
      <c r="R11" s="140"/>
      <c r="S11" s="144"/>
      <c r="T11" s="138"/>
    </row>
    <row r="12" spans="1:20">
      <c r="B12" s="134"/>
      <c r="C12" s="135"/>
      <c r="D12" s="136"/>
      <c r="E12" s="136"/>
      <c r="F12" s="145"/>
      <c r="G12" s="145"/>
      <c r="H12" s="206"/>
      <c r="J12" s="134"/>
      <c r="K12" s="135"/>
      <c r="L12" s="140"/>
      <c r="M12" s="141"/>
      <c r="N12" s="138"/>
      <c r="P12" s="134"/>
      <c r="Q12" s="142"/>
      <c r="R12" s="140"/>
      <c r="S12" s="144"/>
      <c r="T12" s="138"/>
    </row>
    <row r="13" spans="1:20">
      <c r="B13" s="134"/>
      <c r="C13" s="135"/>
      <c r="D13" s="136"/>
      <c r="E13" s="136"/>
      <c r="F13" s="145"/>
      <c r="G13" s="145"/>
      <c r="H13" s="206"/>
      <c r="J13" s="134"/>
      <c r="K13" s="135"/>
      <c r="L13" s="140"/>
      <c r="M13" s="141"/>
      <c r="N13" s="138"/>
      <c r="P13" s="134"/>
      <c r="Q13" s="142"/>
      <c r="R13" s="140"/>
      <c r="S13" s="144"/>
      <c r="T13" s="138"/>
    </row>
    <row r="14" spans="1:20">
      <c r="B14" s="134"/>
      <c r="C14" s="135"/>
      <c r="D14" s="136"/>
      <c r="E14" s="136"/>
      <c r="F14" s="145"/>
      <c r="G14" s="145"/>
      <c r="H14" s="206"/>
      <c r="J14" s="134"/>
      <c r="K14" s="135"/>
      <c r="L14" s="140"/>
      <c r="M14" s="141"/>
      <c r="N14" s="138"/>
      <c r="P14" s="134"/>
      <c r="Q14" s="142"/>
      <c r="R14" s="140"/>
      <c r="S14" s="144"/>
      <c r="T14" s="138"/>
    </row>
    <row r="15" spans="1:20">
      <c r="B15" s="134"/>
      <c r="C15" s="135"/>
      <c r="D15" s="136"/>
      <c r="E15" s="136"/>
      <c r="F15" s="145"/>
      <c r="G15" s="145"/>
      <c r="H15" s="206"/>
      <c r="J15" s="134"/>
      <c r="K15" s="135"/>
      <c r="L15" s="140"/>
      <c r="M15" s="141"/>
      <c r="N15" s="138"/>
      <c r="P15" s="134"/>
      <c r="Q15" s="142"/>
      <c r="R15" s="140"/>
      <c r="S15" s="144"/>
      <c r="T15" s="138"/>
    </row>
    <row r="16" spans="1:20">
      <c r="B16" s="134"/>
      <c r="C16" s="135"/>
      <c r="D16" s="136"/>
      <c r="E16" s="136"/>
      <c r="F16" s="145"/>
      <c r="G16" s="145"/>
      <c r="H16" s="206"/>
      <c r="J16" s="134"/>
      <c r="K16" s="135"/>
      <c r="L16" s="140"/>
      <c r="M16" s="141"/>
      <c r="N16" s="138"/>
      <c r="P16" s="134"/>
      <c r="Q16" s="142"/>
      <c r="R16" s="140"/>
      <c r="S16" s="144"/>
      <c r="T16" s="138"/>
    </row>
    <row r="17" spans="2:20">
      <c r="B17" s="134"/>
      <c r="C17" s="135"/>
      <c r="D17" s="136"/>
      <c r="E17" s="136"/>
      <c r="F17" s="145"/>
      <c r="G17" s="145"/>
      <c r="H17" s="206"/>
      <c r="J17" s="134"/>
      <c r="K17" s="135"/>
      <c r="L17" s="140"/>
      <c r="M17" s="141"/>
      <c r="N17" s="138"/>
      <c r="P17" s="134"/>
      <c r="Q17" s="142"/>
      <c r="R17" s="140"/>
      <c r="S17" s="144"/>
      <c r="T17" s="138"/>
    </row>
    <row r="18" spans="2:20">
      <c r="B18" s="134"/>
      <c r="C18" s="135"/>
      <c r="D18" s="136"/>
      <c r="E18" s="136"/>
      <c r="F18" s="145"/>
      <c r="G18" s="145"/>
      <c r="H18" s="206"/>
      <c r="J18" s="134"/>
      <c r="K18" s="135"/>
      <c r="L18" s="140"/>
      <c r="M18" s="141"/>
      <c r="N18" s="138"/>
      <c r="P18" s="134"/>
      <c r="Q18" s="142"/>
      <c r="R18" s="140"/>
      <c r="S18" s="144"/>
      <c r="T18" s="138"/>
    </row>
    <row r="19" spans="2:20">
      <c r="B19" s="134"/>
      <c r="C19" s="135"/>
      <c r="D19" s="136"/>
      <c r="E19" s="136"/>
      <c r="F19" s="145"/>
      <c r="G19" s="145"/>
      <c r="H19" s="206"/>
      <c r="J19" s="134"/>
      <c r="K19" s="135"/>
      <c r="L19" s="140"/>
      <c r="M19" s="141"/>
      <c r="N19" s="138"/>
      <c r="P19" s="134"/>
      <c r="Q19" s="142"/>
      <c r="R19" s="140"/>
      <c r="S19" s="144"/>
      <c r="T19" s="138"/>
    </row>
    <row r="20" spans="2:20">
      <c r="B20" s="134"/>
      <c r="C20" s="135"/>
      <c r="D20" s="136"/>
      <c r="E20" s="136"/>
      <c r="F20" s="145"/>
      <c r="G20" s="145"/>
      <c r="H20" s="206"/>
      <c r="J20" s="134"/>
      <c r="K20" s="135"/>
      <c r="L20" s="140"/>
      <c r="M20" s="141"/>
      <c r="N20" s="138"/>
      <c r="P20" s="134"/>
      <c r="Q20" s="142"/>
      <c r="R20" s="140"/>
      <c r="S20" s="144"/>
      <c r="T20" s="138"/>
    </row>
    <row r="21" spans="2:20">
      <c r="B21" s="134"/>
      <c r="C21" s="135"/>
      <c r="D21" s="136"/>
      <c r="E21" s="136"/>
      <c r="F21" s="145"/>
      <c r="G21" s="145"/>
      <c r="H21" s="206"/>
      <c r="J21" s="134"/>
      <c r="K21" s="135"/>
      <c r="L21" s="140"/>
      <c r="M21" s="141"/>
      <c r="N21" s="138"/>
      <c r="P21" s="134"/>
      <c r="Q21" s="142"/>
      <c r="R21" s="140"/>
      <c r="S21" s="144"/>
      <c r="T21" s="138"/>
    </row>
    <row r="22" spans="2:20">
      <c r="B22" s="134"/>
      <c r="C22" s="135"/>
      <c r="D22" s="136"/>
      <c r="E22" s="136"/>
      <c r="F22" s="145"/>
      <c r="G22" s="145"/>
      <c r="H22" s="206"/>
      <c r="J22" s="134"/>
      <c r="K22" s="135"/>
      <c r="L22" s="140"/>
      <c r="M22" s="141"/>
      <c r="N22" s="138"/>
      <c r="P22" s="134"/>
      <c r="Q22" s="142"/>
      <c r="R22" s="140"/>
      <c r="S22" s="144"/>
      <c r="T22" s="138"/>
    </row>
    <row r="23" spans="2:20">
      <c r="B23" s="134"/>
      <c r="C23" s="135"/>
      <c r="D23" s="136"/>
      <c r="E23" s="136"/>
      <c r="F23" s="145"/>
      <c r="G23" s="145"/>
      <c r="H23" s="206"/>
      <c r="J23" s="134"/>
      <c r="K23" s="135"/>
      <c r="L23" s="140"/>
      <c r="M23" s="141"/>
      <c r="N23" s="138"/>
      <c r="P23" s="134"/>
      <c r="Q23" s="142"/>
      <c r="R23" s="140"/>
      <c r="S23" s="144"/>
      <c r="T23" s="138"/>
    </row>
    <row r="24" spans="2:20">
      <c r="B24" s="134"/>
      <c r="C24" s="135"/>
      <c r="D24" s="136"/>
      <c r="E24" s="136"/>
      <c r="F24" s="145"/>
      <c r="G24" s="145"/>
      <c r="H24" s="206"/>
      <c r="J24" s="134"/>
      <c r="K24" s="135"/>
      <c r="L24" s="140"/>
      <c r="M24" s="141"/>
      <c r="N24" s="138"/>
      <c r="P24" s="134"/>
      <c r="Q24" s="142"/>
      <c r="R24" s="140"/>
      <c r="S24" s="144"/>
      <c r="T24" s="138"/>
    </row>
    <row r="25" spans="2:20">
      <c r="B25" s="134"/>
      <c r="C25" s="135"/>
      <c r="D25" s="136"/>
      <c r="E25" s="136"/>
      <c r="F25" s="145"/>
      <c r="G25" s="145"/>
      <c r="H25" s="206"/>
      <c r="J25" s="134"/>
      <c r="K25" s="135"/>
      <c r="L25" s="140"/>
      <c r="M25" s="141"/>
      <c r="N25" s="138"/>
      <c r="P25" s="134"/>
      <c r="Q25" s="142"/>
      <c r="R25" s="140"/>
      <c r="S25" s="144"/>
      <c r="T25" s="138"/>
    </row>
    <row r="26" spans="2:20">
      <c r="B26" s="134"/>
      <c r="C26" s="135"/>
      <c r="D26" s="136"/>
      <c r="E26" s="136"/>
      <c r="F26" s="145"/>
      <c r="G26" s="145"/>
      <c r="H26" s="206"/>
      <c r="J26" s="134"/>
      <c r="K26" s="135"/>
      <c r="L26" s="140"/>
      <c r="M26" s="141"/>
      <c r="N26" s="138"/>
      <c r="P26" s="134"/>
      <c r="Q26" s="142"/>
      <c r="R26" s="140"/>
      <c r="S26" s="144"/>
      <c r="T26" s="138"/>
    </row>
    <row r="27" spans="2:20">
      <c r="B27" s="134"/>
      <c r="C27" s="135"/>
      <c r="D27" s="136"/>
      <c r="E27" s="136"/>
      <c r="F27" s="145"/>
      <c r="G27" s="145"/>
      <c r="H27" s="206"/>
      <c r="J27" s="134"/>
      <c r="K27" s="135"/>
      <c r="L27" s="140"/>
      <c r="M27" s="141"/>
      <c r="N27" s="138"/>
      <c r="P27" s="134"/>
      <c r="Q27" s="142"/>
      <c r="R27" s="140"/>
      <c r="S27" s="144"/>
      <c r="T27" s="138"/>
    </row>
    <row r="28" spans="2:20">
      <c r="B28" s="134"/>
      <c r="C28" s="135"/>
      <c r="D28" s="136"/>
      <c r="E28" s="136"/>
      <c r="F28" s="145"/>
      <c r="G28" s="145"/>
      <c r="H28" s="206"/>
      <c r="J28" s="134"/>
      <c r="K28" s="135"/>
      <c r="L28" s="140"/>
      <c r="M28" s="141"/>
      <c r="N28" s="138"/>
      <c r="P28" s="134"/>
      <c r="Q28" s="142"/>
      <c r="R28" s="140"/>
      <c r="S28" s="144"/>
      <c r="T28" s="138"/>
    </row>
    <row r="29" spans="2:20">
      <c r="B29" s="134"/>
      <c r="C29" s="135"/>
      <c r="D29" s="136"/>
      <c r="E29" s="136"/>
      <c r="F29" s="145"/>
      <c r="G29" s="145"/>
      <c r="H29" s="206"/>
      <c r="J29" s="134"/>
      <c r="K29" s="135"/>
      <c r="L29" s="140"/>
      <c r="M29" s="141"/>
      <c r="N29" s="138"/>
      <c r="P29" s="134"/>
      <c r="Q29" s="142"/>
      <c r="R29" s="140"/>
      <c r="S29" s="144"/>
      <c r="T29" s="138"/>
    </row>
    <row r="30" spans="2:20">
      <c r="B30" s="134"/>
      <c r="C30" s="135"/>
      <c r="D30" s="136"/>
      <c r="E30" s="136"/>
      <c r="F30" s="145"/>
      <c r="G30" s="145"/>
      <c r="H30" s="206"/>
      <c r="J30" s="134"/>
      <c r="K30" s="135"/>
      <c r="L30" s="140"/>
      <c r="M30" s="141"/>
      <c r="N30" s="138"/>
      <c r="P30" s="134"/>
      <c r="Q30" s="142"/>
      <c r="R30" s="140"/>
      <c r="S30" s="144"/>
      <c r="T30" s="138"/>
    </row>
    <row r="31" spans="2:20">
      <c r="B31" s="134"/>
      <c r="C31" s="135"/>
      <c r="D31" s="136"/>
      <c r="E31" s="136"/>
      <c r="F31" s="145"/>
      <c r="G31" s="145"/>
      <c r="H31" s="206"/>
      <c r="J31" s="134"/>
      <c r="K31" s="135"/>
      <c r="L31" s="140"/>
      <c r="M31" s="141"/>
      <c r="N31" s="138"/>
      <c r="P31" s="134"/>
      <c r="Q31" s="142"/>
      <c r="R31" s="140"/>
      <c r="S31" s="144"/>
      <c r="T31" s="138"/>
    </row>
    <row r="32" spans="2:20">
      <c r="B32" s="134"/>
      <c r="C32" s="135"/>
      <c r="D32" s="136"/>
      <c r="E32" s="136"/>
      <c r="F32" s="145"/>
      <c r="G32" s="145"/>
      <c r="H32" s="206"/>
      <c r="J32" s="134"/>
      <c r="K32" s="135"/>
      <c r="L32" s="140"/>
      <c r="M32" s="141"/>
      <c r="N32" s="138"/>
      <c r="P32" s="134"/>
      <c r="Q32" s="142"/>
      <c r="R32" s="140"/>
      <c r="S32" s="144"/>
      <c r="T32" s="138"/>
    </row>
    <row r="33" spans="1:23">
      <c r="B33" s="134"/>
      <c r="C33" s="135"/>
      <c r="D33" s="136"/>
      <c r="E33" s="136"/>
      <c r="F33" s="145"/>
      <c r="G33" s="145"/>
      <c r="H33" s="206"/>
      <c r="J33" s="134"/>
      <c r="K33" s="135"/>
      <c r="L33" s="140"/>
      <c r="M33" s="141"/>
      <c r="N33" s="138"/>
      <c r="P33" s="134"/>
      <c r="Q33" s="142"/>
      <c r="R33" s="140"/>
      <c r="S33" s="144"/>
      <c r="T33" s="138"/>
    </row>
    <row r="34" spans="1:23">
      <c r="B34" s="148"/>
      <c r="C34" s="149"/>
      <c r="D34" s="136"/>
      <c r="E34" s="136"/>
      <c r="F34" s="145"/>
      <c r="G34" s="145"/>
      <c r="H34" s="207"/>
      <c r="J34" s="134"/>
      <c r="K34" s="146"/>
      <c r="L34" s="140"/>
      <c r="M34" s="141"/>
      <c r="N34" s="147"/>
      <c r="P34" s="148"/>
      <c r="Q34" s="146"/>
      <c r="R34" s="140"/>
      <c r="S34" s="144"/>
      <c r="T34" s="147"/>
    </row>
    <row r="35" spans="1:23">
      <c r="B35" s="148"/>
      <c r="C35" s="149"/>
      <c r="D35" s="136"/>
      <c r="E35" s="136"/>
      <c r="F35" s="145"/>
      <c r="G35" s="145"/>
      <c r="H35" s="207"/>
      <c r="J35" s="134"/>
      <c r="K35" s="140"/>
      <c r="L35" s="140"/>
      <c r="M35" s="141"/>
      <c r="N35" s="147"/>
      <c r="P35" s="148"/>
      <c r="Q35" s="146"/>
      <c r="R35" s="140"/>
      <c r="S35" s="144"/>
      <c r="T35" s="147"/>
    </row>
    <row r="36" spans="1:23">
      <c r="B36" s="148"/>
      <c r="C36" s="149"/>
      <c r="D36" s="136"/>
      <c r="E36" s="136"/>
      <c r="F36" s="145"/>
      <c r="G36" s="145"/>
      <c r="H36" s="207"/>
      <c r="J36" s="134"/>
      <c r="K36" s="140"/>
      <c r="L36" s="140"/>
      <c r="M36" s="141"/>
      <c r="N36" s="147"/>
      <c r="P36" s="148"/>
      <c r="Q36" s="146"/>
      <c r="R36" s="140"/>
      <c r="S36" s="144"/>
      <c r="T36" s="147"/>
    </row>
    <row r="37" spans="1:23">
      <c r="B37" s="148"/>
      <c r="C37" s="149"/>
      <c r="D37" s="136"/>
      <c r="E37" s="136"/>
      <c r="F37" s="145"/>
      <c r="G37" s="145"/>
      <c r="H37" s="207"/>
      <c r="J37" s="134"/>
      <c r="K37" s="140"/>
      <c r="L37" s="140"/>
      <c r="M37" s="141"/>
      <c r="N37" s="147"/>
      <c r="P37" s="148"/>
      <c r="Q37" s="146"/>
      <c r="R37" s="140"/>
      <c r="S37" s="144"/>
      <c r="T37" s="147"/>
    </row>
    <row r="38" spans="1:23">
      <c r="B38" s="148"/>
      <c r="C38" s="149"/>
      <c r="D38" s="136"/>
      <c r="E38" s="136"/>
      <c r="F38" s="145"/>
      <c r="G38" s="145"/>
      <c r="H38" s="207"/>
      <c r="J38" s="134"/>
      <c r="K38" s="140"/>
      <c r="L38" s="140"/>
      <c r="M38" s="141"/>
      <c r="N38" s="147"/>
      <c r="P38" s="148"/>
      <c r="Q38" s="146"/>
      <c r="R38" s="140"/>
      <c r="S38" s="144"/>
      <c r="T38" s="147"/>
    </row>
    <row r="39" spans="1:23">
      <c r="B39" s="148"/>
      <c r="C39" s="149"/>
      <c r="D39" s="136"/>
      <c r="E39" s="136"/>
      <c r="F39" s="145"/>
      <c r="G39" s="145"/>
      <c r="H39" s="207"/>
      <c r="J39" s="134"/>
      <c r="K39" s="140"/>
      <c r="L39" s="140"/>
      <c r="M39" s="141"/>
      <c r="N39" s="147"/>
      <c r="P39" s="148"/>
      <c r="Q39" s="146"/>
      <c r="R39" s="140"/>
      <c r="S39" s="144"/>
      <c r="T39" s="147"/>
    </row>
    <row r="40" spans="1:23">
      <c r="B40" s="148"/>
      <c r="C40" s="149"/>
      <c r="D40" s="136"/>
      <c r="E40" s="136"/>
      <c r="F40" s="145"/>
      <c r="G40" s="145"/>
      <c r="H40" s="207"/>
      <c r="J40" s="134"/>
      <c r="K40" s="140"/>
      <c r="L40" s="140"/>
      <c r="M40" s="141"/>
      <c r="N40" s="147"/>
      <c r="P40" s="148"/>
      <c r="Q40" s="146"/>
      <c r="R40" s="140"/>
      <c r="S40" s="144"/>
      <c r="T40" s="147"/>
    </row>
    <row r="41" spans="1:23">
      <c r="B41" s="148"/>
      <c r="C41" s="149"/>
      <c r="D41" s="136"/>
      <c r="E41" s="136"/>
      <c r="F41" s="145"/>
      <c r="G41" s="145"/>
      <c r="H41" s="207"/>
      <c r="J41" s="134"/>
      <c r="K41" s="140"/>
      <c r="L41" s="140"/>
      <c r="M41" s="141"/>
      <c r="N41" s="147"/>
      <c r="P41" s="148"/>
      <c r="Q41" s="146"/>
      <c r="R41" s="140"/>
      <c r="S41" s="144"/>
      <c r="T41" s="147"/>
    </row>
    <row r="42" spans="1:23">
      <c r="B42" s="148"/>
      <c r="C42" s="149"/>
      <c r="D42" s="136"/>
      <c r="E42" s="136"/>
      <c r="F42" s="145"/>
      <c r="G42" s="145"/>
      <c r="H42" s="207"/>
      <c r="J42" s="134"/>
      <c r="K42" s="140"/>
      <c r="L42" s="140"/>
      <c r="M42" s="141"/>
      <c r="N42" s="147"/>
      <c r="P42" s="148"/>
      <c r="Q42" s="146"/>
      <c r="R42" s="140"/>
      <c r="S42" s="144"/>
      <c r="T42" s="147"/>
    </row>
    <row r="43" spans="1:23">
      <c r="B43" s="148"/>
      <c r="C43" s="149"/>
      <c r="D43" s="136"/>
      <c r="E43" s="136"/>
      <c r="F43" s="145"/>
      <c r="G43" s="145"/>
      <c r="H43" s="207"/>
      <c r="J43" s="134"/>
      <c r="K43" s="140"/>
      <c r="L43" s="140"/>
      <c r="M43" s="141"/>
      <c r="N43" s="147"/>
      <c r="P43" s="148"/>
      <c r="Q43" s="146"/>
      <c r="R43" s="140"/>
      <c r="S43" s="144"/>
      <c r="T43" s="147"/>
    </row>
    <row r="44" spans="1:23">
      <c r="B44" s="148"/>
      <c r="C44" s="149"/>
      <c r="D44" s="136"/>
      <c r="E44" s="136"/>
      <c r="F44" s="145"/>
      <c r="G44" s="145"/>
      <c r="H44" s="207"/>
      <c r="J44" s="134"/>
      <c r="K44" s="140"/>
      <c r="L44" s="140"/>
      <c r="M44" s="141"/>
      <c r="N44" s="147"/>
      <c r="P44" s="148"/>
      <c r="Q44" s="146"/>
      <c r="R44" s="140"/>
      <c r="S44" s="144"/>
      <c r="T44" s="147"/>
    </row>
    <row r="45" spans="1:23">
      <c r="B45" s="148"/>
      <c r="C45" s="149"/>
      <c r="D45" s="136"/>
      <c r="E45" s="136"/>
      <c r="F45" s="145"/>
      <c r="G45" s="145"/>
      <c r="H45" s="207"/>
      <c r="J45" s="134"/>
      <c r="K45" s="146"/>
      <c r="L45" s="140"/>
      <c r="M45" s="141"/>
      <c r="N45" s="147"/>
      <c r="P45" s="148"/>
      <c r="Q45" s="146"/>
      <c r="R45" s="140"/>
      <c r="S45" s="144"/>
      <c r="T45" s="147"/>
    </row>
    <row r="46" spans="1:23">
      <c r="B46" s="148"/>
      <c r="C46" s="149"/>
      <c r="D46" s="136"/>
      <c r="E46" s="136"/>
      <c r="F46" s="145"/>
      <c r="G46" s="145"/>
      <c r="H46" s="207"/>
      <c r="J46" s="134"/>
      <c r="K46" s="140"/>
      <c r="L46" s="140"/>
      <c r="M46" s="141"/>
      <c r="N46" s="147"/>
      <c r="P46" s="148"/>
      <c r="Q46" s="146"/>
      <c r="R46" s="140"/>
      <c r="S46" s="144"/>
      <c r="T46" s="147"/>
    </row>
    <row r="47" spans="1:23">
      <c r="B47" s="148"/>
      <c r="C47" s="149"/>
      <c r="D47" s="136"/>
      <c r="E47" s="136"/>
      <c r="F47" s="145"/>
      <c r="G47" s="145"/>
      <c r="H47" s="207"/>
      <c r="J47" s="134"/>
      <c r="K47" s="140"/>
      <c r="L47" s="140"/>
      <c r="M47" s="141"/>
      <c r="N47" s="147"/>
      <c r="P47" s="148"/>
      <c r="Q47" s="146"/>
      <c r="R47" s="140"/>
      <c r="S47" s="144"/>
      <c r="T47" s="147"/>
    </row>
    <row r="48" spans="1:23" s="158" customFormat="1">
      <c r="A48" s="154"/>
      <c r="B48" s="148"/>
      <c r="C48" s="149"/>
      <c r="D48" s="136"/>
      <c r="E48" s="136"/>
      <c r="F48" s="145"/>
      <c r="G48" s="145"/>
      <c r="H48" s="207"/>
      <c r="I48" s="139"/>
      <c r="J48" s="134"/>
      <c r="K48" s="140"/>
      <c r="L48" s="140"/>
      <c r="M48" s="141"/>
      <c r="N48" s="147"/>
      <c r="O48" s="139"/>
      <c r="P48" s="148"/>
      <c r="Q48" s="146"/>
      <c r="R48" s="140"/>
      <c r="S48" s="144"/>
      <c r="T48" s="147"/>
      <c r="U48" s="139"/>
      <c r="V48" s="139"/>
      <c r="W48" s="139"/>
    </row>
    <row r="49" spans="2:23">
      <c r="B49" s="148"/>
      <c r="C49" s="149"/>
      <c r="D49" s="136"/>
      <c r="E49" s="136"/>
      <c r="F49" s="145"/>
      <c r="G49" s="145"/>
      <c r="H49" s="207"/>
      <c r="J49" s="134"/>
      <c r="K49" s="140"/>
      <c r="L49" s="140"/>
      <c r="M49" s="141"/>
      <c r="N49" s="147"/>
      <c r="P49" s="148"/>
      <c r="Q49" s="146"/>
      <c r="R49" s="140"/>
      <c r="S49" s="144"/>
      <c r="T49" s="147"/>
    </row>
    <row r="50" spans="2:23">
      <c r="B50" s="148"/>
      <c r="C50" s="149"/>
      <c r="D50" s="136"/>
      <c r="E50" s="136"/>
      <c r="F50" s="145"/>
      <c r="G50" s="145"/>
      <c r="H50" s="207"/>
      <c r="J50" s="134"/>
      <c r="K50" s="140"/>
      <c r="L50" s="140"/>
      <c r="M50" s="141"/>
      <c r="N50" s="147"/>
      <c r="P50" s="148"/>
      <c r="Q50" s="146"/>
      <c r="R50" s="140"/>
      <c r="S50" s="144"/>
      <c r="T50" s="147"/>
    </row>
    <row r="51" spans="2:23">
      <c r="B51" s="150"/>
      <c r="C51" s="151"/>
      <c r="D51" s="152"/>
      <c r="E51" s="153"/>
      <c r="F51" s="145"/>
      <c r="G51" s="145"/>
      <c r="H51" s="207"/>
      <c r="J51" s="134"/>
      <c r="K51" s="140"/>
      <c r="L51" s="140"/>
      <c r="M51" s="141"/>
      <c r="N51" s="147"/>
      <c r="P51" s="148"/>
      <c r="Q51" s="146"/>
      <c r="R51" s="140"/>
      <c r="S51" s="144"/>
      <c r="T51" s="147"/>
    </row>
    <row r="52" spans="2:23" ht="12.75" thickBot="1">
      <c r="B52" s="148"/>
      <c r="C52" s="149"/>
      <c r="D52" s="136"/>
      <c r="E52" s="136"/>
      <c r="F52" s="145"/>
      <c r="G52" s="145"/>
      <c r="H52" s="207"/>
      <c r="J52" s="134"/>
      <c r="K52" s="140"/>
      <c r="L52" s="140"/>
      <c r="M52" s="141"/>
      <c r="N52" s="147"/>
      <c r="P52" s="148"/>
      <c r="Q52" s="146"/>
      <c r="R52" s="140"/>
      <c r="S52" s="144"/>
      <c r="T52" s="147"/>
    </row>
    <row r="53" spans="2:23" ht="12.75" thickBot="1">
      <c r="B53" s="362" t="s">
        <v>27</v>
      </c>
      <c r="C53" s="363"/>
      <c r="D53" s="363"/>
      <c r="E53" s="364"/>
      <c r="F53" s="156">
        <f>SUM(F3:F52)</f>
        <v>0</v>
      </c>
      <c r="G53" s="156">
        <f>SUM(G3:G52)</f>
        <v>0</v>
      </c>
      <c r="H53" s="208">
        <f>SUM(H3:H52)</f>
        <v>0</v>
      </c>
      <c r="I53" s="158"/>
      <c r="J53" s="362" t="s">
        <v>27</v>
      </c>
      <c r="K53" s="363"/>
      <c r="L53" s="364"/>
      <c r="M53" s="159">
        <f>SUM(M3:M52)</f>
        <v>0</v>
      </c>
      <c r="N53" s="157"/>
      <c r="O53" s="158"/>
      <c r="P53" s="362" t="s">
        <v>27</v>
      </c>
      <c r="Q53" s="363"/>
      <c r="R53" s="364"/>
      <c r="S53" s="160">
        <f>SUM(S3:S52)</f>
        <v>0</v>
      </c>
      <c r="T53" s="157"/>
      <c r="U53" s="158"/>
      <c r="V53" s="255" t="s">
        <v>28</v>
      </c>
      <c r="W53" s="198">
        <f>SUM(G53+M53+S53)</f>
        <v>0</v>
      </c>
    </row>
  </sheetData>
  <mergeCells count="6">
    <mergeCell ref="P1:T1"/>
    <mergeCell ref="B1:H1"/>
    <mergeCell ref="J1:N1"/>
    <mergeCell ref="B53:E53"/>
    <mergeCell ref="J53:L53"/>
    <mergeCell ref="P53:R53"/>
  </mergeCells>
  <phoneticPr fontId="6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B1:U53"/>
  <sheetViews>
    <sheetView zoomScale="90" zoomScaleNormal="90" workbookViewId="0">
      <selection activeCell="W46" sqref="W46"/>
    </sheetView>
  </sheetViews>
  <sheetFormatPr defaultRowHeight="12"/>
  <cols>
    <col min="1" max="1" width="2" style="139" customWidth="1"/>
    <col min="2" max="2" width="9.5" style="133" customWidth="1"/>
    <col min="3" max="4" width="6.125" style="199" bestFit="1" customWidth="1"/>
    <col min="5" max="5" width="11.75" style="200" customWidth="1"/>
    <col min="6" max="6" width="50.125" style="200" customWidth="1"/>
    <col min="7" max="7" width="9.625" style="200" customWidth="1"/>
    <col min="8" max="8" width="6.125" style="201" bestFit="1" customWidth="1"/>
    <col min="9" max="9" width="6.125" style="202" bestFit="1" customWidth="1"/>
    <col min="10" max="10" width="2.5" style="139" customWidth="1"/>
    <col min="11" max="11" width="9.5" style="132" customWidth="1"/>
    <col min="12" max="12" width="6.125" style="199" customWidth="1"/>
    <col min="13" max="13" width="6.125" style="199" bestFit="1" customWidth="1"/>
    <col min="14" max="14" width="11.625" style="199" customWidth="1"/>
    <col min="15" max="15" width="50.125" style="203" customWidth="1"/>
    <col min="16" max="16" width="9.625" style="201" customWidth="1"/>
    <col min="17" max="17" width="6.125" style="166" bestFit="1" customWidth="1"/>
    <col min="18" max="18" width="6.125" style="204" bestFit="1" customWidth="1"/>
    <col min="19" max="19" width="5.25" style="166" customWidth="1"/>
    <col min="20" max="20" width="6" style="139" bestFit="1" customWidth="1"/>
    <col min="21" max="21" width="9.25" style="139" customWidth="1"/>
    <col min="22" max="16384" width="9" style="139"/>
  </cols>
  <sheetData>
    <row r="1" spans="2:19" s="179" customFormat="1" ht="25.5" customHeight="1">
      <c r="B1" s="361" t="s">
        <v>161</v>
      </c>
      <c r="C1" s="361"/>
      <c r="D1" s="361"/>
      <c r="E1" s="361"/>
      <c r="F1" s="361"/>
      <c r="G1" s="361"/>
      <c r="H1" s="361"/>
      <c r="I1" s="361"/>
      <c r="K1" s="361" t="s">
        <v>162</v>
      </c>
      <c r="L1" s="361"/>
      <c r="M1" s="361"/>
      <c r="N1" s="361"/>
      <c r="O1" s="361"/>
      <c r="P1" s="361"/>
      <c r="Q1" s="361"/>
      <c r="R1" s="361"/>
      <c r="S1" s="180"/>
    </row>
    <row r="2" spans="2:19" s="133" customFormat="1">
      <c r="B2" s="170" t="s">
        <v>33</v>
      </c>
      <c r="C2" s="171" t="s">
        <v>34</v>
      </c>
      <c r="D2" s="171" t="s">
        <v>35</v>
      </c>
      <c r="E2" s="171" t="s">
        <v>37</v>
      </c>
      <c r="F2" s="172" t="s">
        <v>92</v>
      </c>
      <c r="G2" s="173" t="s">
        <v>36</v>
      </c>
      <c r="H2" s="171" t="s">
        <v>38</v>
      </c>
      <c r="I2" s="181" t="s">
        <v>39</v>
      </c>
      <c r="J2" s="139"/>
      <c r="K2" s="170" t="s">
        <v>33</v>
      </c>
      <c r="L2" s="171" t="s">
        <v>34</v>
      </c>
      <c r="M2" s="171" t="s">
        <v>35</v>
      </c>
      <c r="N2" s="171" t="s">
        <v>37</v>
      </c>
      <c r="O2" s="172" t="s">
        <v>92</v>
      </c>
      <c r="P2" s="173" t="s">
        <v>36</v>
      </c>
      <c r="Q2" s="171" t="s">
        <v>38</v>
      </c>
      <c r="R2" s="181" t="s">
        <v>39</v>
      </c>
      <c r="S2" s="166"/>
    </row>
    <row r="3" spans="2:19">
      <c r="B3" s="134"/>
      <c r="C3" s="174"/>
      <c r="D3" s="174"/>
      <c r="E3" s="174"/>
      <c r="F3" s="182"/>
      <c r="G3" s="137"/>
      <c r="H3" s="174"/>
      <c r="I3" s="183"/>
      <c r="K3" s="134"/>
      <c r="L3" s="175"/>
      <c r="M3" s="176"/>
      <c r="N3" s="184"/>
      <c r="O3" s="177"/>
      <c r="P3" s="145"/>
      <c r="Q3" s="176"/>
      <c r="R3" s="183"/>
    </row>
    <row r="4" spans="2:19">
      <c r="B4" s="134"/>
      <c r="C4" s="175"/>
      <c r="D4" s="175"/>
      <c r="E4" s="175"/>
      <c r="F4" s="182"/>
      <c r="G4" s="145"/>
      <c r="H4" s="175"/>
      <c r="I4" s="183"/>
      <c r="K4" s="134"/>
      <c r="L4" s="175"/>
      <c r="M4" s="175"/>
      <c r="N4" s="175"/>
      <c r="O4" s="182"/>
      <c r="P4" s="145"/>
      <c r="Q4" s="175"/>
      <c r="R4" s="183"/>
    </row>
    <row r="5" spans="2:19">
      <c r="B5" s="134"/>
      <c r="C5" s="175"/>
      <c r="D5" s="175"/>
      <c r="E5" s="175"/>
      <c r="F5" s="182"/>
      <c r="G5" s="145"/>
      <c r="H5" s="175"/>
      <c r="I5" s="183"/>
      <c r="K5" s="134"/>
      <c r="L5" s="175"/>
      <c r="M5" s="175"/>
      <c r="N5" s="175"/>
      <c r="O5" s="182"/>
      <c r="P5" s="145"/>
      <c r="Q5" s="175"/>
      <c r="R5" s="183"/>
    </row>
    <row r="6" spans="2:19">
      <c r="B6" s="134"/>
      <c r="C6" s="175"/>
      <c r="D6" s="175"/>
      <c r="E6" s="175"/>
      <c r="F6" s="182"/>
      <c r="G6" s="145"/>
      <c r="H6" s="175"/>
      <c r="I6" s="183"/>
      <c r="K6" s="134"/>
      <c r="L6" s="175"/>
      <c r="M6" s="176"/>
      <c r="N6" s="184"/>
      <c r="O6" s="182"/>
      <c r="P6" s="145"/>
      <c r="Q6" s="176"/>
      <c r="R6" s="183"/>
    </row>
    <row r="7" spans="2:19">
      <c r="B7" s="134"/>
      <c r="C7" s="175"/>
      <c r="D7" s="175"/>
      <c r="E7" s="175"/>
      <c r="F7" s="182"/>
      <c r="G7" s="145"/>
      <c r="H7" s="175"/>
      <c r="I7" s="183"/>
      <c r="K7" s="134"/>
      <c r="L7" s="175"/>
      <c r="M7" s="175"/>
      <c r="N7" s="175"/>
      <c r="O7" s="182"/>
      <c r="P7" s="145"/>
      <c r="Q7" s="175"/>
      <c r="R7" s="183"/>
    </row>
    <row r="8" spans="2:19">
      <c r="B8" s="134"/>
      <c r="C8" s="175"/>
      <c r="D8" s="175"/>
      <c r="E8" s="175"/>
      <c r="F8" s="182"/>
      <c r="G8" s="145"/>
      <c r="H8" s="175"/>
      <c r="I8" s="183"/>
      <c r="K8" s="134"/>
      <c r="L8" s="175"/>
      <c r="M8" s="176"/>
      <c r="N8" s="184"/>
      <c r="O8" s="182"/>
      <c r="P8" s="145"/>
      <c r="Q8" s="176"/>
      <c r="R8" s="183"/>
    </row>
    <row r="9" spans="2:19">
      <c r="B9" s="134"/>
      <c r="C9" s="175"/>
      <c r="D9" s="175"/>
      <c r="E9" s="175"/>
      <c r="F9" s="182"/>
      <c r="G9" s="145"/>
      <c r="H9" s="175"/>
      <c r="I9" s="183"/>
      <c r="K9" s="134"/>
      <c r="L9" s="175"/>
      <c r="M9" s="175"/>
      <c r="N9" s="175"/>
      <c r="O9" s="182"/>
      <c r="P9" s="145"/>
      <c r="Q9" s="175"/>
      <c r="R9" s="183"/>
    </row>
    <row r="10" spans="2:19">
      <c r="B10" s="134"/>
      <c r="C10" s="175"/>
      <c r="D10" s="175"/>
      <c r="E10" s="175"/>
      <c r="F10" s="182"/>
      <c r="G10" s="145"/>
      <c r="H10" s="175"/>
      <c r="I10" s="183"/>
      <c r="K10" s="134"/>
      <c r="L10" s="175"/>
      <c r="M10" s="175"/>
      <c r="N10" s="175"/>
      <c r="O10" s="182"/>
      <c r="P10" s="145"/>
      <c r="Q10" s="175"/>
      <c r="R10" s="183"/>
      <c r="S10" s="185"/>
    </row>
    <row r="11" spans="2:19">
      <c r="B11" s="134"/>
      <c r="C11" s="175"/>
      <c r="D11" s="175"/>
      <c r="E11" s="175"/>
      <c r="F11" s="182"/>
      <c r="G11" s="145"/>
      <c r="H11" s="175"/>
      <c r="I11" s="183"/>
      <c r="K11" s="134"/>
      <c r="L11" s="175"/>
      <c r="M11" s="176"/>
      <c r="N11" s="184"/>
      <c r="O11" s="182"/>
      <c r="P11" s="145"/>
      <c r="Q11" s="175"/>
      <c r="R11" s="183"/>
      <c r="S11" s="185"/>
    </row>
    <row r="12" spans="2:19">
      <c r="B12" s="134"/>
      <c r="C12" s="175"/>
      <c r="D12" s="175"/>
      <c r="E12" s="175"/>
      <c r="F12" s="182"/>
      <c r="G12" s="145"/>
      <c r="H12" s="175"/>
      <c r="I12" s="183"/>
      <c r="K12" s="134"/>
      <c r="L12" s="175"/>
      <c r="M12" s="175"/>
      <c r="N12" s="175"/>
      <c r="O12" s="182"/>
      <c r="P12" s="145"/>
      <c r="Q12" s="186"/>
      <c r="R12" s="187"/>
    </row>
    <row r="13" spans="2:19">
      <c r="B13" s="134"/>
      <c r="C13" s="175"/>
      <c r="D13" s="175"/>
      <c r="E13" s="175"/>
      <c r="F13" s="182"/>
      <c r="G13" s="145"/>
      <c r="H13" s="175"/>
      <c r="I13" s="183"/>
      <c r="K13" s="134"/>
      <c r="L13" s="175"/>
      <c r="M13" s="176"/>
      <c r="N13" s="184"/>
      <c r="O13" s="182"/>
      <c r="P13" s="145"/>
      <c r="Q13" s="175"/>
      <c r="R13" s="183"/>
    </row>
    <row r="14" spans="2:19">
      <c r="B14" s="134"/>
      <c r="C14" s="174"/>
      <c r="D14" s="174"/>
      <c r="E14" s="174"/>
      <c r="F14" s="182"/>
      <c r="G14" s="145"/>
      <c r="H14" s="175"/>
      <c r="I14" s="183"/>
      <c r="K14" s="134"/>
      <c r="L14" s="175"/>
      <c r="M14" s="175"/>
      <c r="N14" s="175"/>
      <c r="O14" s="182"/>
      <c r="P14" s="145"/>
      <c r="Q14" s="175"/>
      <c r="R14" s="183"/>
      <c r="S14" s="185"/>
    </row>
    <row r="15" spans="2:19">
      <c r="B15" s="134"/>
      <c r="C15" s="175"/>
      <c r="D15" s="175"/>
      <c r="E15" s="175"/>
      <c r="F15" s="182"/>
      <c r="G15" s="145"/>
      <c r="H15" s="175"/>
      <c r="I15" s="183"/>
      <c r="K15" s="134"/>
      <c r="L15" s="175"/>
      <c r="M15" s="175"/>
      <c r="N15" s="175"/>
      <c r="O15" s="182"/>
      <c r="P15" s="145"/>
      <c r="Q15" s="175"/>
      <c r="R15" s="183"/>
    </row>
    <row r="16" spans="2:19">
      <c r="B16" s="134"/>
      <c r="C16" s="175"/>
      <c r="D16" s="175"/>
      <c r="E16" s="175"/>
      <c r="F16" s="182"/>
      <c r="G16" s="145"/>
      <c r="H16" s="175"/>
      <c r="I16" s="183"/>
      <c r="K16" s="134"/>
      <c r="L16" s="175"/>
      <c r="M16" s="176"/>
      <c r="N16" s="184"/>
      <c r="O16" s="182"/>
      <c r="P16" s="145"/>
      <c r="Q16" s="175"/>
      <c r="R16" s="183"/>
    </row>
    <row r="17" spans="2:21">
      <c r="B17" s="134"/>
      <c r="C17" s="175"/>
      <c r="D17" s="175"/>
      <c r="E17" s="175"/>
      <c r="F17" s="182"/>
      <c r="G17" s="145"/>
      <c r="H17" s="175"/>
      <c r="I17" s="183"/>
      <c r="K17" s="134"/>
      <c r="L17" s="175"/>
      <c r="M17" s="175"/>
      <c r="N17" s="175"/>
      <c r="O17" s="182"/>
      <c r="P17" s="145"/>
      <c r="Q17" s="175"/>
      <c r="R17" s="183"/>
    </row>
    <row r="18" spans="2:21">
      <c r="B18" s="134"/>
      <c r="C18" s="175"/>
      <c r="D18" s="175"/>
      <c r="E18" s="175"/>
      <c r="F18" s="182"/>
      <c r="G18" s="145"/>
      <c r="H18" s="175"/>
      <c r="I18" s="183"/>
      <c r="K18" s="134"/>
      <c r="L18" s="175"/>
      <c r="M18" s="176"/>
      <c r="N18" s="184"/>
      <c r="O18" s="182"/>
      <c r="P18" s="145"/>
      <c r="Q18" s="175"/>
      <c r="R18" s="183"/>
    </row>
    <row r="19" spans="2:21">
      <c r="B19" s="134"/>
      <c r="C19" s="175"/>
      <c r="D19" s="175"/>
      <c r="E19" s="175"/>
      <c r="F19" s="182"/>
      <c r="G19" s="145"/>
      <c r="H19" s="175"/>
      <c r="I19" s="183"/>
      <c r="K19" s="134"/>
      <c r="L19" s="175"/>
      <c r="M19" s="175"/>
      <c r="N19" s="175"/>
      <c r="O19" s="182"/>
      <c r="P19" s="145"/>
      <c r="Q19" s="175"/>
      <c r="R19" s="183"/>
      <c r="S19" s="185"/>
    </row>
    <row r="20" spans="2:21">
      <c r="B20" s="134"/>
      <c r="C20" s="175"/>
      <c r="D20" s="175"/>
      <c r="E20" s="175"/>
      <c r="F20" s="182"/>
      <c r="G20" s="145"/>
      <c r="H20" s="175"/>
      <c r="I20" s="183"/>
      <c r="K20" s="134"/>
      <c r="L20" s="175"/>
      <c r="M20" s="175"/>
      <c r="N20" s="175"/>
      <c r="O20" s="182"/>
      <c r="P20" s="145"/>
      <c r="Q20" s="175"/>
      <c r="R20" s="183"/>
    </row>
    <row r="21" spans="2:21">
      <c r="B21" s="134"/>
      <c r="C21" s="175"/>
      <c r="D21" s="175"/>
      <c r="E21" s="175"/>
      <c r="F21" s="188"/>
      <c r="G21" s="145"/>
      <c r="H21" s="175"/>
      <c r="I21" s="183"/>
      <c r="K21" s="134"/>
      <c r="L21" s="175"/>
      <c r="M21" s="176"/>
      <c r="N21" s="184"/>
      <c r="O21" s="182"/>
      <c r="P21" s="145"/>
      <c r="Q21" s="175"/>
      <c r="R21" s="183"/>
    </row>
    <row r="22" spans="2:21">
      <c r="B22" s="134"/>
      <c r="C22" s="175"/>
      <c r="D22" s="175"/>
      <c r="E22" s="175"/>
      <c r="F22" s="188"/>
      <c r="G22" s="145"/>
      <c r="H22" s="175"/>
      <c r="I22" s="183"/>
      <c r="K22" s="134"/>
      <c r="L22" s="175"/>
      <c r="M22" s="175"/>
      <c r="N22" s="175"/>
      <c r="O22" s="182"/>
      <c r="P22" s="145"/>
      <c r="Q22" s="175"/>
      <c r="R22" s="183"/>
    </row>
    <row r="23" spans="2:21">
      <c r="B23" s="134"/>
      <c r="C23" s="175"/>
      <c r="D23" s="175"/>
      <c r="E23" s="175"/>
      <c r="F23" s="188"/>
      <c r="G23" s="145"/>
      <c r="H23" s="175"/>
      <c r="I23" s="183"/>
      <c r="K23" s="134"/>
      <c r="L23" s="175"/>
      <c r="M23" s="176"/>
      <c r="N23" s="184"/>
      <c r="O23" s="182"/>
      <c r="P23" s="145"/>
      <c r="Q23" s="175"/>
      <c r="R23" s="183"/>
    </row>
    <row r="24" spans="2:21">
      <c r="B24" s="134"/>
      <c r="C24" s="175"/>
      <c r="D24" s="175"/>
      <c r="E24" s="175"/>
      <c r="F24" s="188"/>
      <c r="G24" s="145"/>
      <c r="H24" s="175"/>
      <c r="I24" s="183"/>
      <c r="K24" s="134"/>
      <c r="L24" s="175"/>
      <c r="M24" s="175"/>
      <c r="N24" s="175"/>
      <c r="O24" s="182"/>
      <c r="P24" s="145"/>
      <c r="Q24" s="175"/>
      <c r="R24" s="183"/>
      <c r="S24" s="185"/>
    </row>
    <row r="25" spans="2:21">
      <c r="B25" s="134"/>
      <c r="C25" s="175"/>
      <c r="D25" s="175"/>
      <c r="E25" s="175"/>
      <c r="F25" s="188"/>
      <c r="G25" s="145"/>
      <c r="H25" s="175"/>
      <c r="I25" s="183"/>
      <c r="K25" s="134"/>
      <c r="L25" s="175"/>
      <c r="M25" s="175"/>
      <c r="N25" s="175"/>
      <c r="O25" s="188"/>
      <c r="P25" s="145"/>
      <c r="Q25" s="175"/>
      <c r="R25" s="183"/>
      <c r="S25" s="185"/>
    </row>
    <row r="26" spans="2:21">
      <c r="B26" s="134"/>
      <c r="C26" s="175"/>
      <c r="D26" s="175"/>
      <c r="E26" s="175"/>
      <c r="F26" s="182"/>
      <c r="G26" s="145"/>
      <c r="H26" s="175"/>
      <c r="I26" s="183"/>
      <c r="K26" s="134"/>
      <c r="L26" s="175"/>
      <c r="M26" s="176"/>
      <c r="N26" s="184"/>
      <c r="O26" s="182"/>
      <c r="P26" s="145"/>
      <c r="Q26" s="175"/>
      <c r="R26" s="183"/>
      <c r="S26" s="185"/>
    </row>
    <row r="27" spans="2:21">
      <c r="B27" s="134"/>
      <c r="C27" s="175"/>
      <c r="D27" s="175"/>
      <c r="E27" s="175"/>
      <c r="F27" s="182"/>
      <c r="G27" s="145"/>
      <c r="H27" s="175"/>
      <c r="I27" s="183"/>
      <c r="K27" s="134"/>
      <c r="L27" s="175"/>
      <c r="M27" s="175"/>
      <c r="N27" s="175"/>
      <c r="O27" s="182"/>
      <c r="P27" s="145"/>
      <c r="Q27" s="175"/>
      <c r="R27" s="183"/>
      <c r="S27" s="185"/>
    </row>
    <row r="28" spans="2:21">
      <c r="B28" s="134"/>
      <c r="C28" s="175"/>
      <c r="D28" s="175"/>
      <c r="E28" s="175"/>
      <c r="F28" s="182"/>
      <c r="G28" s="145"/>
      <c r="H28" s="175"/>
      <c r="I28" s="183"/>
      <c r="K28" s="134"/>
      <c r="L28" s="175"/>
      <c r="M28" s="176"/>
      <c r="N28" s="184"/>
      <c r="O28" s="182"/>
      <c r="P28" s="145"/>
      <c r="Q28" s="175"/>
      <c r="R28" s="183"/>
      <c r="S28" s="185"/>
    </row>
    <row r="29" spans="2:21">
      <c r="B29" s="134"/>
      <c r="C29" s="175"/>
      <c r="D29" s="175"/>
      <c r="E29" s="175"/>
      <c r="F29" s="182"/>
      <c r="G29" s="145"/>
      <c r="H29" s="175"/>
      <c r="I29" s="183"/>
      <c r="K29" s="134"/>
      <c r="L29" s="175"/>
      <c r="M29" s="175"/>
      <c r="N29" s="175"/>
      <c r="O29" s="182"/>
      <c r="P29" s="145"/>
      <c r="Q29" s="175"/>
      <c r="R29" s="183"/>
      <c r="S29" s="185"/>
      <c r="U29" s="162"/>
    </row>
    <row r="30" spans="2:21">
      <c r="B30" s="134"/>
      <c r="C30" s="175"/>
      <c r="D30" s="175"/>
      <c r="E30" s="175"/>
      <c r="F30" s="182"/>
      <c r="G30" s="145"/>
      <c r="H30" s="175"/>
      <c r="I30" s="183"/>
      <c r="K30" s="134"/>
      <c r="L30" s="175"/>
      <c r="M30" s="175"/>
      <c r="N30" s="175"/>
      <c r="O30" s="182"/>
      <c r="P30" s="145"/>
      <c r="Q30" s="175"/>
      <c r="R30" s="183"/>
      <c r="S30" s="185"/>
    </row>
    <row r="31" spans="2:21">
      <c r="B31" s="134"/>
      <c r="C31" s="175"/>
      <c r="D31" s="175"/>
      <c r="E31" s="175"/>
      <c r="F31" s="182"/>
      <c r="G31" s="145"/>
      <c r="H31" s="175"/>
      <c r="I31" s="183"/>
      <c r="K31" s="134"/>
      <c r="L31" s="175"/>
      <c r="M31" s="176"/>
      <c r="N31" s="184"/>
      <c r="O31" s="191"/>
      <c r="P31" s="145"/>
      <c r="Q31" s="175"/>
      <c r="R31" s="183"/>
      <c r="S31" s="185"/>
    </row>
    <row r="32" spans="2:21">
      <c r="B32" s="134"/>
      <c r="C32" s="175"/>
      <c r="D32" s="175"/>
      <c r="E32" s="175"/>
      <c r="F32" s="182"/>
      <c r="G32" s="145"/>
      <c r="H32" s="175"/>
      <c r="I32" s="183"/>
      <c r="K32" s="134"/>
      <c r="L32" s="175"/>
      <c r="M32" s="175"/>
      <c r="N32" s="175"/>
      <c r="O32" s="189"/>
      <c r="P32" s="145"/>
      <c r="Q32" s="186"/>
      <c r="R32" s="205"/>
    </row>
    <row r="33" spans="2:19">
      <c r="B33" s="134"/>
      <c r="C33" s="175"/>
      <c r="D33" s="175"/>
      <c r="E33" s="175"/>
      <c r="F33" s="182"/>
      <c r="G33" s="145"/>
      <c r="H33" s="175"/>
      <c r="I33" s="183"/>
      <c r="K33" s="134"/>
      <c r="L33" s="175"/>
      <c r="M33" s="176"/>
      <c r="N33" s="184"/>
      <c r="O33" s="191"/>
      <c r="P33" s="145"/>
      <c r="Q33" s="175"/>
      <c r="R33" s="183"/>
      <c r="S33" s="185"/>
    </row>
    <row r="34" spans="2:19">
      <c r="B34" s="134"/>
      <c r="C34" s="175"/>
      <c r="D34" s="175"/>
      <c r="E34" s="175"/>
      <c r="F34" s="182"/>
      <c r="G34" s="145"/>
      <c r="H34" s="175"/>
      <c r="I34" s="183"/>
      <c r="K34" s="134"/>
      <c r="L34" s="175"/>
      <c r="M34" s="175"/>
      <c r="N34" s="175"/>
      <c r="O34" s="192"/>
      <c r="P34" s="145"/>
      <c r="Q34" s="175"/>
      <c r="R34" s="183"/>
      <c r="S34" s="185"/>
    </row>
    <row r="35" spans="2:19">
      <c r="B35" s="134"/>
      <c r="C35" s="175"/>
      <c r="D35" s="175"/>
      <c r="E35" s="175"/>
      <c r="F35" s="182"/>
      <c r="G35" s="145"/>
      <c r="H35" s="175"/>
      <c r="I35" s="183"/>
      <c r="K35" s="134"/>
      <c r="L35" s="175"/>
      <c r="M35" s="175"/>
      <c r="N35" s="175"/>
      <c r="O35" s="182"/>
      <c r="P35" s="145"/>
      <c r="Q35" s="175"/>
      <c r="R35" s="183"/>
    </row>
    <row r="36" spans="2:19">
      <c r="B36" s="134"/>
      <c r="C36" s="175"/>
      <c r="D36" s="175"/>
      <c r="E36" s="175"/>
      <c r="F36" s="188"/>
      <c r="G36" s="145"/>
      <c r="H36" s="175"/>
      <c r="I36" s="183"/>
      <c r="K36" s="134"/>
      <c r="L36" s="175"/>
      <c r="M36" s="176"/>
      <c r="N36" s="184"/>
      <c r="O36" s="191"/>
      <c r="P36" s="145"/>
      <c r="Q36" s="175"/>
      <c r="R36" s="183"/>
      <c r="S36" s="185"/>
    </row>
    <row r="37" spans="2:19">
      <c r="B37" s="134"/>
      <c r="C37" s="175"/>
      <c r="D37" s="175"/>
      <c r="E37" s="175"/>
      <c r="F37" s="188"/>
      <c r="G37" s="145"/>
      <c r="H37" s="175"/>
      <c r="I37" s="183"/>
      <c r="K37" s="134"/>
      <c r="L37" s="175"/>
      <c r="M37" s="175"/>
      <c r="N37" s="175"/>
      <c r="O37" s="193"/>
      <c r="P37" s="145"/>
      <c r="Q37" s="175"/>
      <c r="R37" s="183"/>
      <c r="S37" s="185"/>
    </row>
    <row r="38" spans="2:19">
      <c r="B38" s="134"/>
      <c r="C38" s="175"/>
      <c r="D38" s="175"/>
      <c r="E38" s="175"/>
      <c r="F38" s="188"/>
      <c r="G38" s="145"/>
      <c r="H38" s="175"/>
      <c r="I38" s="183"/>
      <c r="K38" s="134"/>
      <c r="L38" s="175"/>
      <c r="M38" s="176"/>
      <c r="N38" s="184"/>
      <c r="O38" s="182"/>
      <c r="P38" s="145"/>
      <c r="Q38" s="175"/>
      <c r="R38" s="183"/>
    </row>
    <row r="39" spans="2:19">
      <c r="B39" s="134"/>
      <c r="C39" s="175"/>
      <c r="D39" s="175"/>
      <c r="E39" s="175"/>
      <c r="F39" s="188"/>
      <c r="G39" s="145"/>
      <c r="H39" s="175"/>
      <c r="I39" s="183"/>
      <c r="K39" s="134"/>
      <c r="L39" s="175"/>
      <c r="M39" s="175"/>
      <c r="N39" s="175"/>
      <c r="O39" s="182"/>
      <c r="P39" s="145"/>
      <c r="Q39" s="175"/>
      <c r="R39" s="183"/>
    </row>
    <row r="40" spans="2:19">
      <c r="B40" s="134"/>
      <c r="C40" s="175"/>
      <c r="D40" s="175"/>
      <c r="E40" s="175"/>
      <c r="F40" s="188"/>
      <c r="G40" s="145"/>
      <c r="H40" s="175"/>
      <c r="I40" s="183"/>
      <c r="K40" s="134"/>
      <c r="L40" s="175"/>
      <c r="M40" s="175"/>
      <c r="N40" s="175"/>
      <c r="O40" s="182"/>
      <c r="P40" s="145"/>
      <c r="Q40" s="175"/>
      <c r="R40" s="183"/>
    </row>
    <row r="41" spans="2:19">
      <c r="B41" s="134"/>
      <c r="C41" s="175"/>
      <c r="D41" s="175"/>
      <c r="E41" s="175"/>
      <c r="F41" s="188"/>
      <c r="G41" s="145"/>
      <c r="H41" s="175"/>
      <c r="I41" s="183"/>
      <c r="K41" s="134"/>
      <c r="L41" s="175"/>
      <c r="M41" s="176"/>
      <c r="N41" s="184"/>
      <c r="O41" s="182"/>
      <c r="P41" s="145"/>
      <c r="Q41" s="175"/>
      <c r="R41" s="183"/>
    </row>
    <row r="42" spans="2:19">
      <c r="B42" s="134"/>
      <c r="C42" s="175"/>
      <c r="D42" s="175"/>
      <c r="E42" s="175"/>
      <c r="F42" s="188"/>
      <c r="G42" s="145"/>
      <c r="H42" s="175"/>
      <c r="I42" s="183"/>
      <c r="K42" s="134"/>
      <c r="L42" s="175"/>
      <c r="M42" s="176"/>
      <c r="N42" s="184"/>
      <c r="O42" s="188"/>
      <c r="P42" s="145"/>
      <c r="Q42" s="175"/>
      <c r="R42" s="183"/>
    </row>
    <row r="43" spans="2:19" s="158" customFormat="1">
      <c r="B43" s="134"/>
      <c r="C43" s="175"/>
      <c r="D43" s="175"/>
      <c r="E43" s="175"/>
      <c r="F43" s="188"/>
      <c r="G43" s="145"/>
      <c r="H43" s="175"/>
      <c r="I43" s="183"/>
      <c r="K43" s="134"/>
      <c r="L43" s="175"/>
      <c r="M43" s="175"/>
      <c r="N43" s="175"/>
      <c r="O43" s="188"/>
      <c r="P43" s="145"/>
      <c r="Q43" s="175"/>
      <c r="R43" s="183"/>
      <c r="S43" s="194"/>
    </row>
    <row r="44" spans="2:19">
      <c r="B44" s="134"/>
      <c r="C44" s="175"/>
      <c r="D44" s="175"/>
      <c r="E44" s="175"/>
      <c r="F44" s="188"/>
      <c r="G44" s="145"/>
      <c r="H44" s="175"/>
      <c r="I44" s="183"/>
      <c r="K44" s="134"/>
      <c r="L44" s="175"/>
      <c r="M44" s="175"/>
      <c r="N44" s="175"/>
      <c r="O44" s="182"/>
      <c r="P44" s="145"/>
      <c r="Q44" s="175"/>
      <c r="R44" s="183"/>
    </row>
    <row r="45" spans="2:19">
      <c r="B45" s="134"/>
      <c r="C45" s="175"/>
      <c r="D45" s="175"/>
      <c r="E45" s="175"/>
      <c r="F45" s="188"/>
      <c r="G45" s="145"/>
      <c r="H45" s="175"/>
      <c r="I45" s="183"/>
      <c r="K45" s="134"/>
      <c r="L45" s="175"/>
      <c r="M45" s="176"/>
      <c r="N45" s="184"/>
      <c r="O45" s="188"/>
      <c r="P45" s="145"/>
      <c r="Q45" s="175"/>
      <c r="R45" s="183"/>
    </row>
    <row r="46" spans="2:19">
      <c r="B46" s="134"/>
      <c r="C46" s="175"/>
      <c r="D46" s="175"/>
      <c r="E46" s="175"/>
      <c r="F46" s="188"/>
      <c r="G46" s="145"/>
      <c r="H46" s="175"/>
      <c r="I46" s="183"/>
      <c r="K46" s="134"/>
      <c r="L46" s="175"/>
      <c r="M46" s="175"/>
      <c r="N46" s="175"/>
      <c r="O46" s="188"/>
      <c r="P46" s="145"/>
      <c r="Q46" s="175"/>
      <c r="R46" s="183"/>
    </row>
    <row r="47" spans="2:19">
      <c r="B47" s="134"/>
      <c r="C47" s="175"/>
      <c r="D47" s="175"/>
      <c r="E47" s="175"/>
      <c r="F47" s="188"/>
      <c r="G47" s="145"/>
      <c r="H47" s="175"/>
      <c r="I47" s="183"/>
      <c r="K47" s="134"/>
      <c r="L47" s="175"/>
      <c r="M47" s="176"/>
      <c r="N47" s="184"/>
      <c r="O47" s="195"/>
      <c r="P47" s="190"/>
      <c r="Q47" s="186"/>
      <c r="R47" s="183"/>
    </row>
    <row r="48" spans="2:19">
      <c r="B48" s="134"/>
      <c r="C48" s="175"/>
      <c r="D48" s="175"/>
      <c r="E48" s="175"/>
      <c r="F48" s="188"/>
      <c r="G48" s="145"/>
      <c r="H48" s="175"/>
      <c r="I48" s="183"/>
      <c r="K48" s="134"/>
      <c r="L48" s="175"/>
      <c r="M48" s="175"/>
      <c r="N48" s="175"/>
      <c r="O48" s="188"/>
      <c r="P48" s="145"/>
      <c r="Q48" s="175"/>
      <c r="R48" s="183"/>
    </row>
    <row r="49" spans="2:21">
      <c r="B49" s="134"/>
      <c r="C49" s="175"/>
      <c r="D49" s="175"/>
      <c r="E49" s="175"/>
      <c r="F49" s="188"/>
      <c r="G49" s="145"/>
      <c r="H49" s="175"/>
      <c r="I49" s="183"/>
      <c r="K49" s="134"/>
      <c r="L49" s="175"/>
      <c r="M49" s="175"/>
      <c r="N49" s="175"/>
      <c r="O49" s="195"/>
      <c r="P49" s="190"/>
      <c r="Q49" s="186"/>
      <c r="R49" s="183"/>
    </row>
    <row r="50" spans="2:21">
      <c r="B50" s="134"/>
      <c r="C50" s="175"/>
      <c r="D50" s="175"/>
      <c r="E50" s="175"/>
      <c r="F50" s="188"/>
      <c r="G50" s="145"/>
      <c r="H50" s="175"/>
      <c r="I50" s="183"/>
      <c r="K50" s="134"/>
      <c r="L50" s="175"/>
      <c r="M50" s="176"/>
      <c r="N50" s="184"/>
      <c r="O50" s="188"/>
      <c r="P50" s="145"/>
      <c r="Q50" s="175"/>
      <c r="R50" s="183"/>
    </row>
    <row r="51" spans="2:21">
      <c r="B51" s="134"/>
      <c r="C51" s="175"/>
      <c r="D51" s="175"/>
      <c r="E51" s="175"/>
      <c r="F51" s="195"/>
      <c r="G51" s="190"/>
      <c r="H51" s="186"/>
      <c r="I51" s="183"/>
      <c r="K51" s="134"/>
      <c r="L51" s="175"/>
      <c r="M51" s="175"/>
      <c r="N51" s="175"/>
      <c r="O51" s="195"/>
      <c r="P51" s="190"/>
      <c r="Q51" s="186"/>
      <c r="R51" s="183"/>
    </row>
    <row r="52" spans="2:21" ht="12.75" thickBot="1">
      <c r="B52" s="134"/>
      <c r="C52" s="175"/>
      <c r="D52" s="175"/>
      <c r="E52" s="175"/>
      <c r="F52" s="188"/>
      <c r="G52" s="145"/>
      <c r="H52" s="175"/>
      <c r="I52" s="183"/>
      <c r="K52" s="134"/>
      <c r="L52" s="175"/>
      <c r="M52" s="175"/>
      <c r="N52" s="175"/>
      <c r="O52" s="188"/>
      <c r="P52" s="145"/>
      <c r="Q52" s="175"/>
      <c r="R52" s="183"/>
    </row>
    <row r="53" spans="2:21" ht="12.75" thickBot="1">
      <c r="B53" s="155"/>
      <c r="C53" s="178"/>
      <c r="D53" s="178"/>
      <c r="E53" s="178"/>
      <c r="F53" s="196" t="s">
        <v>27</v>
      </c>
      <c r="G53" s="156">
        <f>SUM(G3:G52)</f>
        <v>0</v>
      </c>
      <c r="H53" s="178"/>
      <c r="I53" s="197"/>
      <c r="K53" s="155"/>
      <c r="L53" s="178"/>
      <c r="M53" s="178"/>
      <c r="N53" s="178"/>
      <c r="O53" s="196" t="s">
        <v>27</v>
      </c>
      <c r="P53" s="156">
        <f>SUM(P3:P52)</f>
        <v>0</v>
      </c>
      <c r="Q53" s="178"/>
      <c r="R53" s="197"/>
      <c r="T53" s="255" t="s">
        <v>28</v>
      </c>
      <c r="U53" s="198">
        <f>SUM(G53,P53)</f>
        <v>0</v>
      </c>
    </row>
  </sheetData>
  <mergeCells count="2">
    <mergeCell ref="B1:I1"/>
    <mergeCell ref="K1:R1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1" tint="0.499984740745262"/>
  </sheetPr>
  <dimension ref="A1:W56"/>
  <sheetViews>
    <sheetView zoomScale="90" zoomScaleNormal="90" workbookViewId="0">
      <selection activeCell="W70" sqref="W70"/>
    </sheetView>
  </sheetViews>
  <sheetFormatPr defaultRowHeight="12"/>
  <cols>
    <col min="1" max="1" width="11.75" style="63" bestFit="1" customWidth="1"/>
    <col min="2" max="2" width="17.625" style="64" customWidth="1"/>
    <col min="3" max="4" width="9.5" style="271" bestFit="1" customWidth="1"/>
    <col min="5" max="17" width="11.625" style="44" customWidth="1"/>
    <col min="18" max="18" width="11.625" style="40" customWidth="1"/>
    <col min="19" max="19" width="2.875" style="44" customWidth="1"/>
    <col min="20" max="24" width="10.5" style="44" customWidth="1"/>
    <col min="25" max="16384" width="9" style="44"/>
  </cols>
  <sheetData>
    <row r="1" spans="1:23" s="40" customFormat="1">
      <c r="A1" s="209"/>
      <c r="B1" s="209" t="s">
        <v>56</v>
      </c>
      <c r="C1" s="268" t="s">
        <v>29</v>
      </c>
      <c r="D1" s="268" t="s">
        <v>30</v>
      </c>
      <c r="E1" s="261" t="s">
        <v>31</v>
      </c>
      <c r="F1" s="49" t="s">
        <v>32</v>
      </c>
      <c r="G1" s="49" t="s">
        <v>26</v>
      </c>
      <c r="H1" s="49" t="s">
        <v>10</v>
      </c>
      <c r="I1" s="49" t="s">
        <v>11</v>
      </c>
      <c r="J1" s="49" t="s">
        <v>12</v>
      </c>
      <c r="K1" s="49" t="s">
        <v>13</v>
      </c>
      <c r="L1" s="49" t="s">
        <v>14</v>
      </c>
      <c r="M1" s="49" t="s">
        <v>15</v>
      </c>
      <c r="N1" s="49" t="s">
        <v>16</v>
      </c>
      <c r="O1" s="49" t="s">
        <v>17</v>
      </c>
      <c r="P1" s="49" t="s">
        <v>18</v>
      </c>
      <c r="Q1" s="49" t="s">
        <v>19</v>
      </c>
      <c r="R1" s="261" t="s">
        <v>230</v>
      </c>
    </row>
    <row r="2" spans="1:23">
      <c r="A2" s="262" t="s">
        <v>231</v>
      </c>
      <c r="B2" s="263" t="s">
        <v>232</v>
      </c>
      <c r="C2" s="269"/>
      <c r="D2" s="269"/>
      <c r="E2" s="47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50">
        <f t="shared" ref="R2:R43" si="0">SUM(E2:Q2)</f>
        <v>0</v>
      </c>
      <c r="T2" s="310" t="s">
        <v>93</v>
      </c>
      <c r="U2" s="311"/>
      <c r="V2" s="310">
        <f>SUM(R2:R26)</f>
        <v>0</v>
      </c>
      <c r="W2" s="311"/>
    </row>
    <row r="3" spans="1:23">
      <c r="A3" s="209"/>
      <c r="B3" s="263"/>
      <c r="C3" s="269"/>
      <c r="D3" s="269"/>
      <c r="E3" s="47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9">
        <f t="shared" si="0"/>
        <v>0</v>
      </c>
      <c r="T3" s="45"/>
      <c r="U3" s="45"/>
    </row>
    <row r="4" spans="1:23" ht="12.75" thickBot="1">
      <c r="A4" s="209"/>
      <c r="B4" s="263"/>
      <c r="C4" s="269"/>
      <c r="D4" s="269"/>
      <c r="E4" s="47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9">
        <f t="shared" si="0"/>
        <v>0</v>
      </c>
    </row>
    <row r="5" spans="1:23">
      <c r="A5" s="209"/>
      <c r="B5" s="263"/>
      <c r="C5" s="269"/>
      <c r="D5" s="269"/>
      <c r="E5" s="47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9">
        <f t="shared" si="0"/>
        <v>0</v>
      </c>
      <c r="T5" s="314" t="s">
        <v>164</v>
      </c>
      <c r="U5" s="315"/>
      <c r="V5" s="315"/>
      <c r="W5" s="316"/>
    </row>
    <row r="6" spans="1:23" ht="12.75" thickBot="1">
      <c r="A6" s="46"/>
      <c r="B6" s="264"/>
      <c r="C6" s="270"/>
      <c r="D6" s="270"/>
      <c r="E6" s="47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9">
        <f t="shared" si="0"/>
        <v>0</v>
      </c>
      <c r="T6" s="317"/>
      <c r="U6" s="318"/>
      <c r="V6" s="318"/>
      <c r="W6" s="319"/>
    </row>
    <row r="7" spans="1:23">
      <c r="A7" s="46"/>
      <c r="B7" s="264"/>
      <c r="C7" s="270"/>
      <c r="D7" s="270"/>
      <c r="E7" s="47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9">
        <f t="shared" si="0"/>
        <v>0</v>
      </c>
      <c r="T7" s="51" t="s">
        <v>58</v>
      </c>
      <c r="U7" s="52" t="s">
        <v>59</v>
      </c>
      <c r="V7" s="52" t="s">
        <v>60</v>
      </c>
      <c r="W7" s="53" t="s">
        <v>61</v>
      </c>
    </row>
    <row r="8" spans="1:23" s="60" customFormat="1">
      <c r="A8" s="46"/>
      <c r="B8" s="264"/>
      <c r="C8" s="270"/>
      <c r="D8" s="270"/>
      <c r="E8" s="47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9">
        <f t="shared" si="0"/>
        <v>0</v>
      </c>
      <c r="T8" s="54">
        <v>42736</v>
      </c>
      <c r="U8" s="55">
        <v>100000000</v>
      </c>
      <c r="V8" s="55"/>
      <c r="W8" s="56"/>
    </row>
    <row r="9" spans="1:23" s="61" customFormat="1">
      <c r="A9" s="46"/>
      <c r="B9" s="264"/>
      <c r="C9" s="270"/>
      <c r="D9" s="270"/>
      <c r="E9" s="47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9">
        <f t="shared" si="0"/>
        <v>0</v>
      </c>
      <c r="T9" s="54">
        <v>43101</v>
      </c>
      <c r="U9" s="55"/>
      <c r="V9" s="55">
        <v>10000000</v>
      </c>
      <c r="W9" s="56"/>
    </row>
    <row r="10" spans="1:23" s="61" customFormat="1">
      <c r="A10" s="46"/>
      <c r="B10" s="264"/>
      <c r="C10" s="270"/>
      <c r="D10" s="270"/>
      <c r="E10" s="47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9">
        <f t="shared" si="0"/>
        <v>0</v>
      </c>
      <c r="T10" s="54"/>
      <c r="U10" s="55"/>
      <c r="V10" s="55"/>
      <c r="W10" s="56"/>
    </row>
    <row r="11" spans="1:23" s="61" customFormat="1">
      <c r="A11" s="46"/>
      <c r="B11" s="264"/>
      <c r="C11" s="270"/>
      <c r="D11" s="270"/>
      <c r="E11" s="47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9">
        <f t="shared" si="0"/>
        <v>0</v>
      </c>
      <c r="T11" s="54"/>
      <c r="U11" s="55"/>
      <c r="V11" s="55"/>
      <c r="W11" s="56"/>
    </row>
    <row r="12" spans="1:23" s="61" customFormat="1">
      <c r="A12" s="46"/>
      <c r="B12" s="264"/>
      <c r="C12" s="270"/>
      <c r="D12" s="270"/>
      <c r="E12" s="47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9">
        <f t="shared" si="0"/>
        <v>0</v>
      </c>
      <c r="T12" s="57"/>
      <c r="U12" s="58"/>
      <c r="V12" s="58"/>
      <c r="W12" s="59"/>
    </row>
    <row r="13" spans="1:23" s="61" customFormat="1">
      <c r="A13" s="46"/>
      <c r="B13" s="264"/>
      <c r="C13" s="270"/>
      <c r="D13" s="270"/>
      <c r="E13" s="47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9">
        <f t="shared" si="0"/>
        <v>0</v>
      </c>
      <c r="T13" s="57"/>
      <c r="U13" s="58"/>
      <c r="V13" s="58"/>
      <c r="W13" s="59"/>
    </row>
    <row r="14" spans="1:23" s="61" customFormat="1">
      <c r="A14" s="46"/>
      <c r="B14" s="264"/>
      <c r="C14" s="270"/>
      <c r="D14" s="270"/>
      <c r="E14" s="47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9">
        <f t="shared" si="0"/>
        <v>0</v>
      </c>
      <c r="T14" s="57"/>
      <c r="U14" s="58"/>
      <c r="V14" s="58"/>
      <c r="W14" s="59"/>
    </row>
    <row r="15" spans="1:23">
      <c r="A15" s="46"/>
      <c r="B15" s="264"/>
      <c r="C15" s="270"/>
      <c r="D15" s="270"/>
      <c r="E15" s="47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9">
        <f t="shared" si="0"/>
        <v>0</v>
      </c>
      <c r="T15" s="57"/>
      <c r="U15" s="58"/>
      <c r="V15" s="58"/>
      <c r="W15" s="59"/>
    </row>
    <row r="16" spans="1:23">
      <c r="A16" s="209"/>
      <c r="B16" s="265"/>
      <c r="C16" s="269"/>
      <c r="D16" s="269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9">
        <f t="shared" si="0"/>
        <v>0</v>
      </c>
      <c r="T16" s="57"/>
      <c r="U16" s="58"/>
      <c r="V16" s="58"/>
      <c r="W16" s="59"/>
    </row>
    <row r="17" spans="1:23">
      <c r="A17" s="46"/>
      <c r="B17" s="264"/>
      <c r="C17" s="270"/>
      <c r="D17" s="270"/>
      <c r="E17" s="47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9">
        <f t="shared" si="0"/>
        <v>0</v>
      </c>
      <c r="T17" s="57"/>
      <c r="U17" s="58"/>
      <c r="V17" s="58"/>
      <c r="W17" s="59"/>
    </row>
    <row r="18" spans="1:23">
      <c r="A18" s="46"/>
      <c r="B18" s="264"/>
      <c r="C18" s="270"/>
      <c r="D18" s="270"/>
      <c r="E18" s="47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9">
        <f t="shared" si="0"/>
        <v>0</v>
      </c>
      <c r="T18" s="57"/>
      <c r="U18" s="58"/>
      <c r="V18" s="58"/>
      <c r="W18" s="59"/>
    </row>
    <row r="19" spans="1:23">
      <c r="A19" s="46"/>
      <c r="B19" s="264"/>
      <c r="C19" s="270"/>
      <c r="D19" s="270"/>
      <c r="E19" s="47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9">
        <f t="shared" si="0"/>
        <v>0</v>
      </c>
      <c r="T19" s="57"/>
      <c r="U19" s="58"/>
      <c r="V19" s="58"/>
      <c r="W19" s="59"/>
    </row>
    <row r="20" spans="1:23">
      <c r="A20" s="46"/>
      <c r="B20" s="264"/>
      <c r="C20" s="270"/>
      <c r="D20" s="270"/>
      <c r="E20" s="47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9">
        <f t="shared" si="0"/>
        <v>0</v>
      </c>
      <c r="T20" s="57"/>
      <c r="U20" s="58"/>
      <c r="V20" s="58"/>
      <c r="W20" s="59"/>
    </row>
    <row r="21" spans="1:23">
      <c r="A21" s="46"/>
      <c r="B21" s="264"/>
      <c r="C21" s="270"/>
      <c r="D21" s="270"/>
      <c r="E21" s="47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9">
        <f t="shared" si="0"/>
        <v>0</v>
      </c>
      <c r="T21" s="57"/>
      <c r="U21" s="58"/>
      <c r="V21" s="58"/>
      <c r="W21" s="59"/>
    </row>
    <row r="22" spans="1:23">
      <c r="A22" s="46"/>
      <c r="B22" s="264"/>
      <c r="C22" s="270"/>
      <c r="D22" s="270"/>
      <c r="E22" s="47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9">
        <f t="shared" si="0"/>
        <v>0</v>
      </c>
      <c r="T22" s="57"/>
      <c r="U22" s="58"/>
      <c r="V22" s="58"/>
      <c r="W22" s="59"/>
    </row>
    <row r="23" spans="1:23" ht="12.75" thickBot="1">
      <c r="A23" s="209"/>
      <c r="B23" s="265"/>
      <c r="C23" s="269"/>
      <c r="D23" s="269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9">
        <f t="shared" si="0"/>
        <v>0</v>
      </c>
      <c r="T23" s="57"/>
      <c r="U23" s="58"/>
      <c r="V23" s="58"/>
      <c r="W23" s="59"/>
    </row>
    <row r="24" spans="1:23" ht="12.75" thickBot="1">
      <c r="A24" s="46"/>
      <c r="B24" s="264"/>
      <c r="C24" s="270"/>
      <c r="D24" s="270"/>
      <c r="E24" s="47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9">
        <f t="shared" si="0"/>
        <v>0</v>
      </c>
      <c r="T24" s="320" t="s">
        <v>62</v>
      </c>
      <c r="U24" s="321"/>
      <c r="V24" s="234">
        <f>SUM(V8:V23)</f>
        <v>10000000</v>
      </c>
      <c r="W24" s="233">
        <f>SUM(U8-V24)</f>
        <v>90000000</v>
      </c>
    </row>
    <row r="25" spans="1:23">
      <c r="A25" s="46"/>
      <c r="B25" s="264"/>
      <c r="C25" s="270"/>
      <c r="D25" s="270"/>
      <c r="E25" s="47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9">
        <f t="shared" si="0"/>
        <v>0</v>
      </c>
    </row>
    <row r="26" spans="1:23">
      <c r="A26" s="46"/>
      <c r="B26" s="264"/>
      <c r="C26" s="270"/>
      <c r="D26" s="270"/>
      <c r="E26" s="47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9">
        <f t="shared" si="0"/>
        <v>0</v>
      </c>
    </row>
    <row r="27" spans="1:23">
      <c r="A27" s="262" t="s">
        <v>233</v>
      </c>
      <c r="B27" s="263" t="s">
        <v>232</v>
      </c>
      <c r="C27" s="269"/>
      <c r="D27" s="269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50">
        <f t="shared" si="0"/>
        <v>0</v>
      </c>
      <c r="T27" s="310" t="s">
        <v>94</v>
      </c>
      <c r="U27" s="311"/>
      <c r="V27" s="310">
        <f>SUM(R27:R43)</f>
        <v>0</v>
      </c>
      <c r="W27" s="311"/>
    </row>
    <row r="28" spans="1:23">
      <c r="A28" s="209"/>
      <c r="B28" s="263"/>
      <c r="C28" s="269"/>
      <c r="D28" s="269"/>
      <c r="E28" s="47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9">
        <f t="shared" si="0"/>
        <v>0</v>
      </c>
    </row>
    <row r="29" spans="1:23">
      <c r="A29" s="209"/>
      <c r="B29" s="263"/>
      <c r="C29" s="269"/>
      <c r="D29" s="269"/>
      <c r="E29" s="47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9">
        <f t="shared" si="0"/>
        <v>0</v>
      </c>
    </row>
    <row r="30" spans="1:23">
      <c r="A30" s="209"/>
      <c r="B30" s="263"/>
      <c r="C30" s="269"/>
      <c r="D30" s="269"/>
      <c r="E30" s="47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9">
        <f t="shared" si="0"/>
        <v>0</v>
      </c>
    </row>
    <row r="31" spans="1:23">
      <c r="A31" s="209"/>
      <c r="B31" s="263"/>
      <c r="C31" s="269"/>
      <c r="D31" s="269"/>
      <c r="E31" s="47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9">
        <f t="shared" si="0"/>
        <v>0</v>
      </c>
    </row>
    <row r="32" spans="1:23">
      <c r="A32" s="209"/>
      <c r="B32" s="263"/>
      <c r="C32" s="269"/>
      <c r="D32" s="269"/>
      <c r="E32" s="47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9">
        <f t="shared" si="0"/>
        <v>0</v>
      </c>
    </row>
    <row r="33" spans="1:23">
      <c r="A33" s="209"/>
      <c r="B33" s="263"/>
      <c r="C33" s="269"/>
      <c r="D33" s="269"/>
      <c r="E33" s="47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9">
        <f t="shared" si="0"/>
        <v>0</v>
      </c>
    </row>
    <row r="34" spans="1:23">
      <c r="A34" s="209"/>
      <c r="B34" s="263"/>
      <c r="C34" s="269"/>
      <c r="D34" s="269"/>
      <c r="E34" s="47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9">
        <f t="shared" si="0"/>
        <v>0</v>
      </c>
    </row>
    <row r="35" spans="1:23">
      <c r="A35" s="209"/>
      <c r="B35" s="263"/>
      <c r="C35" s="269"/>
      <c r="D35" s="269"/>
      <c r="E35" s="47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9">
        <f t="shared" si="0"/>
        <v>0</v>
      </c>
    </row>
    <row r="36" spans="1:23">
      <c r="A36" s="46"/>
      <c r="B36" s="264"/>
      <c r="C36" s="270"/>
      <c r="D36" s="270"/>
      <c r="E36" s="47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9">
        <f t="shared" si="0"/>
        <v>0</v>
      </c>
    </row>
    <row r="37" spans="1:23">
      <c r="A37" s="46"/>
      <c r="B37" s="264"/>
      <c r="C37" s="270"/>
      <c r="D37" s="270"/>
      <c r="E37" s="47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9">
        <f t="shared" si="0"/>
        <v>0</v>
      </c>
    </row>
    <row r="38" spans="1:23" s="62" customFormat="1">
      <c r="A38" s="46"/>
      <c r="B38" s="264"/>
      <c r="C38" s="270"/>
      <c r="D38" s="270"/>
      <c r="E38" s="47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9">
        <f t="shared" si="0"/>
        <v>0</v>
      </c>
      <c r="T38" s="44"/>
      <c r="U38" s="44"/>
      <c r="V38" s="44"/>
      <c r="W38" s="44"/>
    </row>
    <row r="39" spans="1:23" s="62" customFormat="1">
      <c r="A39" s="46"/>
      <c r="B39" s="264"/>
      <c r="C39" s="270"/>
      <c r="D39" s="270"/>
      <c r="E39" s="47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>
        <f t="shared" si="0"/>
        <v>0</v>
      </c>
      <c r="T39" s="44"/>
      <c r="U39" s="44"/>
      <c r="V39" s="44"/>
      <c r="W39" s="44"/>
    </row>
    <row r="40" spans="1:23">
      <c r="A40" s="46"/>
      <c r="B40" s="264"/>
      <c r="C40" s="270"/>
      <c r="D40" s="270"/>
      <c r="E40" s="47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9">
        <f t="shared" si="0"/>
        <v>0</v>
      </c>
    </row>
    <row r="41" spans="1:23">
      <c r="A41" s="46"/>
      <c r="B41" s="264"/>
      <c r="C41" s="270"/>
      <c r="D41" s="270"/>
      <c r="E41" s="47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9">
        <f t="shared" si="0"/>
        <v>0</v>
      </c>
    </row>
    <row r="42" spans="1:23" s="60" customFormat="1">
      <c r="A42" s="46"/>
      <c r="B42" s="264"/>
      <c r="C42" s="270"/>
      <c r="D42" s="270"/>
      <c r="E42" s="47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9">
        <f t="shared" si="0"/>
        <v>0</v>
      </c>
    </row>
    <row r="43" spans="1:23" s="60" customFormat="1">
      <c r="A43" s="46"/>
      <c r="B43" s="264"/>
      <c r="C43" s="270"/>
      <c r="D43" s="270"/>
      <c r="E43" s="47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9">
        <f t="shared" si="0"/>
        <v>0</v>
      </c>
      <c r="T43" s="312" t="s">
        <v>103</v>
      </c>
      <c r="U43" s="312"/>
      <c r="V43" s="313">
        <f>SUM(V2,V27)</f>
        <v>0</v>
      </c>
      <c r="W43" s="313"/>
    </row>
    <row r="44" spans="1:23" s="40" customFormat="1">
      <c r="A44" s="209"/>
      <c r="B44" s="266"/>
      <c r="C44" s="268"/>
      <c r="D44" s="268"/>
      <c r="E44" s="49">
        <f>SUM(E2:E43)</f>
        <v>0</v>
      </c>
      <c r="F44" s="49">
        <f t="shared" ref="F44:Q44" si="1">SUM(F2:F43)+E44</f>
        <v>0</v>
      </c>
      <c r="G44" s="49">
        <f t="shared" si="1"/>
        <v>0</v>
      </c>
      <c r="H44" s="49">
        <f t="shared" si="1"/>
        <v>0</v>
      </c>
      <c r="I44" s="49">
        <f t="shared" si="1"/>
        <v>0</v>
      </c>
      <c r="J44" s="49">
        <f t="shared" si="1"/>
        <v>0</v>
      </c>
      <c r="K44" s="49">
        <f t="shared" si="1"/>
        <v>0</v>
      </c>
      <c r="L44" s="49">
        <f t="shared" si="1"/>
        <v>0</v>
      </c>
      <c r="M44" s="49">
        <f t="shared" si="1"/>
        <v>0</v>
      </c>
      <c r="N44" s="49">
        <f t="shared" si="1"/>
        <v>0</v>
      </c>
      <c r="O44" s="49">
        <f t="shared" si="1"/>
        <v>0</v>
      </c>
      <c r="P44" s="49">
        <f t="shared" si="1"/>
        <v>0</v>
      </c>
      <c r="Q44" s="49">
        <f t="shared" si="1"/>
        <v>0</v>
      </c>
      <c r="R44" s="267">
        <f>SUM(R2:R43)</f>
        <v>0</v>
      </c>
      <c r="T44" s="312"/>
      <c r="U44" s="312"/>
      <c r="V44" s="313"/>
      <c r="W44" s="313"/>
    </row>
    <row r="45" spans="1:23">
      <c r="T45" s="40"/>
    </row>
    <row r="46" spans="1:23" ht="16.5">
      <c r="T46" s="299" t="s">
        <v>165</v>
      </c>
      <c r="U46" s="300"/>
      <c r="V46" s="300"/>
      <c r="W46" s="301"/>
    </row>
    <row r="47" spans="1:23">
      <c r="T47" s="302"/>
      <c r="U47" s="303"/>
      <c r="V47" s="303"/>
      <c r="W47" s="304"/>
    </row>
    <row r="48" spans="1:23">
      <c r="T48" s="302"/>
      <c r="U48" s="303"/>
      <c r="V48" s="303"/>
      <c r="W48" s="304"/>
    </row>
    <row r="49" spans="20:23">
      <c r="T49" s="302"/>
      <c r="U49" s="303"/>
      <c r="V49" s="303"/>
      <c r="W49" s="304"/>
    </row>
    <row r="50" spans="20:23">
      <c r="T50" s="302"/>
      <c r="U50" s="303"/>
      <c r="V50" s="303"/>
      <c r="W50" s="304"/>
    </row>
    <row r="51" spans="20:23">
      <c r="T51" s="302"/>
      <c r="U51" s="303"/>
      <c r="V51" s="303"/>
      <c r="W51" s="304"/>
    </row>
    <row r="52" spans="20:23">
      <c r="T52" s="302"/>
      <c r="U52" s="303"/>
      <c r="V52" s="303"/>
      <c r="W52" s="304"/>
    </row>
    <row r="53" spans="20:23">
      <c r="T53" s="302"/>
      <c r="U53" s="303"/>
      <c r="V53" s="303"/>
      <c r="W53" s="304"/>
    </row>
    <row r="54" spans="20:23">
      <c r="T54" s="307"/>
      <c r="U54" s="308"/>
      <c r="V54" s="308"/>
      <c r="W54" s="309"/>
    </row>
    <row r="55" spans="20:23">
      <c r="T55" s="258"/>
      <c r="U55" s="258"/>
      <c r="V55" s="258"/>
      <c r="W55" s="258"/>
    </row>
    <row r="56" spans="20:23">
      <c r="T56" s="305" t="s">
        <v>57</v>
      </c>
      <c r="U56" s="305"/>
      <c r="V56" s="306">
        <v>43435</v>
      </c>
      <c r="W56" s="306"/>
    </row>
  </sheetData>
  <mergeCells count="19">
    <mergeCell ref="T2:U2"/>
    <mergeCell ref="T27:U27"/>
    <mergeCell ref="V2:W2"/>
    <mergeCell ref="V27:W27"/>
    <mergeCell ref="T43:U44"/>
    <mergeCell ref="V43:W44"/>
    <mergeCell ref="T5:W6"/>
    <mergeCell ref="T24:U24"/>
    <mergeCell ref="T56:U56"/>
    <mergeCell ref="V56:W56"/>
    <mergeCell ref="T52:W52"/>
    <mergeCell ref="T51:W51"/>
    <mergeCell ref="T50:W50"/>
    <mergeCell ref="T54:W54"/>
    <mergeCell ref="T46:W46"/>
    <mergeCell ref="T47:W47"/>
    <mergeCell ref="T48:W48"/>
    <mergeCell ref="T49:W49"/>
    <mergeCell ref="T53:W53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99CC"/>
  </sheetPr>
  <dimension ref="X14:Y18"/>
  <sheetViews>
    <sheetView workbookViewId="0">
      <selection activeCell="Z36" sqref="Z36"/>
    </sheetView>
  </sheetViews>
  <sheetFormatPr defaultRowHeight="16.5"/>
  <sheetData>
    <row r="14" spans="24:25">
      <c r="X14" s="1" t="s">
        <v>21</v>
      </c>
      <c r="Y14" s="2" t="e">
        <f>연간현금흐름!P34/연간현금흐름!P8</f>
        <v>#DIV/0!</v>
      </c>
    </row>
    <row r="15" spans="24:25">
      <c r="X15" s="1" t="s">
        <v>22</v>
      </c>
      <c r="Y15" s="260" t="e">
        <f>(SUM(연간현금흐름!P40:'연간현금흐름'!P47))/연간현금흐름!P8</f>
        <v>#DIV/0!</v>
      </c>
    </row>
    <row r="16" spans="24:25">
      <c r="X16" s="1" t="s">
        <v>23</v>
      </c>
      <c r="Y16" s="2" t="e">
        <f>연간현금흐름!P39/연간현금흐름!P8</f>
        <v>#DIV/0!</v>
      </c>
    </row>
    <row r="17" spans="24:25">
      <c r="X17" s="1" t="s">
        <v>24</v>
      </c>
      <c r="Y17" s="2" t="e">
        <f>(연간현금흐름!P37+연간현금흐름!P38)/연간현금흐름!P8</f>
        <v>#DIV/0!</v>
      </c>
    </row>
    <row r="18" spans="24:25">
      <c r="X18" s="1"/>
      <c r="Y18" s="3" t="e">
        <f>SUM(Y14:Y17)</f>
        <v>#DIV/0!</v>
      </c>
    </row>
  </sheetData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W57"/>
  <sheetViews>
    <sheetView zoomScale="90" zoomScaleNormal="90" workbookViewId="0">
      <selection activeCell="W93" sqref="W93"/>
    </sheetView>
  </sheetViews>
  <sheetFormatPr defaultRowHeight="12"/>
  <cols>
    <col min="1" max="1" width="12.625" style="4" customWidth="1"/>
    <col min="2" max="2" width="10.625" style="4" customWidth="1"/>
    <col min="3" max="3" width="8.5" style="4" bestFit="1" customWidth="1"/>
    <col min="4" max="4" width="1.25" style="4" customWidth="1"/>
    <col min="5" max="5" width="3" style="4" bestFit="1" customWidth="1"/>
    <col min="6" max="6" width="12" style="4" customWidth="1"/>
    <col min="7" max="7" width="10.875" style="4" customWidth="1"/>
    <col min="8" max="8" width="8.5" style="4" bestFit="1" customWidth="1"/>
    <col min="9" max="9" width="0.875" style="4" customWidth="1"/>
    <col min="10" max="10" width="4.125" style="4" customWidth="1"/>
    <col min="11" max="11" width="9.625" style="4" customWidth="1"/>
    <col min="12" max="12" width="43.625" style="4" customWidth="1"/>
    <col min="13" max="13" width="11.625" style="4" customWidth="1"/>
    <col min="14" max="16" width="8.625" style="4" customWidth="1"/>
    <col min="17" max="17" width="4.125" style="4" customWidth="1"/>
    <col min="18" max="18" width="9.625" style="4" customWidth="1"/>
    <col min="19" max="19" width="35.125" style="4" customWidth="1"/>
    <col min="20" max="20" width="11.625" style="272" customWidth="1"/>
    <col min="21" max="22" width="8.625" style="4" customWidth="1"/>
    <col min="23" max="23" width="9.25" style="4" bestFit="1" customWidth="1"/>
    <col min="24" max="16384" width="9" style="4"/>
  </cols>
  <sheetData>
    <row r="1" spans="1:23" ht="21" thickBot="1">
      <c r="A1" s="65" t="s">
        <v>123</v>
      </c>
      <c r="B1" s="322" t="str">
        <f>연간현금흐름!A1</f>
        <v>우리 집</v>
      </c>
      <c r="C1" s="322"/>
      <c r="D1" s="323" t="s">
        <v>9</v>
      </c>
      <c r="E1" s="323"/>
      <c r="F1" s="323"/>
      <c r="G1" s="323"/>
      <c r="H1" s="323"/>
      <c r="I1" s="66"/>
      <c r="J1" s="66"/>
      <c r="K1" s="66"/>
      <c r="L1" s="66"/>
      <c r="M1" s="66"/>
      <c r="N1" s="66"/>
      <c r="O1" s="66"/>
      <c r="P1" s="66"/>
    </row>
    <row r="2" spans="1:23" ht="8.25" customHeight="1" thickTop="1" thickBot="1">
      <c r="I2" s="67"/>
    </row>
    <row r="3" spans="1:23">
      <c r="A3" s="324" t="s">
        <v>0</v>
      </c>
      <c r="B3" s="325"/>
      <c r="C3" s="326"/>
      <c r="D3" s="68"/>
      <c r="E3" s="327" t="s">
        <v>1</v>
      </c>
      <c r="F3" s="328"/>
      <c r="G3" s="328"/>
      <c r="H3" s="329"/>
      <c r="I3" s="69"/>
      <c r="J3" s="70" t="s">
        <v>3</v>
      </c>
      <c r="K3" s="71" t="s">
        <v>4</v>
      </c>
      <c r="L3" s="71" t="s">
        <v>5</v>
      </c>
      <c r="M3" s="71" t="s">
        <v>6</v>
      </c>
      <c r="N3" s="71" t="s">
        <v>7</v>
      </c>
      <c r="O3" s="71" t="s">
        <v>8</v>
      </c>
      <c r="P3" s="72" t="s">
        <v>166</v>
      </c>
      <c r="Q3" s="70" t="s">
        <v>167</v>
      </c>
      <c r="R3" s="71" t="s">
        <v>4</v>
      </c>
      <c r="S3" s="71" t="s">
        <v>5</v>
      </c>
      <c r="T3" s="273" t="s">
        <v>168</v>
      </c>
      <c r="U3" s="71" t="s">
        <v>169</v>
      </c>
      <c r="V3" s="71" t="s">
        <v>170</v>
      </c>
      <c r="W3" s="72" t="s">
        <v>171</v>
      </c>
    </row>
    <row r="4" spans="1:23">
      <c r="A4" s="73" t="s">
        <v>100</v>
      </c>
      <c r="B4" s="74"/>
      <c r="C4" s="75" t="e">
        <f t="shared" ref="C4:C15" si="0">B4/$B$15</f>
        <v>#DIV/0!</v>
      </c>
      <c r="E4" s="330" t="s">
        <v>2</v>
      </c>
      <c r="F4" s="76" t="str">
        <f>연간현금흐름!B11</f>
        <v>인터넷마트</v>
      </c>
      <c r="G4" s="77">
        <f t="shared" ref="G4:G14" si="1">SUMIF($O$4:$O$56,F4,$M$4:$M$56)+SUMIF($V$4:$V$57,F4,$T$4:$T$57)</f>
        <v>0</v>
      </c>
      <c r="H4" s="75" t="e">
        <f t="shared" ref="H4:H14" si="2">G4/$G$28</f>
        <v>#DIV/0!</v>
      </c>
      <c r="I4" s="78"/>
      <c r="J4" s="79">
        <v>1</v>
      </c>
      <c r="K4" s="80"/>
      <c r="L4" s="81"/>
      <c r="M4" s="82"/>
      <c r="N4" s="83"/>
      <c r="O4" s="83"/>
      <c r="P4" s="84"/>
      <c r="R4" s="213" t="s">
        <v>172</v>
      </c>
      <c r="S4" s="214"/>
      <c r="T4" s="274"/>
      <c r="U4" s="215"/>
      <c r="V4" s="215"/>
      <c r="W4" s="216"/>
    </row>
    <row r="5" spans="1:23">
      <c r="A5" s="73"/>
      <c r="B5" s="74"/>
      <c r="C5" s="75" t="e">
        <f t="shared" si="0"/>
        <v>#DIV/0!</v>
      </c>
      <c r="E5" s="331"/>
      <c r="F5" s="76" t="str">
        <f>연간현금흐름!B12</f>
        <v>동네마트</v>
      </c>
      <c r="G5" s="77">
        <f t="shared" si="1"/>
        <v>0</v>
      </c>
      <c r="H5" s="75" t="e">
        <f t="shared" si="2"/>
        <v>#DIV/0!</v>
      </c>
      <c r="I5" s="78"/>
      <c r="J5" s="79">
        <v>2</v>
      </c>
      <c r="K5" s="80"/>
      <c r="L5" s="81"/>
      <c r="M5" s="82"/>
      <c r="N5" s="83"/>
      <c r="O5" s="83"/>
      <c r="P5" s="84"/>
      <c r="Q5" s="79">
        <v>1</v>
      </c>
      <c r="R5" s="217"/>
      <c r="S5" s="214"/>
      <c r="T5" s="274"/>
      <c r="U5" s="215"/>
      <c r="V5" s="215"/>
      <c r="W5" s="216"/>
    </row>
    <row r="6" spans="1:23">
      <c r="A6" s="73"/>
      <c r="B6" s="74"/>
      <c r="C6" s="75" t="e">
        <f t="shared" si="0"/>
        <v>#DIV/0!</v>
      </c>
      <c r="E6" s="331"/>
      <c r="F6" s="76" t="str">
        <f>연간현금흐름!B13</f>
        <v>편의점</v>
      </c>
      <c r="G6" s="77">
        <f t="shared" si="1"/>
        <v>0</v>
      </c>
      <c r="H6" s="75" t="e">
        <f t="shared" si="2"/>
        <v>#DIV/0!</v>
      </c>
      <c r="I6" s="78"/>
      <c r="J6" s="79">
        <v>3</v>
      </c>
      <c r="K6" s="80"/>
      <c r="L6" s="81"/>
      <c r="M6" s="82"/>
      <c r="N6" s="83"/>
      <c r="O6" s="83"/>
      <c r="P6" s="84"/>
      <c r="Q6" s="79">
        <v>2</v>
      </c>
      <c r="R6" s="217"/>
      <c r="S6" s="214"/>
      <c r="T6" s="274"/>
      <c r="U6" s="215"/>
      <c r="V6" s="215"/>
      <c r="W6" s="216"/>
    </row>
    <row r="7" spans="1:23">
      <c r="A7" s="73" t="s">
        <v>101</v>
      </c>
      <c r="B7" s="74"/>
      <c r="C7" s="75" t="e">
        <f t="shared" si="0"/>
        <v>#DIV/0!</v>
      </c>
      <c r="E7" s="331"/>
      <c r="F7" s="76" t="str">
        <f>연간현금흐름!B14</f>
        <v>외식</v>
      </c>
      <c r="G7" s="77">
        <f t="shared" si="1"/>
        <v>0</v>
      </c>
      <c r="H7" s="75" t="e">
        <f t="shared" si="2"/>
        <v>#DIV/0!</v>
      </c>
      <c r="I7" s="78"/>
      <c r="J7" s="79">
        <v>4</v>
      </c>
      <c r="K7" s="80"/>
      <c r="L7" s="81"/>
      <c r="M7" s="82"/>
      <c r="N7" s="83"/>
      <c r="O7" s="83"/>
      <c r="P7" s="84"/>
      <c r="Q7" s="79">
        <v>3</v>
      </c>
      <c r="R7" s="217"/>
      <c r="S7" s="214"/>
      <c r="T7" s="274"/>
      <c r="U7" s="215"/>
      <c r="V7" s="215"/>
      <c r="W7" s="216"/>
    </row>
    <row r="8" spans="1:23">
      <c r="A8" s="73"/>
      <c r="B8" s="74"/>
      <c r="C8" s="75" t="e">
        <f t="shared" si="0"/>
        <v>#DIV/0!</v>
      </c>
      <c r="E8" s="331"/>
      <c r="F8" s="76" t="str">
        <f>연간현금흐름!B15</f>
        <v>난방비</v>
      </c>
      <c r="G8" s="77">
        <f t="shared" si="1"/>
        <v>0</v>
      </c>
      <c r="H8" s="75" t="e">
        <f t="shared" si="2"/>
        <v>#DIV/0!</v>
      </c>
      <c r="I8" s="78"/>
      <c r="J8" s="79">
        <v>5</v>
      </c>
      <c r="K8" s="80"/>
      <c r="L8" s="81"/>
      <c r="M8" s="82"/>
      <c r="N8" s="83"/>
      <c r="O8" s="83"/>
      <c r="P8" s="84"/>
      <c r="Q8" s="79">
        <v>4</v>
      </c>
      <c r="R8" s="217"/>
      <c r="S8" s="214"/>
      <c r="T8" s="274"/>
      <c r="U8" s="215"/>
      <c r="V8" s="215"/>
      <c r="W8" s="216"/>
    </row>
    <row r="9" spans="1:23">
      <c r="A9" s="73"/>
      <c r="B9" s="74"/>
      <c r="C9" s="75" t="e">
        <f t="shared" si="0"/>
        <v>#DIV/0!</v>
      </c>
      <c r="E9" s="331"/>
      <c r="F9" s="76" t="str">
        <f>연간현금흐름!B16</f>
        <v>관리비</v>
      </c>
      <c r="G9" s="77">
        <f t="shared" si="1"/>
        <v>0</v>
      </c>
      <c r="H9" s="75" t="e">
        <f t="shared" si="2"/>
        <v>#DIV/0!</v>
      </c>
      <c r="I9" s="78"/>
      <c r="J9" s="79">
        <v>6</v>
      </c>
      <c r="K9" s="80"/>
      <c r="L9" s="81"/>
      <c r="M9" s="82"/>
      <c r="N9" s="83"/>
      <c r="O9" s="83"/>
      <c r="P9" s="84"/>
      <c r="Q9" s="79">
        <v>5</v>
      </c>
      <c r="R9" s="217"/>
      <c r="S9" s="214"/>
      <c r="T9" s="274"/>
      <c r="U9" s="215"/>
      <c r="V9" s="215"/>
      <c r="W9" s="216"/>
    </row>
    <row r="10" spans="1:23">
      <c r="A10" s="73" t="s">
        <v>102</v>
      </c>
      <c r="B10" s="74"/>
      <c r="C10" s="75" t="e">
        <f t="shared" si="0"/>
        <v>#DIV/0!</v>
      </c>
      <c r="E10" s="331"/>
      <c r="F10" s="76" t="str">
        <f>연간현금흐름!B17</f>
        <v>통신비</v>
      </c>
      <c r="G10" s="77">
        <f t="shared" si="1"/>
        <v>0</v>
      </c>
      <c r="H10" s="75" t="e">
        <f t="shared" si="2"/>
        <v>#DIV/0!</v>
      </c>
      <c r="I10" s="78"/>
      <c r="J10" s="79">
        <v>7</v>
      </c>
      <c r="K10" s="80"/>
      <c r="L10" s="81"/>
      <c r="M10" s="82"/>
      <c r="N10" s="83"/>
      <c r="O10" s="83"/>
      <c r="P10" s="84"/>
      <c r="Q10" s="79">
        <v>6</v>
      </c>
      <c r="R10" s="217"/>
      <c r="S10" s="214"/>
      <c r="T10" s="274"/>
      <c r="U10" s="215"/>
      <c r="V10" s="215"/>
      <c r="W10" s="216"/>
    </row>
    <row r="11" spans="1:23">
      <c r="A11" s="73"/>
      <c r="B11" s="74"/>
      <c r="C11" s="75" t="e">
        <f t="shared" si="0"/>
        <v>#DIV/0!</v>
      </c>
      <c r="E11" s="331"/>
      <c r="F11" s="76" t="str">
        <f>연간현금흐름!B18</f>
        <v>주유비</v>
      </c>
      <c r="G11" s="77">
        <f t="shared" si="1"/>
        <v>0</v>
      </c>
      <c r="H11" s="75" t="e">
        <f t="shared" si="2"/>
        <v>#DIV/0!</v>
      </c>
      <c r="I11" s="78"/>
      <c r="J11" s="79">
        <v>8</v>
      </c>
      <c r="K11" s="80"/>
      <c r="L11" s="81"/>
      <c r="M11" s="82"/>
      <c r="N11" s="83"/>
      <c r="O11" s="83"/>
      <c r="P11" s="84"/>
      <c r="Q11" s="79">
        <v>7</v>
      </c>
      <c r="R11" s="217"/>
      <c r="S11" s="214"/>
      <c r="T11" s="274"/>
      <c r="U11" s="215"/>
      <c r="V11" s="215"/>
      <c r="W11" s="216"/>
    </row>
    <row r="12" spans="1:23">
      <c r="A12" s="73"/>
      <c r="B12" s="74"/>
      <c r="C12" s="75" t="e">
        <f t="shared" si="0"/>
        <v>#DIV/0!</v>
      </c>
      <c r="E12" s="331"/>
      <c r="F12" s="76" t="str">
        <f>연간현금흐름!B19</f>
        <v>자동차</v>
      </c>
      <c r="G12" s="77">
        <f t="shared" si="1"/>
        <v>0</v>
      </c>
      <c r="H12" s="75" t="e">
        <f t="shared" si="2"/>
        <v>#DIV/0!</v>
      </c>
      <c r="I12" s="78"/>
      <c r="J12" s="79">
        <v>9</v>
      </c>
      <c r="K12" s="80"/>
      <c r="L12" s="81"/>
      <c r="M12" s="82"/>
      <c r="N12" s="83"/>
      <c r="O12" s="83"/>
      <c r="P12" s="84"/>
      <c r="Q12" s="79">
        <v>8</v>
      </c>
      <c r="R12" s="217"/>
      <c r="S12" s="214"/>
      <c r="T12" s="274"/>
      <c r="U12" s="215"/>
      <c r="V12" s="215"/>
      <c r="W12" s="216"/>
    </row>
    <row r="13" spans="1:23">
      <c r="A13" s="210"/>
      <c r="B13" s="211"/>
      <c r="C13" s="75" t="e">
        <f t="shared" si="0"/>
        <v>#DIV/0!</v>
      </c>
      <c r="E13" s="331"/>
      <c r="F13" s="76" t="str">
        <f>연간현금흐름!B20</f>
        <v>고양이</v>
      </c>
      <c r="G13" s="77">
        <f t="shared" si="1"/>
        <v>0</v>
      </c>
      <c r="H13" s="75" t="e">
        <f t="shared" si="2"/>
        <v>#DIV/0!</v>
      </c>
      <c r="I13" s="78"/>
      <c r="J13" s="79">
        <v>10</v>
      </c>
      <c r="K13" s="80"/>
      <c r="L13" s="81"/>
      <c r="M13" s="82"/>
      <c r="N13" s="83"/>
      <c r="O13" s="83"/>
      <c r="P13" s="84"/>
      <c r="Q13" s="79">
        <v>9</v>
      </c>
      <c r="R13" s="217"/>
      <c r="S13" s="214"/>
      <c r="T13" s="274"/>
      <c r="U13" s="215"/>
      <c r="V13" s="215"/>
      <c r="W13" s="216"/>
    </row>
    <row r="14" spans="1:23">
      <c r="A14" s="210"/>
      <c r="B14" s="211"/>
      <c r="C14" s="75" t="e">
        <f t="shared" si="0"/>
        <v>#DIV/0!</v>
      </c>
      <c r="E14" s="331"/>
      <c r="F14" s="76" t="str">
        <f>연간현금흐름!B21</f>
        <v>담배</v>
      </c>
      <c r="G14" s="77">
        <f t="shared" si="1"/>
        <v>0</v>
      </c>
      <c r="H14" s="75" t="e">
        <f t="shared" si="2"/>
        <v>#DIV/0!</v>
      </c>
      <c r="I14" s="78"/>
      <c r="J14" s="79">
        <v>11</v>
      </c>
      <c r="K14" s="80"/>
      <c r="L14" s="81"/>
      <c r="M14" s="82"/>
      <c r="N14" s="83"/>
      <c r="O14" s="83"/>
      <c r="P14" s="84"/>
      <c r="Q14" s="79">
        <v>10</v>
      </c>
      <c r="R14" s="217"/>
      <c r="S14" s="214"/>
      <c r="T14" s="274"/>
      <c r="U14" s="215"/>
      <c r="V14" s="215"/>
      <c r="W14" s="216"/>
    </row>
    <row r="15" spans="1:23" ht="12.75" thickBot="1">
      <c r="A15" s="90" t="s">
        <v>63</v>
      </c>
      <c r="B15" s="91">
        <f>SUM(B4:B14)</f>
        <v>0</v>
      </c>
      <c r="C15" s="92" t="e">
        <f t="shared" si="0"/>
        <v>#DIV/0!</v>
      </c>
      <c r="E15" s="332"/>
      <c r="F15" s="93" t="s">
        <v>25</v>
      </c>
      <c r="G15" s="333">
        <f>SUM(G4:G14)</f>
        <v>0</v>
      </c>
      <c r="H15" s="334"/>
      <c r="I15" s="94"/>
      <c r="J15" s="79">
        <v>12</v>
      </c>
      <c r="K15" s="80"/>
      <c r="L15" s="81"/>
      <c r="M15" s="82"/>
      <c r="N15" s="83"/>
      <c r="O15" s="83"/>
      <c r="P15" s="84"/>
      <c r="Q15" s="79">
        <v>11</v>
      </c>
      <c r="R15" s="217"/>
      <c r="S15" s="214"/>
      <c r="T15" s="274"/>
      <c r="U15" s="215"/>
      <c r="V15" s="215"/>
      <c r="W15" s="216"/>
    </row>
    <row r="16" spans="1:23">
      <c r="A16" s="324" t="s">
        <v>64</v>
      </c>
      <c r="B16" s="325"/>
      <c r="C16" s="326"/>
      <c r="E16" s="337" t="s">
        <v>65</v>
      </c>
      <c r="F16" s="95" t="str">
        <f>연간현금흐름!B23</f>
        <v>생활용품</v>
      </c>
      <c r="G16" s="77">
        <f t="shared" ref="G16:G23" si="3">SUMIF($O$4:$O$56,F16,$M$4:$M$56)+SUMIF($V$4:$V$57,F16,$T$4:$T$57)</f>
        <v>0</v>
      </c>
      <c r="H16" s="96" t="e">
        <f t="shared" ref="H16:H23" si="4">G16/$G$28</f>
        <v>#DIV/0!</v>
      </c>
      <c r="I16" s="78"/>
      <c r="J16" s="79">
        <v>13</v>
      </c>
      <c r="K16" s="80"/>
      <c r="L16" s="81"/>
      <c r="M16" s="97"/>
      <c r="N16" s="83"/>
      <c r="O16" s="83"/>
      <c r="P16" s="84"/>
      <c r="Q16" s="79">
        <v>12</v>
      </c>
      <c r="R16" s="217"/>
      <c r="S16" s="214"/>
      <c r="T16" s="275"/>
      <c r="U16" s="215"/>
      <c r="V16" s="215"/>
      <c r="W16" s="216"/>
    </row>
    <row r="17" spans="1:23">
      <c r="A17" s="98" t="str">
        <f>연간현금흐름!B37</f>
        <v>대출원금</v>
      </c>
      <c r="B17" s="77">
        <f t="shared" ref="B17:B24" si="5">SUMIF($P$4:$P$94,A17,$M$4:$M$94)+SUMIF($W$4:$W$57,A17,$T$4:$T$57)</f>
        <v>0</v>
      </c>
      <c r="C17" s="99" t="e">
        <f t="shared" ref="C17:C24" si="6">B17/$B$28</f>
        <v>#DIV/0!</v>
      </c>
      <c r="E17" s="338"/>
      <c r="F17" s="95" t="str">
        <f>연간현금흐름!B24</f>
        <v>의류/잡화</v>
      </c>
      <c r="G17" s="77">
        <f t="shared" si="3"/>
        <v>0</v>
      </c>
      <c r="H17" s="96" t="e">
        <f t="shared" si="4"/>
        <v>#DIV/0!</v>
      </c>
      <c r="I17" s="78"/>
      <c r="J17" s="79">
        <v>14</v>
      </c>
      <c r="K17" s="80"/>
      <c r="L17" s="81"/>
      <c r="M17" s="82"/>
      <c r="N17" s="83"/>
      <c r="O17" s="83"/>
      <c r="P17" s="84"/>
      <c r="Q17" s="79">
        <v>13</v>
      </c>
      <c r="R17" s="217"/>
      <c r="S17" s="214"/>
      <c r="T17" s="275"/>
      <c r="U17" s="215"/>
      <c r="V17" s="215"/>
      <c r="W17" s="216"/>
    </row>
    <row r="18" spans="1:23">
      <c r="A18" s="98" t="str">
        <f>연간현금흐름!B38</f>
        <v>대출이자</v>
      </c>
      <c r="B18" s="77">
        <f t="shared" si="5"/>
        <v>0</v>
      </c>
      <c r="C18" s="99" t="e">
        <f t="shared" si="6"/>
        <v>#DIV/0!</v>
      </c>
      <c r="E18" s="338"/>
      <c r="F18" s="95" t="str">
        <f>연간현금흐름!B25</f>
        <v>화장품</v>
      </c>
      <c r="G18" s="77">
        <f t="shared" si="3"/>
        <v>0</v>
      </c>
      <c r="H18" s="96" t="e">
        <f t="shared" si="4"/>
        <v>#DIV/0!</v>
      </c>
      <c r="I18" s="78"/>
      <c r="J18" s="79">
        <v>15</v>
      </c>
      <c r="K18" s="80"/>
      <c r="L18" s="81"/>
      <c r="M18" s="82"/>
      <c r="N18" s="83"/>
      <c r="O18" s="83"/>
      <c r="P18" s="84"/>
      <c r="Q18" s="79">
        <v>14</v>
      </c>
      <c r="R18" s="217"/>
      <c r="S18" s="214"/>
      <c r="T18" s="275"/>
      <c r="U18" s="215"/>
      <c r="V18" s="215"/>
      <c r="W18" s="216"/>
    </row>
    <row r="19" spans="1:23">
      <c r="A19" s="98" t="str">
        <f>연간현금흐름!B39</f>
        <v>보험</v>
      </c>
      <c r="B19" s="77">
        <f t="shared" si="5"/>
        <v>0</v>
      </c>
      <c r="C19" s="99" t="e">
        <f t="shared" si="6"/>
        <v>#DIV/0!</v>
      </c>
      <c r="E19" s="338"/>
      <c r="F19" s="95" t="str">
        <f>연간현금흐름!B26</f>
        <v>미용</v>
      </c>
      <c r="G19" s="77">
        <f t="shared" si="3"/>
        <v>0</v>
      </c>
      <c r="H19" s="96" t="e">
        <f t="shared" si="4"/>
        <v>#DIV/0!</v>
      </c>
      <c r="I19" s="78"/>
      <c r="J19" s="79">
        <v>16</v>
      </c>
      <c r="K19" s="80"/>
      <c r="L19" s="81"/>
      <c r="M19" s="82"/>
      <c r="N19" s="83"/>
      <c r="O19" s="83"/>
      <c r="P19" s="84"/>
      <c r="Q19" s="79">
        <v>15</v>
      </c>
      <c r="R19" s="217"/>
      <c r="S19" s="214"/>
      <c r="T19" s="274"/>
      <c r="U19" s="215"/>
      <c r="V19" s="215"/>
      <c r="W19" s="216"/>
    </row>
    <row r="20" spans="1:23">
      <c r="A20" s="98" t="str">
        <f>연간현금흐름!B40</f>
        <v>목표적금</v>
      </c>
      <c r="B20" s="77">
        <f t="shared" si="5"/>
        <v>0</v>
      </c>
      <c r="C20" s="99" t="e">
        <f t="shared" si="6"/>
        <v>#DIV/0!</v>
      </c>
      <c r="E20" s="338"/>
      <c r="F20" s="95" t="str">
        <f>연간현금흐름!B27</f>
        <v>취미</v>
      </c>
      <c r="G20" s="77">
        <f t="shared" si="3"/>
        <v>0</v>
      </c>
      <c r="H20" s="96" t="e">
        <f t="shared" si="4"/>
        <v>#DIV/0!</v>
      </c>
      <c r="I20" s="78"/>
      <c r="J20" s="79">
        <v>17</v>
      </c>
      <c r="K20" s="80"/>
      <c r="L20" s="81"/>
      <c r="M20" s="82"/>
      <c r="N20" s="83"/>
      <c r="O20" s="83"/>
      <c r="P20" s="84"/>
      <c r="Q20" s="79">
        <v>16</v>
      </c>
      <c r="R20" s="217"/>
      <c r="S20" s="214"/>
      <c r="T20" s="275"/>
      <c r="U20" s="215"/>
      <c r="V20" s="215"/>
      <c r="W20" s="216"/>
    </row>
    <row r="21" spans="1:23">
      <c r="A21" s="98" t="str">
        <f>연간현금흐름!B41</f>
        <v>단기적금</v>
      </c>
      <c r="B21" s="77">
        <f t="shared" si="5"/>
        <v>0</v>
      </c>
      <c r="C21" s="99" t="e">
        <f t="shared" si="6"/>
        <v>#DIV/0!</v>
      </c>
      <c r="E21" s="338"/>
      <c r="F21" s="95" t="str">
        <f>연간현금흐름!B28</f>
        <v>건강</v>
      </c>
      <c r="G21" s="77">
        <f t="shared" si="3"/>
        <v>0</v>
      </c>
      <c r="H21" s="96" t="e">
        <f t="shared" si="4"/>
        <v>#DIV/0!</v>
      </c>
      <c r="I21" s="78"/>
      <c r="J21" s="79">
        <v>18</v>
      </c>
      <c r="K21" s="80"/>
      <c r="L21" s="81"/>
      <c r="M21" s="82"/>
      <c r="N21" s="83"/>
      <c r="O21" s="83"/>
      <c r="P21" s="84"/>
      <c r="Q21" s="79">
        <v>17</v>
      </c>
      <c r="R21" s="217"/>
      <c r="S21" s="214"/>
      <c r="T21" s="275"/>
      <c r="U21" s="215"/>
      <c r="V21" s="215"/>
      <c r="W21" s="216"/>
    </row>
    <row r="22" spans="1:23">
      <c r="A22" s="98" t="str">
        <f>연간현금흐름!B42</f>
        <v>장기적금</v>
      </c>
      <c r="B22" s="77">
        <f t="shared" si="5"/>
        <v>0</v>
      </c>
      <c r="C22" s="99" t="e">
        <f t="shared" si="6"/>
        <v>#DIV/0!</v>
      </c>
      <c r="E22" s="338"/>
      <c r="F22" s="95" t="str">
        <f>연간현금흐름!B29</f>
        <v>세금</v>
      </c>
      <c r="G22" s="77">
        <f t="shared" si="3"/>
        <v>0</v>
      </c>
      <c r="H22" s="96" t="e">
        <f t="shared" si="4"/>
        <v>#DIV/0!</v>
      </c>
      <c r="I22" s="78"/>
      <c r="J22" s="79">
        <v>19</v>
      </c>
      <c r="K22" s="80"/>
      <c r="L22" s="81"/>
      <c r="M22" s="82"/>
      <c r="N22" s="83"/>
      <c r="O22" s="83"/>
      <c r="P22" s="84"/>
      <c r="Q22" s="79"/>
      <c r="R22" s="217"/>
      <c r="S22" s="218" t="s">
        <v>173</v>
      </c>
      <c r="T22" s="276">
        <f>SUM(T4:T21)</f>
        <v>0</v>
      </c>
      <c r="U22" s="215"/>
      <c r="V22" s="215"/>
      <c r="W22" s="216"/>
    </row>
    <row r="23" spans="1:23">
      <c r="A23" s="98" t="str">
        <f>연간현금흐름!B43</f>
        <v>자유적금</v>
      </c>
      <c r="B23" s="77">
        <f t="shared" si="5"/>
        <v>0</v>
      </c>
      <c r="C23" s="99" t="e">
        <f t="shared" si="6"/>
        <v>#DIV/0!</v>
      </c>
      <c r="E23" s="338"/>
      <c r="F23" s="95" t="str">
        <f>연간현금흐름!B30</f>
        <v>경조사</v>
      </c>
      <c r="G23" s="77">
        <f t="shared" si="3"/>
        <v>0</v>
      </c>
      <c r="H23" s="96" t="e">
        <f t="shared" si="4"/>
        <v>#DIV/0!</v>
      </c>
      <c r="I23" s="78"/>
      <c r="J23" s="79">
        <v>20</v>
      </c>
      <c r="K23" s="80"/>
      <c r="L23" s="81"/>
      <c r="M23" s="82"/>
      <c r="N23" s="83"/>
      <c r="O23" s="83"/>
      <c r="P23" s="84"/>
      <c r="Q23" s="79"/>
      <c r="R23" s="106"/>
      <c r="S23" s="107"/>
      <c r="T23" s="277"/>
      <c r="U23" s="83"/>
      <c r="V23" s="259"/>
      <c r="W23" s="84"/>
    </row>
    <row r="24" spans="1:23">
      <c r="A24" s="98" t="str">
        <f>연간현금흐름!B44</f>
        <v>기타1</v>
      </c>
      <c r="B24" s="77">
        <f t="shared" si="5"/>
        <v>0</v>
      </c>
      <c r="C24" s="99" t="e">
        <f t="shared" si="6"/>
        <v>#DIV/0!</v>
      </c>
      <c r="E24" s="338"/>
      <c r="F24" s="95" t="str">
        <f>연간현금흐름!B31</f>
        <v>기타1</v>
      </c>
      <c r="G24" s="77">
        <f t="shared" ref="G24:G26" si="7">SUMIF($O$4:$O$56,F24,$M$4:$M$56)+SUMIF($V$4:$V$57,F24,$T$4:$T$57)</f>
        <v>0</v>
      </c>
      <c r="H24" s="96" t="e">
        <f t="shared" ref="H24:H26" si="8">G24/$G$28</f>
        <v>#DIV/0!</v>
      </c>
      <c r="I24" s="78"/>
      <c r="J24" s="79">
        <v>21</v>
      </c>
      <c r="K24" s="80"/>
      <c r="L24" s="81"/>
      <c r="M24" s="82"/>
      <c r="N24" s="83"/>
      <c r="O24" s="83"/>
      <c r="P24" s="84"/>
      <c r="R24" s="85" t="s">
        <v>174</v>
      </c>
      <c r="S24" s="86"/>
      <c r="T24" s="278"/>
      <c r="U24" s="87"/>
      <c r="V24" s="87"/>
      <c r="W24" s="88"/>
    </row>
    <row r="25" spans="1:23">
      <c r="A25" s="98" t="str">
        <f>연간현금흐름!B45</f>
        <v>기타2</v>
      </c>
      <c r="B25" s="77">
        <f t="shared" ref="B25:B27" si="9">SUMIF($P$4:$P$94,A25,$M$4:$M$94)+SUMIF($W$4:$W$57,A25,$T$4:$T$57)</f>
        <v>0</v>
      </c>
      <c r="C25" s="99" t="e">
        <f t="shared" ref="C25:C27" si="10">B25/$B$28</f>
        <v>#DIV/0!</v>
      </c>
      <c r="E25" s="338"/>
      <c r="F25" s="95" t="str">
        <f>연간현금흐름!B32</f>
        <v>기타2</v>
      </c>
      <c r="G25" s="77">
        <f t="shared" si="7"/>
        <v>0</v>
      </c>
      <c r="H25" s="96" t="e">
        <f t="shared" si="8"/>
        <v>#DIV/0!</v>
      </c>
      <c r="I25" s="78"/>
      <c r="J25" s="79">
        <v>22</v>
      </c>
      <c r="K25" s="80"/>
      <c r="L25" s="81"/>
      <c r="M25" s="82"/>
      <c r="N25" s="83"/>
      <c r="O25" s="83"/>
      <c r="P25" s="84"/>
      <c r="Q25" s="79">
        <v>1</v>
      </c>
      <c r="R25" s="89"/>
      <c r="S25" s="86"/>
      <c r="T25" s="278"/>
      <c r="U25" s="87"/>
      <c r="V25" s="87"/>
      <c r="W25" s="88"/>
    </row>
    <row r="26" spans="1:23">
      <c r="A26" s="98" t="str">
        <f>연간현금흐름!B46</f>
        <v>기타3</v>
      </c>
      <c r="B26" s="77">
        <f t="shared" si="9"/>
        <v>0</v>
      </c>
      <c r="C26" s="99" t="e">
        <f t="shared" si="10"/>
        <v>#DIV/0!</v>
      </c>
      <c r="E26" s="338"/>
      <c r="F26" s="95" t="str">
        <f>연간현금흐름!B33</f>
        <v>기타3</v>
      </c>
      <c r="G26" s="77">
        <f t="shared" si="7"/>
        <v>0</v>
      </c>
      <c r="H26" s="96" t="e">
        <f t="shared" si="8"/>
        <v>#DIV/0!</v>
      </c>
      <c r="I26" s="78"/>
      <c r="J26" s="79">
        <v>23</v>
      </c>
      <c r="K26" s="80"/>
      <c r="L26" s="81"/>
      <c r="M26" s="82"/>
      <c r="N26" s="83"/>
      <c r="O26" s="83"/>
      <c r="P26" s="84"/>
      <c r="Q26" s="79">
        <v>2</v>
      </c>
      <c r="R26" s="89"/>
      <c r="S26" s="86"/>
      <c r="T26" s="278"/>
      <c r="U26" s="87"/>
      <c r="V26" s="87"/>
      <c r="W26" s="88"/>
    </row>
    <row r="27" spans="1:23" ht="12.75" thickBot="1">
      <c r="A27" s="98" t="str">
        <f>연간현금흐름!B47</f>
        <v>기타4</v>
      </c>
      <c r="B27" s="77">
        <f t="shared" si="9"/>
        <v>0</v>
      </c>
      <c r="C27" s="99" t="e">
        <f t="shared" si="10"/>
        <v>#DIV/0!</v>
      </c>
      <c r="E27" s="338"/>
      <c r="F27" s="100" t="s">
        <v>66</v>
      </c>
      <c r="G27" s="339">
        <f>SUM(G16:G26)</f>
        <v>0</v>
      </c>
      <c r="H27" s="340"/>
      <c r="I27" s="94"/>
      <c r="J27" s="79">
        <v>24</v>
      </c>
      <c r="K27" s="80"/>
      <c r="L27" s="81"/>
      <c r="M27" s="82"/>
      <c r="N27" s="83"/>
      <c r="O27" s="83"/>
      <c r="P27" s="84"/>
      <c r="Q27" s="79">
        <v>3</v>
      </c>
      <c r="R27" s="89"/>
      <c r="S27" s="86"/>
      <c r="T27" s="278"/>
      <c r="U27" s="87"/>
      <c r="V27" s="87"/>
      <c r="W27" s="88"/>
    </row>
    <row r="28" spans="1:23" ht="12.75" thickBot="1">
      <c r="A28" s="101" t="s">
        <v>66</v>
      </c>
      <c r="B28" s="102">
        <f>SUM(B17:B27)</f>
        <v>0</v>
      </c>
      <c r="C28" s="103" t="e">
        <f>B28/$B$28</f>
        <v>#DIV/0!</v>
      </c>
      <c r="E28" s="341" t="s">
        <v>67</v>
      </c>
      <c r="F28" s="342"/>
      <c r="G28" s="343">
        <f>G15+G27</f>
        <v>0</v>
      </c>
      <c r="H28" s="344"/>
      <c r="I28" s="104"/>
      <c r="J28" s="79">
        <v>25</v>
      </c>
      <c r="K28" s="80"/>
      <c r="L28" s="81"/>
      <c r="M28" s="82"/>
      <c r="N28" s="83"/>
      <c r="O28" s="83"/>
      <c r="P28" s="84"/>
      <c r="Q28" s="79">
        <v>4</v>
      </c>
      <c r="R28" s="89"/>
      <c r="S28" s="86"/>
      <c r="T28" s="278"/>
      <c r="U28" s="87"/>
      <c r="V28" s="87"/>
      <c r="W28" s="88"/>
    </row>
    <row r="29" spans="1:23" ht="12.75" thickBot="1">
      <c r="I29" s="67"/>
      <c r="J29" s="79">
        <v>26</v>
      </c>
      <c r="K29" s="80"/>
      <c r="L29" s="81"/>
      <c r="M29" s="82"/>
      <c r="N29" s="83"/>
      <c r="O29" s="83"/>
      <c r="P29" s="84"/>
      <c r="Q29" s="79">
        <v>5</v>
      </c>
      <c r="R29" s="89"/>
      <c r="S29" s="86"/>
      <c r="T29" s="278"/>
      <c r="U29" s="87"/>
      <c r="V29" s="87"/>
      <c r="W29" s="88"/>
    </row>
    <row r="30" spans="1:23">
      <c r="A30" s="327" t="s">
        <v>70</v>
      </c>
      <c r="B30" s="328"/>
      <c r="C30" s="329"/>
      <c r="D30" s="324" t="s">
        <v>71</v>
      </c>
      <c r="E30" s="325"/>
      <c r="F30" s="325"/>
      <c r="G30" s="325"/>
      <c r="H30" s="326"/>
      <c r="I30" s="67"/>
      <c r="J30" s="79">
        <v>27</v>
      </c>
      <c r="K30" s="80"/>
      <c r="L30" s="81"/>
      <c r="M30" s="82"/>
      <c r="N30" s="83"/>
      <c r="O30" s="83"/>
      <c r="P30" s="84"/>
      <c r="Q30" s="79">
        <v>6</v>
      </c>
      <c r="R30" s="89"/>
      <c r="S30" s="86"/>
      <c r="T30" s="278"/>
      <c r="U30" s="87"/>
      <c r="V30" s="87"/>
      <c r="W30" s="88"/>
    </row>
    <row r="31" spans="1:23">
      <c r="A31" s="108" t="s">
        <v>72</v>
      </c>
      <c r="B31" s="109">
        <f>G28</f>
        <v>0</v>
      </c>
      <c r="C31" s="99" t="e">
        <f>B31/$B$15</f>
        <v>#DIV/0!</v>
      </c>
      <c r="D31" s="356">
        <v>0.5</v>
      </c>
      <c r="E31" s="357"/>
      <c r="F31" s="112" t="s">
        <v>73</v>
      </c>
      <c r="G31" s="113" t="e">
        <f>IF(C31&lt;D31,"권장기준 미만","권장기준 초과")</f>
        <v>#DIV/0!</v>
      </c>
      <c r="H31" s="114" t="e">
        <f>IF(G31="권장기준 미만","양호","개선")</f>
        <v>#DIV/0!</v>
      </c>
      <c r="I31" s="67"/>
      <c r="J31" s="79">
        <v>28</v>
      </c>
      <c r="K31" s="80"/>
      <c r="L31" s="81"/>
      <c r="M31" s="82"/>
      <c r="N31" s="83"/>
      <c r="O31" s="83"/>
      <c r="P31" s="84"/>
      <c r="Q31" s="79">
        <v>7</v>
      </c>
      <c r="R31" s="89"/>
      <c r="S31" s="86"/>
      <c r="T31" s="278"/>
      <c r="U31" s="87"/>
      <c r="V31" s="87"/>
      <c r="W31" s="88"/>
    </row>
    <row r="32" spans="1:23">
      <c r="A32" s="108" t="s">
        <v>74</v>
      </c>
      <c r="B32" s="109">
        <f>SUM(B20:B27)</f>
        <v>0</v>
      </c>
      <c r="C32" s="99" t="e">
        <f>B32/$B$15</f>
        <v>#DIV/0!</v>
      </c>
      <c r="D32" s="356">
        <v>0.3</v>
      </c>
      <c r="E32" s="357"/>
      <c r="F32" s="112" t="s">
        <v>75</v>
      </c>
      <c r="G32" s="113" t="e">
        <f>IF(C32&lt;D32,"권장기준 미만","권장기준 초과")</f>
        <v>#DIV/0!</v>
      </c>
      <c r="H32" s="114" t="e">
        <f>IF(G32="권장기준 미만","개선","양호")</f>
        <v>#DIV/0!</v>
      </c>
      <c r="J32" s="79">
        <v>29</v>
      </c>
      <c r="K32" s="80"/>
      <c r="L32" s="81"/>
      <c r="M32" s="82"/>
      <c r="N32" s="83"/>
      <c r="O32" s="83"/>
      <c r="P32" s="84"/>
      <c r="Q32" s="79">
        <v>8</v>
      </c>
      <c r="R32" s="89"/>
      <c r="S32" s="86"/>
      <c r="T32" s="278"/>
      <c r="U32" s="87"/>
      <c r="V32" s="87"/>
      <c r="W32" s="88"/>
    </row>
    <row r="33" spans="1:23">
      <c r="A33" s="108" t="s">
        <v>76</v>
      </c>
      <c r="B33" s="109">
        <f>B19</f>
        <v>0</v>
      </c>
      <c r="C33" s="99" t="e">
        <f>B33/$B$15</f>
        <v>#DIV/0!</v>
      </c>
      <c r="D33" s="356">
        <v>0.09</v>
      </c>
      <c r="E33" s="357"/>
      <c r="F33" s="112" t="s">
        <v>73</v>
      </c>
      <c r="G33" s="113" t="e">
        <f>IF(C33&lt;D33,"권장기준 미만","권장기준 초과")</f>
        <v>#DIV/0!</v>
      </c>
      <c r="H33" s="114" t="e">
        <f>IF(G33="권장기준 미만","양호","개선")</f>
        <v>#DIV/0!</v>
      </c>
      <c r="J33" s="79">
        <v>30</v>
      </c>
      <c r="K33" s="80"/>
      <c r="L33" s="81"/>
      <c r="M33" s="82"/>
      <c r="N33" s="83"/>
      <c r="O33" s="83"/>
      <c r="P33" s="84"/>
      <c r="Q33" s="79">
        <v>9</v>
      </c>
      <c r="R33" s="89"/>
      <c r="S33" s="86"/>
      <c r="T33" s="278"/>
      <c r="U33" s="87"/>
      <c r="V33" s="87"/>
      <c r="W33" s="88"/>
    </row>
    <row r="34" spans="1:23" ht="12.75" thickBot="1">
      <c r="A34" s="115" t="s">
        <v>77</v>
      </c>
      <c r="B34" s="116">
        <f>B17+B18</f>
        <v>0</v>
      </c>
      <c r="C34" s="117" t="e">
        <f>B34/$B$15</f>
        <v>#DIV/0!</v>
      </c>
      <c r="D34" s="358">
        <v>0.15</v>
      </c>
      <c r="E34" s="359"/>
      <c r="F34" s="118" t="s">
        <v>73</v>
      </c>
      <c r="G34" s="119" t="e">
        <f>IF(C34&lt;D34,"권장기준 미만","권장기준 초과")</f>
        <v>#DIV/0!</v>
      </c>
      <c r="H34" s="120" t="e">
        <f>IF(G34="권장기준 미만","양호","개선")</f>
        <v>#DIV/0!</v>
      </c>
      <c r="J34" s="79">
        <v>31</v>
      </c>
      <c r="K34" s="80"/>
      <c r="L34" s="81"/>
      <c r="M34" s="82"/>
      <c r="N34" s="83"/>
      <c r="O34" s="83"/>
      <c r="P34" s="84"/>
      <c r="Q34" s="79">
        <v>10</v>
      </c>
      <c r="R34" s="89"/>
      <c r="S34" s="86"/>
      <c r="T34" s="278"/>
      <c r="U34" s="87"/>
      <c r="V34" s="87"/>
      <c r="W34" s="88"/>
    </row>
    <row r="35" spans="1:23" ht="12.75" thickBot="1">
      <c r="J35" s="79">
        <v>32</v>
      </c>
      <c r="K35" s="80"/>
      <c r="L35" s="81"/>
      <c r="M35" s="82"/>
      <c r="N35" s="83"/>
      <c r="O35" s="83"/>
      <c r="P35" s="84"/>
      <c r="Q35" s="79">
        <v>11</v>
      </c>
      <c r="R35" s="89"/>
      <c r="S35" s="86"/>
      <c r="T35" s="278"/>
      <c r="U35" s="87"/>
      <c r="V35" s="87"/>
      <c r="W35" s="88"/>
    </row>
    <row r="36" spans="1:23">
      <c r="A36" s="324" t="s">
        <v>98</v>
      </c>
      <c r="B36" s="325"/>
      <c r="C36" s="326"/>
      <c r="E36" s="327" t="s">
        <v>68</v>
      </c>
      <c r="F36" s="328"/>
      <c r="G36" s="328"/>
      <c r="H36" s="329"/>
      <c r="J36" s="79">
        <v>33</v>
      </c>
      <c r="K36" s="80"/>
      <c r="L36" s="81"/>
      <c r="M36" s="82"/>
      <c r="N36" s="83"/>
      <c r="O36" s="83"/>
      <c r="P36" s="84"/>
      <c r="Q36" s="79">
        <v>12</v>
      </c>
      <c r="R36" s="89"/>
      <c r="S36" s="86"/>
      <c r="T36" s="278"/>
      <c r="U36" s="87"/>
      <c r="V36" s="87"/>
      <c r="W36" s="88"/>
    </row>
    <row r="37" spans="1:23">
      <c r="A37" s="347"/>
      <c r="B37" s="348"/>
      <c r="C37" s="349"/>
      <c r="E37" s="345" t="str">
        <f>연간현금흐름!B51</f>
        <v>신용카드</v>
      </c>
      <c r="F37" s="346"/>
      <c r="G37" s="109">
        <f t="shared" ref="G37:G43" si="11">SUMIF($N$4:$N$56,E37,$M$4:$M$56)+SUMIF($U$4:$U$57,E37,$T$4:$T$57)</f>
        <v>0</v>
      </c>
      <c r="H37" s="110" t="e">
        <f t="shared" ref="H37:H44" si="12">G37/$G$44</f>
        <v>#DIV/0!</v>
      </c>
      <c r="J37" s="79">
        <v>34</v>
      </c>
      <c r="K37" s="80"/>
      <c r="L37" s="81"/>
      <c r="M37" s="82"/>
      <c r="N37" s="83"/>
      <c r="O37" s="83"/>
      <c r="P37" s="84"/>
      <c r="Q37" s="79">
        <v>13</v>
      </c>
      <c r="R37" s="89"/>
      <c r="S37" s="86"/>
      <c r="T37" s="278"/>
      <c r="U37" s="87"/>
      <c r="V37" s="87"/>
      <c r="W37" s="88"/>
    </row>
    <row r="38" spans="1:23">
      <c r="A38" s="350"/>
      <c r="B38" s="351"/>
      <c r="C38" s="352"/>
      <c r="E38" s="345" t="str">
        <f>연간현금흐름!B52</f>
        <v>체크카드</v>
      </c>
      <c r="F38" s="346"/>
      <c r="G38" s="109">
        <f t="shared" si="11"/>
        <v>0</v>
      </c>
      <c r="H38" s="110" t="e">
        <f t="shared" si="12"/>
        <v>#DIV/0!</v>
      </c>
      <c r="J38" s="79">
        <v>35</v>
      </c>
      <c r="K38" s="80"/>
      <c r="L38" s="81"/>
      <c r="M38" s="82"/>
      <c r="N38" s="83"/>
      <c r="O38" s="83"/>
      <c r="P38" s="84"/>
      <c r="Q38" s="79">
        <v>14</v>
      </c>
      <c r="R38" s="89"/>
      <c r="S38" s="86"/>
      <c r="T38" s="278"/>
      <c r="U38" s="87"/>
      <c r="V38" s="87"/>
      <c r="W38" s="88"/>
    </row>
    <row r="39" spans="1:23">
      <c r="A39" s="350"/>
      <c r="B39" s="351"/>
      <c r="C39" s="352"/>
      <c r="E39" s="345" t="str">
        <f>연간현금흐름!B53</f>
        <v>신랑용돈</v>
      </c>
      <c r="F39" s="346"/>
      <c r="G39" s="109">
        <f t="shared" si="11"/>
        <v>0</v>
      </c>
      <c r="H39" s="110" t="e">
        <f t="shared" si="12"/>
        <v>#DIV/0!</v>
      </c>
      <c r="J39" s="79">
        <v>36</v>
      </c>
      <c r="K39" s="80"/>
      <c r="L39" s="81"/>
      <c r="M39" s="82"/>
      <c r="N39" s="83"/>
      <c r="O39" s="83"/>
      <c r="P39" s="84"/>
      <c r="Q39" s="79">
        <v>15</v>
      </c>
      <c r="R39" s="89"/>
      <c r="S39" s="86"/>
      <c r="T39" s="278"/>
      <c r="U39" s="87"/>
      <c r="V39" s="87"/>
      <c r="W39" s="88"/>
    </row>
    <row r="40" spans="1:23">
      <c r="A40" s="350"/>
      <c r="B40" s="351"/>
      <c r="C40" s="352"/>
      <c r="E40" s="345" t="str">
        <f>연간현금흐름!B54</f>
        <v>신부용돈</v>
      </c>
      <c r="F40" s="346"/>
      <c r="G40" s="109">
        <f t="shared" si="11"/>
        <v>0</v>
      </c>
      <c r="H40" s="110" t="e">
        <f t="shared" si="12"/>
        <v>#DIV/0!</v>
      </c>
      <c r="J40" s="79">
        <v>37</v>
      </c>
      <c r="K40" s="80"/>
      <c r="L40" s="81"/>
      <c r="M40" s="82"/>
      <c r="N40" s="83"/>
      <c r="O40" s="83"/>
      <c r="P40" s="84"/>
      <c r="Q40" s="79">
        <v>16</v>
      </c>
      <c r="R40" s="89"/>
      <c r="S40" s="86"/>
      <c r="T40" s="278"/>
      <c r="U40" s="87"/>
      <c r="V40" s="87"/>
      <c r="W40" s="88"/>
    </row>
    <row r="41" spans="1:23">
      <c r="A41" s="350"/>
      <c r="B41" s="351"/>
      <c r="C41" s="352"/>
      <c r="E41" s="345" t="str">
        <f>연간현금흐름!B55</f>
        <v>현금</v>
      </c>
      <c r="F41" s="346"/>
      <c r="G41" s="109">
        <f t="shared" si="11"/>
        <v>0</v>
      </c>
      <c r="H41" s="110" t="e">
        <f t="shared" si="12"/>
        <v>#DIV/0!</v>
      </c>
      <c r="J41" s="79">
        <v>38</v>
      </c>
      <c r="K41" s="80"/>
      <c r="L41" s="81"/>
      <c r="M41" s="82"/>
      <c r="N41" s="83"/>
      <c r="O41" s="83"/>
      <c r="P41" s="84"/>
      <c r="Q41" s="79">
        <v>17</v>
      </c>
      <c r="R41" s="89"/>
      <c r="S41" s="86"/>
      <c r="T41" s="278"/>
      <c r="U41" s="87"/>
      <c r="V41" s="87"/>
      <c r="W41" s="88"/>
    </row>
    <row r="42" spans="1:23">
      <c r="A42" s="350"/>
      <c r="B42" s="351"/>
      <c r="C42" s="352"/>
      <c r="E42" s="345" t="str">
        <f>연간현금흐름!B56</f>
        <v>포인트</v>
      </c>
      <c r="F42" s="346"/>
      <c r="G42" s="109">
        <f t="shared" si="11"/>
        <v>0</v>
      </c>
      <c r="H42" s="110" t="e">
        <f t="shared" si="12"/>
        <v>#DIV/0!</v>
      </c>
      <c r="J42" s="79">
        <v>39</v>
      </c>
      <c r="K42" s="80"/>
      <c r="L42" s="81"/>
      <c r="M42" s="82"/>
      <c r="N42" s="83"/>
      <c r="O42" s="83"/>
      <c r="P42" s="84"/>
      <c r="Q42" s="79"/>
      <c r="R42" s="89"/>
      <c r="S42" s="105" t="s">
        <v>173</v>
      </c>
      <c r="T42" s="279">
        <f>SUM(T24:T41)</f>
        <v>0</v>
      </c>
      <c r="U42" s="87"/>
      <c r="V42" s="87"/>
      <c r="W42" s="88"/>
    </row>
    <row r="43" spans="1:23">
      <c r="A43" s="350"/>
      <c r="B43" s="351"/>
      <c r="C43" s="352"/>
      <c r="E43" s="345" t="str">
        <f>연간현금흐름!B57</f>
        <v>기타</v>
      </c>
      <c r="F43" s="346"/>
      <c r="G43" s="109">
        <f t="shared" si="11"/>
        <v>0</v>
      </c>
      <c r="H43" s="110" t="e">
        <f t="shared" si="12"/>
        <v>#DIV/0!</v>
      </c>
      <c r="J43" s="79">
        <v>40</v>
      </c>
      <c r="K43" s="80"/>
      <c r="L43" s="81"/>
      <c r="M43" s="82"/>
      <c r="N43" s="83"/>
      <c r="O43" s="83"/>
      <c r="P43" s="84"/>
      <c r="Q43" s="79"/>
      <c r="R43" s="106"/>
      <c r="S43" s="107"/>
      <c r="T43" s="277"/>
      <c r="U43" s="83"/>
      <c r="V43" s="259"/>
      <c r="W43" s="84"/>
    </row>
    <row r="44" spans="1:23" ht="12.75" thickBot="1">
      <c r="A44" s="353"/>
      <c r="B44" s="354"/>
      <c r="C44" s="355"/>
      <c r="E44" s="335" t="s">
        <v>69</v>
      </c>
      <c r="F44" s="336"/>
      <c r="G44" s="111">
        <f>SUM(G37:G43)</f>
        <v>0</v>
      </c>
      <c r="H44" s="212" t="e">
        <f t="shared" si="12"/>
        <v>#DIV/0!</v>
      </c>
      <c r="J44" s="79">
        <v>41</v>
      </c>
      <c r="K44" s="80"/>
      <c r="L44" s="81"/>
      <c r="M44" s="82"/>
      <c r="N44" s="83"/>
      <c r="O44" s="83"/>
      <c r="P44" s="84"/>
      <c r="Q44" s="79"/>
      <c r="R44" s="124" t="s">
        <v>175</v>
      </c>
      <c r="S44" s="125"/>
      <c r="T44" s="280"/>
      <c r="U44" s="126"/>
      <c r="V44" s="126"/>
      <c r="W44" s="127"/>
    </row>
    <row r="45" spans="1:23">
      <c r="J45" s="79">
        <v>42</v>
      </c>
      <c r="K45" s="80"/>
      <c r="L45" s="81"/>
      <c r="M45" s="82"/>
      <c r="N45" s="83"/>
      <c r="O45" s="83"/>
      <c r="P45" s="84"/>
      <c r="Q45" s="79">
        <v>1</v>
      </c>
      <c r="R45" s="128"/>
      <c r="S45" s="125"/>
      <c r="T45" s="280"/>
      <c r="U45" s="126"/>
      <c r="V45" s="126"/>
      <c r="W45" s="127"/>
    </row>
    <row r="46" spans="1:23">
      <c r="J46" s="79">
        <v>43</v>
      </c>
      <c r="K46" s="80"/>
      <c r="L46" s="81"/>
      <c r="M46" s="82"/>
      <c r="N46" s="83"/>
      <c r="O46" s="83"/>
      <c r="P46" s="84"/>
      <c r="Q46" s="79">
        <v>2</v>
      </c>
      <c r="R46" s="128"/>
      <c r="S46" s="125"/>
      <c r="T46" s="280"/>
      <c r="U46" s="126"/>
      <c r="V46" s="126"/>
      <c r="W46" s="127"/>
    </row>
    <row r="47" spans="1:23">
      <c r="J47" s="79">
        <v>44</v>
      </c>
      <c r="K47" s="80"/>
      <c r="L47" s="81"/>
      <c r="M47" s="82"/>
      <c r="N47" s="83"/>
      <c r="O47" s="83"/>
      <c r="P47" s="84"/>
      <c r="Q47" s="79">
        <v>3</v>
      </c>
      <c r="R47" s="128"/>
      <c r="S47" s="125"/>
      <c r="T47" s="280"/>
      <c r="U47" s="126"/>
      <c r="V47" s="126"/>
      <c r="W47" s="127"/>
    </row>
    <row r="48" spans="1:23">
      <c r="J48" s="79">
        <v>45</v>
      </c>
      <c r="K48" s="80"/>
      <c r="L48" s="81"/>
      <c r="M48" s="82"/>
      <c r="N48" s="83"/>
      <c r="O48" s="83"/>
      <c r="P48" s="84"/>
      <c r="Q48" s="79">
        <v>4</v>
      </c>
      <c r="R48" s="128"/>
      <c r="S48" s="131" t="s">
        <v>63</v>
      </c>
      <c r="T48" s="281">
        <f>SUM(T44:T47)</f>
        <v>0</v>
      </c>
      <c r="U48" s="126"/>
      <c r="V48" s="126"/>
      <c r="W48" s="127"/>
    </row>
    <row r="49" spans="10:23">
      <c r="J49" s="79">
        <v>46</v>
      </c>
      <c r="K49" s="80"/>
      <c r="L49" s="81"/>
      <c r="M49" s="82"/>
      <c r="N49" s="83"/>
      <c r="O49" s="83"/>
      <c r="P49" s="84"/>
      <c r="Q49" s="79"/>
      <c r="R49" s="121"/>
      <c r="S49" s="122"/>
      <c r="T49" s="277"/>
      <c r="U49" s="83"/>
      <c r="V49" s="259"/>
      <c r="W49" s="123"/>
    </row>
    <row r="50" spans="10:23">
      <c r="J50" s="79">
        <v>47</v>
      </c>
      <c r="K50" s="121"/>
      <c r="L50" s="122"/>
      <c r="M50" s="82"/>
      <c r="N50" s="83"/>
      <c r="O50" s="83"/>
      <c r="P50" s="84"/>
      <c r="Q50" s="79"/>
      <c r="R50" s="219" t="s">
        <v>79</v>
      </c>
      <c r="S50" s="220"/>
      <c r="T50" s="282"/>
      <c r="U50" s="221"/>
      <c r="V50" s="221"/>
      <c r="W50" s="222"/>
    </row>
    <row r="51" spans="10:23">
      <c r="J51" s="79">
        <v>48</v>
      </c>
      <c r="K51" s="121"/>
      <c r="L51" s="122"/>
      <c r="M51" s="82"/>
      <c r="N51" s="83"/>
      <c r="O51" s="83"/>
      <c r="P51" s="84"/>
      <c r="Q51" s="79">
        <v>1</v>
      </c>
      <c r="R51" s="223"/>
      <c r="S51" s="220"/>
      <c r="T51" s="282"/>
      <c r="U51" s="221"/>
      <c r="V51" s="221"/>
      <c r="W51" s="222"/>
    </row>
    <row r="52" spans="10:23">
      <c r="J52" s="79">
        <v>49</v>
      </c>
      <c r="K52" s="121"/>
      <c r="L52" s="122"/>
      <c r="M52" s="82"/>
      <c r="N52" s="83"/>
      <c r="O52" s="83"/>
      <c r="P52" s="84"/>
      <c r="Q52" s="79">
        <v>2</v>
      </c>
      <c r="R52" s="223"/>
      <c r="S52" s="220"/>
      <c r="T52" s="282"/>
      <c r="U52" s="221"/>
      <c r="V52" s="221"/>
      <c r="W52" s="222"/>
    </row>
    <row r="53" spans="10:23">
      <c r="J53" s="79">
        <v>50</v>
      </c>
      <c r="K53" s="121"/>
      <c r="L53" s="122"/>
      <c r="M53" s="82"/>
      <c r="N53" s="83"/>
      <c r="O53" s="83"/>
      <c r="P53" s="84"/>
      <c r="Q53" s="79">
        <v>3</v>
      </c>
      <c r="R53" s="223"/>
      <c r="S53" s="220"/>
      <c r="T53" s="282"/>
      <c r="U53" s="221"/>
      <c r="V53" s="221"/>
      <c r="W53" s="222"/>
    </row>
    <row r="54" spans="10:23">
      <c r="J54" s="79">
        <v>51</v>
      </c>
      <c r="K54" s="121"/>
      <c r="L54" s="122"/>
      <c r="M54" s="82"/>
      <c r="N54" s="83"/>
      <c r="O54" s="83"/>
      <c r="P54" s="84"/>
      <c r="Q54" s="79">
        <v>4</v>
      </c>
      <c r="R54" s="223"/>
      <c r="S54" s="220"/>
      <c r="T54" s="282"/>
      <c r="U54" s="221"/>
      <c r="V54" s="221"/>
      <c r="W54" s="222"/>
    </row>
    <row r="55" spans="10:23">
      <c r="J55" s="79">
        <v>52</v>
      </c>
      <c r="K55" s="121"/>
      <c r="L55" s="122"/>
      <c r="M55" s="82"/>
      <c r="N55" s="83"/>
      <c r="O55" s="83"/>
      <c r="P55" s="84"/>
      <c r="Q55" s="79">
        <v>5</v>
      </c>
      <c r="R55" s="223"/>
      <c r="S55" s="220"/>
      <c r="T55" s="282"/>
      <c r="U55" s="221"/>
      <c r="V55" s="221"/>
      <c r="W55" s="222"/>
    </row>
    <row r="56" spans="10:23">
      <c r="J56" s="79">
        <v>53</v>
      </c>
      <c r="K56" s="121"/>
      <c r="L56" s="122"/>
      <c r="M56" s="82"/>
      <c r="N56" s="83"/>
      <c r="O56" s="83"/>
      <c r="P56" s="84"/>
      <c r="Q56" s="79">
        <v>6</v>
      </c>
      <c r="R56" s="223"/>
      <c r="S56" s="220"/>
      <c r="T56" s="282"/>
      <c r="U56" s="221"/>
      <c r="V56" s="221"/>
      <c r="W56" s="222"/>
    </row>
    <row r="57" spans="10:23">
      <c r="J57" s="79"/>
      <c r="K57" s="121"/>
      <c r="L57" s="129" t="s">
        <v>63</v>
      </c>
      <c r="M57" s="130">
        <f>SUM(M4:M56)</f>
        <v>0</v>
      </c>
      <c r="N57" s="83"/>
      <c r="O57" s="83"/>
      <c r="P57" s="84"/>
      <c r="Q57" s="79"/>
      <c r="R57" s="223"/>
      <c r="S57" s="224" t="s">
        <v>173</v>
      </c>
      <c r="T57" s="283">
        <f>SUM(T50:T56)</f>
        <v>0</v>
      </c>
      <c r="U57" s="221"/>
      <c r="V57" s="221"/>
      <c r="W57" s="222"/>
    </row>
  </sheetData>
  <mergeCells count="28">
    <mergeCell ref="E40:F40"/>
    <mergeCell ref="D33:E33"/>
    <mergeCell ref="D34:E34"/>
    <mergeCell ref="E37:F37"/>
    <mergeCell ref="E38:F38"/>
    <mergeCell ref="E39:F39"/>
    <mergeCell ref="E44:F44"/>
    <mergeCell ref="A16:C16"/>
    <mergeCell ref="E16:E27"/>
    <mergeCell ref="G27:H27"/>
    <mergeCell ref="E28:F28"/>
    <mergeCell ref="G28:H28"/>
    <mergeCell ref="E43:F43"/>
    <mergeCell ref="A30:C30"/>
    <mergeCell ref="D30:H30"/>
    <mergeCell ref="E36:H36"/>
    <mergeCell ref="E41:F41"/>
    <mergeCell ref="E42:F42"/>
    <mergeCell ref="A36:C36"/>
    <mergeCell ref="A37:C44"/>
    <mergeCell ref="D31:E31"/>
    <mergeCell ref="D32:E32"/>
    <mergeCell ref="B1:C1"/>
    <mergeCell ref="D1:H1"/>
    <mergeCell ref="A3:C3"/>
    <mergeCell ref="E3:H3"/>
    <mergeCell ref="E4:E15"/>
    <mergeCell ref="G15:H15"/>
  </mergeCells>
  <phoneticPr fontId="1" type="noConversion"/>
  <dataValidations count="5">
    <dataValidation type="list" allowBlank="1" showInputMessage="1" showErrorMessage="1" sqref="P4:P57 W4:W57">
      <formula1>$A$17:$A$27</formula1>
    </dataValidation>
    <dataValidation type="list" allowBlank="1" showInputMessage="1" showErrorMessage="1" sqref="U43 U23 U49">
      <formula1>$E$37:$E$39</formula1>
    </dataValidation>
    <dataValidation type="list" allowBlank="1" showInputMessage="1" showErrorMessage="1" sqref="N57 U48 U42 U22 U57">
      <formula1>$E$37:$E$41</formula1>
    </dataValidation>
    <dataValidation type="list" allowBlank="1" showInputMessage="1" showErrorMessage="1" sqref="N4:N56 U4:U21 U24:U41 U44:U47 U50:U56">
      <formula1>$E$37:$E$43</formula1>
    </dataValidation>
    <dataValidation type="list" allowBlank="1" showInputMessage="1" showErrorMessage="1" sqref="O4:O57 V4:V57">
      <formula1>$F$4:$F$26</formula1>
    </dataValidation>
  </dataValidations>
  <pageMargins left="0.70866141732283472" right="0.70866141732283472" top="0.74803149606299213" bottom="0.74803149606299213" header="0.31496062992125984" footer="0.31496062992125984"/>
  <pageSetup paperSize="9" scale="95" orientation="portrait" r:id="rId1"/>
  <colBreaks count="2" manualBreakCount="2">
    <brk id="9" max="1048575" man="1"/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C000"/>
  </sheetPr>
  <dimension ref="A1:W57"/>
  <sheetViews>
    <sheetView zoomScale="90" zoomScaleNormal="90" workbookViewId="0">
      <selection activeCell="L61" sqref="L61"/>
    </sheetView>
  </sheetViews>
  <sheetFormatPr defaultRowHeight="12"/>
  <cols>
    <col min="1" max="1" width="12.625" style="4" customWidth="1"/>
    <col min="2" max="2" width="10.625" style="4" customWidth="1"/>
    <col min="3" max="3" width="8.5" style="4" bestFit="1" customWidth="1"/>
    <col min="4" max="4" width="1.25" style="4" customWidth="1"/>
    <col min="5" max="5" width="3" style="4" bestFit="1" customWidth="1"/>
    <col min="6" max="6" width="12" style="4" customWidth="1"/>
    <col min="7" max="7" width="10.875" style="4" customWidth="1"/>
    <col min="8" max="8" width="8.5" style="4" bestFit="1" customWidth="1"/>
    <col min="9" max="9" width="0.875" style="4" customWidth="1"/>
    <col min="10" max="10" width="4.125" style="4" customWidth="1"/>
    <col min="11" max="11" width="9.625" style="4" customWidth="1"/>
    <col min="12" max="12" width="43.625" style="4" customWidth="1"/>
    <col min="13" max="13" width="11.625" style="4" customWidth="1"/>
    <col min="14" max="16" width="8.625" style="4" customWidth="1"/>
    <col min="17" max="17" width="4.125" style="4" customWidth="1"/>
    <col min="18" max="18" width="9.625" style="4" customWidth="1"/>
    <col min="19" max="19" width="35.125" style="4" customWidth="1"/>
    <col min="20" max="20" width="11.625" style="272" customWidth="1"/>
    <col min="21" max="22" width="8.625" style="4" customWidth="1"/>
    <col min="23" max="23" width="9.25" style="4" bestFit="1" customWidth="1"/>
    <col min="24" max="16384" width="9" style="4"/>
  </cols>
  <sheetData>
    <row r="1" spans="1:23" ht="21" thickBot="1">
      <c r="A1" s="65" t="s">
        <v>122</v>
      </c>
      <c r="B1" s="322" t="str">
        <f>연간현금흐름!A1</f>
        <v>우리 집</v>
      </c>
      <c r="C1" s="322"/>
      <c r="D1" s="323" t="s">
        <v>9</v>
      </c>
      <c r="E1" s="323"/>
      <c r="F1" s="323"/>
      <c r="G1" s="323"/>
      <c r="H1" s="323"/>
      <c r="I1" s="66"/>
      <c r="J1" s="66"/>
      <c r="K1" s="66"/>
      <c r="L1" s="66"/>
      <c r="M1" s="66"/>
      <c r="N1" s="66"/>
      <c r="O1" s="66"/>
      <c r="P1" s="66"/>
    </row>
    <row r="2" spans="1:23" ht="8.25" customHeight="1" thickTop="1" thickBot="1">
      <c r="I2" s="67"/>
    </row>
    <row r="3" spans="1:23">
      <c r="A3" s="324" t="s">
        <v>0</v>
      </c>
      <c r="B3" s="325"/>
      <c r="C3" s="326"/>
      <c r="D3" s="68"/>
      <c r="E3" s="327" t="s">
        <v>1</v>
      </c>
      <c r="F3" s="328"/>
      <c r="G3" s="328"/>
      <c r="H3" s="329"/>
      <c r="I3" s="69"/>
      <c r="J3" s="70" t="s">
        <v>3</v>
      </c>
      <c r="K3" s="71" t="s">
        <v>4</v>
      </c>
      <c r="L3" s="71" t="s">
        <v>5</v>
      </c>
      <c r="M3" s="71" t="s">
        <v>6</v>
      </c>
      <c r="N3" s="71" t="s">
        <v>7</v>
      </c>
      <c r="O3" s="71" t="s">
        <v>176</v>
      </c>
      <c r="P3" s="72" t="s">
        <v>177</v>
      </c>
      <c r="Q3" s="70" t="s">
        <v>178</v>
      </c>
      <c r="R3" s="71" t="s">
        <v>179</v>
      </c>
      <c r="S3" s="71" t="s">
        <v>180</v>
      </c>
      <c r="T3" s="273" t="s">
        <v>181</v>
      </c>
      <c r="U3" s="71" t="s">
        <v>182</v>
      </c>
      <c r="V3" s="71" t="s">
        <v>8</v>
      </c>
      <c r="W3" s="72" t="s">
        <v>177</v>
      </c>
    </row>
    <row r="4" spans="1:23" ht="12" customHeight="1">
      <c r="A4" s="73" t="s">
        <v>100</v>
      </c>
      <c r="B4" s="74"/>
      <c r="C4" s="75" t="e">
        <f t="shared" ref="C4:C15" si="0">B4/$B$15</f>
        <v>#DIV/0!</v>
      </c>
      <c r="E4" s="330" t="s">
        <v>2</v>
      </c>
      <c r="F4" s="76" t="str">
        <f>연간현금흐름!B11</f>
        <v>인터넷마트</v>
      </c>
      <c r="G4" s="77">
        <f>SUMIF($O$4:$O$56,F4,$M$4:$M$56)+SUMIF($V$4:$V$57,F4,$T$4:$T$57)</f>
        <v>0</v>
      </c>
      <c r="H4" s="75" t="e">
        <f>G4/$G$28</f>
        <v>#DIV/0!</v>
      </c>
      <c r="I4" s="78"/>
      <c r="J4" s="79">
        <v>1</v>
      </c>
      <c r="K4" s="80"/>
      <c r="L4" s="81"/>
      <c r="M4" s="82"/>
      <c r="N4" s="83"/>
      <c r="O4" s="83"/>
      <c r="P4" s="84"/>
      <c r="R4" s="213" t="s">
        <v>183</v>
      </c>
      <c r="S4" s="214"/>
      <c r="T4" s="274"/>
      <c r="U4" s="215"/>
      <c r="V4" s="215"/>
      <c r="W4" s="216"/>
    </row>
    <row r="5" spans="1:23">
      <c r="A5" s="73"/>
      <c r="B5" s="74"/>
      <c r="C5" s="75" t="e">
        <f t="shared" si="0"/>
        <v>#DIV/0!</v>
      </c>
      <c r="E5" s="331"/>
      <c r="F5" s="76" t="str">
        <f>연간현금흐름!B12</f>
        <v>동네마트</v>
      </c>
      <c r="G5" s="77">
        <f t="shared" ref="G5:G14" si="1">SUMIF($O$4:$O$56,F5,$M$4:$M$56)+SUMIF($V$4:$V$57,F5,$T$4:$T$57)</f>
        <v>0</v>
      </c>
      <c r="H5" s="75" t="e">
        <f t="shared" ref="H5:H14" si="2">G5/$G$28</f>
        <v>#DIV/0!</v>
      </c>
      <c r="I5" s="78"/>
      <c r="J5" s="79">
        <v>2</v>
      </c>
      <c r="K5" s="80"/>
      <c r="L5" s="81"/>
      <c r="M5" s="82"/>
      <c r="N5" s="83"/>
      <c r="O5" s="83"/>
      <c r="P5" s="84"/>
      <c r="Q5" s="79">
        <v>1</v>
      </c>
      <c r="R5" s="217"/>
      <c r="S5" s="214"/>
      <c r="T5" s="274"/>
      <c r="U5" s="215"/>
      <c r="V5" s="215"/>
      <c r="W5" s="216"/>
    </row>
    <row r="6" spans="1:23">
      <c r="A6" s="73"/>
      <c r="B6" s="74"/>
      <c r="C6" s="75" t="e">
        <f t="shared" si="0"/>
        <v>#DIV/0!</v>
      </c>
      <c r="E6" s="331"/>
      <c r="F6" s="76" t="str">
        <f>연간현금흐름!B13</f>
        <v>편의점</v>
      </c>
      <c r="G6" s="77">
        <f t="shared" si="1"/>
        <v>0</v>
      </c>
      <c r="H6" s="75" t="e">
        <f t="shared" si="2"/>
        <v>#DIV/0!</v>
      </c>
      <c r="I6" s="78"/>
      <c r="J6" s="79">
        <v>3</v>
      </c>
      <c r="K6" s="80"/>
      <c r="L6" s="81"/>
      <c r="M6" s="82"/>
      <c r="N6" s="83"/>
      <c r="O6" s="83"/>
      <c r="P6" s="84"/>
      <c r="Q6" s="79">
        <v>2</v>
      </c>
      <c r="R6" s="217"/>
      <c r="S6" s="214"/>
      <c r="T6" s="274"/>
      <c r="U6" s="215"/>
      <c r="V6" s="215"/>
      <c r="W6" s="216"/>
    </row>
    <row r="7" spans="1:23">
      <c r="A7" s="73" t="s">
        <v>101</v>
      </c>
      <c r="B7" s="74"/>
      <c r="C7" s="75" t="e">
        <f t="shared" si="0"/>
        <v>#DIV/0!</v>
      </c>
      <c r="E7" s="331"/>
      <c r="F7" s="76" t="str">
        <f>연간현금흐름!B14</f>
        <v>외식</v>
      </c>
      <c r="G7" s="77">
        <f t="shared" si="1"/>
        <v>0</v>
      </c>
      <c r="H7" s="75" t="e">
        <f t="shared" si="2"/>
        <v>#DIV/0!</v>
      </c>
      <c r="I7" s="78"/>
      <c r="J7" s="79">
        <v>4</v>
      </c>
      <c r="K7" s="80"/>
      <c r="L7" s="81"/>
      <c r="M7" s="82"/>
      <c r="N7" s="83"/>
      <c r="O7" s="83"/>
      <c r="P7" s="84"/>
      <c r="Q7" s="79">
        <v>3</v>
      </c>
      <c r="R7" s="217"/>
      <c r="S7" s="214"/>
      <c r="T7" s="274"/>
      <c r="U7" s="215"/>
      <c r="V7" s="215"/>
      <c r="W7" s="216"/>
    </row>
    <row r="8" spans="1:23">
      <c r="A8" s="73"/>
      <c r="B8" s="74"/>
      <c r="C8" s="75" t="e">
        <f t="shared" si="0"/>
        <v>#DIV/0!</v>
      </c>
      <c r="E8" s="331"/>
      <c r="F8" s="76" t="str">
        <f>연간현금흐름!B15</f>
        <v>난방비</v>
      </c>
      <c r="G8" s="77">
        <f t="shared" si="1"/>
        <v>0</v>
      </c>
      <c r="H8" s="75" t="e">
        <f t="shared" si="2"/>
        <v>#DIV/0!</v>
      </c>
      <c r="I8" s="78"/>
      <c r="J8" s="79">
        <v>5</v>
      </c>
      <c r="K8" s="80"/>
      <c r="L8" s="81"/>
      <c r="M8" s="82"/>
      <c r="N8" s="83"/>
      <c r="O8" s="83"/>
      <c r="P8" s="84"/>
      <c r="Q8" s="79">
        <v>4</v>
      </c>
      <c r="R8" s="217"/>
      <c r="S8" s="214"/>
      <c r="T8" s="274"/>
      <c r="U8" s="215"/>
      <c r="V8" s="215"/>
      <c r="W8" s="216"/>
    </row>
    <row r="9" spans="1:23">
      <c r="A9" s="73"/>
      <c r="B9" s="74"/>
      <c r="C9" s="75" t="e">
        <f t="shared" si="0"/>
        <v>#DIV/0!</v>
      </c>
      <c r="E9" s="331"/>
      <c r="F9" s="76" t="str">
        <f>연간현금흐름!B16</f>
        <v>관리비</v>
      </c>
      <c r="G9" s="77">
        <f t="shared" si="1"/>
        <v>0</v>
      </c>
      <c r="H9" s="75" t="e">
        <f t="shared" si="2"/>
        <v>#DIV/0!</v>
      </c>
      <c r="I9" s="78"/>
      <c r="J9" s="79">
        <v>6</v>
      </c>
      <c r="K9" s="80"/>
      <c r="L9" s="81"/>
      <c r="M9" s="82"/>
      <c r="N9" s="83"/>
      <c r="O9" s="83"/>
      <c r="P9" s="84"/>
      <c r="Q9" s="79">
        <v>5</v>
      </c>
      <c r="R9" s="217"/>
      <c r="S9" s="214"/>
      <c r="T9" s="274"/>
      <c r="U9" s="215"/>
      <c r="V9" s="215"/>
      <c r="W9" s="216"/>
    </row>
    <row r="10" spans="1:23">
      <c r="A10" s="73" t="s">
        <v>99</v>
      </c>
      <c r="B10" s="74"/>
      <c r="C10" s="75" t="e">
        <f t="shared" si="0"/>
        <v>#DIV/0!</v>
      </c>
      <c r="E10" s="331"/>
      <c r="F10" s="76" t="str">
        <f>연간현금흐름!B17</f>
        <v>통신비</v>
      </c>
      <c r="G10" s="77">
        <f t="shared" si="1"/>
        <v>0</v>
      </c>
      <c r="H10" s="75" t="e">
        <f t="shared" si="2"/>
        <v>#DIV/0!</v>
      </c>
      <c r="I10" s="78"/>
      <c r="J10" s="79">
        <v>7</v>
      </c>
      <c r="K10" s="80"/>
      <c r="L10" s="81"/>
      <c r="M10" s="82"/>
      <c r="N10" s="83"/>
      <c r="O10" s="83"/>
      <c r="P10" s="84"/>
      <c r="Q10" s="79">
        <v>6</v>
      </c>
      <c r="R10" s="217"/>
      <c r="S10" s="214"/>
      <c r="T10" s="274"/>
      <c r="U10" s="215"/>
      <c r="V10" s="215"/>
      <c r="W10" s="216"/>
    </row>
    <row r="11" spans="1:23">
      <c r="A11" s="73"/>
      <c r="B11" s="74"/>
      <c r="C11" s="75" t="e">
        <f t="shared" si="0"/>
        <v>#DIV/0!</v>
      </c>
      <c r="E11" s="331"/>
      <c r="F11" s="76" t="str">
        <f>연간현금흐름!B18</f>
        <v>주유비</v>
      </c>
      <c r="G11" s="77">
        <f t="shared" si="1"/>
        <v>0</v>
      </c>
      <c r="H11" s="75" t="e">
        <f t="shared" si="2"/>
        <v>#DIV/0!</v>
      </c>
      <c r="I11" s="78"/>
      <c r="J11" s="79">
        <v>8</v>
      </c>
      <c r="K11" s="80"/>
      <c r="L11" s="81"/>
      <c r="M11" s="82"/>
      <c r="N11" s="83"/>
      <c r="O11" s="83"/>
      <c r="P11" s="84"/>
      <c r="Q11" s="79">
        <v>7</v>
      </c>
      <c r="R11" s="217"/>
      <c r="S11" s="214"/>
      <c r="T11" s="274"/>
      <c r="U11" s="215"/>
      <c r="V11" s="215"/>
      <c r="W11" s="216"/>
    </row>
    <row r="12" spans="1:23">
      <c r="A12" s="73"/>
      <c r="B12" s="74"/>
      <c r="C12" s="75" t="e">
        <f t="shared" si="0"/>
        <v>#DIV/0!</v>
      </c>
      <c r="E12" s="331"/>
      <c r="F12" s="76" t="str">
        <f>연간현금흐름!B19</f>
        <v>자동차</v>
      </c>
      <c r="G12" s="77">
        <f t="shared" si="1"/>
        <v>0</v>
      </c>
      <c r="H12" s="75" t="e">
        <f t="shared" si="2"/>
        <v>#DIV/0!</v>
      </c>
      <c r="I12" s="78"/>
      <c r="J12" s="79">
        <v>9</v>
      </c>
      <c r="K12" s="80"/>
      <c r="L12" s="81"/>
      <c r="M12" s="82"/>
      <c r="N12" s="83"/>
      <c r="O12" s="83"/>
      <c r="P12" s="84"/>
      <c r="Q12" s="79">
        <v>8</v>
      </c>
      <c r="R12" s="217"/>
      <c r="S12" s="214"/>
      <c r="T12" s="274"/>
      <c r="U12" s="215"/>
      <c r="V12" s="215"/>
      <c r="W12" s="216"/>
    </row>
    <row r="13" spans="1:23">
      <c r="A13" s="210"/>
      <c r="B13" s="211"/>
      <c r="C13" s="75" t="e">
        <f t="shared" si="0"/>
        <v>#DIV/0!</v>
      </c>
      <c r="E13" s="331"/>
      <c r="F13" s="76" t="str">
        <f>연간현금흐름!B20</f>
        <v>고양이</v>
      </c>
      <c r="G13" s="77">
        <f t="shared" si="1"/>
        <v>0</v>
      </c>
      <c r="H13" s="75" t="e">
        <f t="shared" si="2"/>
        <v>#DIV/0!</v>
      </c>
      <c r="I13" s="78"/>
      <c r="J13" s="79">
        <v>10</v>
      </c>
      <c r="K13" s="80"/>
      <c r="L13" s="81"/>
      <c r="M13" s="82"/>
      <c r="N13" s="83"/>
      <c r="O13" s="83"/>
      <c r="P13" s="84"/>
      <c r="Q13" s="79">
        <v>9</v>
      </c>
      <c r="R13" s="217"/>
      <c r="S13" s="214"/>
      <c r="T13" s="274"/>
      <c r="U13" s="215"/>
      <c r="V13" s="215"/>
      <c r="W13" s="216"/>
    </row>
    <row r="14" spans="1:23">
      <c r="A14" s="210"/>
      <c r="B14" s="211"/>
      <c r="C14" s="75" t="e">
        <f t="shared" si="0"/>
        <v>#DIV/0!</v>
      </c>
      <c r="E14" s="331"/>
      <c r="F14" s="76" t="str">
        <f>연간현금흐름!B21</f>
        <v>담배</v>
      </c>
      <c r="G14" s="77">
        <f t="shared" si="1"/>
        <v>0</v>
      </c>
      <c r="H14" s="75" t="e">
        <f t="shared" si="2"/>
        <v>#DIV/0!</v>
      </c>
      <c r="I14" s="78"/>
      <c r="J14" s="79">
        <v>11</v>
      </c>
      <c r="K14" s="80"/>
      <c r="L14" s="81"/>
      <c r="M14" s="82"/>
      <c r="N14" s="83"/>
      <c r="O14" s="83"/>
      <c r="P14" s="84"/>
      <c r="Q14" s="79">
        <v>10</v>
      </c>
      <c r="R14" s="217"/>
      <c r="S14" s="214"/>
      <c r="T14" s="274"/>
      <c r="U14" s="215"/>
      <c r="V14" s="215"/>
      <c r="W14" s="216"/>
    </row>
    <row r="15" spans="1:23" ht="12.75" thickBot="1">
      <c r="A15" s="90" t="s">
        <v>63</v>
      </c>
      <c r="B15" s="91">
        <f>SUM(B4:B14)</f>
        <v>0</v>
      </c>
      <c r="C15" s="92" t="e">
        <f t="shared" si="0"/>
        <v>#DIV/0!</v>
      </c>
      <c r="E15" s="332"/>
      <c r="F15" s="93" t="s">
        <v>25</v>
      </c>
      <c r="G15" s="333">
        <f>SUM(G4:G14)</f>
        <v>0</v>
      </c>
      <c r="H15" s="334"/>
      <c r="I15" s="94"/>
      <c r="J15" s="79">
        <v>12</v>
      </c>
      <c r="K15" s="80"/>
      <c r="L15" s="81"/>
      <c r="M15" s="82"/>
      <c r="N15" s="83"/>
      <c r="O15" s="83"/>
      <c r="P15" s="84"/>
      <c r="Q15" s="79">
        <v>11</v>
      </c>
      <c r="R15" s="217"/>
      <c r="S15" s="214"/>
      <c r="T15" s="274"/>
      <c r="U15" s="215"/>
      <c r="V15" s="215"/>
      <c r="W15" s="216"/>
    </row>
    <row r="16" spans="1:23" ht="12" customHeight="1">
      <c r="A16" s="324" t="s">
        <v>64</v>
      </c>
      <c r="B16" s="325"/>
      <c r="C16" s="326"/>
      <c r="E16" s="337" t="s">
        <v>65</v>
      </c>
      <c r="F16" s="95" t="str">
        <f>연간현금흐름!B23</f>
        <v>생활용품</v>
      </c>
      <c r="G16" s="77">
        <f t="shared" ref="G16:G23" si="3">SUMIF($O$4:$O$56,F16,$M$4:$M$56)+SUMIF($V$4:$V$57,F16,$T$4:$T$57)</f>
        <v>0</v>
      </c>
      <c r="H16" s="96" t="e">
        <f t="shared" ref="H16" si="4">G16/$G$28</f>
        <v>#DIV/0!</v>
      </c>
      <c r="I16" s="78"/>
      <c r="J16" s="79">
        <v>13</v>
      </c>
      <c r="K16" s="80"/>
      <c r="L16" s="81"/>
      <c r="M16" s="97"/>
      <c r="N16" s="83"/>
      <c r="O16" s="83"/>
      <c r="P16" s="84"/>
      <c r="Q16" s="79">
        <v>12</v>
      </c>
      <c r="R16" s="217"/>
      <c r="S16" s="214"/>
      <c r="T16" s="275"/>
      <c r="U16" s="215"/>
      <c r="V16" s="215"/>
      <c r="W16" s="216"/>
    </row>
    <row r="17" spans="1:23">
      <c r="A17" s="98" t="str">
        <f>연간현금흐름!B37</f>
        <v>대출원금</v>
      </c>
      <c r="B17" s="77">
        <f t="shared" ref="B17" si="5">SUMIF($P$4:$P$94,A17,$M$4:$M$94)+SUMIF($W$4:$W$57,A17,$T$4:$T$57)</f>
        <v>0</v>
      </c>
      <c r="C17" s="99" t="e">
        <f t="shared" ref="C17:C28" si="6">B17/$B$28</f>
        <v>#DIV/0!</v>
      </c>
      <c r="E17" s="338"/>
      <c r="F17" s="95" t="str">
        <f>연간현금흐름!B24</f>
        <v>의류/잡화</v>
      </c>
      <c r="G17" s="77">
        <f t="shared" si="3"/>
        <v>0</v>
      </c>
      <c r="H17" s="96" t="e">
        <f t="shared" ref="H17:H23" si="7">G17/$G$28</f>
        <v>#DIV/0!</v>
      </c>
      <c r="I17" s="78"/>
      <c r="J17" s="79">
        <v>14</v>
      </c>
      <c r="K17" s="80"/>
      <c r="L17" s="81"/>
      <c r="M17" s="82"/>
      <c r="N17" s="83"/>
      <c r="O17" s="83"/>
      <c r="P17" s="84"/>
      <c r="Q17" s="79">
        <v>13</v>
      </c>
      <c r="R17" s="217"/>
      <c r="S17" s="214"/>
      <c r="T17" s="275"/>
      <c r="U17" s="215"/>
      <c r="V17" s="215"/>
      <c r="W17" s="216"/>
    </row>
    <row r="18" spans="1:23">
      <c r="A18" s="98" t="str">
        <f>연간현금흐름!B38</f>
        <v>대출이자</v>
      </c>
      <c r="B18" s="77">
        <f t="shared" ref="B18:B24" si="8">SUMIF($P$4:$P$94,A18,$M$4:$M$94)+SUMIF($W$4:$W$57,A18,$T$4:$T$57)</f>
        <v>0</v>
      </c>
      <c r="C18" s="99" t="e">
        <f t="shared" ref="C18:C24" si="9">B18/$B$28</f>
        <v>#DIV/0!</v>
      </c>
      <c r="E18" s="338"/>
      <c r="F18" s="95" t="str">
        <f>연간현금흐름!B25</f>
        <v>화장품</v>
      </c>
      <c r="G18" s="77">
        <f t="shared" si="3"/>
        <v>0</v>
      </c>
      <c r="H18" s="96" t="e">
        <f t="shared" si="7"/>
        <v>#DIV/0!</v>
      </c>
      <c r="I18" s="78"/>
      <c r="J18" s="79">
        <v>15</v>
      </c>
      <c r="K18" s="80"/>
      <c r="L18" s="81"/>
      <c r="M18" s="82"/>
      <c r="N18" s="83"/>
      <c r="O18" s="83"/>
      <c r="P18" s="84"/>
      <c r="Q18" s="79">
        <v>14</v>
      </c>
      <c r="R18" s="217"/>
      <c r="S18" s="214"/>
      <c r="T18" s="275"/>
      <c r="U18" s="215"/>
      <c r="V18" s="215"/>
      <c r="W18" s="216"/>
    </row>
    <row r="19" spans="1:23">
      <c r="A19" s="98" t="str">
        <f>연간현금흐름!B39</f>
        <v>보험</v>
      </c>
      <c r="B19" s="77">
        <f t="shared" si="8"/>
        <v>0</v>
      </c>
      <c r="C19" s="99" t="e">
        <f t="shared" si="9"/>
        <v>#DIV/0!</v>
      </c>
      <c r="E19" s="338"/>
      <c r="F19" s="95" t="str">
        <f>연간현금흐름!B26</f>
        <v>미용</v>
      </c>
      <c r="G19" s="77">
        <f t="shared" si="3"/>
        <v>0</v>
      </c>
      <c r="H19" s="96" t="e">
        <f t="shared" si="7"/>
        <v>#DIV/0!</v>
      </c>
      <c r="I19" s="78"/>
      <c r="J19" s="79">
        <v>16</v>
      </c>
      <c r="K19" s="80"/>
      <c r="L19" s="81"/>
      <c r="M19" s="82"/>
      <c r="N19" s="83"/>
      <c r="O19" s="83"/>
      <c r="P19" s="84"/>
      <c r="Q19" s="79">
        <v>15</v>
      </c>
      <c r="R19" s="217"/>
      <c r="S19" s="214"/>
      <c r="T19" s="274"/>
      <c r="U19" s="215"/>
      <c r="V19" s="215"/>
      <c r="W19" s="216"/>
    </row>
    <row r="20" spans="1:23">
      <c r="A20" s="98" t="str">
        <f>연간현금흐름!B40</f>
        <v>목표적금</v>
      </c>
      <c r="B20" s="77">
        <f t="shared" si="8"/>
        <v>0</v>
      </c>
      <c r="C20" s="99" t="e">
        <f t="shared" si="9"/>
        <v>#DIV/0!</v>
      </c>
      <c r="E20" s="338"/>
      <c r="F20" s="95" t="str">
        <f>연간현금흐름!B27</f>
        <v>취미</v>
      </c>
      <c r="G20" s="77">
        <f t="shared" si="3"/>
        <v>0</v>
      </c>
      <c r="H20" s="96" t="e">
        <f t="shared" si="7"/>
        <v>#DIV/0!</v>
      </c>
      <c r="I20" s="78"/>
      <c r="J20" s="79">
        <v>17</v>
      </c>
      <c r="K20" s="80"/>
      <c r="L20" s="81"/>
      <c r="M20" s="82"/>
      <c r="N20" s="83"/>
      <c r="O20" s="83"/>
      <c r="P20" s="84"/>
      <c r="Q20" s="79">
        <v>16</v>
      </c>
      <c r="R20" s="217"/>
      <c r="S20" s="214"/>
      <c r="T20" s="275"/>
      <c r="U20" s="215"/>
      <c r="V20" s="215"/>
      <c r="W20" s="216"/>
    </row>
    <row r="21" spans="1:23">
      <c r="A21" s="98" t="str">
        <f>연간현금흐름!B41</f>
        <v>단기적금</v>
      </c>
      <c r="B21" s="77">
        <f t="shared" si="8"/>
        <v>0</v>
      </c>
      <c r="C21" s="99" t="e">
        <f t="shared" si="9"/>
        <v>#DIV/0!</v>
      </c>
      <c r="E21" s="338"/>
      <c r="F21" s="95" t="str">
        <f>연간현금흐름!B28</f>
        <v>건강</v>
      </c>
      <c r="G21" s="77">
        <f t="shared" si="3"/>
        <v>0</v>
      </c>
      <c r="H21" s="96" t="e">
        <f t="shared" si="7"/>
        <v>#DIV/0!</v>
      </c>
      <c r="I21" s="78"/>
      <c r="J21" s="79">
        <v>18</v>
      </c>
      <c r="K21" s="80"/>
      <c r="L21" s="81"/>
      <c r="M21" s="82"/>
      <c r="N21" s="83"/>
      <c r="O21" s="83"/>
      <c r="P21" s="84"/>
      <c r="Q21" s="79">
        <v>17</v>
      </c>
      <c r="R21" s="217"/>
      <c r="S21" s="214"/>
      <c r="T21" s="275"/>
      <c r="U21" s="215"/>
      <c r="V21" s="215"/>
      <c r="W21" s="216"/>
    </row>
    <row r="22" spans="1:23">
      <c r="A22" s="98" t="str">
        <f>연간현금흐름!B42</f>
        <v>장기적금</v>
      </c>
      <c r="B22" s="77">
        <f t="shared" si="8"/>
        <v>0</v>
      </c>
      <c r="C22" s="99" t="e">
        <f t="shared" si="9"/>
        <v>#DIV/0!</v>
      </c>
      <c r="E22" s="338"/>
      <c r="F22" s="95" t="str">
        <f>연간현금흐름!B29</f>
        <v>세금</v>
      </c>
      <c r="G22" s="77">
        <f t="shared" si="3"/>
        <v>0</v>
      </c>
      <c r="H22" s="96" t="e">
        <f t="shared" si="7"/>
        <v>#DIV/0!</v>
      </c>
      <c r="I22" s="78"/>
      <c r="J22" s="79">
        <v>19</v>
      </c>
      <c r="K22" s="80"/>
      <c r="L22" s="81"/>
      <c r="M22" s="82"/>
      <c r="N22" s="83"/>
      <c r="O22" s="83"/>
      <c r="P22" s="84"/>
      <c r="Q22" s="79"/>
      <c r="R22" s="217"/>
      <c r="S22" s="218" t="s">
        <v>184</v>
      </c>
      <c r="T22" s="276">
        <f>SUM(T4:T21)</f>
        <v>0</v>
      </c>
      <c r="U22" s="215"/>
      <c r="V22" s="215"/>
      <c r="W22" s="216"/>
    </row>
    <row r="23" spans="1:23">
      <c r="A23" s="98" t="str">
        <f>연간현금흐름!B43</f>
        <v>자유적금</v>
      </c>
      <c r="B23" s="77">
        <f t="shared" si="8"/>
        <v>0</v>
      </c>
      <c r="C23" s="99" t="e">
        <f t="shared" si="9"/>
        <v>#DIV/0!</v>
      </c>
      <c r="E23" s="338"/>
      <c r="F23" s="95" t="str">
        <f>연간현금흐름!B30</f>
        <v>경조사</v>
      </c>
      <c r="G23" s="77">
        <f t="shared" si="3"/>
        <v>0</v>
      </c>
      <c r="H23" s="96" t="e">
        <f t="shared" si="7"/>
        <v>#DIV/0!</v>
      </c>
      <c r="I23" s="78"/>
      <c r="J23" s="79">
        <v>20</v>
      </c>
      <c r="K23" s="80"/>
      <c r="L23" s="81"/>
      <c r="M23" s="82"/>
      <c r="N23" s="83"/>
      <c r="O23" s="83"/>
      <c r="P23" s="84"/>
      <c r="Q23" s="79"/>
      <c r="R23" s="106"/>
      <c r="S23" s="107"/>
      <c r="T23" s="277"/>
      <c r="U23" s="83"/>
      <c r="V23" s="259"/>
      <c r="W23" s="84"/>
    </row>
    <row r="24" spans="1:23">
      <c r="A24" s="98" t="str">
        <f>연간현금흐름!B44</f>
        <v>기타1</v>
      </c>
      <c r="B24" s="77">
        <f t="shared" si="8"/>
        <v>0</v>
      </c>
      <c r="C24" s="99" t="e">
        <f t="shared" si="9"/>
        <v>#DIV/0!</v>
      </c>
      <c r="E24" s="338"/>
      <c r="F24" s="95" t="str">
        <f>연간현금흐름!B31</f>
        <v>기타1</v>
      </c>
      <c r="G24" s="77">
        <f t="shared" ref="G24:G26" si="10">SUMIF($O$4:$O$56,F24,$M$4:$M$56)+SUMIF($V$4:$V$57,F24,$T$4:$T$57)</f>
        <v>0</v>
      </c>
      <c r="H24" s="96" t="e">
        <f t="shared" ref="H24:H26" si="11">G24/$G$28</f>
        <v>#DIV/0!</v>
      </c>
      <c r="I24" s="78"/>
      <c r="J24" s="79">
        <v>21</v>
      </c>
      <c r="K24" s="80"/>
      <c r="L24" s="81"/>
      <c r="M24" s="82"/>
      <c r="N24" s="83"/>
      <c r="O24" s="83"/>
      <c r="P24" s="84"/>
      <c r="R24" s="85" t="s">
        <v>174</v>
      </c>
      <c r="S24" s="86"/>
      <c r="T24" s="278"/>
      <c r="U24" s="87"/>
      <c r="V24" s="87"/>
      <c r="W24" s="88"/>
    </row>
    <row r="25" spans="1:23">
      <c r="A25" s="98" t="str">
        <f>연간현금흐름!B45</f>
        <v>기타2</v>
      </c>
      <c r="B25" s="77">
        <f t="shared" ref="B25:B27" si="12">SUMIF($P$4:$P$94,A25,$M$4:$M$94)+SUMIF($W$4:$W$57,A25,$T$4:$T$57)</f>
        <v>0</v>
      </c>
      <c r="C25" s="99" t="e">
        <f t="shared" ref="C25:C27" si="13">B25/$B$28</f>
        <v>#DIV/0!</v>
      </c>
      <c r="E25" s="338"/>
      <c r="F25" s="95" t="str">
        <f>연간현금흐름!B32</f>
        <v>기타2</v>
      </c>
      <c r="G25" s="77">
        <f t="shared" si="10"/>
        <v>0</v>
      </c>
      <c r="H25" s="96" t="e">
        <f t="shared" si="11"/>
        <v>#DIV/0!</v>
      </c>
      <c r="I25" s="78"/>
      <c r="J25" s="79">
        <v>22</v>
      </c>
      <c r="K25" s="80"/>
      <c r="L25" s="81"/>
      <c r="M25" s="82"/>
      <c r="N25" s="83"/>
      <c r="O25" s="83"/>
      <c r="P25" s="84"/>
      <c r="Q25" s="79">
        <v>1</v>
      </c>
      <c r="R25" s="89"/>
      <c r="S25" s="86"/>
      <c r="T25" s="278"/>
      <c r="U25" s="87"/>
      <c r="V25" s="87"/>
      <c r="W25" s="88"/>
    </row>
    <row r="26" spans="1:23">
      <c r="A26" s="98" t="str">
        <f>연간현금흐름!B46</f>
        <v>기타3</v>
      </c>
      <c r="B26" s="77">
        <f t="shared" si="12"/>
        <v>0</v>
      </c>
      <c r="C26" s="99" t="e">
        <f t="shared" si="13"/>
        <v>#DIV/0!</v>
      </c>
      <c r="E26" s="338"/>
      <c r="F26" s="95" t="str">
        <f>연간현금흐름!B33</f>
        <v>기타3</v>
      </c>
      <c r="G26" s="77">
        <f t="shared" si="10"/>
        <v>0</v>
      </c>
      <c r="H26" s="96" t="e">
        <f t="shared" si="11"/>
        <v>#DIV/0!</v>
      </c>
      <c r="I26" s="78"/>
      <c r="J26" s="79">
        <v>23</v>
      </c>
      <c r="K26" s="80"/>
      <c r="L26" s="81"/>
      <c r="M26" s="82"/>
      <c r="N26" s="83"/>
      <c r="O26" s="83"/>
      <c r="P26" s="84"/>
      <c r="Q26" s="79">
        <v>2</v>
      </c>
      <c r="R26" s="89"/>
      <c r="S26" s="86"/>
      <c r="T26" s="278"/>
      <c r="U26" s="87"/>
      <c r="V26" s="87"/>
      <c r="W26" s="88"/>
    </row>
    <row r="27" spans="1:23" ht="12.75" thickBot="1">
      <c r="A27" s="98" t="str">
        <f>연간현금흐름!B47</f>
        <v>기타4</v>
      </c>
      <c r="B27" s="77">
        <f t="shared" si="12"/>
        <v>0</v>
      </c>
      <c r="C27" s="99" t="e">
        <f t="shared" si="13"/>
        <v>#DIV/0!</v>
      </c>
      <c r="E27" s="338"/>
      <c r="F27" s="100" t="s">
        <v>63</v>
      </c>
      <c r="G27" s="339">
        <f>SUM(G16:G26)</f>
        <v>0</v>
      </c>
      <c r="H27" s="340"/>
      <c r="I27" s="94"/>
      <c r="J27" s="79">
        <v>24</v>
      </c>
      <c r="K27" s="80"/>
      <c r="L27" s="81"/>
      <c r="M27" s="82"/>
      <c r="N27" s="83"/>
      <c r="O27" s="83"/>
      <c r="P27" s="84"/>
      <c r="Q27" s="79">
        <v>3</v>
      </c>
      <c r="R27" s="89"/>
      <c r="S27" s="86"/>
      <c r="T27" s="278"/>
      <c r="U27" s="87"/>
      <c r="V27" s="87"/>
      <c r="W27" s="88"/>
    </row>
    <row r="28" spans="1:23" ht="12.75" thickBot="1">
      <c r="A28" s="101" t="s">
        <v>63</v>
      </c>
      <c r="B28" s="102">
        <f>SUM(B17:B27)</f>
        <v>0</v>
      </c>
      <c r="C28" s="103" t="e">
        <f t="shared" si="6"/>
        <v>#DIV/0!</v>
      </c>
      <c r="E28" s="341" t="s">
        <v>67</v>
      </c>
      <c r="F28" s="342"/>
      <c r="G28" s="343">
        <f>G15+G27</f>
        <v>0</v>
      </c>
      <c r="H28" s="344"/>
      <c r="I28" s="104"/>
      <c r="J28" s="79">
        <v>25</v>
      </c>
      <c r="K28" s="80"/>
      <c r="L28" s="81"/>
      <c r="M28" s="82"/>
      <c r="N28" s="83"/>
      <c r="O28" s="83"/>
      <c r="P28" s="84"/>
      <c r="Q28" s="79">
        <v>4</v>
      </c>
      <c r="R28" s="89"/>
      <c r="S28" s="86"/>
      <c r="T28" s="278"/>
      <c r="U28" s="87"/>
      <c r="V28" s="87"/>
      <c r="W28" s="88"/>
    </row>
    <row r="29" spans="1:23" ht="12.75" thickBot="1">
      <c r="I29" s="67"/>
      <c r="J29" s="79">
        <v>26</v>
      </c>
      <c r="K29" s="80"/>
      <c r="L29" s="81"/>
      <c r="M29" s="82"/>
      <c r="N29" s="83"/>
      <c r="O29" s="83"/>
      <c r="P29" s="84"/>
      <c r="Q29" s="79">
        <v>5</v>
      </c>
      <c r="R29" s="89"/>
      <c r="S29" s="86"/>
      <c r="T29" s="278"/>
      <c r="U29" s="87"/>
      <c r="V29" s="87"/>
      <c r="W29" s="88"/>
    </row>
    <row r="30" spans="1:23">
      <c r="A30" s="327" t="s">
        <v>70</v>
      </c>
      <c r="B30" s="328"/>
      <c r="C30" s="329"/>
      <c r="D30" s="324" t="s">
        <v>71</v>
      </c>
      <c r="E30" s="325"/>
      <c r="F30" s="325"/>
      <c r="G30" s="325"/>
      <c r="H30" s="326"/>
      <c r="I30" s="67"/>
      <c r="J30" s="79">
        <v>27</v>
      </c>
      <c r="K30" s="80"/>
      <c r="L30" s="81"/>
      <c r="M30" s="82"/>
      <c r="N30" s="83"/>
      <c r="O30" s="83"/>
      <c r="P30" s="84"/>
      <c r="Q30" s="79">
        <v>6</v>
      </c>
      <c r="R30" s="89"/>
      <c r="S30" s="86"/>
      <c r="T30" s="278"/>
      <c r="U30" s="87"/>
      <c r="V30" s="87"/>
      <c r="W30" s="88"/>
    </row>
    <row r="31" spans="1:23">
      <c r="A31" s="108" t="s">
        <v>72</v>
      </c>
      <c r="B31" s="109">
        <f>G28</f>
        <v>0</v>
      </c>
      <c r="C31" s="99" t="e">
        <f>B31/$B$15</f>
        <v>#DIV/0!</v>
      </c>
      <c r="D31" s="356">
        <v>0.5</v>
      </c>
      <c r="E31" s="357"/>
      <c r="F31" s="112" t="s">
        <v>73</v>
      </c>
      <c r="G31" s="113" t="e">
        <f>IF(C31&lt;D31,"권장기준 미만","권장기준 초과")</f>
        <v>#DIV/0!</v>
      </c>
      <c r="H31" s="114" t="e">
        <f>IF(G31="권장기준 미만","양호","개선")</f>
        <v>#DIV/0!</v>
      </c>
      <c r="I31" s="67"/>
      <c r="J31" s="79">
        <v>28</v>
      </c>
      <c r="K31" s="80"/>
      <c r="L31" s="81"/>
      <c r="M31" s="82"/>
      <c r="N31" s="83"/>
      <c r="O31" s="83"/>
      <c r="P31" s="84"/>
      <c r="Q31" s="79">
        <v>7</v>
      </c>
      <c r="R31" s="89"/>
      <c r="S31" s="86"/>
      <c r="T31" s="278"/>
      <c r="U31" s="87"/>
      <c r="V31" s="87"/>
      <c r="W31" s="88"/>
    </row>
    <row r="32" spans="1:23">
      <c r="A32" s="108" t="s">
        <v>74</v>
      </c>
      <c r="B32" s="109">
        <f>SUM(B20:B27)</f>
        <v>0</v>
      </c>
      <c r="C32" s="99" t="e">
        <f>B32/$B$15</f>
        <v>#DIV/0!</v>
      </c>
      <c r="D32" s="356">
        <v>0.3</v>
      </c>
      <c r="E32" s="357"/>
      <c r="F32" s="112" t="s">
        <v>75</v>
      </c>
      <c r="G32" s="113" t="e">
        <f>IF(C32&lt;D32,"권장기준 미만","권장기준 초과")</f>
        <v>#DIV/0!</v>
      </c>
      <c r="H32" s="114" t="e">
        <f>IF(G32="권장기준 미만","개선","양호")</f>
        <v>#DIV/0!</v>
      </c>
      <c r="J32" s="79">
        <v>29</v>
      </c>
      <c r="K32" s="80"/>
      <c r="L32" s="81"/>
      <c r="M32" s="82"/>
      <c r="N32" s="83"/>
      <c r="O32" s="83"/>
      <c r="P32" s="84"/>
      <c r="Q32" s="79">
        <v>8</v>
      </c>
      <c r="R32" s="89"/>
      <c r="S32" s="86"/>
      <c r="T32" s="278"/>
      <c r="U32" s="87"/>
      <c r="V32" s="87"/>
      <c r="W32" s="88"/>
    </row>
    <row r="33" spans="1:23">
      <c r="A33" s="108" t="s">
        <v>76</v>
      </c>
      <c r="B33" s="109">
        <f>B19</f>
        <v>0</v>
      </c>
      <c r="C33" s="99" t="e">
        <f>B33/$B$15</f>
        <v>#DIV/0!</v>
      </c>
      <c r="D33" s="356">
        <v>0.09</v>
      </c>
      <c r="E33" s="357"/>
      <c r="F33" s="112" t="s">
        <v>73</v>
      </c>
      <c r="G33" s="113" t="e">
        <f>IF(C33&lt;D33,"권장기준 미만","권장기준 초과")</f>
        <v>#DIV/0!</v>
      </c>
      <c r="H33" s="114" t="e">
        <f>IF(G33="권장기준 미만","양호","개선")</f>
        <v>#DIV/0!</v>
      </c>
      <c r="J33" s="79">
        <v>30</v>
      </c>
      <c r="K33" s="80"/>
      <c r="L33" s="81"/>
      <c r="M33" s="82"/>
      <c r="N33" s="83"/>
      <c r="O33" s="83"/>
      <c r="P33" s="84"/>
      <c r="Q33" s="79">
        <v>9</v>
      </c>
      <c r="R33" s="89"/>
      <c r="S33" s="86"/>
      <c r="T33" s="278"/>
      <c r="U33" s="87"/>
      <c r="V33" s="87"/>
      <c r="W33" s="88"/>
    </row>
    <row r="34" spans="1:23" ht="12.75" thickBot="1">
      <c r="A34" s="115" t="s">
        <v>77</v>
      </c>
      <c r="B34" s="116">
        <f>B17+B18</f>
        <v>0</v>
      </c>
      <c r="C34" s="117" t="e">
        <f>B34/$B$15</f>
        <v>#DIV/0!</v>
      </c>
      <c r="D34" s="358">
        <v>0.15</v>
      </c>
      <c r="E34" s="359"/>
      <c r="F34" s="118" t="s">
        <v>73</v>
      </c>
      <c r="G34" s="119" t="e">
        <f>IF(C34&lt;D34,"권장기준 미만","권장기준 초과")</f>
        <v>#DIV/0!</v>
      </c>
      <c r="H34" s="120" t="e">
        <f>IF(G34="권장기준 미만","양호","개선")</f>
        <v>#DIV/0!</v>
      </c>
      <c r="J34" s="79">
        <v>31</v>
      </c>
      <c r="K34" s="80"/>
      <c r="L34" s="81"/>
      <c r="M34" s="82"/>
      <c r="N34" s="83"/>
      <c r="O34" s="83"/>
      <c r="P34" s="84"/>
      <c r="Q34" s="79">
        <v>10</v>
      </c>
      <c r="R34" s="89"/>
      <c r="S34" s="86"/>
      <c r="T34" s="278"/>
      <c r="U34" s="87"/>
      <c r="V34" s="87"/>
      <c r="W34" s="88"/>
    </row>
    <row r="35" spans="1:23" ht="12.75" thickBot="1">
      <c r="J35" s="79">
        <v>32</v>
      </c>
      <c r="K35" s="80"/>
      <c r="L35" s="81"/>
      <c r="M35" s="82"/>
      <c r="N35" s="83"/>
      <c r="O35" s="83"/>
      <c r="P35" s="84"/>
      <c r="Q35" s="79">
        <v>11</v>
      </c>
      <c r="R35" s="89"/>
      <c r="S35" s="86"/>
      <c r="T35" s="278"/>
      <c r="U35" s="87"/>
      <c r="V35" s="87"/>
      <c r="W35" s="88"/>
    </row>
    <row r="36" spans="1:23">
      <c r="A36" s="324" t="s">
        <v>98</v>
      </c>
      <c r="B36" s="325"/>
      <c r="C36" s="326"/>
      <c r="E36" s="327" t="s">
        <v>68</v>
      </c>
      <c r="F36" s="328"/>
      <c r="G36" s="328"/>
      <c r="H36" s="329"/>
      <c r="J36" s="79">
        <v>33</v>
      </c>
      <c r="K36" s="80"/>
      <c r="L36" s="81"/>
      <c r="M36" s="82"/>
      <c r="N36" s="83"/>
      <c r="O36" s="83"/>
      <c r="P36" s="84"/>
      <c r="Q36" s="79">
        <v>12</v>
      </c>
      <c r="R36" s="89"/>
      <c r="S36" s="86"/>
      <c r="T36" s="278"/>
      <c r="U36" s="87"/>
      <c r="V36" s="87"/>
      <c r="W36" s="88"/>
    </row>
    <row r="37" spans="1:23">
      <c r="A37" s="347"/>
      <c r="B37" s="348"/>
      <c r="C37" s="349"/>
      <c r="E37" s="345" t="str">
        <f>연간현금흐름!B51</f>
        <v>신용카드</v>
      </c>
      <c r="F37" s="346"/>
      <c r="G37" s="109">
        <f>SUMIF($N$4:$N$56,E37,$M$4:$M$56)+SUMIF($U$4:$U$57,E37,$T$4:$T$57)</f>
        <v>0</v>
      </c>
      <c r="H37" s="110" t="e">
        <f t="shared" ref="H37:H44" si="14">G37/$G$44</f>
        <v>#DIV/0!</v>
      </c>
      <c r="J37" s="79">
        <v>34</v>
      </c>
      <c r="K37" s="80"/>
      <c r="L37" s="81"/>
      <c r="M37" s="82"/>
      <c r="N37" s="83"/>
      <c r="O37" s="83"/>
      <c r="P37" s="84"/>
      <c r="Q37" s="79">
        <v>13</v>
      </c>
      <c r="R37" s="89"/>
      <c r="S37" s="86"/>
      <c r="T37" s="278"/>
      <c r="U37" s="87"/>
      <c r="V37" s="87"/>
      <c r="W37" s="88"/>
    </row>
    <row r="38" spans="1:23">
      <c r="A38" s="350"/>
      <c r="B38" s="351"/>
      <c r="C38" s="352"/>
      <c r="E38" s="345" t="str">
        <f>연간현금흐름!B52</f>
        <v>체크카드</v>
      </c>
      <c r="F38" s="346"/>
      <c r="G38" s="109">
        <f t="shared" ref="G38:G43" si="15">SUMIF($N$4:$N$56,E38,$M$4:$M$56)+SUMIF($U$4:$U$57,E38,$T$4:$T$57)</f>
        <v>0</v>
      </c>
      <c r="H38" s="110" t="e">
        <f t="shared" si="14"/>
        <v>#DIV/0!</v>
      </c>
      <c r="J38" s="79">
        <v>35</v>
      </c>
      <c r="K38" s="80"/>
      <c r="L38" s="81"/>
      <c r="M38" s="82"/>
      <c r="N38" s="83"/>
      <c r="O38" s="83"/>
      <c r="P38" s="84"/>
      <c r="Q38" s="79">
        <v>14</v>
      </c>
      <c r="R38" s="89"/>
      <c r="S38" s="86"/>
      <c r="T38" s="278"/>
      <c r="U38" s="87"/>
      <c r="V38" s="87"/>
      <c r="W38" s="88"/>
    </row>
    <row r="39" spans="1:23">
      <c r="A39" s="350"/>
      <c r="B39" s="351"/>
      <c r="C39" s="352"/>
      <c r="E39" s="345" t="str">
        <f>연간현금흐름!B53</f>
        <v>신랑용돈</v>
      </c>
      <c r="F39" s="346"/>
      <c r="G39" s="109">
        <f t="shared" si="15"/>
        <v>0</v>
      </c>
      <c r="H39" s="110" t="e">
        <f t="shared" si="14"/>
        <v>#DIV/0!</v>
      </c>
      <c r="J39" s="79">
        <v>36</v>
      </c>
      <c r="K39" s="80"/>
      <c r="L39" s="81"/>
      <c r="M39" s="82"/>
      <c r="N39" s="83"/>
      <c r="O39" s="83"/>
      <c r="P39" s="84"/>
      <c r="Q39" s="79">
        <v>15</v>
      </c>
      <c r="R39" s="89"/>
      <c r="S39" s="86"/>
      <c r="T39" s="278"/>
      <c r="U39" s="87"/>
      <c r="V39" s="87"/>
      <c r="W39" s="88"/>
    </row>
    <row r="40" spans="1:23">
      <c r="A40" s="350"/>
      <c r="B40" s="351"/>
      <c r="C40" s="352"/>
      <c r="E40" s="345" t="str">
        <f>연간현금흐름!B54</f>
        <v>신부용돈</v>
      </c>
      <c r="F40" s="346"/>
      <c r="G40" s="109">
        <f t="shared" si="15"/>
        <v>0</v>
      </c>
      <c r="H40" s="110" t="e">
        <f t="shared" si="14"/>
        <v>#DIV/0!</v>
      </c>
      <c r="J40" s="79">
        <v>37</v>
      </c>
      <c r="K40" s="80"/>
      <c r="L40" s="81"/>
      <c r="M40" s="82"/>
      <c r="N40" s="83"/>
      <c r="O40" s="83"/>
      <c r="P40" s="84"/>
      <c r="Q40" s="79">
        <v>16</v>
      </c>
      <c r="R40" s="89"/>
      <c r="S40" s="86"/>
      <c r="T40" s="278"/>
      <c r="U40" s="87"/>
      <c r="V40" s="87"/>
      <c r="W40" s="88"/>
    </row>
    <row r="41" spans="1:23">
      <c r="A41" s="350"/>
      <c r="B41" s="351"/>
      <c r="C41" s="352"/>
      <c r="E41" s="345" t="str">
        <f>연간현금흐름!B55</f>
        <v>현금</v>
      </c>
      <c r="F41" s="346"/>
      <c r="G41" s="109">
        <f t="shared" si="15"/>
        <v>0</v>
      </c>
      <c r="H41" s="110" t="e">
        <f t="shared" si="14"/>
        <v>#DIV/0!</v>
      </c>
      <c r="J41" s="79">
        <v>38</v>
      </c>
      <c r="K41" s="80"/>
      <c r="L41" s="81"/>
      <c r="M41" s="82"/>
      <c r="N41" s="83"/>
      <c r="O41" s="83"/>
      <c r="P41" s="84"/>
      <c r="Q41" s="79">
        <v>17</v>
      </c>
      <c r="R41" s="89"/>
      <c r="S41" s="86"/>
      <c r="T41" s="278"/>
      <c r="U41" s="87"/>
      <c r="V41" s="87"/>
      <c r="W41" s="88"/>
    </row>
    <row r="42" spans="1:23">
      <c r="A42" s="350"/>
      <c r="B42" s="351"/>
      <c r="C42" s="352"/>
      <c r="E42" s="345" t="str">
        <f>연간현금흐름!B56</f>
        <v>포인트</v>
      </c>
      <c r="F42" s="346"/>
      <c r="G42" s="109">
        <f t="shared" si="15"/>
        <v>0</v>
      </c>
      <c r="H42" s="110" t="e">
        <f t="shared" si="14"/>
        <v>#DIV/0!</v>
      </c>
      <c r="J42" s="79">
        <v>39</v>
      </c>
      <c r="K42" s="80"/>
      <c r="L42" s="81"/>
      <c r="M42" s="82"/>
      <c r="N42" s="83"/>
      <c r="O42" s="83"/>
      <c r="P42" s="84"/>
      <c r="Q42" s="79"/>
      <c r="R42" s="89"/>
      <c r="S42" s="105" t="s">
        <v>185</v>
      </c>
      <c r="T42" s="279">
        <f>SUM(T24:T41)</f>
        <v>0</v>
      </c>
      <c r="U42" s="87"/>
      <c r="V42" s="87"/>
      <c r="W42" s="88"/>
    </row>
    <row r="43" spans="1:23">
      <c r="A43" s="350"/>
      <c r="B43" s="351"/>
      <c r="C43" s="352"/>
      <c r="E43" s="345" t="str">
        <f>연간현금흐름!B57</f>
        <v>기타</v>
      </c>
      <c r="F43" s="346"/>
      <c r="G43" s="109">
        <f t="shared" si="15"/>
        <v>0</v>
      </c>
      <c r="H43" s="110" t="e">
        <f t="shared" si="14"/>
        <v>#DIV/0!</v>
      </c>
      <c r="J43" s="79">
        <v>40</v>
      </c>
      <c r="K43" s="80"/>
      <c r="L43" s="81"/>
      <c r="M43" s="82"/>
      <c r="N43" s="83"/>
      <c r="O43" s="83"/>
      <c r="P43" s="84"/>
      <c r="Q43" s="79"/>
      <c r="R43" s="106"/>
      <c r="S43" s="107"/>
      <c r="T43" s="277"/>
      <c r="U43" s="83"/>
      <c r="V43" s="259"/>
      <c r="W43" s="84"/>
    </row>
    <row r="44" spans="1:23" ht="12.75" thickBot="1">
      <c r="A44" s="353"/>
      <c r="B44" s="354"/>
      <c r="C44" s="355"/>
      <c r="E44" s="335" t="s">
        <v>69</v>
      </c>
      <c r="F44" s="336"/>
      <c r="G44" s="111">
        <f>SUM(G37:G43)</f>
        <v>0</v>
      </c>
      <c r="H44" s="212" t="e">
        <f t="shared" si="14"/>
        <v>#DIV/0!</v>
      </c>
      <c r="J44" s="79">
        <v>41</v>
      </c>
      <c r="K44" s="80"/>
      <c r="L44" s="81"/>
      <c r="M44" s="82"/>
      <c r="N44" s="83"/>
      <c r="O44" s="83"/>
      <c r="P44" s="84"/>
      <c r="Q44" s="79"/>
      <c r="R44" s="124" t="s">
        <v>186</v>
      </c>
      <c r="S44" s="125"/>
      <c r="T44" s="280"/>
      <c r="U44" s="126"/>
      <c r="V44" s="126"/>
      <c r="W44" s="127"/>
    </row>
    <row r="45" spans="1:23">
      <c r="J45" s="79">
        <v>42</v>
      </c>
      <c r="K45" s="80"/>
      <c r="L45" s="81"/>
      <c r="M45" s="82"/>
      <c r="N45" s="83"/>
      <c r="O45" s="83"/>
      <c r="P45" s="84"/>
      <c r="Q45" s="79">
        <v>1</v>
      </c>
      <c r="R45" s="128"/>
      <c r="S45" s="125"/>
      <c r="T45" s="280"/>
      <c r="U45" s="126"/>
      <c r="V45" s="126"/>
      <c r="W45" s="127"/>
    </row>
    <row r="46" spans="1:23">
      <c r="J46" s="79">
        <v>43</v>
      </c>
      <c r="K46" s="80"/>
      <c r="L46" s="81"/>
      <c r="M46" s="82"/>
      <c r="N46" s="83"/>
      <c r="O46" s="83"/>
      <c r="P46" s="84"/>
      <c r="Q46" s="79">
        <v>2</v>
      </c>
      <c r="R46" s="128"/>
      <c r="S46" s="125"/>
      <c r="T46" s="280"/>
      <c r="U46" s="126"/>
      <c r="V46" s="126"/>
      <c r="W46" s="127"/>
    </row>
    <row r="47" spans="1:23">
      <c r="J47" s="79">
        <v>44</v>
      </c>
      <c r="K47" s="80"/>
      <c r="L47" s="81"/>
      <c r="M47" s="82"/>
      <c r="N47" s="83"/>
      <c r="O47" s="83"/>
      <c r="P47" s="84"/>
      <c r="Q47" s="79">
        <v>3</v>
      </c>
      <c r="R47" s="128"/>
      <c r="S47" s="125"/>
      <c r="T47" s="280"/>
      <c r="U47" s="126"/>
      <c r="V47" s="126"/>
      <c r="W47" s="127"/>
    </row>
    <row r="48" spans="1:23">
      <c r="J48" s="79">
        <v>45</v>
      </c>
      <c r="K48" s="80"/>
      <c r="L48" s="81"/>
      <c r="M48" s="82"/>
      <c r="N48" s="83"/>
      <c r="O48" s="83"/>
      <c r="P48" s="84"/>
      <c r="Q48" s="79">
        <v>4</v>
      </c>
      <c r="R48" s="128"/>
      <c r="S48" s="131" t="s">
        <v>185</v>
      </c>
      <c r="T48" s="281">
        <f>SUM(T44:T47)</f>
        <v>0</v>
      </c>
      <c r="U48" s="126"/>
      <c r="V48" s="126"/>
      <c r="W48" s="127"/>
    </row>
    <row r="49" spans="10:23">
      <c r="J49" s="79">
        <v>46</v>
      </c>
      <c r="K49" s="80"/>
      <c r="L49" s="81"/>
      <c r="M49" s="82"/>
      <c r="N49" s="83"/>
      <c r="O49" s="83"/>
      <c r="P49" s="84"/>
      <c r="Q49" s="79"/>
      <c r="R49" s="121"/>
      <c r="S49" s="122"/>
      <c r="T49" s="277"/>
      <c r="U49" s="83"/>
      <c r="V49" s="259"/>
      <c r="W49" s="123"/>
    </row>
    <row r="50" spans="10:23">
      <c r="J50" s="79">
        <v>47</v>
      </c>
      <c r="K50" s="121"/>
      <c r="L50" s="122"/>
      <c r="M50" s="82"/>
      <c r="N50" s="83"/>
      <c r="O50" s="83"/>
      <c r="P50" s="84"/>
      <c r="Q50" s="79"/>
      <c r="R50" s="219" t="s">
        <v>187</v>
      </c>
      <c r="S50" s="220"/>
      <c r="T50" s="282"/>
      <c r="U50" s="221"/>
      <c r="V50" s="221"/>
      <c r="W50" s="222"/>
    </row>
    <row r="51" spans="10:23">
      <c r="J51" s="79">
        <v>48</v>
      </c>
      <c r="K51" s="121"/>
      <c r="L51" s="122"/>
      <c r="M51" s="82"/>
      <c r="N51" s="83"/>
      <c r="O51" s="83"/>
      <c r="P51" s="84"/>
      <c r="Q51" s="79">
        <v>1</v>
      </c>
      <c r="R51" s="223"/>
      <c r="S51" s="220"/>
      <c r="T51" s="282"/>
      <c r="U51" s="221"/>
      <c r="V51" s="221"/>
      <c r="W51" s="222"/>
    </row>
    <row r="52" spans="10:23">
      <c r="J52" s="79">
        <v>49</v>
      </c>
      <c r="K52" s="121"/>
      <c r="L52" s="122"/>
      <c r="M52" s="82"/>
      <c r="N52" s="83"/>
      <c r="O52" s="83"/>
      <c r="P52" s="84"/>
      <c r="Q52" s="79">
        <v>2</v>
      </c>
      <c r="R52" s="223"/>
      <c r="S52" s="220"/>
      <c r="T52" s="282"/>
      <c r="U52" s="221"/>
      <c r="V52" s="221"/>
      <c r="W52" s="222"/>
    </row>
    <row r="53" spans="10:23">
      <c r="J53" s="79">
        <v>50</v>
      </c>
      <c r="K53" s="121"/>
      <c r="L53" s="122"/>
      <c r="M53" s="82"/>
      <c r="N53" s="83"/>
      <c r="O53" s="83"/>
      <c r="P53" s="84"/>
      <c r="Q53" s="79">
        <v>3</v>
      </c>
      <c r="R53" s="223"/>
      <c r="S53" s="220"/>
      <c r="T53" s="282"/>
      <c r="U53" s="221"/>
      <c r="V53" s="221"/>
      <c r="W53" s="222"/>
    </row>
    <row r="54" spans="10:23">
      <c r="J54" s="79">
        <v>51</v>
      </c>
      <c r="K54" s="121"/>
      <c r="L54" s="122"/>
      <c r="M54" s="82"/>
      <c r="N54" s="83"/>
      <c r="O54" s="83"/>
      <c r="P54" s="84"/>
      <c r="Q54" s="79">
        <v>4</v>
      </c>
      <c r="R54" s="223"/>
      <c r="S54" s="220"/>
      <c r="T54" s="282"/>
      <c r="U54" s="221"/>
      <c r="V54" s="221"/>
      <c r="W54" s="222"/>
    </row>
    <row r="55" spans="10:23">
      <c r="J55" s="79">
        <v>52</v>
      </c>
      <c r="K55" s="121"/>
      <c r="L55" s="122"/>
      <c r="M55" s="82"/>
      <c r="N55" s="83"/>
      <c r="O55" s="83"/>
      <c r="P55" s="84"/>
      <c r="Q55" s="79">
        <v>5</v>
      </c>
      <c r="R55" s="223"/>
      <c r="S55" s="220"/>
      <c r="T55" s="282"/>
      <c r="U55" s="221"/>
      <c r="V55" s="221"/>
      <c r="W55" s="222"/>
    </row>
    <row r="56" spans="10:23">
      <c r="J56" s="79">
        <v>53</v>
      </c>
      <c r="K56" s="121"/>
      <c r="L56" s="122"/>
      <c r="M56" s="82"/>
      <c r="N56" s="83"/>
      <c r="O56" s="83"/>
      <c r="P56" s="84"/>
      <c r="Q56" s="79">
        <v>6</v>
      </c>
      <c r="R56" s="223"/>
      <c r="S56" s="220"/>
      <c r="T56" s="282"/>
      <c r="U56" s="221"/>
      <c r="V56" s="221"/>
      <c r="W56" s="222"/>
    </row>
    <row r="57" spans="10:23">
      <c r="J57" s="79"/>
      <c r="K57" s="121"/>
      <c r="L57" s="129" t="s">
        <v>63</v>
      </c>
      <c r="M57" s="130">
        <f>SUM(M4:M56)</f>
        <v>0</v>
      </c>
      <c r="N57" s="83"/>
      <c r="O57" s="83"/>
      <c r="P57" s="84"/>
      <c r="Q57" s="79"/>
      <c r="R57" s="223"/>
      <c r="S57" s="224" t="s">
        <v>63</v>
      </c>
      <c r="T57" s="283">
        <f>SUM(T50:T56)</f>
        <v>0</v>
      </c>
      <c r="U57" s="221"/>
      <c r="V57" s="221"/>
      <c r="W57" s="222"/>
    </row>
  </sheetData>
  <mergeCells count="28">
    <mergeCell ref="A37:C44"/>
    <mergeCell ref="E37:F37"/>
    <mergeCell ref="E38:F38"/>
    <mergeCell ref="E39:F39"/>
    <mergeCell ref="E40:F40"/>
    <mergeCell ref="E41:F41"/>
    <mergeCell ref="E42:F42"/>
    <mergeCell ref="E43:F43"/>
    <mergeCell ref="E44:F44"/>
    <mergeCell ref="D31:E31"/>
    <mergeCell ref="D32:E32"/>
    <mergeCell ref="D33:E33"/>
    <mergeCell ref="D34:E34"/>
    <mergeCell ref="A36:C36"/>
    <mergeCell ref="E36:H36"/>
    <mergeCell ref="A30:C30"/>
    <mergeCell ref="D30:H30"/>
    <mergeCell ref="B1:C1"/>
    <mergeCell ref="D1:H1"/>
    <mergeCell ref="A3:C3"/>
    <mergeCell ref="E3:H3"/>
    <mergeCell ref="E4:E15"/>
    <mergeCell ref="G15:H15"/>
    <mergeCell ref="A16:C16"/>
    <mergeCell ref="E16:E27"/>
    <mergeCell ref="G27:H27"/>
    <mergeCell ref="E28:F28"/>
    <mergeCell ref="G28:H28"/>
  </mergeCells>
  <phoneticPr fontId="11" type="noConversion"/>
  <dataValidations count="5">
    <dataValidation type="list" allowBlank="1" showInputMessage="1" showErrorMessage="1" sqref="N4:N56 U4:U21 U24:U41 U44:U47 U50:U56">
      <formula1>$E$37:$E$43</formula1>
    </dataValidation>
    <dataValidation type="list" allowBlank="1" showInputMessage="1" showErrorMessage="1" sqref="N57 U48 U42 U22 U57">
      <formula1>$E$37:$E$41</formula1>
    </dataValidation>
    <dataValidation type="list" allowBlank="1" showInputMessage="1" showErrorMessage="1" sqref="U43 U23 U49">
      <formula1>$E$37:$E$39</formula1>
    </dataValidation>
    <dataValidation type="list" allowBlank="1" showInputMessage="1" showErrorMessage="1" sqref="P4:P57 W4:W57">
      <formula1>$A$17:$A$27</formula1>
    </dataValidation>
    <dataValidation type="list" allowBlank="1" showInputMessage="1" showErrorMessage="1" sqref="O4:O57 V4:V57">
      <formula1>$F$4:$F$26</formula1>
    </dataValidation>
  </dataValidations>
  <pageMargins left="0.70866141732283472" right="0.70866141732283472" top="0.74803149606299213" bottom="0.74803149606299213" header="0.31496062992125984" footer="0.31496062992125984"/>
  <pageSetup paperSize="9" scale="95" orientation="portrait" r:id="rId1"/>
  <colBreaks count="2" manualBreakCount="2">
    <brk id="9" max="1048575" man="1"/>
    <brk id="16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W57"/>
  <sheetViews>
    <sheetView zoomScale="90" zoomScaleNormal="90" workbookViewId="0">
      <selection activeCell="X71" sqref="X71"/>
    </sheetView>
  </sheetViews>
  <sheetFormatPr defaultRowHeight="12"/>
  <cols>
    <col min="1" max="1" width="12.625" style="4" customWidth="1"/>
    <col min="2" max="2" width="10.625" style="4" customWidth="1"/>
    <col min="3" max="3" width="8.5" style="4" bestFit="1" customWidth="1"/>
    <col min="4" max="4" width="1.25" style="4" customWidth="1"/>
    <col min="5" max="5" width="3" style="4" bestFit="1" customWidth="1"/>
    <col min="6" max="6" width="12" style="4" customWidth="1"/>
    <col min="7" max="7" width="10.875" style="4" customWidth="1"/>
    <col min="8" max="8" width="8.5" style="4" bestFit="1" customWidth="1"/>
    <col min="9" max="9" width="0.875" style="4" customWidth="1"/>
    <col min="10" max="10" width="4.125" style="4" customWidth="1"/>
    <col min="11" max="11" width="9.625" style="4" customWidth="1"/>
    <col min="12" max="12" width="43.625" style="4" customWidth="1"/>
    <col min="13" max="13" width="11.625" style="4" customWidth="1"/>
    <col min="14" max="16" width="8.625" style="4" customWidth="1"/>
    <col min="17" max="17" width="4.125" style="4" customWidth="1"/>
    <col min="18" max="18" width="9.625" style="4" customWidth="1"/>
    <col min="19" max="19" width="35.125" style="4" customWidth="1"/>
    <col min="20" max="20" width="11.625" style="272" customWidth="1"/>
    <col min="21" max="22" width="8.625" style="4" customWidth="1"/>
    <col min="23" max="23" width="9.25" style="4" bestFit="1" customWidth="1"/>
    <col min="24" max="16384" width="9" style="4"/>
  </cols>
  <sheetData>
    <row r="1" spans="1:23" ht="21" thickBot="1">
      <c r="A1" s="65" t="s">
        <v>121</v>
      </c>
      <c r="B1" s="322" t="str">
        <f>연간현금흐름!A1</f>
        <v>우리 집</v>
      </c>
      <c r="C1" s="322"/>
      <c r="D1" s="323" t="s">
        <v>9</v>
      </c>
      <c r="E1" s="323"/>
      <c r="F1" s="323"/>
      <c r="G1" s="323"/>
      <c r="H1" s="323"/>
      <c r="I1" s="66"/>
      <c r="J1" s="66"/>
      <c r="K1" s="66"/>
      <c r="L1" s="66"/>
      <c r="M1" s="66"/>
      <c r="N1" s="66"/>
      <c r="O1" s="66"/>
      <c r="P1" s="66"/>
    </row>
    <row r="2" spans="1:23" ht="8.25" customHeight="1" thickTop="1" thickBot="1">
      <c r="I2" s="67"/>
    </row>
    <row r="3" spans="1:23">
      <c r="A3" s="324" t="s">
        <v>0</v>
      </c>
      <c r="B3" s="325"/>
      <c r="C3" s="326"/>
      <c r="D3" s="68"/>
      <c r="E3" s="327" t="s">
        <v>1</v>
      </c>
      <c r="F3" s="328"/>
      <c r="G3" s="328"/>
      <c r="H3" s="329"/>
      <c r="I3" s="69"/>
      <c r="J3" s="70" t="s">
        <v>3</v>
      </c>
      <c r="K3" s="71" t="s">
        <v>4</v>
      </c>
      <c r="L3" s="71" t="s">
        <v>5</v>
      </c>
      <c r="M3" s="71" t="s">
        <v>6</v>
      </c>
      <c r="N3" s="71" t="s">
        <v>7</v>
      </c>
      <c r="O3" s="71" t="s">
        <v>8</v>
      </c>
      <c r="P3" s="72" t="s">
        <v>166</v>
      </c>
      <c r="Q3" s="70" t="s">
        <v>3</v>
      </c>
      <c r="R3" s="71" t="s">
        <v>188</v>
      </c>
      <c r="S3" s="71" t="s">
        <v>189</v>
      </c>
      <c r="T3" s="273" t="s">
        <v>168</v>
      </c>
      <c r="U3" s="71" t="s">
        <v>7</v>
      </c>
      <c r="V3" s="71" t="s">
        <v>190</v>
      </c>
      <c r="W3" s="72" t="s">
        <v>166</v>
      </c>
    </row>
    <row r="4" spans="1:23" ht="12" customHeight="1">
      <c r="A4" s="73" t="s">
        <v>100</v>
      </c>
      <c r="B4" s="74"/>
      <c r="C4" s="75" t="e">
        <f t="shared" ref="C4:C9" si="0">B4/$B$14</f>
        <v>#DIV/0!</v>
      </c>
      <c r="E4" s="330" t="s">
        <v>2</v>
      </c>
      <c r="F4" s="76" t="str">
        <f>연간현금흐름!B11</f>
        <v>인터넷마트</v>
      </c>
      <c r="G4" s="77">
        <f>SUMIF($O$4:$O$56,F4,$M$4:$M$56)+SUMIF($V$4:$V$57,F4,$T$4:$T$57)</f>
        <v>0</v>
      </c>
      <c r="H4" s="75" t="e">
        <f>G4/$G$28</f>
        <v>#DIV/0!</v>
      </c>
      <c r="I4" s="78"/>
      <c r="J4" s="79">
        <v>1</v>
      </c>
      <c r="K4" s="80"/>
      <c r="L4" s="81"/>
      <c r="M4" s="82"/>
      <c r="N4" s="83"/>
      <c r="O4" s="83"/>
      <c r="P4" s="84"/>
      <c r="R4" s="213" t="s">
        <v>191</v>
      </c>
      <c r="S4" s="214"/>
      <c r="T4" s="274"/>
      <c r="U4" s="215"/>
      <c r="V4" s="215"/>
      <c r="W4" s="216"/>
    </row>
    <row r="5" spans="1:23">
      <c r="A5" s="73"/>
      <c r="B5" s="74"/>
      <c r="C5" s="75" t="e">
        <f t="shared" si="0"/>
        <v>#DIV/0!</v>
      </c>
      <c r="E5" s="331"/>
      <c r="F5" s="76" t="str">
        <f>연간현금흐름!B12</f>
        <v>동네마트</v>
      </c>
      <c r="G5" s="77">
        <f t="shared" ref="G5:G14" si="1">SUMIF($O$4:$O$56,F5,$M$4:$M$56)+SUMIF($V$4:$V$57,F5,$T$4:$T$57)</f>
        <v>0</v>
      </c>
      <c r="H5" s="75" t="e">
        <f t="shared" ref="H5:H14" si="2">G5/$G$28</f>
        <v>#DIV/0!</v>
      </c>
      <c r="I5" s="78"/>
      <c r="J5" s="79">
        <v>2</v>
      </c>
      <c r="K5" s="80"/>
      <c r="L5" s="81"/>
      <c r="M5" s="82"/>
      <c r="N5" s="83"/>
      <c r="O5" s="83"/>
      <c r="P5" s="84"/>
      <c r="Q5" s="79">
        <v>1</v>
      </c>
      <c r="R5" s="217"/>
      <c r="S5" s="214"/>
      <c r="T5" s="274"/>
      <c r="U5" s="215"/>
      <c r="V5" s="215"/>
      <c r="W5" s="216"/>
    </row>
    <row r="6" spans="1:23">
      <c r="A6" s="73"/>
      <c r="B6" s="74"/>
      <c r="C6" s="75" t="e">
        <f t="shared" si="0"/>
        <v>#DIV/0!</v>
      </c>
      <c r="E6" s="331"/>
      <c r="F6" s="76" t="str">
        <f>연간현금흐름!B13</f>
        <v>편의점</v>
      </c>
      <c r="G6" s="77">
        <f t="shared" si="1"/>
        <v>0</v>
      </c>
      <c r="H6" s="75" t="e">
        <f t="shared" si="2"/>
        <v>#DIV/0!</v>
      </c>
      <c r="I6" s="78"/>
      <c r="J6" s="79">
        <v>3</v>
      </c>
      <c r="K6" s="80"/>
      <c r="L6" s="81"/>
      <c r="M6" s="82"/>
      <c r="N6" s="83"/>
      <c r="O6" s="83"/>
      <c r="P6" s="84"/>
      <c r="Q6" s="79">
        <v>2</v>
      </c>
      <c r="R6" s="217"/>
      <c r="S6" s="214"/>
      <c r="T6" s="274"/>
      <c r="U6" s="215"/>
      <c r="V6" s="215"/>
      <c r="W6" s="216"/>
    </row>
    <row r="7" spans="1:23">
      <c r="A7" s="73" t="s">
        <v>101</v>
      </c>
      <c r="B7" s="74"/>
      <c r="C7" s="75" t="e">
        <f t="shared" si="0"/>
        <v>#DIV/0!</v>
      </c>
      <c r="E7" s="331"/>
      <c r="F7" s="76" t="str">
        <f>연간현금흐름!B14</f>
        <v>외식</v>
      </c>
      <c r="G7" s="77">
        <f t="shared" si="1"/>
        <v>0</v>
      </c>
      <c r="H7" s="75" t="e">
        <f t="shared" si="2"/>
        <v>#DIV/0!</v>
      </c>
      <c r="I7" s="78"/>
      <c r="J7" s="79">
        <v>4</v>
      </c>
      <c r="K7" s="80"/>
      <c r="L7" s="81"/>
      <c r="M7" s="82"/>
      <c r="N7" s="83"/>
      <c r="O7" s="83"/>
      <c r="P7" s="84"/>
      <c r="Q7" s="79">
        <v>3</v>
      </c>
      <c r="R7" s="217"/>
      <c r="S7" s="214"/>
      <c r="T7" s="274"/>
      <c r="U7" s="215"/>
      <c r="V7" s="215"/>
      <c r="W7" s="216"/>
    </row>
    <row r="8" spans="1:23">
      <c r="A8" s="73"/>
      <c r="B8" s="74"/>
      <c r="C8" s="75" t="e">
        <f t="shared" si="0"/>
        <v>#DIV/0!</v>
      </c>
      <c r="E8" s="331"/>
      <c r="F8" s="76" t="str">
        <f>연간현금흐름!B15</f>
        <v>난방비</v>
      </c>
      <c r="G8" s="77">
        <f t="shared" si="1"/>
        <v>0</v>
      </c>
      <c r="H8" s="75" t="e">
        <f t="shared" si="2"/>
        <v>#DIV/0!</v>
      </c>
      <c r="I8" s="78"/>
      <c r="J8" s="79">
        <v>5</v>
      </c>
      <c r="K8" s="80"/>
      <c r="L8" s="81"/>
      <c r="M8" s="82"/>
      <c r="N8" s="83"/>
      <c r="O8" s="83"/>
      <c r="P8" s="84"/>
      <c r="Q8" s="79">
        <v>4</v>
      </c>
      <c r="R8" s="217"/>
      <c r="S8" s="214"/>
      <c r="T8" s="274"/>
      <c r="U8" s="215"/>
      <c r="V8" s="215"/>
      <c r="W8" s="216"/>
    </row>
    <row r="9" spans="1:23">
      <c r="A9" s="73"/>
      <c r="B9" s="74"/>
      <c r="C9" s="75" t="e">
        <f t="shared" si="0"/>
        <v>#DIV/0!</v>
      </c>
      <c r="E9" s="331"/>
      <c r="F9" s="76" t="str">
        <f>연간현금흐름!B16</f>
        <v>관리비</v>
      </c>
      <c r="G9" s="77">
        <f t="shared" si="1"/>
        <v>0</v>
      </c>
      <c r="H9" s="75" t="e">
        <f t="shared" si="2"/>
        <v>#DIV/0!</v>
      </c>
      <c r="I9" s="78"/>
      <c r="J9" s="79">
        <v>6</v>
      </c>
      <c r="K9" s="80"/>
      <c r="L9" s="81"/>
      <c r="M9" s="82"/>
      <c r="N9" s="83"/>
      <c r="O9" s="83"/>
      <c r="P9" s="84"/>
      <c r="Q9" s="79">
        <v>5</v>
      </c>
      <c r="R9" s="217"/>
      <c r="S9" s="214"/>
      <c r="T9" s="274"/>
      <c r="U9" s="215"/>
      <c r="V9" s="215"/>
      <c r="W9" s="216"/>
    </row>
    <row r="10" spans="1:23">
      <c r="A10" s="73" t="s">
        <v>99</v>
      </c>
      <c r="B10" s="74"/>
      <c r="C10" s="75" t="e">
        <f t="shared" ref="C10:C15" si="3">B10/$B$15</f>
        <v>#DIV/0!</v>
      </c>
      <c r="E10" s="331"/>
      <c r="F10" s="76" t="str">
        <f>연간현금흐름!B17</f>
        <v>통신비</v>
      </c>
      <c r="G10" s="77">
        <f t="shared" si="1"/>
        <v>0</v>
      </c>
      <c r="H10" s="75" t="e">
        <f t="shared" si="2"/>
        <v>#DIV/0!</v>
      </c>
      <c r="I10" s="78"/>
      <c r="J10" s="79">
        <v>7</v>
      </c>
      <c r="K10" s="80"/>
      <c r="L10" s="81"/>
      <c r="M10" s="82"/>
      <c r="N10" s="83"/>
      <c r="O10" s="83"/>
      <c r="P10" s="84"/>
      <c r="Q10" s="79">
        <v>6</v>
      </c>
      <c r="R10" s="217"/>
      <c r="S10" s="214"/>
      <c r="T10" s="274"/>
      <c r="U10" s="215"/>
      <c r="V10" s="215"/>
      <c r="W10" s="216"/>
    </row>
    <row r="11" spans="1:23">
      <c r="A11" s="73"/>
      <c r="B11" s="74"/>
      <c r="C11" s="75" t="e">
        <f t="shared" si="3"/>
        <v>#DIV/0!</v>
      </c>
      <c r="E11" s="331"/>
      <c r="F11" s="76" t="str">
        <f>연간현금흐름!B18</f>
        <v>주유비</v>
      </c>
      <c r="G11" s="77">
        <f t="shared" si="1"/>
        <v>0</v>
      </c>
      <c r="H11" s="75" t="e">
        <f t="shared" si="2"/>
        <v>#DIV/0!</v>
      </c>
      <c r="I11" s="78"/>
      <c r="J11" s="79">
        <v>8</v>
      </c>
      <c r="K11" s="80"/>
      <c r="L11" s="81"/>
      <c r="M11" s="82"/>
      <c r="N11" s="83"/>
      <c r="O11" s="83"/>
      <c r="P11" s="84"/>
      <c r="Q11" s="79">
        <v>7</v>
      </c>
      <c r="R11" s="217"/>
      <c r="S11" s="214"/>
      <c r="T11" s="274"/>
      <c r="U11" s="215"/>
      <c r="V11" s="215"/>
      <c r="W11" s="216"/>
    </row>
    <row r="12" spans="1:23">
      <c r="A12" s="73"/>
      <c r="B12" s="74"/>
      <c r="C12" s="75" t="e">
        <f t="shared" si="3"/>
        <v>#DIV/0!</v>
      </c>
      <c r="E12" s="331"/>
      <c r="F12" s="76" t="str">
        <f>연간현금흐름!B19</f>
        <v>자동차</v>
      </c>
      <c r="G12" s="77">
        <f t="shared" si="1"/>
        <v>0</v>
      </c>
      <c r="H12" s="75" t="e">
        <f t="shared" si="2"/>
        <v>#DIV/0!</v>
      </c>
      <c r="I12" s="78"/>
      <c r="J12" s="79">
        <v>9</v>
      </c>
      <c r="K12" s="80"/>
      <c r="L12" s="81"/>
      <c r="M12" s="82"/>
      <c r="N12" s="83"/>
      <c r="O12" s="83"/>
      <c r="P12" s="84"/>
      <c r="Q12" s="79">
        <v>8</v>
      </c>
      <c r="R12" s="217"/>
      <c r="S12" s="214"/>
      <c r="T12" s="274"/>
      <c r="U12" s="215"/>
      <c r="V12" s="215"/>
      <c r="W12" s="216"/>
    </row>
    <row r="13" spans="1:23">
      <c r="A13" s="210"/>
      <c r="B13" s="211"/>
      <c r="C13" s="75" t="e">
        <f t="shared" si="3"/>
        <v>#DIV/0!</v>
      </c>
      <c r="E13" s="331"/>
      <c r="F13" s="76" t="str">
        <f>연간현금흐름!B20</f>
        <v>고양이</v>
      </c>
      <c r="G13" s="77">
        <f t="shared" si="1"/>
        <v>0</v>
      </c>
      <c r="H13" s="75" t="e">
        <f t="shared" si="2"/>
        <v>#DIV/0!</v>
      </c>
      <c r="I13" s="78"/>
      <c r="J13" s="79">
        <v>10</v>
      </c>
      <c r="K13" s="80"/>
      <c r="L13" s="81"/>
      <c r="M13" s="82"/>
      <c r="N13" s="83"/>
      <c r="O13" s="83"/>
      <c r="P13" s="84"/>
      <c r="Q13" s="79">
        <v>9</v>
      </c>
      <c r="R13" s="217"/>
      <c r="S13" s="214"/>
      <c r="T13" s="274"/>
      <c r="U13" s="215"/>
      <c r="V13" s="215"/>
      <c r="W13" s="216"/>
    </row>
    <row r="14" spans="1:23">
      <c r="A14" s="210"/>
      <c r="B14" s="211"/>
      <c r="C14" s="75" t="e">
        <f t="shared" si="3"/>
        <v>#DIV/0!</v>
      </c>
      <c r="E14" s="331"/>
      <c r="F14" s="76" t="str">
        <f>연간현금흐름!B21</f>
        <v>담배</v>
      </c>
      <c r="G14" s="77">
        <f t="shared" si="1"/>
        <v>0</v>
      </c>
      <c r="H14" s="75" t="e">
        <f t="shared" si="2"/>
        <v>#DIV/0!</v>
      </c>
      <c r="I14" s="78"/>
      <c r="J14" s="79">
        <v>11</v>
      </c>
      <c r="K14" s="80"/>
      <c r="L14" s="81"/>
      <c r="M14" s="82"/>
      <c r="N14" s="83"/>
      <c r="O14" s="83"/>
      <c r="P14" s="84"/>
      <c r="Q14" s="79">
        <v>10</v>
      </c>
      <c r="R14" s="217"/>
      <c r="S14" s="214"/>
      <c r="T14" s="274"/>
      <c r="U14" s="215"/>
      <c r="V14" s="215"/>
      <c r="W14" s="216"/>
    </row>
    <row r="15" spans="1:23" ht="12.75" thickBot="1">
      <c r="A15" s="90" t="s">
        <v>63</v>
      </c>
      <c r="B15" s="91">
        <f>SUM(B4:B14)</f>
        <v>0</v>
      </c>
      <c r="C15" s="92" t="e">
        <f t="shared" si="3"/>
        <v>#DIV/0!</v>
      </c>
      <c r="E15" s="332"/>
      <c r="F15" s="93" t="s">
        <v>25</v>
      </c>
      <c r="G15" s="333">
        <f>SUM(G4:G14)</f>
        <v>0</v>
      </c>
      <c r="H15" s="334"/>
      <c r="I15" s="94"/>
      <c r="J15" s="79">
        <v>12</v>
      </c>
      <c r="K15" s="80"/>
      <c r="L15" s="81"/>
      <c r="M15" s="82"/>
      <c r="N15" s="83"/>
      <c r="O15" s="83"/>
      <c r="P15" s="84"/>
      <c r="Q15" s="79">
        <v>11</v>
      </c>
      <c r="R15" s="217"/>
      <c r="S15" s="214"/>
      <c r="T15" s="274"/>
      <c r="U15" s="215"/>
      <c r="V15" s="215"/>
      <c r="W15" s="216"/>
    </row>
    <row r="16" spans="1:23" ht="12" customHeight="1">
      <c r="A16" s="324" t="s">
        <v>64</v>
      </c>
      <c r="B16" s="325"/>
      <c r="C16" s="326"/>
      <c r="E16" s="337" t="s">
        <v>65</v>
      </c>
      <c r="F16" s="95" t="str">
        <f>연간현금흐름!B23</f>
        <v>생활용품</v>
      </c>
      <c r="G16" s="77">
        <f t="shared" ref="G16:G23" si="4">SUMIF($O$4:$O$56,F16,$M$4:$M$56)+SUMIF($V$4:$V$57,F16,$T$4:$T$57)</f>
        <v>0</v>
      </c>
      <c r="H16" s="96" t="e">
        <f t="shared" ref="H16" si="5">G16/$G$28</f>
        <v>#DIV/0!</v>
      </c>
      <c r="I16" s="78"/>
      <c r="J16" s="79">
        <v>13</v>
      </c>
      <c r="K16" s="80"/>
      <c r="L16" s="81"/>
      <c r="M16" s="97"/>
      <c r="N16" s="83"/>
      <c r="O16" s="83"/>
      <c r="P16" s="84"/>
      <c r="Q16" s="79">
        <v>12</v>
      </c>
      <c r="R16" s="217"/>
      <c r="S16" s="214"/>
      <c r="T16" s="275"/>
      <c r="U16" s="215"/>
      <c r="V16" s="215"/>
      <c r="W16" s="216"/>
    </row>
    <row r="17" spans="1:23">
      <c r="A17" s="98" t="str">
        <f>연간현금흐름!B37</f>
        <v>대출원금</v>
      </c>
      <c r="B17" s="77">
        <f t="shared" ref="B17" si="6">SUMIF($P$4:$P$94,A17,$M$4:$M$94)+SUMIF($W$4:$W$57,A17,$T$4:$T$57)</f>
        <v>0</v>
      </c>
      <c r="C17" s="99" t="e">
        <f t="shared" ref="C17:C28" si="7">B17/$B$28</f>
        <v>#DIV/0!</v>
      </c>
      <c r="E17" s="338"/>
      <c r="F17" s="95" t="str">
        <f>연간현금흐름!B24</f>
        <v>의류/잡화</v>
      </c>
      <c r="G17" s="77">
        <f t="shared" si="4"/>
        <v>0</v>
      </c>
      <c r="H17" s="96" t="e">
        <f t="shared" ref="H17:H23" si="8">G17/$G$28</f>
        <v>#DIV/0!</v>
      </c>
      <c r="I17" s="78"/>
      <c r="J17" s="79">
        <v>14</v>
      </c>
      <c r="K17" s="80"/>
      <c r="L17" s="81"/>
      <c r="M17" s="82"/>
      <c r="N17" s="83"/>
      <c r="O17" s="83"/>
      <c r="P17" s="84"/>
      <c r="Q17" s="79">
        <v>13</v>
      </c>
      <c r="R17" s="217"/>
      <c r="S17" s="214"/>
      <c r="T17" s="275"/>
      <c r="U17" s="215"/>
      <c r="V17" s="215"/>
      <c r="W17" s="216"/>
    </row>
    <row r="18" spans="1:23">
      <c r="A18" s="98" t="str">
        <f>연간현금흐름!B38</f>
        <v>대출이자</v>
      </c>
      <c r="B18" s="77">
        <f t="shared" ref="B18:B24" si="9">SUMIF($P$4:$P$94,A18,$M$4:$M$94)+SUMIF($W$4:$W$57,A18,$T$4:$T$57)</f>
        <v>0</v>
      </c>
      <c r="C18" s="99" t="e">
        <f t="shared" ref="C18:C24" si="10">B18/$B$28</f>
        <v>#DIV/0!</v>
      </c>
      <c r="E18" s="338"/>
      <c r="F18" s="95" t="str">
        <f>연간현금흐름!B25</f>
        <v>화장품</v>
      </c>
      <c r="G18" s="77">
        <f t="shared" si="4"/>
        <v>0</v>
      </c>
      <c r="H18" s="96" t="e">
        <f t="shared" si="8"/>
        <v>#DIV/0!</v>
      </c>
      <c r="I18" s="78"/>
      <c r="J18" s="79">
        <v>15</v>
      </c>
      <c r="K18" s="80"/>
      <c r="L18" s="81"/>
      <c r="M18" s="82"/>
      <c r="N18" s="83"/>
      <c r="O18" s="83"/>
      <c r="P18" s="84"/>
      <c r="Q18" s="79">
        <v>14</v>
      </c>
      <c r="R18" s="217"/>
      <c r="S18" s="214"/>
      <c r="T18" s="275"/>
      <c r="U18" s="215"/>
      <c r="V18" s="215"/>
      <c r="W18" s="216"/>
    </row>
    <row r="19" spans="1:23">
      <c r="A19" s="98" t="str">
        <f>연간현금흐름!B39</f>
        <v>보험</v>
      </c>
      <c r="B19" s="77">
        <f t="shared" si="9"/>
        <v>0</v>
      </c>
      <c r="C19" s="99" t="e">
        <f t="shared" si="10"/>
        <v>#DIV/0!</v>
      </c>
      <c r="E19" s="338"/>
      <c r="F19" s="95" t="str">
        <f>연간현금흐름!B26</f>
        <v>미용</v>
      </c>
      <c r="G19" s="77">
        <f t="shared" si="4"/>
        <v>0</v>
      </c>
      <c r="H19" s="96" t="e">
        <f t="shared" si="8"/>
        <v>#DIV/0!</v>
      </c>
      <c r="I19" s="78"/>
      <c r="J19" s="79">
        <v>16</v>
      </c>
      <c r="K19" s="80"/>
      <c r="L19" s="81"/>
      <c r="M19" s="82"/>
      <c r="N19" s="83"/>
      <c r="O19" s="83"/>
      <c r="P19" s="84"/>
      <c r="Q19" s="79">
        <v>15</v>
      </c>
      <c r="R19" s="217"/>
      <c r="S19" s="214"/>
      <c r="T19" s="274"/>
      <c r="U19" s="215"/>
      <c r="V19" s="215"/>
      <c r="W19" s="216"/>
    </row>
    <row r="20" spans="1:23">
      <c r="A20" s="98" t="str">
        <f>연간현금흐름!B40</f>
        <v>목표적금</v>
      </c>
      <c r="B20" s="77">
        <f t="shared" si="9"/>
        <v>0</v>
      </c>
      <c r="C20" s="99" t="e">
        <f t="shared" si="10"/>
        <v>#DIV/0!</v>
      </c>
      <c r="E20" s="338"/>
      <c r="F20" s="95" t="str">
        <f>연간현금흐름!B27</f>
        <v>취미</v>
      </c>
      <c r="G20" s="77">
        <f t="shared" si="4"/>
        <v>0</v>
      </c>
      <c r="H20" s="96" t="e">
        <f t="shared" si="8"/>
        <v>#DIV/0!</v>
      </c>
      <c r="I20" s="78"/>
      <c r="J20" s="79">
        <v>17</v>
      </c>
      <c r="K20" s="80"/>
      <c r="L20" s="81"/>
      <c r="M20" s="82"/>
      <c r="N20" s="83"/>
      <c r="O20" s="83"/>
      <c r="P20" s="84"/>
      <c r="Q20" s="79">
        <v>16</v>
      </c>
      <c r="R20" s="217"/>
      <c r="S20" s="214"/>
      <c r="T20" s="275"/>
      <c r="U20" s="215"/>
      <c r="V20" s="215"/>
      <c r="W20" s="216"/>
    </row>
    <row r="21" spans="1:23">
      <c r="A21" s="98" t="str">
        <f>연간현금흐름!B41</f>
        <v>단기적금</v>
      </c>
      <c r="B21" s="77">
        <f t="shared" si="9"/>
        <v>0</v>
      </c>
      <c r="C21" s="99" t="e">
        <f t="shared" si="10"/>
        <v>#DIV/0!</v>
      </c>
      <c r="E21" s="338"/>
      <c r="F21" s="95" t="str">
        <f>연간현금흐름!B28</f>
        <v>건강</v>
      </c>
      <c r="G21" s="77">
        <f t="shared" si="4"/>
        <v>0</v>
      </c>
      <c r="H21" s="96" t="e">
        <f t="shared" si="8"/>
        <v>#DIV/0!</v>
      </c>
      <c r="I21" s="78"/>
      <c r="J21" s="79">
        <v>18</v>
      </c>
      <c r="K21" s="80"/>
      <c r="L21" s="81"/>
      <c r="M21" s="82"/>
      <c r="N21" s="83"/>
      <c r="O21" s="83"/>
      <c r="P21" s="84"/>
      <c r="Q21" s="79">
        <v>17</v>
      </c>
      <c r="R21" s="217"/>
      <c r="S21" s="214"/>
      <c r="T21" s="275"/>
      <c r="U21" s="215"/>
      <c r="V21" s="215"/>
      <c r="W21" s="216"/>
    </row>
    <row r="22" spans="1:23">
      <c r="A22" s="98" t="str">
        <f>연간현금흐름!B42</f>
        <v>장기적금</v>
      </c>
      <c r="B22" s="77">
        <f t="shared" si="9"/>
        <v>0</v>
      </c>
      <c r="C22" s="99" t="e">
        <f t="shared" si="10"/>
        <v>#DIV/0!</v>
      </c>
      <c r="E22" s="338"/>
      <c r="F22" s="95" t="str">
        <f>연간현금흐름!B29</f>
        <v>세금</v>
      </c>
      <c r="G22" s="77">
        <f t="shared" si="4"/>
        <v>0</v>
      </c>
      <c r="H22" s="96" t="e">
        <f t="shared" si="8"/>
        <v>#DIV/0!</v>
      </c>
      <c r="I22" s="78"/>
      <c r="J22" s="79">
        <v>19</v>
      </c>
      <c r="K22" s="80"/>
      <c r="L22" s="81"/>
      <c r="M22" s="82"/>
      <c r="N22" s="83"/>
      <c r="O22" s="83"/>
      <c r="P22" s="84"/>
      <c r="Q22" s="79"/>
      <c r="R22" s="217"/>
      <c r="S22" s="218" t="s">
        <v>192</v>
      </c>
      <c r="T22" s="276">
        <f>SUM(T4:T21)</f>
        <v>0</v>
      </c>
      <c r="U22" s="215"/>
      <c r="V22" s="215"/>
      <c r="W22" s="216"/>
    </row>
    <row r="23" spans="1:23">
      <c r="A23" s="98" t="str">
        <f>연간현금흐름!B43</f>
        <v>자유적금</v>
      </c>
      <c r="B23" s="77">
        <f t="shared" si="9"/>
        <v>0</v>
      </c>
      <c r="C23" s="99" t="e">
        <f t="shared" si="10"/>
        <v>#DIV/0!</v>
      </c>
      <c r="E23" s="338"/>
      <c r="F23" s="95" t="str">
        <f>연간현금흐름!B30</f>
        <v>경조사</v>
      </c>
      <c r="G23" s="77">
        <f t="shared" si="4"/>
        <v>0</v>
      </c>
      <c r="H23" s="96" t="e">
        <f t="shared" si="8"/>
        <v>#DIV/0!</v>
      </c>
      <c r="I23" s="78"/>
      <c r="J23" s="79">
        <v>20</v>
      </c>
      <c r="K23" s="80"/>
      <c r="L23" s="81"/>
      <c r="M23" s="82"/>
      <c r="N23" s="83"/>
      <c r="O23" s="83"/>
      <c r="P23" s="84"/>
      <c r="Q23" s="79"/>
      <c r="R23" s="106"/>
      <c r="S23" s="107"/>
      <c r="T23" s="277"/>
      <c r="U23" s="83"/>
      <c r="V23" s="259"/>
      <c r="W23" s="84"/>
    </row>
    <row r="24" spans="1:23">
      <c r="A24" s="98" t="str">
        <f>연간현금흐름!B44</f>
        <v>기타1</v>
      </c>
      <c r="B24" s="77">
        <f t="shared" si="9"/>
        <v>0</v>
      </c>
      <c r="C24" s="99" t="e">
        <f t="shared" si="10"/>
        <v>#DIV/0!</v>
      </c>
      <c r="E24" s="338"/>
      <c r="F24" s="95" t="str">
        <f>연간현금흐름!B31</f>
        <v>기타1</v>
      </c>
      <c r="G24" s="77">
        <f t="shared" ref="G24:G26" si="11">SUMIF($O$4:$O$56,F24,$M$4:$M$56)+SUMIF($V$4:$V$57,F24,$T$4:$T$57)</f>
        <v>0</v>
      </c>
      <c r="H24" s="96" t="e">
        <f t="shared" ref="H24:H26" si="12">G24/$G$28</f>
        <v>#DIV/0!</v>
      </c>
      <c r="I24" s="78"/>
      <c r="J24" s="79">
        <v>21</v>
      </c>
      <c r="K24" s="80"/>
      <c r="L24" s="81"/>
      <c r="M24" s="82"/>
      <c r="N24" s="83"/>
      <c r="O24" s="83"/>
      <c r="P24" s="84"/>
      <c r="R24" s="85" t="s">
        <v>193</v>
      </c>
      <c r="S24" s="86"/>
      <c r="T24" s="278"/>
      <c r="U24" s="87"/>
      <c r="V24" s="87"/>
      <c r="W24" s="88"/>
    </row>
    <row r="25" spans="1:23">
      <c r="A25" s="98" t="str">
        <f>연간현금흐름!B45</f>
        <v>기타2</v>
      </c>
      <c r="B25" s="77">
        <f t="shared" ref="B25:B27" si="13">SUMIF($P$4:$P$94,A25,$M$4:$M$94)+SUMIF($W$4:$W$57,A25,$T$4:$T$57)</f>
        <v>0</v>
      </c>
      <c r="C25" s="99" t="e">
        <f t="shared" ref="C25:C27" si="14">B25/$B$28</f>
        <v>#DIV/0!</v>
      </c>
      <c r="E25" s="338"/>
      <c r="F25" s="95" t="str">
        <f>연간현금흐름!B32</f>
        <v>기타2</v>
      </c>
      <c r="G25" s="77">
        <f t="shared" si="11"/>
        <v>0</v>
      </c>
      <c r="H25" s="96" t="e">
        <f t="shared" si="12"/>
        <v>#DIV/0!</v>
      </c>
      <c r="I25" s="78"/>
      <c r="J25" s="79">
        <v>22</v>
      </c>
      <c r="K25" s="80"/>
      <c r="L25" s="81"/>
      <c r="M25" s="82"/>
      <c r="N25" s="83"/>
      <c r="O25" s="83"/>
      <c r="P25" s="84"/>
      <c r="Q25" s="79">
        <v>1</v>
      </c>
      <c r="R25" s="89"/>
      <c r="S25" s="86"/>
      <c r="T25" s="278"/>
      <c r="U25" s="87"/>
      <c r="V25" s="87"/>
      <c r="W25" s="88"/>
    </row>
    <row r="26" spans="1:23">
      <c r="A26" s="98" t="str">
        <f>연간현금흐름!B46</f>
        <v>기타3</v>
      </c>
      <c r="B26" s="77">
        <f t="shared" si="13"/>
        <v>0</v>
      </c>
      <c r="C26" s="99" t="e">
        <f t="shared" si="14"/>
        <v>#DIV/0!</v>
      </c>
      <c r="E26" s="338"/>
      <c r="F26" s="95" t="str">
        <f>연간현금흐름!B33</f>
        <v>기타3</v>
      </c>
      <c r="G26" s="77">
        <f t="shared" si="11"/>
        <v>0</v>
      </c>
      <c r="H26" s="96" t="e">
        <f t="shared" si="12"/>
        <v>#DIV/0!</v>
      </c>
      <c r="I26" s="78"/>
      <c r="J26" s="79">
        <v>23</v>
      </c>
      <c r="K26" s="80"/>
      <c r="L26" s="81"/>
      <c r="M26" s="82"/>
      <c r="N26" s="83"/>
      <c r="O26" s="83"/>
      <c r="P26" s="84"/>
      <c r="Q26" s="79">
        <v>2</v>
      </c>
      <c r="R26" s="89"/>
      <c r="S26" s="86"/>
      <c r="T26" s="278"/>
      <c r="U26" s="87"/>
      <c r="V26" s="87"/>
      <c r="W26" s="88"/>
    </row>
    <row r="27" spans="1:23" ht="12.75" thickBot="1">
      <c r="A27" s="98" t="str">
        <f>연간현금흐름!B47</f>
        <v>기타4</v>
      </c>
      <c r="B27" s="77">
        <f t="shared" si="13"/>
        <v>0</v>
      </c>
      <c r="C27" s="99" t="e">
        <f t="shared" si="14"/>
        <v>#DIV/0!</v>
      </c>
      <c r="E27" s="338"/>
      <c r="F27" s="100" t="s">
        <v>63</v>
      </c>
      <c r="G27" s="339">
        <f>SUM(G16:G26)</f>
        <v>0</v>
      </c>
      <c r="H27" s="340"/>
      <c r="I27" s="94"/>
      <c r="J27" s="79">
        <v>24</v>
      </c>
      <c r="K27" s="80"/>
      <c r="L27" s="81"/>
      <c r="M27" s="82"/>
      <c r="N27" s="83"/>
      <c r="O27" s="83"/>
      <c r="P27" s="84"/>
      <c r="Q27" s="79">
        <v>3</v>
      </c>
      <c r="R27" s="89"/>
      <c r="S27" s="86"/>
      <c r="T27" s="278"/>
      <c r="U27" s="87"/>
      <c r="V27" s="87"/>
      <c r="W27" s="88"/>
    </row>
    <row r="28" spans="1:23" ht="12.75" thickBot="1">
      <c r="A28" s="101" t="s">
        <v>63</v>
      </c>
      <c r="B28" s="102">
        <f>SUM(B17:B27)</f>
        <v>0</v>
      </c>
      <c r="C28" s="103" t="e">
        <f t="shared" si="7"/>
        <v>#DIV/0!</v>
      </c>
      <c r="E28" s="341" t="s">
        <v>67</v>
      </c>
      <c r="F28" s="342"/>
      <c r="G28" s="343">
        <f>G15+G27</f>
        <v>0</v>
      </c>
      <c r="H28" s="344"/>
      <c r="I28" s="104"/>
      <c r="J28" s="79">
        <v>25</v>
      </c>
      <c r="K28" s="80"/>
      <c r="L28" s="81"/>
      <c r="M28" s="82"/>
      <c r="N28" s="83"/>
      <c r="O28" s="83"/>
      <c r="P28" s="84"/>
      <c r="Q28" s="79">
        <v>4</v>
      </c>
      <c r="R28" s="89"/>
      <c r="S28" s="86"/>
      <c r="T28" s="278"/>
      <c r="U28" s="87"/>
      <c r="V28" s="87"/>
      <c r="W28" s="88"/>
    </row>
    <row r="29" spans="1:23" ht="12.75" thickBot="1">
      <c r="I29" s="67"/>
      <c r="J29" s="79">
        <v>26</v>
      </c>
      <c r="K29" s="80"/>
      <c r="L29" s="81"/>
      <c r="M29" s="82"/>
      <c r="N29" s="83"/>
      <c r="O29" s="83"/>
      <c r="P29" s="84"/>
      <c r="Q29" s="79">
        <v>5</v>
      </c>
      <c r="R29" s="89"/>
      <c r="S29" s="86"/>
      <c r="T29" s="278"/>
      <c r="U29" s="87"/>
      <c r="V29" s="87"/>
      <c r="W29" s="88"/>
    </row>
    <row r="30" spans="1:23">
      <c r="A30" s="327" t="s">
        <v>70</v>
      </c>
      <c r="B30" s="328"/>
      <c r="C30" s="329"/>
      <c r="D30" s="324" t="s">
        <v>71</v>
      </c>
      <c r="E30" s="325"/>
      <c r="F30" s="325"/>
      <c r="G30" s="325"/>
      <c r="H30" s="326"/>
      <c r="I30" s="67"/>
      <c r="J30" s="79">
        <v>27</v>
      </c>
      <c r="K30" s="80"/>
      <c r="L30" s="81"/>
      <c r="M30" s="82"/>
      <c r="N30" s="83"/>
      <c r="O30" s="83"/>
      <c r="P30" s="84"/>
      <c r="Q30" s="79">
        <v>6</v>
      </c>
      <c r="R30" s="89"/>
      <c r="S30" s="86"/>
      <c r="T30" s="278"/>
      <c r="U30" s="87"/>
      <c r="V30" s="87"/>
      <c r="W30" s="88"/>
    </row>
    <row r="31" spans="1:23">
      <c r="A31" s="108" t="s">
        <v>72</v>
      </c>
      <c r="B31" s="109">
        <f>G28</f>
        <v>0</v>
      </c>
      <c r="C31" s="99" t="e">
        <f>B31/$B$14</f>
        <v>#DIV/0!</v>
      </c>
      <c r="D31" s="356">
        <v>0.5</v>
      </c>
      <c r="E31" s="357"/>
      <c r="F31" s="112" t="s">
        <v>73</v>
      </c>
      <c r="G31" s="113" t="e">
        <f>IF(C31&lt;D31,"권장기준 미만","권장기준 초과")</f>
        <v>#DIV/0!</v>
      </c>
      <c r="H31" s="114" t="e">
        <f>IF(G31="권장기준 미만","양호","개선")</f>
        <v>#DIV/0!</v>
      </c>
      <c r="I31" s="67"/>
      <c r="J31" s="79">
        <v>28</v>
      </c>
      <c r="K31" s="80"/>
      <c r="L31" s="81"/>
      <c r="M31" s="82"/>
      <c r="N31" s="83"/>
      <c r="O31" s="83"/>
      <c r="P31" s="84"/>
      <c r="Q31" s="79">
        <v>7</v>
      </c>
      <c r="R31" s="89"/>
      <c r="S31" s="86"/>
      <c r="T31" s="278"/>
      <c r="U31" s="87"/>
      <c r="V31" s="87"/>
      <c r="W31" s="88"/>
    </row>
    <row r="32" spans="1:23">
      <c r="A32" s="108" t="s">
        <v>74</v>
      </c>
      <c r="B32" s="109">
        <f>SUM(B20:B27)</f>
        <v>0</v>
      </c>
      <c r="C32" s="99" t="e">
        <f>B32/$B$14</f>
        <v>#DIV/0!</v>
      </c>
      <c r="D32" s="356">
        <v>0.3</v>
      </c>
      <c r="E32" s="357"/>
      <c r="F32" s="112" t="s">
        <v>75</v>
      </c>
      <c r="G32" s="113" t="e">
        <f>IF(C32&lt;D32,"권장기준 미만","권장기준 초과")</f>
        <v>#DIV/0!</v>
      </c>
      <c r="H32" s="114" t="e">
        <f>IF(G32="권장기준 미만","개선","양호")</f>
        <v>#DIV/0!</v>
      </c>
      <c r="J32" s="79">
        <v>29</v>
      </c>
      <c r="K32" s="80"/>
      <c r="L32" s="81"/>
      <c r="M32" s="82"/>
      <c r="N32" s="83"/>
      <c r="O32" s="83"/>
      <c r="P32" s="84"/>
      <c r="Q32" s="79">
        <v>8</v>
      </c>
      <c r="R32" s="89"/>
      <c r="S32" s="86"/>
      <c r="T32" s="278"/>
      <c r="U32" s="87"/>
      <c r="V32" s="87"/>
      <c r="W32" s="88"/>
    </row>
    <row r="33" spans="1:23">
      <c r="A33" s="108" t="s">
        <v>76</v>
      </c>
      <c r="B33" s="109">
        <f>B19</f>
        <v>0</v>
      </c>
      <c r="C33" s="99" t="e">
        <f>B33/$B$14</f>
        <v>#DIV/0!</v>
      </c>
      <c r="D33" s="356">
        <v>0.09</v>
      </c>
      <c r="E33" s="357"/>
      <c r="F33" s="112" t="s">
        <v>73</v>
      </c>
      <c r="G33" s="113" t="e">
        <f>IF(C33&lt;D33,"권장기준 미만","권장기준 초과")</f>
        <v>#DIV/0!</v>
      </c>
      <c r="H33" s="114" t="e">
        <f>IF(G33="권장기준 미만","양호","개선")</f>
        <v>#DIV/0!</v>
      </c>
      <c r="J33" s="79">
        <v>30</v>
      </c>
      <c r="K33" s="80"/>
      <c r="L33" s="81"/>
      <c r="M33" s="82"/>
      <c r="N33" s="83"/>
      <c r="O33" s="83"/>
      <c r="P33" s="84"/>
      <c r="Q33" s="79">
        <v>9</v>
      </c>
      <c r="R33" s="89"/>
      <c r="S33" s="86"/>
      <c r="T33" s="278"/>
      <c r="U33" s="87"/>
      <c r="V33" s="87"/>
      <c r="W33" s="88"/>
    </row>
    <row r="34" spans="1:23" ht="12.75" thickBot="1">
      <c r="A34" s="115" t="s">
        <v>77</v>
      </c>
      <c r="B34" s="116">
        <f>B17+B18</f>
        <v>0</v>
      </c>
      <c r="C34" s="117" t="e">
        <f>B34/$B$14</f>
        <v>#DIV/0!</v>
      </c>
      <c r="D34" s="358">
        <v>0.15</v>
      </c>
      <c r="E34" s="359"/>
      <c r="F34" s="118" t="s">
        <v>73</v>
      </c>
      <c r="G34" s="119" t="e">
        <f>IF(C34&lt;D34,"권장기준 미만","권장기준 초과")</f>
        <v>#DIV/0!</v>
      </c>
      <c r="H34" s="120" t="e">
        <f>IF(G34="권장기준 미만","양호","개선")</f>
        <v>#DIV/0!</v>
      </c>
      <c r="J34" s="79">
        <v>31</v>
      </c>
      <c r="K34" s="80"/>
      <c r="L34" s="81"/>
      <c r="M34" s="82"/>
      <c r="N34" s="83"/>
      <c r="O34" s="83"/>
      <c r="P34" s="84"/>
      <c r="Q34" s="79">
        <v>10</v>
      </c>
      <c r="R34" s="89"/>
      <c r="S34" s="86"/>
      <c r="T34" s="278"/>
      <c r="U34" s="87"/>
      <c r="V34" s="87"/>
      <c r="W34" s="88"/>
    </row>
    <row r="35" spans="1:23" ht="12.75" thickBot="1">
      <c r="J35" s="79">
        <v>32</v>
      </c>
      <c r="K35" s="80"/>
      <c r="L35" s="81"/>
      <c r="M35" s="82"/>
      <c r="N35" s="83"/>
      <c r="O35" s="83"/>
      <c r="P35" s="84"/>
      <c r="Q35" s="79">
        <v>11</v>
      </c>
      <c r="R35" s="89"/>
      <c r="S35" s="86"/>
      <c r="T35" s="278"/>
      <c r="U35" s="87"/>
      <c r="V35" s="87"/>
      <c r="W35" s="88"/>
    </row>
    <row r="36" spans="1:23">
      <c r="A36" s="324" t="s">
        <v>98</v>
      </c>
      <c r="B36" s="325"/>
      <c r="C36" s="326"/>
      <c r="E36" s="327" t="s">
        <v>68</v>
      </c>
      <c r="F36" s="328"/>
      <c r="G36" s="328"/>
      <c r="H36" s="329"/>
      <c r="J36" s="79">
        <v>33</v>
      </c>
      <c r="K36" s="80"/>
      <c r="L36" s="81"/>
      <c r="M36" s="82"/>
      <c r="N36" s="83"/>
      <c r="O36" s="83"/>
      <c r="P36" s="84"/>
      <c r="Q36" s="79">
        <v>12</v>
      </c>
      <c r="R36" s="89"/>
      <c r="S36" s="86"/>
      <c r="T36" s="278"/>
      <c r="U36" s="87"/>
      <c r="V36" s="87"/>
      <c r="W36" s="88"/>
    </row>
    <row r="37" spans="1:23">
      <c r="A37" s="347"/>
      <c r="B37" s="348"/>
      <c r="C37" s="349"/>
      <c r="E37" s="345" t="str">
        <f>연간현금흐름!B51</f>
        <v>신용카드</v>
      </c>
      <c r="F37" s="346"/>
      <c r="G37" s="109">
        <f>SUMIF($N$4:$N$56,E37,$M$4:$M$56)+SUMIF($U$4:$U$57,E37,$T$4:$T$57)</f>
        <v>0</v>
      </c>
      <c r="H37" s="110" t="e">
        <f t="shared" ref="H37:H44" si="15">G37/$G$44</f>
        <v>#DIV/0!</v>
      </c>
      <c r="J37" s="79">
        <v>34</v>
      </c>
      <c r="K37" s="80"/>
      <c r="L37" s="81"/>
      <c r="M37" s="82"/>
      <c r="N37" s="83"/>
      <c r="O37" s="83"/>
      <c r="P37" s="84"/>
      <c r="Q37" s="79">
        <v>13</v>
      </c>
      <c r="R37" s="89"/>
      <c r="S37" s="86"/>
      <c r="T37" s="278"/>
      <c r="U37" s="87"/>
      <c r="V37" s="87"/>
      <c r="W37" s="88"/>
    </row>
    <row r="38" spans="1:23">
      <c r="A38" s="350"/>
      <c r="B38" s="351"/>
      <c r="C38" s="352"/>
      <c r="E38" s="345" t="str">
        <f>연간현금흐름!B52</f>
        <v>체크카드</v>
      </c>
      <c r="F38" s="346"/>
      <c r="G38" s="109">
        <f t="shared" ref="G38:G43" si="16">SUMIF($N$4:$N$56,E38,$M$4:$M$56)+SUMIF($U$4:$U$57,E38,$T$4:$T$57)</f>
        <v>0</v>
      </c>
      <c r="H38" s="110" t="e">
        <f t="shared" si="15"/>
        <v>#DIV/0!</v>
      </c>
      <c r="J38" s="79">
        <v>35</v>
      </c>
      <c r="K38" s="80"/>
      <c r="L38" s="81"/>
      <c r="M38" s="82"/>
      <c r="N38" s="83"/>
      <c r="O38" s="83"/>
      <c r="P38" s="84"/>
      <c r="Q38" s="79">
        <v>14</v>
      </c>
      <c r="R38" s="89"/>
      <c r="S38" s="86"/>
      <c r="T38" s="278"/>
      <c r="U38" s="87"/>
      <c r="V38" s="87"/>
      <c r="W38" s="88"/>
    </row>
    <row r="39" spans="1:23">
      <c r="A39" s="350"/>
      <c r="B39" s="351"/>
      <c r="C39" s="352"/>
      <c r="E39" s="345" t="str">
        <f>연간현금흐름!B53</f>
        <v>신랑용돈</v>
      </c>
      <c r="F39" s="346"/>
      <c r="G39" s="109">
        <f t="shared" si="16"/>
        <v>0</v>
      </c>
      <c r="H39" s="110" t="e">
        <f t="shared" si="15"/>
        <v>#DIV/0!</v>
      </c>
      <c r="J39" s="79">
        <v>36</v>
      </c>
      <c r="K39" s="80"/>
      <c r="L39" s="81"/>
      <c r="M39" s="82"/>
      <c r="N39" s="83"/>
      <c r="O39" s="83"/>
      <c r="P39" s="84"/>
      <c r="Q39" s="79">
        <v>15</v>
      </c>
      <c r="R39" s="89"/>
      <c r="S39" s="86"/>
      <c r="T39" s="278"/>
      <c r="U39" s="87"/>
      <c r="V39" s="87"/>
      <c r="W39" s="88"/>
    </row>
    <row r="40" spans="1:23">
      <c r="A40" s="350"/>
      <c r="B40" s="351"/>
      <c r="C40" s="352"/>
      <c r="E40" s="345" t="str">
        <f>연간현금흐름!B54</f>
        <v>신부용돈</v>
      </c>
      <c r="F40" s="346"/>
      <c r="G40" s="109">
        <f t="shared" si="16"/>
        <v>0</v>
      </c>
      <c r="H40" s="110" t="e">
        <f t="shared" si="15"/>
        <v>#DIV/0!</v>
      </c>
      <c r="J40" s="79">
        <v>37</v>
      </c>
      <c r="K40" s="80"/>
      <c r="L40" s="81"/>
      <c r="M40" s="82"/>
      <c r="N40" s="83"/>
      <c r="O40" s="83"/>
      <c r="P40" s="84"/>
      <c r="Q40" s="79">
        <v>16</v>
      </c>
      <c r="R40" s="89"/>
      <c r="S40" s="86"/>
      <c r="T40" s="278"/>
      <c r="U40" s="87"/>
      <c r="V40" s="87"/>
      <c r="W40" s="88"/>
    </row>
    <row r="41" spans="1:23">
      <c r="A41" s="350"/>
      <c r="B41" s="351"/>
      <c r="C41" s="352"/>
      <c r="E41" s="345" t="str">
        <f>연간현금흐름!B55</f>
        <v>현금</v>
      </c>
      <c r="F41" s="346"/>
      <c r="G41" s="109">
        <f t="shared" si="16"/>
        <v>0</v>
      </c>
      <c r="H41" s="110" t="e">
        <f t="shared" si="15"/>
        <v>#DIV/0!</v>
      </c>
      <c r="J41" s="79">
        <v>38</v>
      </c>
      <c r="K41" s="80"/>
      <c r="L41" s="81"/>
      <c r="M41" s="82"/>
      <c r="N41" s="83"/>
      <c r="O41" s="83"/>
      <c r="P41" s="84"/>
      <c r="Q41" s="79">
        <v>17</v>
      </c>
      <c r="R41" s="89"/>
      <c r="S41" s="86"/>
      <c r="T41" s="278"/>
      <c r="U41" s="87"/>
      <c r="V41" s="87"/>
      <c r="W41" s="88"/>
    </row>
    <row r="42" spans="1:23">
      <c r="A42" s="350"/>
      <c r="B42" s="351"/>
      <c r="C42" s="352"/>
      <c r="E42" s="345" t="str">
        <f>연간현금흐름!B56</f>
        <v>포인트</v>
      </c>
      <c r="F42" s="346"/>
      <c r="G42" s="109">
        <f t="shared" si="16"/>
        <v>0</v>
      </c>
      <c r="H42" s="110" t="e">
        <f t="shared" si="15"/>
        <v>#DIV/0!</v>
      </c>
      <c r="J42" s="79">
        <v>39</v>
      </c>
      <c r="K42" s="80"/>
      <c r="L42" s="81"/>
      <c r="M42" s="82"/>
      <c r="N42" s="83"/>
      <c r="O42" s="83"/>
      <c r="P42" s="84"/>
      <c r="Q42" s="79"/>
      <c r="R42" s="89"/>
      <c r="S42" s="105" t="s">
        <v>192</v>
      </c>
      <c r="T42" s="279">
        <f>SUM(T24:T41)</f>
        <v>0</v>
      </c>
      <c r="U42" s="87"/>
      <c r="V42" s="87"/>
      <c r="W42" s="88"/>
    </row>
    <row r="43" spans="1:23">
      <c r="A43" s="350"/>
      <c r="B43" s="351"/>
      <c r="C43" s="352"/>
      <c r="E43" s="345" t="str">
        <f>연간현금흐름!B57</f>
        <v>기타</v>
      </c>
      <c r="F43" s="346"/>
      <c r="G43" s="109">
        <f t="shared" si="16"/>
        <v>0</v>
      </c>
      <c r="H43" s="110" t="e">
        <f t="shared" si="15"/>
        <v>#DIV/0!</v>
      </c>
      <c r="J43" s="79">
        <v>40</v>
      </c>
      <c r="K43" s="80"/>
      <c r="L43" s="81"/>
      <c r="M43" s="82"/>
      <c r="N43" s="83"/>
      <c r="O43" s="83"/>
      <c r="P43" s="84"/>
      <c r="Q43" s="79"/>
      <c r="R43" s="106"/>
      <c r="S43" s="107"/>
      <c r="T43" s="277"/>
      <c r="U43" s="83"/>
      <c r="V43" s="259"/>
      <c r="W43" s="84"/>
    </row>
    <row r="44" spans="1:23" ht="12.75" thickBot="1">
      <c r="A44" s="353"/>
      <c r="B44" s="354"/>
      <c r="C44" s="355"/>
      <c r="E44" s="335" t="s">
        <v>69</v>
      </c>
      <c r="F44" s="336"/>
      <c r="G44" s="111">
        <f>SUM(G37:G43)</f>
        <v>0</v>
      </c>
      <c r="H44" s="212" t="e">
        <f t="shared" si="15"/>
        <v>#DIV/0!</v>
      </c>
      <c r="J44" s="79">
        <v>41</v>
      </c>
      <c r="K44" s="80"/>
      <c r="L44" s="81"/>
      <c r="M44" s="82"/>
      <c r="N44" s="83"/>
      <c r="O44" s="83"/>
      <c r="P44" s="84"/>
      <c r="Q44" s="79"/>
      <c r="R44" s="124" t="s">
        <v>78</v>
      </c>
      <c r="S44" s="125"/>
      <c r="T44" s="280"/>
      <c r="U44" s="126"/>
      <c r="V44" s="126"/>
      <c r="W44" s="127"/>
    </row>
    <row r="45" spans="1:23">
      <c r="J45" s="79">
        <v>42</v>
      </c>
      <c r="K45" s="80"/>
      <c r="L45" s="81"/>
      <c r="M45" s="82"/>
      <c r="N45" s="83"/>
      <c r="O45" s="83"/>
      <c r="P45" s="84"/>
      <c r="Q45" s="79">
        <v>1</v>
      </c>
      <c r="R45" s="128"/>
      <c r="S45" s="125"/>
      <c r="T45" s="280"/>
      <c r="U45" s="126"/>
      <c r="V45" s="126"/>
      <c r="W45" s="127"/>
    </row>
    <row r="46" spans="1:23">
      <c r="J46" s="79">
        <v>43</v>
      </c>
      <c r="K46" s="80"/>
      <c r="L46" s="81"/>
      <c r="M46" s="82"/>
      <c r="N46" s="83"/>
      <c r="O46" s="83"/>
      <c r="P46" s="84"/>
      <c r="Q46" s="79">
        <v>2</v>
      </c>
      <c r="R46" s="128"/>
      <c r="S46" s="125"/>
      <c r="T46" s="280"/>
      <c r="U46" s="126"/>
      <c r="V46" s="126"/>
      <c r="W46" s="127"/>
    </row>
    <row r="47" spans="1:23">
      <c r="J47" s="79">
        <v>44</v>
      </c>
      <c r="K47" s="80"/>
      <c r="L47" s="81"/>
      <c r="M47" s="82"/>
      <c r="N47" s="83"/>
      <c r="O47" s="83"/>
      <c r="P47" s="84"/>
      <c r="Q47" s="79">
        <v>3</v>
      </c>
      <c r="R47" s="128"/>
      <c r="S47" s="125"/>
      <c r="T47" s="280"/>
      <c r="U47" s="126"/>
      <c r="V47" s="126"/>
      <c r="W47" s="127"/>
    </row>
    <row r="48" spans="1:23">
      <c r="J48" s="79">
        <v>45</v>
      </c>
      <c r="K48" s="80"/>
      <c r="L48" s="81"/>
      <c r="M48" s="82"/>
      <c r="N48" s="83"/>
      <c r="O48" s="83"/>
      <c r="P48" s="84"/>
      <c r="Q48" s="79">
        <v>4</v>
      </c>
      <c r="R48" s="128"/>
      <c r="S48" s="131" t="s">
        <v>63</v>
      </c>
      <c r="T48" s="281">
        <f>SUM(T44:T47)</f>
        <v>0</v>
      </c>
      <c r="U48" s="126"/>
      <c r="V48" s="126"/>
      <c r="W48" s="127"/>
    </row>
    <row r="49" spans="10:23">
      <c r="J49" s="79">
        <v>46</v>
      </c>
      <c r="K49" s="80"/>
      <c r="L49" s="81"/>
      <c r="M49" s="82"/>
      <c r="N49" s="83"/>
      <c r="O49" s="83"/>
      <c r="P49" s="84"/>
      <c r="Q49" s="79"/>
      <c r="R49" s="121"/>
      <c r="S49" s="122"/>
      <c r="T49" s="277"/>
      <c r="U49" s="83"/>
      <c r="V49" s="259"/>
      <c r="W49" s="123"/>
    </row>
    <row r="50" spans="10:23">
      <c r="J50" s="79">
        <v>47</v>
      </c>
      <c r="K50" s="121"/>
      <c r="L50" s="122"/>
      <c r="M50" s="82"/>
      <c r="N50" s="83"/>
      <c r="O50" s="83"/>
      <c r="P50" s="84"/>
      <c r="Q50" s="79"/>
      <c r="R50" s="219" t="s">
        <v>79</v>
      </c>
      <c r="S50" s="220"/>
      <c r="T50" s="282"/>
      <c r="U50" s="221"/>
      <c r="V50" s="221"/>
      <c r="W50" s="222"/>
    </row>
    <row r="51" spans="10:23">
      <c r="J51" s="79">
        <v>48</v>
      </c>
      <c r="K51" s="121"/>
      <c r="L51" s="122"/>
      <c r="M51" s="82"/>
      <c r="N51" s="83"/>
      <c r="O51" s="83"/>
      <c r="P51" s="84"/>
      <c r="Q51" s="79">
        <v>1</v>
      </c>
      <c r="R51" s="223"/>
      <c r="S51" s="220"/>
      <c r="T51" s="282"/>
      <c r="U51" s="221"/>
      <c r="V51" s="221"/>
      <c r="W51" s="222"/>
    </row>
    <row r="52" spans="10:23">
      <c r="J52" s="79">
        <v>49</v>
      </c>
      <c r="K52" s="121"/>
      <c r="L52" s="122"/>
      <c r="M52" s="82"/>
      <c r="N52" s="83"/>
      <c r="O52" s="83"/>
      <c r="P52" s="84"/>
      <c r="Q52" s="79">
        <v>2</v>
      </c>
      <c r="R52" s="223"/>
      <c r="S52" s="220"/>
      <c r="T52" s="282"/>
      <c r="U52" s="221"/>
      <c r="V52" s="221"/>
      <c r="W52" s="222"/>
    </row>
    <row r="53" spans="10:23">
      <c r="J53" s="79">
        <v>50</v>
      </c>
      <c r="K53" s="121"/>
      <c r="L53" s="122"/>
      <c r="M53" s="82"/>
      <c r="N53" s="83"/>
      <c r="O53" s="83"/>
      <c r="P53" s="84"/>
      <c r="Q53" s="79">
        <v>3</v>
      </c>
      <c r="R53" s="223"/>
      <c r="S53" s="220"/>
      <c r="T53" s="282"/>
      <c r="U53" s="221"/>
      <c r="V53" s="221"/>
      <c r="W53" s="222"/>
    </row>
    <row r="54" spans="10:23">
      <c r="J54" s="79">
        <v>51</v>
      </c>
      <c r="K54" s="121"/>
      <c r="L54" s="122"/>
      <c r="M54" s="82"/>
      <c r="N54" s="83"/>
      <c r="O54" s="83"/>
      <c r="P54" s="84"/>
      <c r="Q54" s="79">
        <v>4</v>
      </c>
      <c r="R54" s="223"/>
      <c r="S54" s="220"/>
      <c r="T54" s="282"/>
      <c r="U54" s="221"/>
      <c r="V54" s="221"/>
      <c r="W54" s="222"/>
    </row>
    <row r="55" spans="10:23">
      <c r="J55" s="79">
        <v>52</v>
      </c>
      <c r="K55" s="121"/>
      <c r="L55" s="122"/>
      <c r="M55" s="82"/>
      <c r="N55" s="83"/>
      <c r="O55" s="83"/>
      <c r="P55" s="84"/>
      <c r="Q55" s="79">
        <v>5</v>
      </c>
      <c r="R55" s="223"/>
      <c r="S55" s="220"/>
      <c r="T55" s="282"/>
      <c r="U55" s="221"/>
      <c r="V55" s="221"/>
      <c r="W55" s="222"/>
    </row>
    <row r="56" spans="10:23">
      <c r="J56" s="79">
        <v>53</v>
      </c>
      <c r="K56" s="121"/>
      <c r="L56" s="122"/>
      <c r="M56" s="82"/>
      <c r="N56" s="83"/>
      <c r="O56" s="83"/>
      <c r="P56" s="84"/>
      <c r="Q56" s="79">
        <v>6</v>
      </c>
      <c r="R56" s="223"/>
      <c r="S56" s="220"/>
      <c r="T56" s="282"/>
      <c r="U56" s="221"/>
      <c r="V56" s="221"/>
      <c r="W56" s="222"/>
    </row>
    <row r="57" spans="10:23">
      <c r="J57" s="79"/>
      <c r="K57" s="121"/>
      <c r="L57" s="129" t="s">
        <v>63</v>
      </c>
      <c r="M57" s="130">
        <f>SUM(M4:M56)</f>
        <v>0</v>
      </c>
      <c r="N57" s="83"/>
      <c r="O57" s="83"/>
      <c r="P57" s="84"/>
      <c r="Q57" s="79"/>
      <c r="R57" s="223"/>
      <c r="S57" s="224" t="s">
        <v>63</v>
      </c>
      <c r="T57" s="283">
        <f>SUM(T50:T56)</f>
        <v>0</v>
      </c>
      <c r="U57" s="221"/>
      <c r="V57" s="221"/>
      <c r="W57" s="222"/>
    </row>
  </sheetData>
  <mergeCells count="28">
    <mergeCell ref="A37:C44"/>
    <mergeCell ref="E37:F37"/>
    <mergeCell ref="E38:F38"/>
    <mergeCell ref="E39:F39"/>
    <mergeCell ref="E40:F40"/>
    <mergeCell ref="E41:F41"/>
    <mergeCell ref="E42:F42"/>
    <mergeCell ref="E43:F43"/>
    <mergeCell ref="E44:F44"/>
    <mergeCell ref="D31:E31"/>
    <mergeCell ref="D32:E32"/>
    <mergeCell ref="D33:E33"/>
    <mergeCell ref="D34:E34"/>
    <mergeCell ref="A36:C36"/>
    <mergeCell ref="E36:H36"/>
    <mergeCell ref="A30:C30"/>
    <mergeCell ref="D30:H30"/>
    <mergeCell ref="B1:C1"/>
    <mergeCell ref="D1:H1"/>
    <mergeCell ref="A3:C3"/>
    <mergeCell ref="E3:H3"/>
    <mergeCell ref="E4:E15"/>
    <mergeCell ref="G15:H15"/>
    <mergeCell ref="A16:C16"/>
    <mergeCell ref="E16:E27"/>
    <mergeCell ref="G27:H27"/>
    <mergeCell ref="E28:F28"/>
    <mergeCell ref="G28:H28"/>
  </mergeCells>
  <phoneticPr fontId="11" type="noConversion"/>
  <dataValidations count="5">
    <dataValidation type="list" allowBlank="1" showInputMessage="1" showErrorMessage="1" sqref="P4:P57 W4:W57">
      <formula1>$A$17:$A$27</formula1>
    </dataValidation>
    <dataValidation type="list" allowBlank="1" showInputMessage="1" showErrorMessage="1" sqref="U43 U23 U49">
      <formula1>$E$37:$E$39</formula1>
    </dataValidation>
    <dataValidation type="list" allowBlank="1" showInputMessage="1" showErrorMessage="1" sqref="N57 U48 U42 U22 U57">
      <formula1>$E$37:$E$41</formula1>
    </dataValidation>
    <dataValidation type="list" allowBlank="1" showInputMessage="1" showErrorMessage="1" sqref="N4:N56 U4:U21 U24:U41 U44:U47 U50:U56">
      <formula1>$E$37:$E$43</formula1>
    </dataValidation>
    <dataValidation type="list" allowBlank="1" showInputMessage="1" showErrorMessage="1" sqref="O4:O57 V4:V57">
      <formula1>$F$4:$F$26</formula1>
    </dataValidation>
  </dataValidations>
  <pageMargins left="0.70866141732283472" right="0.70866141732283472" top="0.74803149606299213" bottom="0.74803149606299213" header="0.31496062992125984" footer="0.31496062992125984"/>
  <pageSetup paperSize="9" scale="95" orientation="portrait" r:id="rId1"/>
  <colBreaks count="2" manualBreakCount="2">
    <brk id="9" max="1048575" man="1"/>
    <brk id="16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A1:W57"/>
  <sheetViews>
    <sheetView zoomScale="90" zoomScaleNormal="90" workbookViewId="0">
      <selection activeCell="X67" sqref="X67"/>
    </sheetView>
  </sheetViews>
  <sheetFormatPr defaultRowHeight="12"/>
  <cols>
    <col min="1" max="1" width="12.625" style="4" customWidth="1"/>
    <col min="2" max="2" width="10.625" style="4" customWidth="1"/>
    <col min="3" max="3" width="8.5" style="4" bestFit="1" customWidth="1"/>
    <col min="4" max="4" width="1.25" style="4" customWidth="1"/>
    <col min="5" max="5" width="3" style="4" bestFit="1" customWidth="1"/>
    <col min="6" max="6" width="12" style="4" customWidth="1"/>
    <col min="7" max="7" width="10.875" style="4" customWidth="1"/>
    <col min="8" max="8" width="8.5" style="4" bestFit="1" customWidth="1"/>
    <col min="9" max="9" width="0.875" style="4" customWidth="1"/>
    <col min="10" max="10" width="4.125" style="4" customWidth="1"/>
    <col min="11" max="11" width="9.625" style="4" customWidth="1"/>
    <col min="12" max="12" width="43.625" style="4" customWidth="1"/>
    <col min="13" max="13" width="11.625" style="4" customWidth="1"/>
    <col min="14" max="16" width="8.625" style="4" customWidth="1"/>
    <col min="17" max="17" width="4.125" style="4" customWidth="1"/>
    <col min="18" max="18" width="9.625" style="4" customWidth="1"/>
    <col min="19" max="19" width="35.125" style="4" customWidth="1"/>
    <col min="20" max="20" width="11.625" style="272" customWidth="1"/>
    <col min="21" max="22" width="8.625" style="4" customWidth="1"/>
    <col min="23" max="23" width="9.25" style="4" bestFit="1" customWidth="1"/>
    <col min="24" max="16384" width="9" style="4"/>
  </cols>
  <sheetData>
    <row r="1" spans="1:23" ht="21" thickBot="1">
      <c r="A1" s="65" t="s">
        <v>120</v>
      </c>
      <c r="B1" s="322" t="str">
        <f>연간현금흐름!A1</f>
        <v>우리 집</v>
      </c>
      <c r="C1" s="322"/>
      <c r="D1" s="323" t="s">
        <v>9</v>
      </c>
      <c r="E1" s="323"/>
      <c r="F1" s="323"/>
      <c r="G1" s="323"/>
      <c r="H1" s="323"/>
      <c r="I1" s="66"/>
      <c r="J1" s="66"/>
      <c r="K1" s="66"/>
      <c r="L1" s="66"/>
      <c r="M1" s="66"/>
      <c r="N1" s="66"/>
      <c r="O1" s="66"/>
      <c r="P1" s="66"/>
    </row>
    <row r="2" spans="1:23" ht="8.25" customHeight="1" thickTop="1" thickBot="1">
      <c r="I2" s="67"/>
    </row>
    <row r="3" spans="1:23">
      <c r="A3" s="324" t="s">
        <v>0</v>
      </c>
      <c r="B3" s="325"/>
      <c r="C3" s="326"/>
      <c r="D3" s="68"/>
      <c r="E3" s="327" t="s">
        <v>1</v>
      </c>
      <c r="F3" s="328"/>
      <c r="G3" s="328"/>
      <c r="H3" s="329"/>
      <c r="I3" s="69"/>
      <c r="J3" s="70" t="s">
        <v>3</v>
      </c>
      <c r="K3" s="71" t="s">
        <v>4</v>
      </c>
      <c r="L3" s="71" t="s">
        <v>5</v>
      </c>
      <c r="M3" s="71" t="s">
        <v>6</v>
      </c>
      <c r="N3" s="71" t="s">
        <v>7</v>
      </c>
      <c r="O3" s="71" t="s">
        <v>176</v>
      </c>
      <c r="P3" s="72" t="s">
        <v>194</v>
      </c>
      <c r="Q3" s="70" t="s">
        <v>3</v>
      </c>
      <c r="R3" s="71" t="s">
        <v>195</v>
      </c>
      <c r="S3" s="71" t="s">
        <v>189</v>
      </c>
      <c r="T3" s="273" t="s">
        <v>168</v>
      </c>
      <c r="U3" s="71" t="s">
        <v>7</v>
      </c>
      <c r="V3" s="71" t="s">
        <v>8</v>
      </c>
      <c r="W3" s="72" t="s">
        <v>196</v>
      </c>
    </row>
    <row r="4" spans="1:23" ht="12" customHeight="1">
      <c r="A4" s="73" t="s">
        <v>100</v>
      </c>
      <c r="B4" s="74"/>
      <c r="C4" s="75" t="e">
        <f t="shared" ref="C4:C9" si="0">B4/$B$14</f>
        <v>#DIV/0!</v>
      </c>
      <c r="E4" s="330" t="s">
        <v>2</v>
      </c>
      <c r="F4" s="76" t="str">
        <f>연간현금흐름!B11</f>
        <v>인터넷마트</v>
      </c>
      <c r="G4" s="77">
        <f>SUMIF($O$4:$O$56,F4,$M$4:$M$56)+SUMIF($V$4:$V$57,F4,$T$4:$T$57)</f>
        <v>0</v>
      </c>
      <c r="H4" s="75" t="e">
        <f>G4/$G$28</f>
        <v>#DIV/0!</v>
      </c>
      <c r="I4" s="78"/>
      <c r="J4" s="79">
        <v>1</v>
      </c>
      <c r="K4" s="80"/>
      <c r="L4" s="81"/>
      <c r="M4" s="82"/>
      <c r="N4" s="83"/>
      <c r="O4" s="83"/>
      <c r="P4" s="84"/>
      <c r="R4" s="213" t="s">
        <v>172</v>
      </c>
      <c r="S4" s="214"/>
      <c r="T4" s="274"/>
      <c r="U4" s="215"/>
      <c r="V4" s="215"/>
      <c r="W4" s="216"/>
    </row>
    <row r="5" spans="1:23">
      <c r="A5" s="73"/>
      <c r="B5" s="74"/>
      <c r="C5" s="75" t="e">
        <f t="shared" si="0"/>
        <v>#DIV/0!</v>
      </c>
      <c r="E5" s="331"/>
      <c r="F5" s="76" t="str">
        <f>연간현금흐름!B12</f>
        <v>동네마트</v>
      </c>
      <c r="G5" s="77">
        <f t="shared" ref="G5:G14" si="1">SUMIF($O$4:$O$56,F5,$M$4:$M$56)+SUMIF($V$4:$V$57,F5,$T$4:$T$57)</f>
        <v>0</v>
      </c>
      <c r="H5" s="75" t="e">
        <f t="shared" ref="H5:H14" si="2">G5/$G$28</f>
        <v>#DIV/0!</v>
      </c>
      <c r="I5" s="78"/>
      <c r="J5" s="79">
        <v>2</v>
      </c>
      <c r="K5" s="80"/>
      <c r="L5" s="81"/>
      <c r="M5" s="82"/>
      <c r="N5" s="83"/>
      <c r="O5" s="83"/>
      <c r="P5" s="84"/>
      <c r="Q5" s="79">
        <v>1</v>
      </c>
      <c r="R5" s="217"/>
      <c r="S5" s="214"/>
      <c r="T5" s="274"/>
      <c r="U5" s="215"/>
      <c r="V5" s="215"/>
      <c r="W5" s="216"/>
    </row>
    <row r="6" spans="1:23">
      <c r="A6" s="73"/>
      <c r="B6" s="74"/>
      <c r="C6" s="75" t="e">
        <f t="shared" si="0"/>
        <v>#DIV/0!</v>
      </c>
      <c r="E6" s="331"/>
      <c r="F6" s="76" t="str">
        <f>연간현금흐름!B13</f>
        <v>편의점</v>
      </c>
      <c r="G6" s="77">
        <f t="shared" si="1"/>
        <v>0</v>
      </c>
      <c r="H6" s="75" t="e">
        <f t="shared" si="2"/>
        <v>#DIV/0!</v>
      </c>
      <c r="I6" s="78"/>
      <c r="J6" s="79">
        <v>3</v>
      </c>
      <c r="K6" s="80"/>
      <c r="L6" s="81"/>
      <c r="M6" s="82"/>
      <c r="N6" s="83"/>
      <c r="O6" s="83"/>
      <c r="P6" s="84"/>
      <c r="Q6" s="79">
        <v>2</v>
      </c>
      <c r="R6" s="217"/>
      <c r="S6" s="214"/>
      <c r="T6" s="274"/>
      <c r="U6" s="215"/>
      <c r="V6" s="215"/>
      <c r="W6" s="216"/>
    </row>
    <row r="7" spans="1:23">
      <c r="A7" s="73" t="s">
        <v>101</v>
      </c>
      <c r="B7" s="74"/>
      <c r="C7" s="75" t="e">
        <f t="shared" si="0"/>
        <v>#DIV/0!</v>
      </c>
      <c r="E7" s="331"/>
      <c r="F7" s="76" t="str">
        <f>연간현금흐름!B14</f>
        <v>외식</v>
      </c>
      <c r="G7" s="77">
        <f t="shared" si="1"/>
        <v>0</v>
      </c>
      <c r="H7" s="75" t="e">
        <f t="shared" si="2"/>
        <v>#DIV/0!</v>
      </c>
      <c r="I7" s="78"/>
      <c r="J7" s="79">
        <v>4</v>
      </c>
      <c r="K7" s="80"/>
      <c r="L7" s="81"/>
      <c r="M7" s="82"/>
      <c r="N7" s="83"/>
      <c r="O7" s="83"/>
      <c r="P7" s="84"/>
      <c r="Q7" s="79">
        <v>3</v>
      </c>
      <c r="R7" s="217"/>
      <c r="S7" s="214"/>
      <c r="T7" s="274"/>
      <c r="U7" s="215"/>
      <c r="V7" s="215"/>
      <c r="W7" s="216"/>
    </row>
    <row r="8" spans="1:23">
      <c r="A8" s="73"/>
      <c r="B8" s="74"/>
      <c r="C8" s="75" t="e">
        <f t="shared" si="0"/>
        <v>#DIV/0!</v>
      </c>
      <c r="E8" s="331"/>
      <c r="F8" s="76" t="str">
        <f>연간현금흐름!B15</f>
        <v>난방비</v>
      </c>
      <c r="G8" s="77">
        <f t="shared" si="1"/>
        <v>0</v>
      </c>
      <c r="H8" s="75" t="e">
        <f t="shared" si="2"/>
        <v>#DIV/0!</v>
      </c>
      <c r="I8" s="78"/>
      <c r="J8" s="79">
        <v>5</v>
      </c>
      <c r="K8" s="80"/>
      <c r="L8" s="81"/>
      <c r="M8" s="82"/>
      <c r="N8" s="83"/>
      <c r="O8" s="83"/>
      <c r="P8" s="84"/>
      <c r="Q8" s="79">
        <v>4</v>
      </c>
      <c r="R8" s="217"/>
      <c r="S8" s="214"/>
      <c r="T8" s="274"/>
      <c r="U8" s="215"/>
      <c r="V8" s="215"/>
      <c r="W8" s="216"/>
    </row>
    <row r="9" spans="1:23">
      <c r="A9" s="73"/>
      <c r="B9" s="74"/>
      <c r="C9" s="75" t="e">
        <f t="shared" si="0"/>
        <v>#DIV/0!</v>
      </c>
      <c r="E9" s="331"/>
      <c r="F9" s="76" t="str">
        <f>연간현금흐름!B16</f>
        <v>관리비</v>
      </c>
      <c r="G9" s="77">
        <f t="shared" si="1"/>
        <v>0</v>
      </c>
      <c r="H9" s="75" t="e">
        <f t="shared" si="2"/>
        <v>#DIV/0!</v>
      </c>
      <c r="I9" s="78"/>
      <c r="J9" s="79">
        <v>6</v>
      </c>
      <c r="K9" s="80"/>
      <c r="L9" s="81"/>
      <c r="M9" s="82"/>
      <c r="N9" s="83"/>
      <c r="O9" s="83"/>
      <c r="P9" s="84"/>
      <c r="Q9" s="79">
        <v>5</v>
      </c>
      <c r="R9" s="217"/>
      <c r="S9" s="214"/>
      <c r="T9" s="274"/>
      <c r="U9" s="215"/>
      <c r="V9" s="215"/>
      <c r="W9" s="216"/>
    </row>
    <row r="10" spans="1:23">
      <c r="A10" s="73" t="s">
        <v>99</v>
      </c>
      <c r="B10" s="74"/>
      <c r="C10" s="75" t="e">
        <f t="shared" ref="C10:C15" si="3">B10/$B$15</f>
        <v>#DIV/0!</v>
      </c>
      <c r="E10" s="331"/>
      <c r="F10" s="76" t="str">
        <f>연간현금흐름!B17</f>
        <v>통신비</v>
      </c>
      <c r="G10" s="77">
        <f t="shared" si="1"/>
        <v>0</v>
      </c>
      <c r="H10" s="75" t="e">
        <f t="shared" si="2"/>
        <v>#DIV/0!</v>
      </c>
      <c r="I10" s="78"/>
      <c r="J10" s="79">
        <v>7</v>
      </c>
      <c r="K10" s="80"/>
      <c r="L10" s="81"/>
      <c r="M10" s="82"/>
      <c r="N10" s="83"/>
      <c r="O10" s="83"/>
      <c r="P10" s="84"/>
      <c r="Q10" s="79">
        <v>6</v>
      </c>
      <c r="R10" s="217"/>
      <c r="S10" s="214"/>
      <c r="T10" s="274"/>
      <c r="U10" s="215"/>
      <c r="V10" s="215"/>
      <c r="W10" s="216"/>
    </row>
    <row r="11" spans="1:23">
      <c r="A11" s="73"/>
      <c r="B11" s="74"/>
      <c r="C11" s="75" t="e">
        <f t="shared" si="3"/>
        <v>#DIV/0!</v>
      </c>
      <c r="E11" s="331"/>
      <c r="F11" s="76" t="str">
        <f>연간현금흐름!B18</f>
        <v>주유비</v>
      </c>
      <c r="G11" s="77">
        <f t="shared" si="1"/>
        <v>0</v>
      </c>
      <c r="H11" s="75" t="e">
        <f t="shared" si="2"/>
        <v>#DIV/0!</v>
      </c>
      <c r="I11" s="78"/>
      <c r="J11" s="79">
        <v>8</v>
      </c>
      <c r="K11" s="80"/>
      <c r="L11" s="81"/>
      <c r="M11" s="82"/>
      <c r="N11" s="83"/>
      <c r="O11" s="83"/>
      <c r="P11" s="84"/>
      <c r="Q11" s="79">
        <v>7</v>
      </c>
      <c r="R11" s="217"/>
      <c r="S11" s="214"/>
      <c r="T11" s="274"/>
      <c r="U11" s="215"/>
      <c r="V11" s="215"/>
      <c r="W11" s="216"/>
    </row>
    <row r="12" spans="1:23">
      <c r="A12" s="73"/>
      <c r="B12" s="74"/>
      <c r="C12" s="75" t="e">
        <f t="shared" si="3"/>
        <v>#DIV/0!</v>
      </c>
      <c r="E12" s="331"/>
      <c r="F12" s="76" t="str">
        <f>연간현금흐름!B19</f>
        <v>자동차</v>
      </c>
      <c r="G12" s="77">
        <f t="shared" si="1"/>
        <v>0</v>
      </c>
      <c r="H12" s="75" t="e">
        <f t="shared" si="2"/>
        <v>#DIV/0!</v>
      </c>
      <c r="I12" s="78"/>
      <c r="J12" s="79">
        <v>9</v>
      </c>
      <c r="K12" s="80"/>
      <c r="L12" s="81"/>
      <c r="M12" s="82"/>
      <c r="N12" s="83"/>
      <c r="O12" s="83"/>
      <c r="P12" s="84"/>
      <c r="Q12" s="79">
        <v>8</v>
      </c>
      <c r="R12" s="217"/>
      <c r="S12" s="214"/>
      <c r="T12" s="274"/>
      <c r="U12" s="215"/>
      <c r="V12" s="215"/>
      <c r="W12" s="216"/>
    </row>
    <row r="13" spans="1:23">
      <c r="A13" s="210"/>
      <c r="B13" s="211"/>
      <c r="C13" s="75" t="e">
        <f t="shared" si="3"/>
        <v>#DIV/0!</v>
      </c>
      <c r="E13" s="331"/>
      <c r="F13" s="76" t="str">
        <f>연간현금흐름!B20</f>
        <v>고양이</v>
      </c>
      <c r="G13" s="77">
        <f t="shared" si="1"/>
        <v>0</v>
      </c>
      <c r="H13" s="75" t="e">
        <f t="shared" si="2"/>
        <v>#DIV/0!</v>
      </c>
      <c r="I13" s="78"/>
      <c r="J13" s="79">
        <v>10</v>
      </c>
      <c r="K13" s="80"/>
      <c r="L13" s="81"/>
      <c r="M13" s="82"/>
      <c r="N13" s="83"/>
      <c r="O13" s="83"/>
      <c r="P13" s="84"/>
      <c r="Q13" s="79">
        <v>9</v>
      </c>
      <c r="R13" s="217"/>
      <c r="S13" s="214"/>
      <c r="T13" s="274"/>
      <c r="U13" s="215"/>
      <c r="V13" s="215"/>
      <c r="W13" s="216"/>
    </row>
    <row r="14" spans="1:23">
      <c r="A14" s="210"/>
      <c r="B14" s="211"/>
      <c r="C14" s="75" t="e">
        <f t="shared" si="3"/>
        <v>#DIV/0!</v>
      </c>
      <c r="E14" s="331"/>
      <c r="F14" s="76" t="str">
        <f>연간현금흐름!B21</f>
        <v>담배</v>
      </c>
      <c r="G14" s="77">
        <f t="shared" si="1"/>
        <v>0</v>
      </c>
      <c r="H14" s="75" t="e">
        <f t="shared" si="2"/>
        <v>#DIV/0!</v>
      </c>
      <c r="I14" s="78"/>
      <c r="J14" s="79">
        <v>11</v>
      </c>
      <c r="K14" s="80"/>
      <c r="L14" s="81"/>
      <c r="M14" s="82"/>
      <c r="N14" s="83"/>
      <c r="O14" s="83"/>
      <c r="P14" s="84"/>
      <c r="Q14" s="79">
        <v>10</v>
      </c>
      <c r="R14" s="217"/>
      <c r="S14" s="214"/>
      <c r="T14" s="274"/>
      <c r="U14" s="215"/>
      <c r="V14" s="215"/>
      <c r="W14" s="216"/>
    </row>
    <row r="15" spans="1:23" ht="12.75" thickBot="1">
      <c r="A15" s="90" t="s">
        <v>63</v>
      </c>
      <c r="B15" s="91">
        <f>SUM(B4:B14)</f>
        <v>0</v>
      </c>
      <c r="C15" s="92" t="e">
        <f t="shared" si="3"/>
        <v>#DIV/0!</v>
      </c>
      <c r="E15" s="332"/>
      <c r="F15" s="93" t="s">
        <v>25</v>
      </c>
      <c r="G15" s="333">
        <f>SUM(G4:G14)</f>
        <v>0</v>
      </c>
      <c r="H15" s="334"/>
      <c r="I15" s="94"/>
      <c r="J15" s="79">
        <v>12</v>
      </c>
      <c r="K15" s="80"/>
      <c r="L15" s="81"/>
      <c r="M15" s="82"/>
      <c r="N15" s="83"/>
      <c r="O15" s="83"/>
      <c r="P15" s="84"/>
      <c r="Q15" s="79">
        <v>11</v>
      </c>
      <c r="R15" s="217"/>
      <c r="S15" s="214"/>
      <c r="T15" s="274"/>
      <c r="U15" s="215"/>
      <c r="V15" s="215"/>
      <c r="W15" s="216"/>
    </row>
    <row r="16" spans="1:23" ht="12" customHeight="1">
      <c r="A16" s="324" t="s">
        <v>64</v>
      </c>
      <c r="B16" s="325"/>
      <c r="C16" s="326"/>
      <c r="E16" s="337" t="s">
        <v>65</v>
      </c>
      <c r="F16" s="95" t="str">
        <f>연간현금흐름!B23</f>
        <v>생활용품</v>
      </c>
      <c r="G16" s="77">
        <f t="shared" ref="G16:G23" si="4">SUMIF($O$4:$O$56,F16,$M$4:$M$56)+SUMIF($V$4:$V$57,F16,$T$4:$T$57)</f>
        <v>0</v>
      </c>
      <c r="H16" s="96" t="e">
        <f t="shared" ref="H16" si="5">G16/$G$28</f>
        <v>#DIV/0!</v>
      </c>
      <c r="I16" s="78"/>
      <c r="J16" s="79">
        <v>13</v>
      </c>
      <c r="K16" s="80"/>
      <c r="L16" s="81"/>
      <c r="M16" s="97"/>
      <c r="N16" s="83"/>
      <c r="O16" s="83"/>
      <c r="P16" s="84"/>
      <c r="Q16" s="79">
        <v>12</v>
      </c>
      <c r="R16" s="217"/>
      <c r="S16" s="214"/>
      <c r="T16" s="275"/>
      <c r="U16" s="215"/>
      <c r="V16" s="215"/>
      <c r="W16" s="216"/>
    </row>
    <row r="17" spans="1:23">
      <c r="A17" s="98" t="str">
        <f>연간현금흐름!B37</f>
        <v>대출원금</v>
      </c>
      <c r="B17" s="77">
        <f t="shared" ref="B17" si="6">SUMIF($P$4:$P$94,A17,$M$4:$M$94)+SUMIF($W$4:$W$57,A17,$T$4:$T$57)</f>
        <v>0</v>
      </c>
      <c r="C17" s="99" t="e">
        <f t="shared" ref="C17:C28" si="7">B17/$B$28</f>
        <v>#DIV/0!</v>
      </c>
      <c r="E17" s="338"/>
      <c r="F17" s="95" t="str">
        <f>연간현금흐름!B24</f>
        <v>의류/잡화</v>
      </c>
      <c r="G17" s="77">
        <f t="shared" si="4"/>
        <v>0</v>
      </c>
      <c r="H17" s="96" t="e">
        <f t="shared" ref="H17:H23" si="8">G17/$G$28</f>
        <v>#DIV/0!</v>
      </c>
      <c r="I17" s="78"/>
      <c r="J17" s="79">
        <v>14</v>
      </c>
      <c r="K17" s="80"/>
      <c r="L17" s="81"/>
      <c r="M17" s="82"/>
      <c r="N17" s="83"/>
      <c r="O17" s="83"/>
      <c r="P17" s="84"/>
      <c r="Q17" s="79">
        <v>13</v>
      </c>
      <c r="R17" s="217"/>
      <c r="S17" s="214"/>
      <c r="T17" s="275"/>
      <c r="U17" s="215"/>
      <c r="V17" s="215"/>
      <c r="W17" s="216"/>
    </row>
    <row r="18" spans="1:23">
      <c r="A18" s="98" t="str">
        <f>연간현금흐름!B38</f>
        <v>대출이자</v>
      </c>
      <c r="B18" s="77">
        <f t="shared" ref="B18:B24" si="9">SUMIF($P$4:$P$94,A18,$M$4:$M$94)+SUMIF($W$4:$W$57,A18,$T$4:$T$57)</f>
        <v>0</v>
      </c>
      <c r="C18" s="99" t="e">
        <f t="shared" ref="C18:C24" si="10">B18/$B$28</f>
        <v>#DIV/0!</v>
      </c>
      <c r="E18" s="338"/>
      <c r="F18" s="95" t="str">
        <f>연간현금흐름!B25</f>
        <v>화장품</v>
      </c>
      <c r="G18" s="77">
        <f t="shared" si="4"/>
        <v>0</v>
      </c>
      <c r="H18" s="96" t="e">
        <f t="shared" si="8"/>
        <v>#DIV/0!</v>
      </c>
      <c r="I18" s="78"/>
      <c r="J18" s="79">
        <v>15</v>
      </c>
      <c r="K18" s="80"/>
      <c r="L18" s="81"/>
      <c r="M18" s="82"/>
      <c r="N18" s="83"/>
      <c r="O18" s="83"/>
      <c r="P18" s="84"/>
      <c r="Q18" s="79">
        <v>14</v>
      </c>
      <c r="R18" s="217"/>
      <c r="S18" s="214"/>
      <c r="T18" s="275"/>
      <c r="U18" s="215"/>
      <c r="V18" s="215"/>
      <c r="W18" s="216"/>
    </row>
    <row r="19" spans="1:23">
      <c r="A19" s="98" t="str">
        <f>연간현금흐름!B39</f>
        <v>보험</v>
      </c>
      <c r="B19" s="77">
        <f t="shared" si="9"/>
        <v>0</v>
      </c>
      <c r="C19" s="99" t="e">
        <f t="shared" si="10"/>
        <v>#DIV/0!</v>
      </c>
      <c r="E19" s="338"/>
      <c r="F19" s="95" t="str">
        <f>연간현금흐름!B26</f>
        <v>미용</v>
      </c>
      <c r="G19" s="77">
        <f t="shared" si="4"/>
        <v>0</v>
      </c>
      <c r="H19" s="96" t="e">
        <f t="shared" si="8"/>
        <v>#DIV/0!</v>
      </c>
      <c r="I19" s="78"/>
      <c r="J19" s="79">
        <v>16</v>
      </c>
      <c r="K19" s="80"/>
      <c r="L19" s="81"/>
      <c r="M19" s="82"/>
      <c r="N19" s="83"/>
      <c r="O19" s="83"/>
      <c r="P19" s="84"/>
      <c r="Q19" s="79">
        <v>15</v>
      </c>
      <c r="R19" s="217"/>
      <c r="S19" s="214"/>
      <c r="T19" s="274"/>
      <c r="U19" s="215"/>
      <c r="V19" s="215"/>
      <c r="W19" s="216"/>
    </row>
    <row r="20" spans="1:23">
      <c r="A20" s="98" t="str">
        <f>연간현금흐름!B40</f>
        <v>목표적금</v>
      </c>
      <c r="B20" s="77">
        <f t="shared" si="9"/>
        <v>0</v>
      </c>
      <c r="C20" s="99" t="e">
        <f t="shared" si="10"/>
        <v>#DIV/0!</v>
      </c>
      <c r="E20" s="338"/>
      <c r="F20" s="95" t="str">
        <f>연간현금흐름!B27</f>
        <v>취미</v>
      </c>
      <c r="G20" s="77">
        <f t="shared" si="4"/>
        <v>0</v>
      </c>
      <c r="H20" s="96" t="e">
        <f t="shared" si="8"/>
        <v>#DIV/0!</v>
      </c>
      <c r="I20" s="78"/>
      <c r="J20" s="79">
        <v>17</v>
      </c>
      <c r="K20" s="80"/>
      <c r="L20" s="81"/>
      <c r="M20" s="82"/>
      <c r="N20" s="83"/>
      <c r="O20" s="83"/>
      <c r="P20" s="84"/>
      <c r="Q20" s="79">
        <v>16</v>
      </c>
      <c r="R20" s="217"/>
      <c r="S20" s="214"/>
      <c r="T20" s="275"/>
      <c r="U20" s="215"/>
      <c r="V20" s="215"/>
      <c r="W20" s="216"/>
    </row>
    <row r="21" spans="1:23">
      <c r="A21" s="98" t="str">
        <f>연간현금흐름!B41</f>
        <v>단기적금</v>
      </c>
      <c r="B21" s="77">
        <f t="shared" si="9"/>
        <v>0</v>
      </c>
      <c r="C21" s="99" t="e">
        <f t="shared" si="10"/>
        <v>#DIV/0!</v>
      </c>
      <c r="E21" s="338"/>
      <c r="F21" s="95" t="str">
        <f>연간현금흐름!B28</f>
        <v>건강</v>
      </c>
      <c r="G21" s="77">
        <f t="shared" si="4"/>
        <v>0</v>
      </c>
      <c r="H21" s="96" t="e">
        <f t="shared" si="8"/>
        <v>#DIV/0!</v>
      </c>
      <c r="I21" s="78"/>
      <c r="J21" s="79">
        <v>18</v>
      </c>
      <c r="K21" s="80"/>
      <c r="L21" s="81"/>
      <c r="M21" s="82"/>
      <c r="N21" s="83"/>
      <c r="O21" s="83"/>
      <c r="P21" s="84"/>
      <c r="Q21" s="79">
        <v>17</v>
      </c>
      <c r="R21" s="217"/>
      <c r="S21" s="214"/>
      <c r="T21" s="275"/>
      <c r="U21" s="215"/>
      <c r="V21" s="215"/>
      <c r="W21" s="216"/>
    </row>
    <row r="22" spans="1:23">
      <c r="A22" s="98" t="str">
        <f>연간현금흐름!B42</f>
        <v>장기적금</v>
      </c>
      <c r="B22" s="77">
        <f t="shared" si="9"/>
        <v>0</v>
      </c>
      <c r="C22" s="99" t="e">
        <f t="shared" si="10"/>
        <v>#DIV/0!</v>
      </c>
      <c r="E22" s="338"/>
      <c r="F22" s="95" t="str">
        <f>연간현금흐름!B29</f>
        <v>세금</v>
      </c>
      <c r="G22" s="77">
        <f t="shared" si="4"/>
        <v>0</v>
      </c>
      <c r="H22" s="96" t="e">
        <f t="shared" si="8"/>
        <v>#DIV/0!</v>
      </c>
      <c r="I22" s="78"/>
      <c r="J22" s="79">
        <v>19</v>
      </c>
      <c r="K22" s="80"/>
      <c r="L22" s="81"/>
      <c r="M22" s="82"/>
      <c r="N22" s="83"/>
      <c r="O22" s="83"/>
      <c r="P22" s="84"/>
      <c r="Q22" s="79"/>
      <c r="R22" s="217"/>
      <c r="S22" s="218" t="s">
        <v>197</v>
      </c>
      <c r="T22" s="276">
        <f>SUM(T4:T21)</f>
        <v>0</v>
      </c>
      <c r="U22" s="215"/>
      <c r="V22" s="215"/>
      <c r="W22" s="216"/>
    </row>
    <row r="23" spans="1:23">
      <c r="A23" s="98" t="str">
        <f>연간현금흐름!B43</f>
        <v>자유적금</v>
      </c>
      <c r="B23" s="77">
        <f t="shared" si="9"/>
        <v>0</v>
      </c>
      <c r="C23" s="99" t="e">
        <f t="shared" si="10"/>
        <v>#DIV/0!</v>
      </c>
      <c r="E23" s="338"/>
      <c r="F23" s="95" t="str">
        <f>연간현금흐름!B30</f>
        <v>경조사</v>
      </c>
      <c r="G23" s="77">
        <f t="shared" si="4"/>
        <v>0</v>
      </c>
      <c r="H23" s="96" t="e">
        <f t="shared" si="8"/>
        <v>#DIV/0!</v>
      </c>
      <c r="I23" s="78"/>
      <c r="J23" s="79">
        <v>20</v>
      </c>
      <c r="K23" s="80"/>
      <c r="L23" s="81"/>
      <c r="M23" s="82"/>
      <c r="N23" s="83"/>
      <c r="O23" s="83"/>
      <c r="P23" s="84"/>
      <c r="Q23" s="79"/>
      <c r="R23" s="106"/>
      <c r="S23" s="107"/>
      <c r="T23" s="277"/>
      <c r="U23" s="83"/>
      <c r="V23" s="259"/>
      <c r="W23" s="84"/>
    </row>
    <row r="24" spans="1:23">
      <c r="A24" s="98" t="str">
        <f>연간현금흐름!B44</f>
        <v>기타1</v>
      </c>
      <c r="B24" s="77">
        <f t="shared" si="9"/>
        <v>0</v>
      </c>
      <c r="C24" s="99" t="e">
        <f t="shared" si="10"/>
        <v>#DIV/0!</v>
      </c>
      <c r="E24" s="338"/>
      <c r="F24" s="95" t="str">
        <f>연간현금흐름!B31</f>
        <v>기타1</v>
      </c>
      <c r="G24" s="77">
        <f t="shared" ref="G24:G26" si="11">SUMIF($O$4:$O$56,F24,$M$4:$M$56)+SUMIF($V$4:$V$57,F24,$T$4:$T$57)</f>
        <v>0</v>
      </c>
      <c r="H24" s="96" t="e">
        <f t="shared" ref="H24:H26" si="12">G24/$G$28</f>
        <v>#DIV/0!</v>
      </c>
      <c r="I24" s="78"/>
      <c r="J24" s="79">
        <v>21</v>
      </c>
      <c r="K24" s="80"/>
      <c r="L24" s="81"/>
      <c r="M24" s="82"/>
      <c r="N24" s="83"/>
      <c r="O24" s="83"/>
      <c r="P24" s="84"/>
      <c r="R24" s="85" t="s">
        <v>198</v>
      </c>
      <c r="S24" s="86"/>
      <c r="T24" s="278"/>
      <c r="U24" s="87"/>
      <c r="V24" s="87"/>
      <c r="W24" s="88"/>
    </row>
    <row r="25" spans="1:23">
      <c r="A25" s="98" t="str">
        <f>연간현금흐름!B45</f>
        <v>기타2</v>
      </c>
      <c r="B25" s="77">
        <f t="shared" ref="B25:B27" si="13">SUMIF($P$4:$P$94,A25,$M$4:$M$94)+SUMIF($W$4:$W$57,A25,$T$4:$T$57)</f>
        <v>0</v>
      </c>
      <c r="C25" s="99" t="e">
        <f t="shared" ref="C25:C27" si="14">B25/$B$28</f>
        <v>#DIV/0!</v>
      </c>
      <c r="E25" s="338"/>
      <c r="F25" s="95" t="str">
        <f>연간현금흐름!B32</f>
        <v>기타2</v>
      </c>
      <c r="G25" s="77">
        <f t="shared" si="11"/>
        <v>0</v>
      </c>
      <c r="H25" s="96" t="e">
        <f t="shared" si="12"/>
        <v>#DIV/0!</v>
      </c>
      <c r="I25" s="78"/>
      <c r="J25" s="79">
        <v>22</v>
      </c>
      <c r="K25" s="80"/>
      <c r="L25" s="81"/>
      <c r="M25" s="82"/>
      <c r="N25" s="83"/>
      <c r="O25" s="83"/>
      <c r="P25" s="84"/>
      <c r="Q25" s="79">
        <v>1</v>
      </c>
      <c r="R25" s="89"/>
      <c r="S25" s="86"/>
      <c r="T25" s="278"/>
      <c r="U25" s="87"/>
      <c r="V25" s="87"/>
      <c r="W25" s="88"/>
    </row>
    <row r="26" spans="1:23">
      <c r="A26" s="98" t="str">
        <f>연간현금흐름!B46</f>
        <v>기타3</v>
      </c>
      <c r="B26" s="77">
        <f t="shared" si="13"/>
        <v>0</v>
      </c>
      <c r="C26" s="99" t="e">
        <f t="shared" si="14"/>
        <v>#DIV/0!</v>
      </c>
      <c r="E26" s="338"/>
      <c r="F26" s="95" t="str">
        <f>연간현금흐름!B33</f>
        <v>기타3</v>
      </c>
      <c r="G26" s="77">
        <f t="shared" si="11"/>
        <v>0</v>
      </c>
      <c r="H26" s="96" t="e">
        <f t="shared" si="12"/>
        <v>#DIV/0!</v>
      </c>
      <c r="I26" s="78"/>
      <c r="J26" s="79">
        <v>23</v>
      </c>
      <c r="K26" s="80"/>
      <c r="L26" s="81"/>
      <c r="M26" s="82"/>
      <c r="N26" s="83"/>
      <c r="O26" s="83"/>
      <c r="P26" s="84"/>
      <c r="Q26" s="79">
        <v>2</v>
      </c>
      <c r="R26" s="89"/>
      <c r="S26" s="86"/>
      <c r="T26" s="278"/>
      <c r="U26" s="87"/>
      <c r="V26" s="87"/>
      <c r="W26" s="88"/>
    </row>
    <row r="27" spans="1:23" ht="12.75" thickBot="1">
      <c r="A27" s="98" t="str">
        <f>연간현금흐름!B47</f>
        <v>기타4</v>
      </c>
      <c r="B27" s="77">
        <f t="shared" si="13"/>
        <v>0</v>
      </c>
      <c r="C27" s="99" t="e">
        <f t="shared" si="14"/>
        <v>#DIV/0!</v>
      </c>
      <c r="E27" s="338"/>
      <c r="F27" s="100" t="s">
        <v>63</v>
      </c>
      <c r="G27" s="339">
        <f>SUM(G16:G26)</f>
        <v>0</v>
      </c>
      <c r="H27" s="340"/>
      <c r="I27" s="94"/>
      <c r="J27" s="79">
        <v>24</v>
      </c>
      <c r="K27" s="80"/>
      <c r="L27" s="81"/>
      <c r="M27" s="82"/>
      <c r="N27" s="83"/>
      <c r="O27" s="83"/>
      <c r="P27" s="84"/>
      <c r="Q27" s="79">
        <v>3</v>
      </c>
      <c r="R27" s="89"/>
      <c r="S27" s="86"/>
      <c r="T27" s="278"/>
      <c r="U27" s="87"/>
      <c r="V27" s="87"/>
      <c r="W27" s="88"/>
    </row>
    <row r="28" spans="1:23" ht="12.75" thickBot="1">
      <c r="A28" s="101" t="s">
        <v>63</v>
      </c>
      <c r="B28" s="102">
        <f>SUM(B17:B27)</f>
        <v>0</v>
      </c>
      <c r="C28" s="103" t="e">
        <f t="shared" si="7"/>
        <v>#DIV/0!</v>
      </c>
      <c r="E28" s="341" t="s">
        <v>67</v>
      </c>
      <c r="F28" s="342"/>
      <c r="G28" s="343">
        <f>G15+G27</f>
        <v>0</v>
      </c>
      <c r="H28" s="344"/>
      <c r="I28" s="104"/>
      <c r="J28" s="79">
        <v>25</v>
      </c>
      <c r="K28" s="80"/>
      <c r="L28" s="81"/>
      <c r="M28" s="82"/>
      <c r="N28" s="83"/>
      <c r="O28" s="83"/>
      <c r="P28" s="84"/>
      <c r="Q28" s="79">
        <v>4</v>
      </c>
      <c r="R28" s="89"/>
      <c r="S28" s="86"/>
      <c r="T28" s="278"/>
      <c r="U28" s="87"/>
      <c r="V28" s="87"/>
      <c r="W28" s="88"/>
    </row>
    <row r="29" spans="1:23" ht="12.75" thickBot="1">
      <c r="I29" s="67"/>
      <c r="J29" s="79">
        <v>26</v>
      </c>
      <c r="K29" s="80"/>
      <c r="L29" s="81"/>
      <c r="M29" s="82"/>
      <c r="N29" s="83"/>
      <c r="O29" s="83"/>
      <c r="P29" s="84"/>
      <c r="Q29" s="79">
        <v>5</v>
      </c>
      <c r="R29" s="89"/>
      <c r="S29" s="86"/>
      <c r="T29" s="278"/>
      <c r="U29" s="87"/>
      <c r="V29" s="87"/>
      <c r="W29" s="88"/>
    </row>
    <row r="30" spans="1:23">
      <c r="A30" s="327" t="s">
        <v>70</v>
      </c>
      <c r="B30" s="328"/>
      <c r="C30" s="329"/>
      <c r="D30" s="324" t="s">
        <v>71</v>
      </c>
      <c r="E30" s="325"/>
      <c r="F30" s="325"/>
      <c r="G30" s="325"/>
      <c r="H30" s="326"/>
      <c r="I30" s="67"/>
      <c r="J30" s="79">
        <v>27</v>
      </c>
      <c r="K30" s="80"/>
      <c r="L30" s="81"/>
      <c r="M30" s="82"/>
      <c r="N30" s="83"/>
      <c r="O30" s="83"/>
      <c r="P30" s="84"/>
      <c r="Q30" s="79">
        <v>6</v>
      </c>
      <c r="R30" s="89"/>
      <c r="S30" s="86"/>
      <c r="T30" s="278"/>
      <c r="U30" s="87"/>
      <c r="V30" s="87"/>
      <c r="W30" s="88"/>
    </row>
    <row r="31" spans="1:23">
      <c r="A31" s="108" t="s">
        <v>72</v>
      </c>
      <c r="B31" s="109">
        <f>G28</f>
        <v>0</v>
      </c>
      <c r="C31" s="99" t="e">
        <f>B31/$B$14</f>
        <v>#DIV/0!</v>
      </c>
      <c r="D31" s="356">
        <v>0.5</v>
      </c>
      <c r="E31" s="357"/>
      <c r="F31" s="112" t="s">
        <v>73</v>
      </c>
      <c r="G31" s="113" t="e">
        <f>IF(C31&lt;D31,"권장기준 미만","권장기준 초과")</f>
        <v>#DIV/0!</v>
      </c>
      <c r="H31" s="114" t="e">
        <f>IF(G31="권장기준 미만","양호","개선")</f>
        <v>#DIV/0!</v>
      </c>
      <c r="I31" s="67"/>
      <c r="J31" s="79">
        <v>28</v>
      </c>
      <c r="K31" s="80"/>
      <c r="L31" s="81"/>
      <c r="M31" s="82"/>
      <c r="N31" s="83"/>
      <c r="O31" s="83"/>
      <c r="P31" s="84"/>
      <c r="Q31" s="79">
        <v>7</v>
      </c>
      <c r="R31" s="89"/>
      <c r="S31" s="86"/>
      <c r="T31" s="278"/>
      <c r="U31" s="87"/>
      <c r="V31" s="87"/>
      <c r="W31" s="88"/>
    </row>
    <row r="32" spans="1:23">
      <c r="A32" s="108" t="s">
        <v>74</v>
      </c>
      <c r="B32" s="109">
        <f>SUM(B20:B27)</f>
        <v>0</v>
      </c>
      <c r="C32" s="99" t="e">
        <f>B32/$B$14</f>
        <v>#DIV/0!</v>
      </c>
      <c r="D32" s="356">
        <v>0.3</v>
      </c>
      <c r="E32" s="357"/>
      <c r="F32" s="112" t="s">
        <v>75</v>
      </c>
      <c r="G32" s="113" t="e">
        <f>IF(C32&lt;D32,"권장기준 미만","권장기준 초과")</f>
        <v>#DIV/0!</v>
      </c>
      <c r="H32" s="114" t="e">
        <f>IF(G32="권장기준 미만","개선","양호")</f>
        <v>#DIV/0!</v>
      </c>
      <c r="J32" s="79">
        <v>29</v>
      </c>
      <c r="K32" s="80"/>
      <c r="L32" s="81"/>
      <c r="M32" s="82"/>
      <c r="N32" s="83"/>
      <c r="O32" s="83"/>
      <c r="P32" s="84"/>
      <c r="Q32" s="79">
        <v>8</v>
      </c>
      <c r="R32" s="89"/>
      <c r="S32" s="86"/>
      <c r="T32" s="278"/>
      <c r="U32" s="87"/>
      <c r="V32" s="87"/>
      <c r="W32" s="88"/>
    </row>
    <row r="33" spans="1:23">
      <c r="A33" s="108" t="s">
        <v>76</v>
      </c>
      <c r="B33" s="109">
        <f>B19</f>
        <v>0</v>
      </c>
      <c r="C33" s="99" t="e">
        <f>B33/$B$14</f>
        <v>#DIV/0!</v>
      </c>
      <c r="D33" s="356">
        <v>0.09</v>
      </c>
      <c r="E33" s="357"/>
      <c r="F33" s="112" t="s">
        <v>73</v>
      </c>
      <c r="G33" s="113" t="e">
        <f>IF(C33&lt;D33,"권장기준 미만","권장기준 초과")</f>
        <v>#DIV/0!</v>
      </c>
      <c r="H33" s="114" t="e">
        <f>IF(G33="권장기준 미만","양호","개선")</f>
        <v>#DIV/0!</v>
      </c>
      <c r="J33" s="79">
        <v>30</v>
      </c>
      <c r="K33" s="80"/>
      <c r="L33" s="81"/>
      <c r="M33" s="82"/>
      <c r="N33" s="83"/>
      <c r="O33" s="83"/>
      <c r="P33" s="84"/>
      <c r="Q33" s="79">
        <v>9</v>
      </c>
      <c r="R33" s="89"/>
      <c r="S33" s="86"/>
      <c r="T33" s="278"/>
      <c r="U33" s="87"/>
      <c r="V33" s="87"/>
      <c r="W33" s="88"/>
    </row>
    <row r="34" spans="1:23" ht="12.75" thickBot="1">
      <c r="A34" s="115" t="s">
        <v>77</v>
      </c>
      <c r="B34" s="116">
        <f>B17+B18</f>
        <v>0</v>
      </c>
      <c r="C34" s="117" t="e">
        <f>B34/$B$14</f>
        <v>#DIV/0!</v>
      </c>
      <c r="D34" s="358">
        <v>0.15</v>
      </c>
      <c r="E34" s="359"/>
      <c r="F34" s="118" t="s">
        <v>73</v>
      </c>
      <c r="G34" s="119" t="e">
        <f>IF(C34&lt;D34,"권장기준 미만","권장기준 초과")</f>
        <v>#DIV/0!</v>
      </c>
      <c r="H34" s="120" t="e">
        <f>IF(G34="권장기준 미만","양호","개선")</f>
        <v>#DIV/0!</v>
      </c>
      <c r="J34" s="79">
        <v>31</v>
      </c>
      <c r="K34" s="80"/>
      <c r="L34" s="81"/>
      <c r="M34" s="82"/>
      <c r="N34" s="83"/>
      <c r="O34" s="83"/>
      <c r="P34" s="84"/>
      <c r="Q34" s="79">
        <v>10</v>
      </c>
      <c r="R34" s="89"/>
      <c r="S34" s="86"/>
      <c r="T34" s="278"/>
      <c r="U34" s="87"/>
      <c r="V34" s="87"/>
      <c r="W34" s="88"/>
    </row>
    <row r="35" spans="1:23" ht="12.75" thickBot="1">
      <c r="J35" s="79">
        <v>32</v>
      </c>
      <c r="K35" s="80"/>
      <c r="L35" s="81"/>
      <c r="M35" s="82"/>
      <c r="N35" s="83"/>
      <c r="O35" s="83"/>
      <c r="P35" s="84"/>
      <c r="Q35" s="79">
        <v>11</v>
      </c>
      <c r="R35" s="89"/>
      <c r="S35" s="86"/>
      <c r="T35" s="278"/>
      <c r="U35" s="87"/>
      <c r="V35" s="87"/>
      <c r="W35" s="88"/>
    </row>
    <row r="36" spans="1:23">
      <c r="A36" s="324" t="s">
        <v>98</v>
      </c>
      <c r="B36" s="325"/>
      <c r="C36" s="326"/>
      <c r="E36" s="327" t="s">
        <v>68</v>
      </c>
      <c r="F36" s="328"/>
      <c r="G36" s="328"/>
      <c r="H36" s="329"/>
      <c r="J36" s="79">
        <v>33</v>
      </c>
      <c r="K36" s="80"/>
      <c r="L36" s="81"/>
      <c r="M36" s="82"/>
      <c r="N36" s="83"/>
      <c r="O36" s="83"/>
      <c r="P36" s="84"/>
      <c r="Q36" s="79">
        <v>12</v>
      </c>
      <c r="R36" s="89"/>
      <c r="S36" s="86"/>
      <c r="T36" s="278"/>
      <c r="U36" s="87"/>
      <c r="V36" s="87"/>
      <c r="W36" s="88"/>
    </row>
    <row r="37" spans="1:23">
      <c r="A37" s="347"/>
      <c r="B37" s="348"/>
      <c r="C37" s="349"/>
      <c r="E37" s="345" t="str">
        <f>연간현금흐름!B51</f>
        <v>신용카드</v>
      </c>
      <c r="F37" s="346"/>
      <c r="G37" s="109">
        <f>SUMIF($N$4:$N$56,E37,$M$4:$M$56)+SUMIF($U$4:$U$57,E37,$T$4:$T$57)</f>
        <v>0</v>
      </c>
      <c r="H37" s="110" t="e">
        <f t="shared" ref="H37:H44" si="15">G37/$G$44</f>
        <v>#DIV/0!</v>
      </c>
      <c r="J37" s="79">
        <v>34</v>
      </c>
      <c r="K37" s="80"/>
      <c r="L37" s="81"/>
      <c r="M37" s="82"/>
      <c r="N37" s="83"/>
      <c r="O37" s="83"/>
      <c r="P37" s="84"/>
      <c r="Q37" s="79">
        <v>13</v>
      </c>
      <c r="R37" s="89"/>
      <c r="S37" s="86"/>
      <c r="T37" s="278"/>
      <c r="U37" s="87"/>
      <c r="V37" s="87"/>
      <c r="W37" s="88"/>
    </row>
    <row r="38" spans="1:23">
      <c r="A38" s="350"/>
      <c r="B38" s="351"/>
      <c r="C38" s="352"/>
      <c r="E38" s="345" t="str">
        <f>연간현금흐름!B52</f>
        <v>체크카드</v>
      </c>
      <c r="F38" s="346"/>
      <c r="G38" s="109">
        <f t="shared" ref="G38:G43" si="16">SUMIF($N$4:$N$56,E38,$M$4:$M$56)+SUMIF($U$4:$U$57,E38,$T$4:$T$57)</f>
        <v>0</v>
      </c>
      <c r="H38" s="110" t="e">
        <f t="shared" si="15"/>
        <v>#DIV/0!</v>
      </c>
      <c r="J38" s="79">
        <v>35</v>
      </c>
      <c r="K38" s="80"/>
      <c r="L38" s="81"/>
      <c r="M38" s="82"/>
      <c r="N38" s="83"/>
      <c r="O38" s="83"/>
      <c r="P38" s="84"/>
      <c r="Q38" s="79">
        <v>14</v>
      </c>
      <c r="R38" s="89"/>
      <c r="S38" s="86"/>
      <c r="T38" s="278"/>
      <c r="U38" s="87"/>
      <c r="V38" s="87"/>
      <c r="W38" s="88"/>
    </row>
    <row r="39" spans="1:23">
      <c r="A39" s="350"/>
      <c r="B39" s="351"/>
      <c r="C39" s="352"/>
      <c r="E39" s="345" t="str">
        <f>연간현금흐름!B53</f>
        <v>신랑용돈</v>
      </c>
      <c r="F39" s="346"/>
      <c r="G39" s="109">
        <f t="shared" si="16"/>
        <v>0</v>
      </c>
      <c r="H39" s="110" t="e">
        <f t="shared" si="15"/>
        <v>#DIV/0!</v>
      </c>
      <c r="J39" s="79">
        <v>36</v>
      </c>
      <c r="K39" s="80"/>
      <c r="L39" s="81"/>
      <c r="M39" s="82"/>
      <c r="N39" s="83"/>
      <c r="O39" s="83"/>
      <c r="P39" s="84"/>
      <c r="Q39" s="79">
        <v>15</v>
      </c>
      <c r="R39" s="89"/>
      <c r="S39" s="86"/>
      <c r="T39" s="278"/>
      <c r="U39" s="87"/>
      <c r="V39" s="87"/>
      <c r="W39" s="88"/>
    </row>
    <row r="40" spans="1:23">
      <c r="A40" s="350"/>
      <c r="B40" s="351"/>
      <c r="C40" s="352"/>
      <c r="E40" s="345" t="str">
        <f>연간현금흐름!B54</f>
        <v>신부용돈</v>
      </c>
      <c r="F40" s="346"/>
      <c r="G40" s="109">
        <f t="shared" si="16"/>
        <v>0</v>
      </c>
      <c r="H40" s="110" t="e">
        <f t="shared" si="15"/>
        <v>#DIV/0!</v>
      </c>
      <c r="J40" s="79">
        <v>37</v>
      </c>
      <c r="K40" s="80"/>
      <c r="L40" s="81"/>
      <c r="M40" s="82"/>
      <c r="N40" s="83"/>
      <c r="O40" s="83"/>
      <c r="P40" s="84"/>
      <c r="Q40" s="79">
        <v>16</v>
      </c>
      <c r="R40" s="89"/>
      <c r="S40" s="86"/>
      <c r="T40" s="278"/>
      <c r="U40" s="87"/>
      <c r="V40" s="87"/>
      <c r="W40" s="88"/>
    </row>
    <row r="41" spans="1:23">
      <c r="A41" s="350"/>
      <c r="B41" s="351"/>
      <c r="C41" s="352"/>
      <c r="E41" s="345" t="str">
        <f>연간현금흐름!B55</f>
        <v>현금</v>
      </c>
      <c r="F41" s="346"/>
      <c r="G41" s="109">
        <f t="shared" si="16"/>
        <v>0</v>
      </c>
      <c r="H41" s="110" t="e">
        <f t="shared" si="15"/>
        <v>#DIV/0!</v>
      </c>
      <c r="J41" s="79">
        <v>38</v>
      </c>
      <c r="K41" s="80"/>
      <c r="L41" s="81"/>
      <c r="M41" s="82"/>
      <c r="N41" s="83"/>
      <c r="O41" s="83"/>
      <c r="P41" s="84"/>
      <c r="Q41" s="79">
        <v>17</v>
      </c>
      <c r="R41" s="89"/>
      <c r="S41" s="86"/>
      <c r="T41" s="278"/>
      <c r="U41" s="87"/>
      <c r="V41" s="87"/>
      <c r="W41" s="88"/>
    </row>
    <row r="42" spans="1:23">
      <c r="A42" s="350"/>
      <c r="B42" s="351"/>
      <c r="C42" s="352"/>
      <c r="E42" s="345" t="str">
        <f>연간현금흐름!B56</f>
        <v>포인트</v>
      </c>
      <c r="F42" s="346"/>
      <c r="G42" s="109">
        <f t="shared" si="16"/>
        <v>0</v>
      </c>
      <c r="H42" s="110" t="e">
        <f t="shared" si="15"/>
        <v>#DIV/0!</v>
      </c>
      <c r="J42" s="79">
        <v>39</v>
      </c>
      <c r="K42" s="80"/>
      <c r="L42" s="81"/>
      <c r="M42" s="82"/>
      <c r="N42" s="83"/>
      <c r="O42" s="83"/>
      <c r="P42" s="84"/>
      <c r="Q42" s="79"/>
      <c r="R42" s="89"/>
      <c r="S42" s="105" t="s">
        <v>63</v>
      </c>
      <c r="T42" s="279">
        <f>SUM(T24:T41)</f>
        <v>0</v>
      </c>
      <c r="U42" s="87"/>
      <c r="V42" s="87"/>
      <c r="W42" s="88"/>
    </row>
    <row r="43" spans="1:23">
      <c r="A43" s="350"/>
      <c r="B43" s="351"/>
      <c r="C43" s="352"/>
      <c r="E43" s="345" t="str">
        <f>연간현금흐름!B57</f>
        <v>기타</v>
      </c>
      <c r="F43" s="346"/>
      <c r="G43" s="109">
        <f t="shared" si="16"/>
        <v>0</v>
      </c>
      <c r="H43" s="110" t="e">
        <f t="shared" si="15"/>
        <v>#DIV/0!</v>
      </c>
      <c r="J43" s="79">
        <v>40</v>
      </c>
      <c r="K43" s="80"/>
      <c r="L43" s="81"/>
      <c r="M43" s="82"/>
      <c r="N43" s="83"/>
      <c r="O43" s="83"/>
      <c r="P43" s="84"/>
      <c r="Q43" s="79"/>
      <c r="R43" s="106"/>
      <c r="S43" s="107"/>
      <c r="T43" s="277"/>
      <c r="U43" s="83"/>
      <c r="V43" s="259"/>
      <c r="W43" s="84"/>
    </row>
    <row r="44" spans="1:23" ht="12.75" thickBot="1">
      <c r="A44" s="353"/>
      <c r="B44" s="354"/>
      <c r="C44" s="355"/>
      <c r="E44" s="335" t="s">
        <v>69</v>
      </c>
      <c r="F44" s="336"/>
      <c r="G44" s="111">
        <f>SUM(G37:G43)</f>
        <v>0</v>
      </c>
      <c r="H44" s="212" t="e">
        <f t="shared" si="15"/>
        <v>#DIV/0!</v>
      </c>
      <c r="J44" s="79">
        <v>41</v>
      </c>
      <c r="K44" s="80"/>
      <c r="L44" s="81"/>
      <c r="M44" s="82"/>
      <c r="N44" s="83"/>
      <c r="O44" s="83"/>
      <c r="P44" s="84"/>
      <c r="Q44" s="79"/>
      <c r="R44" s="124" t="s">
        <v>199</v>
      </c>
      <c r="S44" s="125"/>
      <c r="T44" s="280"/>
      <c r="U44" s="126"/>
      <c r="V44" s="126"/>
      <c r="W44" s="127"/>
    </row>
    <row r="45" spans="1:23">
      <c r="J45" s="79">
        <v>42</v>
      </c>
      <c r="K45" s="80"/>
      <c r="L45" s="81"/>
      <c r="M45" s="82"/>
      <c r="N45" s="83"/>
      <c r="O45" s="83"/>
      <c r="P45" s="84"/>
      <c r="Q45" s="79">
        <v>1</v>
      </c>
      <c r="R45" s="128"/>
      <c r="S45" s="125"/>
      <c r="T45" s="280"/>
      <c r="U45" s="126"/>
      <c r="V45" s="126"/>
      <c r="W45" s="127"/>
    </row>
    <row r="46" spans="1:23">
      <c r="J46" s="79">
        <v>43</v>
      </c>
      <c r="K46" s="80"/>
      <c r="L46" s="81"/>
      <c r="M46" s="82"/>
      <c r="N46" s="83"/>
      <c r="O46" s="83"/>
      <c r="P46" s="84"/>
      <c r="Q46" s="79">
        <v>2</v>
      </c>
      <c r="R46" s="128"/>
      <c r="S46" s="125"/>
      <c r="T46" s="280"/>
      <c r="U46" s="126"/>
      <c r="V46" s="126"/>
      <c r="W46" s="127"/>
    </row>
    <row r="47" spans="1:23">
      <c r="J47" s="79">
        <v>44</v>
      </c>
      <c r="K47" s="80"/>
      <c r="L47" s="81"/>
      <c r="M47" s="82"/>
      <c r="N47" s="83"/>
      <c r="O47" s="83"/>
      <c r="P47" s="84"/>
      <c r="Q47" s="79">
        <v>3</v>
      </c>
      <c r="R47" s="128"/>
      <c r="S47" s="125"/>
      <c r="T47" s="280"/>
      <c r="U47" s="126"/>
      <c r="V47" s="126"/>
      <c r="W47" s="127"/>
    </row>
    <row r="48" spans="1:23">
      <c r="J48" s="79">
        <v>45</v>
      </c>
      <c r="K48" s="80"/>
      <c r="L48" s="81"/>
      <c r="M48" s="82"/>
      <c r="N48" s="83"/>
      <c r="O48" s="83"/>
      <c r="P48" s="84"/>
      <c r="Q48" s="79">
        <v>4</v>
      </c>
      <c r="R48" s="128"/>
      <c r="S48" s="131" t="s">
        <v>184</v>
      </c>
      <c r="T48" s="281">
        <f>SUM(T44:T47)</f>
        <v>0</v>
      </c>
      <c r="U48" s="126"/>
      <c r="V48" s="126"/>
      <c r="W48" s="127"/>
    </row>
    <row r="49" spans="10:23">
      <c r="J49" s="79">
        <v>46</v>
      </c>
      <c r="K49" s="80"/>
      <c r="L49" s="81"/>
      <c r="M49" s="82"/>
      <c r="N49" s="83"/>
      <c r="O49" s="83"/>
      <c r="P49" s="84"/>
      <c r="Q49" s="79"/>
      <c r="R49" s="121"/>
      <c r="S49" s="122"/>
      <c r="T49" s="277"/>
      <c r="U49" s="83"/>
      <c r="V49" s="259"/>
      <c r="W49" s="123"/>
    </row>
    <row r="50" spans="10:23">
      <c r="J50" s="79">
        <v>47</v>
      </c>
      <c r="K50" s="121"/>
      <c r="L50" s="122"/>
      <c r="M50" s="82"/>
      <c r="N50" s="83"/>
      <c r="O50" s="83"/>
      <c r="P50" s="84"/>
      <c r="Q50" s="79"/>
      <c r="R50" s="219" t="s">
        <v>79</v>
      </c>
      <c r="S50" s="220"/>
      <c r="T50" s="282"/>
      <c r="U50" s="221"/>
      <c r="V50" s="221"/>
      <c r="W50" s="222"/>
    </row>
    <row r="51" spans="10:23">
      <c r="J51" s="79">
        <v>48</v>
      </c>
      <c r="K51" s="121"/>
      <c r="L51" s="122"/>
      <c r="M51" s="82"/>
      <c r="N51" s="83"/>
      <c r="O51" s="83"/>
      <c r="P51" s="84"/>
      <c r="Q51" s="79">
        <v>1</v>
      </c>
      <c r="R51" s="223"/>
      <c r="S51" s="220"/>
      <c r="T51" s="282"/>
      <c r="U51" s="221"/>
      <c r="V51" s="221"/>
      <c r="W51" s="222"/>
    </row>
    <row r="52" spans="10:23">
      <c r="J52" s="79">
        <v>49</v>
      </c>
      <c r="K52" s="121"/>
      <c r="L52" s="122"/>
      <c r="M52" s="82"/>
      <c r="N52" s="83"/>
      <c r="O52" s="83"/>
      <c r="P52" s="84"/>
      <c r="Q52" s="79">
        <v>2</v>
      </c>
      <c r="R52" s="223"/>
      <c r="S52" s="220"/>
      <c r="T52" s="282"/>
      <c r="U52" s="221"/>
      <c r="V52" s="221"/>
      <c r="W52" s="222"/>
    </row>
    <row r="53" spans="10:23">
      <c r="J53" s="79">
        <v>50</v>
      </c>
      <c r="K53" s="121"/>
      <c r="L53" s="122"/>
      <c r="M53" s="82"/>
      <c r="N53" s="83"/>
      <c r="O53" s="83"/>
      <c r="P53" s="84"/>
      <c r="Q53" s="79">
        <v>3</v>
      </c>
      <c r="R53" s="223"/>
      <c r="S53" s="220"/>
      <c r="T53" s="282"/>
      <c r="U53" s="221"/>
      <c r="V53" s="221"/>
      <c r="W53" s="222"/>
    </row>
    <row r="54" spans="10:23">
      <c r="J54" s="79">
        <v>51</v>
      </c>
      <c r="K54" s="121"/>
      <c r="L54" s="122"/>
      <c r="M54" s="82"/>
      <c r="N54" s="83"/>
      <c r="O54" s="83"/>
      <c r="P54" s="84"/>
      <c r="Q54" s="79">
        <v>4</v>
      </c>
      <c r="R54" s="223"/>
      <c r="S54" s="220"/>
      <c r="T54" s="282"/>
      <c r="U54" s="221"/>
      <c r="V54" s="221"/>
      <c r="W54" s="222"/>
    </row>
    <row r="55" spans="10:23">
      <c r="J55" s="79">
        <v>52</v>
      </c>
      <c r="K55" s="121"/>
      <c r="L55" s="122"/>
      <c r="M55" s="82"/>
      <c r="N55" s="83"/>
      <c r="O55" s="83"/>
      <c r="P55" s="84"/>
      <c r="Q55" s="79">
        <v>5</v>
      </c>
      <c r="R55" s="223"/>
      <c r="S55" s="220"/>
      <c r="T55" s="282"/>
      <c r="U55" s="221"/>
      <c r="V55" s="221"/>
      <c r="W55" s="222"/>
    </row>
    <row r="56" spans="10:23">
      <c r="J56" s="79">
        <v>53</v>
      </c>
      <c r="K56" s="121"/>
      <c r="L56" s="122"/>
      <c r="M56" s="82"/>
      <c r="N56" s="83"/>
      <c r="O56" s="83"/>
      <c r="P56" s="84"/>
      <c r="Q56" s="79">
        <v>6</v>
      </c>
      <c r="R56" s="223"/>
      <c r="S56" s="220"/>
      <c r="T56" s="282"/>
      <c r="U56" s="221"/>
      <c r="V56" s="221"/>
      <c r="W56" s="222"/>
    </row>
    <row r="57" spans="10:23">
      <c r="J57" s="79"/>
      <c r="K57" s="121"/>
      <c r="L57" s="129" t="s">
        <v>63</v>
      </c>
      <c r="M57" s="130">
        <f>SUM(M4:M56)</f>
        <v>0</v>
      </c>
      <c r="N57" s="83"/>
      <c r="O57" s="83"/>
      <c r="P57" s="84"/>
      <c r="Q57" s="79"/>
      <c r="R57" s="223"/>
      <c r="S57" s="224" t="s">
        <v>63</v>
      </c>
      <c r="T57" s="283">
        <f>SUM(T50:T56)</f>
        <v>0</v>
      </c>
      <c r="U57" s="221"/>
      <c r="V57" s="221"/>
      <c r="W57" s="222"/>
    </row>
  </sheetData>
  <mergeCells count="28">
    <mergeCell ref="A37:C44"/>
    <mergeCell ref="E37:F37"/>
    <mergeCell ref="E38:F38"/>
    <mergeCell ref="E39:F39"/>
    <mergeCell ref="E40:F40"/>
    <mergeCell ref="E41:F41"/>
    <mergeCell ref="E42:F42"/>
    <mergeCell ref="E43:F43"/>
    <mergeCell ref="E44:F44"/>
    <mergeCell ref="D31:E31"/>
    <mergeCell ref="D32:E32"/>
    <mergeCell ref="D33:E33"/>
    <mergeCell ref="D34:E34"/>
    <mergeCell ref="A36:C36"/>
    <mergeCell ref="E36:H36"/>
    <mergeCell ref="A30:C30"/>
    <mergeCell ref="D30:H30"/>
    <mergeCell ref="B1:C1"/>
    <mergeCell ref="D1:H1"/>
    <mergeCell ref="A3:C3"/>
    <mergeCell ref="E3:H3"/>
    <mergeCell ref="E4:E15"/>
    <mergeCell ref="G15:H15"/>
    <mergeCell ref="A16:C16"/>
    <mergeCell ref="E16:E27"/>
    <mergeCell ref="G27:H27"/>
    <mergeCell ref="E28:F28"/>
    <mergeCell ref="G28:H28"/>
  </mergeCells>
  <phoneticPr fontId="11" type="noConversion"/>
  <dataValidations count="5">
    <dataValidation type="list" allowBlank="1" showInputMessage="1" showErrorMessage="1" sqref="N4:N56 U4:U21 U24:U41 U44:U47 U50:U56">
      <formula1>$E$37:$E$43</formula1>
    </dataValidation>
    <dataValidation type="list" allowBlank="1" showInputMessage="1" showErrorMessage="1" sqref="N57 U48 U42 U22 U57">
      <formula1>$E$37:$E$41</formula1>
    </dataValidation>
    <dataValidation type="list" allowBlank="1" showInputMessage="1" showErrorMessage="1" sqref="U43 U23 U49">
      <formula1>$E$37:$E$39</formula1>
    </dataValidation>
    <dataValidation type="list" allowBlank="1" showInputMessage="1" showErrorMessage="1" sqref="P4:P57 W4:W57">
      <formula1>$A$17:$A$27</formula1>
    </dataValidation>
    <dataValidation type="list" allowBlank="1" showInputMessage="1" showErrorMessage="1" sqref="O4:O57 V4:V57">
      <formula1>$F$4:$F$26</formula1>
    </dataValidation>
  </dataValidations>
  <pageMargins left="0.70866141732283472" right="0.70866141732283472" top="0.74803149606299213" bottom="0.74803149606299213" header="0.31496062992125984" footer="0.31496062992125984"/>
  <pageSetup paperSize="9" scale="95" orientation="portrait" r:id="rId1"/>
  <colBreaks count="2" manualBreakCount="2">
    <brk id="9" max="1048575" man="1"/>
    <brk id="16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W57"/>
  <sheetViews>
    <sheetView zoomScale="90" zoomScaleNormal="90" workbookViewId="0">
      <selection activeCell="W73" sqref="W73"/>
    </sheetView>
  </sheetViews>
  <sheetFormatPr defaultRowHeight="12"/>
  <cols>
    <col min="1" max="1" width="12.625" style="4" customWidth="1"/>
    <col min="2" max="2" width="10.625" style="4" customWidth="1"/>
    <col min="3" max="3" width="8.5" style="4" bestFit="1" customWidth="1"/>
    <col min="4" max="4" width="1.25" style="4" customWidth="1"/>
    <col min="5" max="5" width="3" style="4" bestFit="1" customWidth="1"/>
    <col min="6" max="6" width="12" style="4" customWidth="1"/>
    <col min="7" max="7" width="10.875" style="4" customWidth="1"/>
    <col min="8" max="8" width="8.5" style="4" bestFit="1" customWidth="1"/>
    <col min="9" max="9" width="0.875" style="4" customWidth="1"/>
    <col min="10" max="10" width="4.125" style="4" customWidth="1"/>
    <col min="11" max="11" width="9.625" style="4" customWidth="1"/>
    <col min="12" max="12" width="43.625" style="4" customWidth="1"/>
    <col min="13" max="13" width="11.625" style="4" customWidth="1"/>
    <col min="14" max="16" width="8.625" style="4" customWidth="1"/>
    <col min="17" max="17" width="4.125" style="4" customWidth="1"/>
    <col min="18" max="18" width="9.625" style="4" customWidth="1"/>
    <col min="19" max="19" width="35.125" style="4" customWidth="1"/>
    <col min="20" max="20" width="11.625" style="272" customWidth="1"/>
    <col min="21" max="22" width="8.625" style="4" customWidth="1"/>
    <col min="23" max="23" width="9.25" style="4" bestFit="1" customWidth="1"/>
    <col min="24" max="16384" width="9" style="4"/>
  </cols>
  <sheetData>
    <row r="1" spans="1:23" ht="21" thickBot="1">
      <c r="A1" s="65" t="s">
        <v>119</v>
      </c>
      <c r="B1" s="322" t="str">
        <f>연간현금흐름!A1</f>
        <v>우리 집</v>
      </c>
      <c r="C1" s="322"/>
      <c r="D1" s="323" t="s">
        <v>9</v>
      </c>
      <c r="E1" s="323"/>
      <c r="F1" s="323"/>
      <c r="G1" s="323"/>
      <c r="H1" s="323"/>
      <c r="I1" s="66"/>
      <c r="J1" s="66"/>
      <c r="K1" s="66"/>
      <c r="L1" s="66"/>
      <c r="M1" s="66"/>
      <c r="N1" s="66"/>
      <c r="O1" s="66"/>
      <c r="P1" s="66"/>
    </row>
    <row r="2" spans="1:23" ht="8.25" customHeight="1" thickTop="1" thickBot="1">
      <c r="I2" s="67"/>
    </row>
    <row r="3" spans="1:23">
      <c r="A3" s="324" t="s">
        <v>0</v>
      </c>
      <c r="B3" s="325"/>
      <c r="C3" s="326"/>
      <c r="D3" s="68"/>
      <c r="E3" s="327" t="s">
        <v>1</v>
      </c>
      <c r="F3" s="328"/>
      <c r="G3" s="328"/>
      <c r="H3" s="329"/>
      <c r="I3" s="69"/>
      <c r="J3" s="70" t="s">
        <v>3</v>
      </c>
      <c r="K3" s="71" t="s">
        <v>4</v>
      </c>
      <c r="L3" s="71" t="s">
        <v>5</v>
      </c>
      <c r="M3" s="71" t="s">
        <v>6</v>
      </c>
      <c r="N3" s="71" t="s">
        <v>7</v>
      </c>
      <c r="O3" s="71" t="s">
        <v>176</v>
      </c>
      <c r="P3" s="72" t="s">
        <v>196</v>
      </c>
      <c r="Q3" s="70" t="s">
        <v>200</v>
      </c>
      <c r="R3" s="71" t="s">
        <v>201</v>
      </c>
      <c r="S3" s="71" t="s">
        <v>180</v>
      </c>
      <c r="T3" s="273" t="s">
        <v>181</v>
      </c>
      <c r="U3" s="71" t="s">
        <v>202</v>
      </c>
      <c r="V3" s="71" t="s">
        <v>176</v>
      </c>
      <c r="W3" s="72" t="s">
        <v>196</v>
      </c>
    </row>
    <row r="4" spans="1:23" ht="12" customHeight="1">
      <c r="A4" s="73" t="s">
        <v>100</v>
      </c>
      <c r="B4" s="74"/>
      <c r="C4" s="75" t="e">
        <f t="shared" ref="C4:C9" si="0">B4/$B$14</f>
        <v>#DIV/0!</v>
      </c>
      <c r="E4" s="330" t="s">
        <v>2</v>
      </c>
      <c r="F4" s="76" t="str">
        <f>연간현금흐름!B11</f>
        <v>인터넷마트</v>
      </c>
      <c r="G4" s="77">
        <f>SUMIF($O$4:$O$56,F4,$M$4:$M$56)+SUMIF($V$4:$V$57,F4,$T$4:$T$57)</f>
        <v>0</v>
      </c>
      <c r="H4" s="75" t="e">
        <f>G4/$G$28</f>
        <v>#DIV/0!</v>
      </c>
      <c r="I4" s="78"/>
      <c r="J4" s="79">
        <v>1</v>
      </c>
      <c r="K4" s="80"/>
      <c r="L4" s="81"/>
      <c r="M4" s="82"/>
      <c r="N4" s="83"/>
      <c r="O4" s="83"/>
      <c r="P4" s="84"/>
      <c r="R4" s="213" t="s">
        <v>191</v>
      </c>
      <c r="S4" s="214"/>
      <c r="T4" s="274"/>
      <c r="U4" s="215"/>
      <c r="V4" s="215"/>
      <c r="W4" s="216"/>
    </row>
    <row r="5" spans="1:23">
      <c r="A5" s="73"/>
      <c r="B5" s="74"/>
      <c r="C5" s="75" t="e">
        <f t="shared" si="0"/>
        <v>#DIV/0!</v>
      </c>
      <c r="E5" s="331"/>
      <c r="F5" s="76" t="str">
        <f>연간현금흐름!B12</f>
        <v>동네마트</v>
      </c>
      <c r="G5" s="77">
        <f t="shared" ref="G5:G14" si="1">SUMIF($O$4:$O$56,F5,$M$4:$M$56)+SUMIF($V$4:$V$57,F5,$T$4:$T$57)</f>
        <v>0</v>
      </c>
      <c r="H5" s="75" t="e">
        <f t="shared" ref="H5:H14" si="2">G5/$G$28</f>
        <v>#DIV/0!</v>
      </c>
      <c r="I5" s="78"/>
      <c r="J5" s="79">
        <v>2</v>
      </c>
      <c r="K5" s="80"/>
      <c r="L5" s="81"/>
      <c r="M5" s="82"/>
      <c r="N5" s="83"/>
      <c r="O5" s="83"/>
      <c r="P5" s="84"/>
      <c r="Q5" s="79">
        <v>1</v>
      </c>
      <c r="R5" s="217"/>
      <c r="S5" s="214"/>
      <c r="T5" s="274"/>
      <c r="U5" s="215"/>
      <c r="V5" s="215"/>
      <c r="W5" s="216"/>
    </row>
    <row r="6" spans="1:23">
      <c r="A6" s="73"/>
      <c r="B6" s="74"/>
      <c r="C6" s="75" t="e">
        <f t="shared" si="0"/>
        <v>#DIV/0!</v>
      </c>
      <c r="E6" s="331"/>
      <c r="F6" s="76" t="str">
        <f>연간현금흐름!B13</f>
        <v>편의점</v>
      </c>
      <c r="G6" s="77">
        <f t="shared" si="1"/>
        <v>0</v>
      </c>
      <c r="H6" s="75" t="e">
        <f t="shared" si="2"/>
        <v>#DIV/0!</v>
      </c>
      <c r="I6" s="78"/>
      <c r="J6" s="79">
        <v>3</v>
      </c>
      <c r="K6" s="80"/>
      <c r="L6" s="81"/>
      <c r="M6" s="82"/>
      <c r="N6" s="83"/>
      <c r="O6" s="83"/>
      <c r="P6" s="84"/>
      <c r="Q6" s="79">
        <v>2</v>
      </c>
      <c r="R6" s="217"/>
      <c r="S6" s="214"/>
      <c r="T6" s="274"/>
      <c r="U6" s="215"/>
      <c r="V6" s="215"/>
      <c r="W6" s="216"/>
    </row>
    <row r="7" spans="1:23">
      <c r="A7" s="73" t="s">
        <v>101</v>
      </c>
      <c r="B7" s="74"/>
      <c r="C7" s="75" t="e">
        <f t="shared" si="0"/>
        <v>#DIV/0!</v>
      </c>
      <c r="E7" s="331"/>
      <c r="F7" s="76" t="str">
        <f>연간현금흐름!B14</f>
        <v>외식</v>
      </c>
      <c r="G7" s="77">
        <f t="shared" si="1"/>
        <v>0</v>
      </c>
      <c r="H7" s="75" t="e">
        <f t="shared" si="2"/>
        <v>#DIV/0!</v>
      </c>
      <c r="I7" s="78"/>
      <c r="J7" s="79">
        <v>4</v>
      </c>
      <c r="K7" s="80"/>
      <c r="L7" s="81"/>
      <c r="M7" s="82"/>
      <c r="N7" s="83"/>
      <c r="O7" s="83"/>
      <c r="P7" s="84"/>
      <c r="Q7" s="79">
        <v>3</v>
      </c>
      <c r="R7" s="217"/>
      <c r="S7" s="214"/>
      <c r="T7" s="274"/>
      <c r="U7" s="215"/>
      <c r="V7" s="215"/>
      <c r="W7" s="216"/>
    </row>
    <row r="8" spans="1:23">
      <c r="A8" s="73"/>
      <c r="B8" s="74"/>
      <c r="C8" s="75" t="e">
        <f t="shared" si="0"/>
        <v>#DIV/0!</v>
      </c>
      <c r="E8" s="331"/>
      <c r="F8" s="76" t="str">
        <f>연간현금흐름!B15</f>
        <v>난방비</v>
      </c>
      <c r="G8" s="77">
        <f t="shared" si="1"/>
        <v>0</v>
      </c>
      <c r="H8" s="75" t="e">
        <f t="shared" si="2"/>
        <v>#DIV/0!</v>
      </c>
      <c r="I8" s="78"/>
      <c r="J8" s="79">
        <v>5</v>
      </c>
      <c r="K8" s="80"/>
      <c r="L8" s="81"/>
      <c r="M8" s="82"/>
      <c r="N8" s="83"/>
      <c r="O8" s="83"/>
      <c r="P8" s="84"/>
      <c r="Q8" s="79">
        <v>4</v>
      </c>
      <c r="R8" s="217"/>
      <c r="S8" s="214"/>
      <c r="T8" s="274"/>
      <c r="U8" s="215"/>
      <c r="V8" s="215"/>
      <c r="W8" s="216"/>
    </row>
    <row r="9" spans="1:23">
      <c r="A9" s="73"/>
      <c r="B9" s="74"/>
      <c r="C9" s="75" t="e">
        <f t="shared" si="0"/>
        <v>#DIV/0!</v>
      </c>
      <c r="E9" s="331"/>
      <c r="F9" s="76" t="str">
        <f>연간현금흐름!B16</f>
        <v>관리비</v>
      </c>
      <c r="G9" s="77">
        <f t="shared" si="1"/>
        <v>0</v>
      </c>
      <c r="H9" s="75" t="e">
        <f t="shared" si="2"/>
        <v>#DIV/0!</v>
      </c>
      <c r="I9" s="78"/>
      <c r="J9" s="79">
        <v>6</v>
      </c>
      <c r="K9" s="80"/>
      <c r="L9" s="81"/>
      <c r="M9" s="82"/>
      <c r="N9" s="83"/>
      <c r="O9" s="83"/>
      <c r="P9" s="84"/>
      <c r="Q9" s="79">
        <v>5</v>
      </c>
      <c r="R9" s="217"/>
      <c r="S9" s="214"/>
      <c r="T9" s="274"/>
      <c r="U9" s="215"/>
      <c r="V9" s="215"/>
      <c r="W9" s="216"/>
    </row>
    <row r="10" spans="1:23">
      <c r="A10" s="73" t="s">
        <v>99</v>
      </c>
      <c r="B10" s="74"/>
      <c r="C10" s="75" t="e">
        <f t="shared" ref="C10:C15" si="3">B10/$B$15</f>
        <v>#DIV/0!</v>
      </c>
      <c r="E10" s="331"/>
      <c r="F10" s="76" t="str">
        <f>연간현금흐름!B17</f>
        <v>통신비</v>
      </c>
      <c r="G10" s="77">
        <f t="shared" si="1"/>
        <v>0</v>
      </c>
      <c r="H10" s="75" t="e">
        <f t="shared" si="2"/>
        <v>#DIV/0!</v>
      </c>
      <c r="I10" s="78"/>
      <c r="J10" s="79">
        <v>7</v>
      </c>
      <c r="K10" s="80"/>
      <c r="L10" s="81"/>
      <c r="M10" s="82"/>
      <c r="N10" s="83"/>
      <c r="O10" s="83"/>
      <c r="P10" s="84"/>
      <c r="Q10" s="79">
        <v>6</v>
      </c>
      <c r="R10" s="217"/>
      <c r="S10" s="214"/>
      <c r="T10" s="274"/>
      <c r="U10" s="215"/>
      <c r="V10" s="215"/>
      <c r="W10" s="216"/>
    </row>
    <row r="11" spans="1:23">
      <c r="A11" s="73"/>
      <c r="B11" s="74"/>
      <c r="C11" s="75" t="e">
        <f t="shared" si="3"/>
        <v>#DIV/0!</v>
      </c>
      <c r="E11" s="331"/>
      <c r="F11" s="76" t="str">
        <f>연간현금흐름!B18</f>
        <v>주유비</v>
      </c>
      <c r="G11" s="77">
        <f t="shared" si="1"/>
        <v>0</v>
      </c>
      <c r="H11" s="75" t="e">
        <f t="shared" si="2"/>
        <v>#DIV/0!</v>
      </c>
      <c r="I11" s="78"/>
      <c r="J11" s="79">
        <v>8</v>
      </c>
      <c r="K11" s="80"/>
      <c r="L11" s="81"/>
      <c r="M11" s="82"/>
      <c r="N11" s="83"/>
      <c r="O11" s="83"/>
      <c r="P11" s="84"/>
      <c r="Q11" s="79">
        <v>7</v>
      </c>
      <c r="R11" s="217"/>
      <c r="S11" s="214"/>
      <c r="T11" s="274"/>
      <c r="U11" s="215"/>
      <c r="V11" s="215"/>
      <c r="W11" s="216"/>
    </row>
    <row r="12" spans="1:23">
      <c r="A12" s="73"/>
      <c r="B12" s="74"/>
      <c r="C12" s="75" t="e">
        <f t="shared" si="3"/>
        <v>#DIV/0!</v>
      </c>
      <c r="E12" s="331"/>
      <c r="F12" s="76" t="str">
        <f>연간현금흐름!B19</f>
        <v>자동차</v>
      </c>
      <c r="G12" s="77">
        <f t="shared" si="1"/>
        <v>0</v>
      </c>
      <c r="H12" s="75" t="e">
        <f t="shared" si="2"/>
        <v>#DIV/0!</v>
      </c>
      <c r="I12" s="78"/>
      <c r="J12" s="79">
        <v>9</v>
      </c>
      <c r="K12" s="80"/>
      <c r="L12" s="81"/>
      <c r="M12" s="82"/>
      <c r="N12" s="83"/>
      <c r="O12" s="83"/>
      <c r="P12" s="84"/>
      <c r="Q12" s="79">
        <v>8</v>
      </c>
      <c r="R12" s="217"/>
      <c r="S12" s="214"/>
      <c r="T12" s="274"/>
      <c r="U12" s="215"/>
      <c r="V12" s="215"/>
      <c r="W12" s="216"/>
    </row>
    <row r="13" spans="1:23">
      <c r="A13" s="210"/>
      <c r="B13" s="211"/>
      <c r="C13" s="75" t="e">
        <f t="shared" si="3"/>
        <v>#DIV/0!</v>
      </c>
      <c r="E13" s="331"/>
      <c r="F13" s="76" t="str">
        <f>연간현금흐름!B20</f>
        <v>고양이</v>
      </c>
      <c r="G13" s="77">
        <f t="shared" si="1"/>
        <v>0</v>
      </c>
      <c r="H13" s="75" t="e">
        <f t="shared" si="2"/>
        <v>#DIV/0!</v>
      </c>
      <c r="I13" s="78"/>
      <c r="J13" s="79">
        <v>10</v>
      </c>
      <c r="K13" s="80"/>
      <c r="L13" s="81"/>
      <c r="M13" s="82"/>
      <c r="N13" s="83"/>
      <c r="O13" s="83"/>
      <c r="P13" s="84"/>
      <c r="Q13" s="79">
        <v>9</v>
      </c>
      <c r="R13" s="217"/>
      <c r="S13" s="214"/>
      <c r="T13" s="274"/>
      <c r="U13" s="215"/>
      <c r="V13" s="215"/>
      <c r="W13" s="216"/>
    </row>
    <row r="14" spans="1:23">
      <c r="A14" s="210"/>
      <c r="B14" s="211"/>
      <c r="C14" s="75" t="e">
        <f t="shared" si="3"/>
        <v>#DIV/0!</v>
      </c>
      <c r="E14" s="331"/>
      <c r="F14" s="76" t="str">
        <f>연간현금흐름!B21</f>
        <v>담배</v>
      </c>
      <c r="G14" s="77">
        <f t="shared" si="1"/>
        <v>0</v>
      </c>
      <c r="H14" s="75" t="e">
        <f t="shared" si="2"/>
        <v>#DIV/0!</v>
      </c>
      <c r="I14" s="78"/>
      <c r="J14" s="79">
        <v>11</v>
      </c>
      <c r="K14" s="80"/>
      <c r="L14" s="81"/>
      <c r="M14" s="82"/>
      <c r="N14" s="83"/>
      <c r="O14" s="83"/>
      <c r="P14" s="84"/>
      <c r="Q14" s="79">
        <v>10</v>
      </c>
      <c r="R14" s="217"/>
      <c r="S14" s="214"/>
      <c r="T14" s="274"/>
      <c r="U14" s="215"/>
      <c r="V14" s="215"/>
      <c r="W14" s="216"/>
    </row>
    <row r="15" spans="1:23" ht="12.75" thickBot="1">
      <c r="A15" s="90" t="s">
        <v>63</v>
      </c>
      <c r="B15" s="91">
        <f>SUM(B4:B14)</f>
        <v>0</v>
      </c>
      <c r="C15" s="92" t="e">
        <f t="shared" si="3"/>
        <v>#DIV/0!</v>
      </c>
      <c r="E15" s="332"/>
      <c r="F15" s="93" t="s">
        <v>25</v>
      </c>
      <c r="G15" s="333">
        <f>SUM(G4:G14)</f>
        <v>0</v>
      </c>
      <c r="H15" s="334"/>
      <c r="I15" s="94"/>
      <c r="J15" s="79">
        <v>12</v>
      </c>
      <c r="K15" s="80"/>
      <c r="L15" s="81"/>
      <c r="M15" s="82"/>
      <c r="N15" s="83"/>
      <c r="O15" s="83"/>
      <c r="P15" s="84"/>
      <c r="Q15" s="79">
        <v>11</v>
      </c>
      <c r="R15" s="217"/>
      <c r="S15" s="214"/>
      <c r="T15" s="274"/>
      <c r="U15" s="215"/>
      <c r="V15" s="215"/>
      <c r="W15" s="216"/>
    </row>
    <row r="16" spans="1:23" ht="12" customHeight="1">
      <c r="A16" s="324" t="s">
        <v>64</v>
      </c>
      <c r="B16" s="325"/>
      <c r="C16" s="326"/>
      <c r="E16" s="337" t="s">
        <v>65</v>
      </c>
      <c r="F16" s="95" t="str">
        <f>연간현금흐름!B23</f>
        <v>생활용품</v>
      </c>
      <c r="G16" s="77">
        <f t="shared" ref="G16:G23" si="4">SUMIF($O$4:$O$56,F16,$M$4:$M$56)+SUMIF($V$4:$V$57,F16,$T$4:$T$57)</f>
        <v>0</v>
      </c>
      <c r="H16" s="96" t="e">
        <f t="shared" ref="H16" si="5">G16/$G$28</f>
        <v>#DIV/0!</v>
      </c>
      <c r="I16" s="78"/>
      <c r="J16" s="79">
        <v>13</v>
      </c>
      <c r="K16" s="80"/>
      <c r="L16" s="81"/>
      <c r="M16" s="97"/>
      <c r="N16" s="83"/>
      <c r="O16" s="83"/>
      <c r="P16" s="84"/>
      <c r="Q16" s="79">
        <v>12</v>
      </c>
      <c r="R16" s="217"/>
      <c r="S16" s="214"/>
      <c r="T16" s="275"/>
      <c r="U16" s="215"/>
      <c r="V16" s="215"/>
      <c r="W16" s="216"/>
    </row>
    <row r="17" spans="1:23">
      <c r="A17" s="98" t="str">
        <f>연간현금흐름!B37</f>
        <v>대출원금</v>
      </c>
      <c r="B17" s="77">
        <f t="shared" ref="B17" si="6">SUMIF($P$4:$P$94,A17,$M$4:$M$94)+SUMIF($W$4:$W$57,A17,$T$4:$T$57)</f>
        <v>0</v>
      </c>
      <c r="C17" s="99" t="e">
        <f t="shared" ref="C17:C28" si="7">B17/$B$28</f>
        <v>#DIV/0!</v>
      </c>
      <c r="E17" s="338"/>
      <c r="F17" s="95" t="str">
        <f>연간현금흐름!B24</f>
        <v>의류/잡화</v>
      </c>
      <c r="G17" s="77">
        <f t="shared" si="4"/>
        <v>0</v>
      </c>
      <c r="H17" s="96" t="e">
        <f t="shared" ref="H17:H23" si="8">G17/$G$28</f>
        <v>#DIV/0!</v>
      </c>
      <c r="I17" s="78"/>
      <c r="J17" s="79">
        <v>14</v>
      </c>
      <c r="K17" s="80"/>
      <c r="L17" s="81"/>
      <c r="M17" s="82"/>
      <c r="N17" s="83"/>
      <c r="O17" s="83"/>
      <c r="P17" s="84"/>
      <c r="Q17" s="79">
        <v>13</v>
      </c>
      <c r="R17" s="217"/>
      <c r="S17" s="214"/>
      <c r="T17" s="275"/>
      <c r="U17" s="215"/>
      <c r="V17" s="215"/>
      <c r="W17" s="216"/>
    </row>
    <row r="18" spans="1:23">
      <c r="A18" s="98" t="str">
        <f>연간현금흐름!B38</f>
        <v>대출이자</v>
      </c>
      <c r="B18" s="77">
        <f t="shared" ref="B18:B24" si="9">SUMIF($P$4:$P$94,A18,$M$4:$M$94)+SUMIF($W$4:$W$57,A18,$T$4:$T$57)</f>
        <v>0</v>
      </c>
      <c r="C18" s="99" t="e">
        <f t="shared" ref="C18:C24" si="10">B18/$B$28</f>
        <v>#DIV/0!</v>
      </c>
      <c r="E18" s="338"/>
      <c r="F18" s="95" t="str">
        <f>연간현금흐름!B25</f>
        <v>화장품</v>
      </c>
      <c r="G18" s="77">
        <f t="shared" si="4"/>
        <v>0</v>
      </c>
      <c r="H18" s="96" t="e">
        <f t="shared" si="8"/>
        <v>#DIV/0!</v>
      </c>
      <c r="I18" s="78"/>
      <c r="J18" s="79">
        <v>15</v>
      </c>
      <c r="K18" s="80"/>
      <c r="L18" s="81"/>
      <c r="M18" s="82"/>
      <c r="N18" s="83"/>
      <c r="O18" s="83"/>
      <c r="P18" s="84"/>
      <c r="Q18" s="79">
        <v>14</v>
      </c>
      <c r="R18" s="217"/>
      <c r="S18" s="214"/>
      <c r="T18" s="275"/>
      <c r="U18" s="215"/>
      <c r="V18" s="215"/>
      <c r="W18" s="216"/>
    </row>
    <row r="19" spans="1:23">
      <c r="A19" s="98" t="str">
        <f>연간현금흐름!B39</f>
        <v>보험</v>
      </c>
      <c r="B19" s="77">
        <f t="shared" si="9"/>
        <v>0</v>
      </c>
      <c r="C19" s="99" t="e">
        <f t="shared" si="10"/>
        <v>#DIV/0!</v>
      </c>
      <c r="E19" s="338"/>
      <c r="F19" s="95" t="str">
        <f>연간현금흐름!B26</f>
        <v>미용</v>
      </c>
      <c r="G19" s="77">
        <f t="shared" si="4"/>
        <v>0</v>
      </c>
      <c r="H19" s="96" t="e">
        <f t="shared" si="8"/>
        <v>#DIV/0!</v>
      </c>
      <c r="I19" s="78"/>
      <c r="J19" s="79">
        <v>16</v>
      </c>
      <c r="K19" s="80"/>
      <c r="L19" s="81"/>
      <c r="M19" s="82"/>
      <c r="N19" s="83"/>
      <c r="O19" s="83"/>
      <c r="P19" s="84"/>
      <c r="Q19" s="79">
        <v>15</v>
      </c>
      <c r="R19" s="217"/>
      <c r="S19" s="214"/>
      <c r="T19" s="274"/>
      <c r="U19" s="215"/>
      <c r="V19" s="215"/>
      <c r="W19" s="216"/>
    </row>
    <row r="20" spans="1:23">
      <c r="A20" s="98" t="str">
        <f>연간현금흐름!B40</f>
        <v>목표적금</v>
      </c>
      <c r="B20" s="77">
        <f t="shared" si="9"/>
        <v>0</v>
      </c>
      <c r="C20" s="99" t="e">
        <f t="shared" si="10"/>
        <v>#DIV/0!</v>
      </c>
      <c r="E20" s="338"/>
      <c r="F20" s="95" t="str">
        <f>연간현금흐름!B27</f>
        <v>취미</v>
      </c>
      <c r="G20" s="77">
        <f t="shared" si="4"/>
        <v>0</v>
      </c>
      <c r="H20" s="96" t="e">
        <f t="shared" si="8"/>
        <v>#DIV/0!</v>
      </c>
      <c r="I20" s="78"/>
      <c r="J20" s="79">
        <v>17</v>
      </c>
      <c r="K20" s="80"/>
      <c r="L20" s="81"/>
      <c r="M20" s="82"/>
      <c r="N20" s="83"/>
      <c r="O20" s="83"/>
      <c r="P20" s="84"/>
      <c r="Q20" s="79">
        <v>16</v>
      </c>
      <c r="R20" s="217"/>
      <c r="S20" s="214"/>
      <c r="T20" s="275"/>
      <c r="U20" s="215"/>
      <c r="V20" s="215"/>
      <c r="W20" s="216"/>
    </row>
    <row r="21" spans="1:23">
      <c r="A21" s="98" t="str">
        <f>연간현금흐름!B41</f>
        <v>단기적금</v>
      </c>
      <c r="B21" s="77">
        <f t="shared" si="9"/>
        <v>0</v>
      </c>
      <c r="C21" s="99" t="e">
        <f t="shared" si="10"/>
        <v>#DIV/0!</v>
      </c>
      <c r="E21" s="338"/>
      <c r="F21" s="95" t="str">
        <f>연간현금흐름!B28</f>
        <v>건강</v>
      </c>
      <c r="G21" s="77">
        <f t="shared" si="4"/>
        <v>0</v>
      </c>
      <c r="H21" s="96" t="e">
        <f t="shared" si="8"/>
        <v>#DIV/0!</v>
      </c>
      <c r="I21" s="78"/>
      <c r="J21" s="79">
        <v>18</v>
      </c>
      <c r="K21" s="80"/>
      <c r="L21" s="81"/>
      <c r="M21" s="82"/>
      <c r="N21" s="83"/>
      <c r="O21" s="83"/>
      <c r="P21" s="84"/>
      <c r="Q21" s="79">
        <v>17</v>
      </c>
      <c r="R21" s="217"/>
      <c r="S21" s="214"/>
      <c r="T21" s="275"/>
      <c r="U21" s="215"/>
      <c r="V21" s="215"/>
      <c r="W21" s="216"/>
    </row>
    <row r="22" spans="1:23">
      <c r="A22" s="98" t="str">
        <f>연간현금흐름!B42</f>
        <v>장기적금</v>
      </c>
      <c r="B22" s="77">
        <f t="shared" si="9"/>
        <v>0</v>
      </c>
      <c r="C22" s="99" t="e">
        <f t="shared" si="10"/>
        <v>#DIV/0!</v>
      </c>
      <c r="E22" s="338"/>
      <c r="F22" s="95" t="str">
        <f>연간현금흐름!B29</f>
        <v>세금</v>
      </c>
      <c r="G22" s="77">
        <f t="shared" si="4"/>
        <v>0</v>
      </c>
      <c r="H22" s="96" t="e">
        <f t="shared" si="8"/>
        <v>#DIV/0!</v>
      </c>
      <c r="I22" s="78"/>
      <c r="J22" s="79">
        <v>19</v>
      </c>
      <c r="K22" s="80"/>
      <c r="L22" s="81"/>
      <c r="M22" s="82"/>
      <c r="N22" s="83"/>
      <c r="O22" s="83"/>
      <c r="P22" s="84"/>
      <c r="Q22" s="79"/>
      <c r="R22" s="217"/>
      <c r="S22" s="218" t="s">
        <v>203</v>
      </c>
      <c r="T22" s="276">
        <f>SUM(T4:T21)</f>
        <v>0</v>
      </c>
      <c r="U22" s="215"/>
      <c r="V22" s="215"/>
      <c r="W22" s="216"/>
    </row>
    <row r="23" spans="1:23">
      <c r="A23" s="98" t="str">
        <f>연간현금흐름!B43</f>
        <v>자유적금</v>
      </c>
      <c r="B23" s="77">
        <f t="shared" si="9"/>
        <v>0</v>
      </c>
      <c r="C23" s="99" t="e">
        <f t="shared" si="10"/>
        <v>#DIV/0!</v>
      </c>
      <c r="E23" s="338"/>
      <c r="F23" s="95" t="str">
        <f>연간현금흐름!B30</f>
        <v>경조사</v>
      </c>
      <c r="G23" s="77">
        <f t="shared" si="4"/>
        <v>0</v>
      </c>
      <c r="H23" s="96" t="e">
        <f t="shared" si="8"/>
        <v>#DIV/0!</v>
      </c>
      <c r="I23" s="78"/>
      <c r="J23" s="79">
        <v>20</v>
      </c>
      <c r="K23" s="80"/>
      <c r="L23" s="81"/>
      <c r="M23" s="82"/>
      <c r="N23" s="83"/>
      <c r="O23" s="83"/>
      <c r="P23" s="84"/>
      <c r="Q23" s="79"/>
      <c r="R23" s="106"/>
      <c r="S23" s="107"/>
      <c r="T23" s="277"/>
      <c r="U23" s="83"/>
      <c r="V23" s="259"/>
      <c r="W23" s="84"/>
    </row>
    <row r="24" spans="1:23">
      <c r="A24" s="98" t="str">
        <f>연간현금흐름!B44</f>
        <v>기타1</v>
      </c>
      <c r="B24" s="77">
        <f t="shared" si="9"/>
        <v>0</v>
      </c>
      <c r="C24" s="99" t="e">
        <f t="shared" si="10"/>
        <v>#DIV/0!</v>
      </c>
      <c r="E24" s="338"/>
      <c r="F24" s="95" t="str">
        <f>연간현금흐름!B31</f>
        <v>기타1</v>
      </c>
      <c r="G24" s="77">
        <f t="shared" ref="G24:G26" si="11">SUMIF($O$4:$O$56,F24,$M$4:$M$56)+SUMIF($V$4:$V$57,F24,$T$4:$T$57)</f>
        <v>0</v>
      </c>
      <c r="H24" s="96" t="e">
        <f t="shared" ref="H24:H26" si="12">G24/$G$28</f>
        <v>#DIV/0!</v>
      </c>
      <c r="I24" s="78"/>
      <c r="J24" s="79">
        <v>21</v>
      </c>
      <c r="K24" s="80"/>
      <c r="L24" s="81"/>
      <c r="M24" s="82"/>
      <c r="N24" s="83"/>
      <c r="O24" s="83"/>
      <c r="P24" s="84"/>
      <c r="R24" s="85" t="s">
        <v>174</v>
      </c>
      <c r="S24" s="86"/>
      <c r="T24" s="278"/>
      <c r="U24" s="87"/>
      <c r="V24" s="87"/>
      <c r="W24" s="88"/>
    </row>
    <row r="25" spans="1:23">
      <c r="A25" s="98" t="str">
        <f>연간현금흐름!B45</f>
        <v>기타2</v>
      </c>
      <c r="B25" s="77">
        <f t="shared" ref="B25:B27" si="13">SUMIF($P$4:$P$94,A25,$M$4:$M$94)+SUMIF($W$4:$W$57,A25,$T$4:$T$57)</f>
        <v>0</v>
      </c>
      <c r="C25" s="99" t="e">
        <f t="shared" ref="C25:C27" si="14">B25/$B$28</f>
        <v>#DIV/0!</v>
      </c>
      <c r="E25" s="338"/>
      <c r="F25" s="95" t="str">
        <f>연간현금흐름!B32</f>
        <v>기타2</v>
      </c>
      <c r="G25" s="77">
        <f t="shared" si="11"/>
        <v>0</v>
      </c>
      <c r="H25" s="96" t="e">
        <f t="shared" si="12"/>
        <v>#DIV/0!</v>
      </c>
      <c r="I25" s="78"/>
      <c r="J25" s="79">
        <v>22</v>
      </c>
      <c r="K25" s="80"/>
      <c r="L25" s="81"/>
      <c r="M25" s="82"/>
      <c r="N25" s="83"/>
      <c r="O25" s="83"/>
      <c r="P25" s="84"/>
      <c r="Q25" s="79">
        <v>1</v>
      </c>
      <c r="R25" s="89"/>
      <c r="S25" s="86"/>
      <c r="T25" s="278"/>
      <c r="U25" s="87"/>
      <c r="V25" s="87"/>
      <c r="W25" s="88"/>
    </row>
    <row r="26" spans="1:23">
      <c r="A26" s="98" t="str">
        <f>연간현금흐름!B46</f>
        <v>기타3</v>
      </c>
      <c r="B26" s="77">
        <f t="shared" si="13"/>
        <v>0</v>
      </c>
      <c r="C26" s="99" t="e">
        <f t="shared" si="14"/>
        <v>#DIV/0!</v>
      </c>
      <c r="E26" s="338"/>
      <c r="F26" s="95" t="str">
        <f>연간현금흐름!B33</f>
        <v>기타3</v>
      </c>
      <c r="G26" s="77">
        <f t="shared" si="11"/>
        <v>0</v>
      </c>
      <c r="H26" s="96" t="e">
        <f t="shared" si="12"/>
        <v>#DIV/0!</v>
      </c>
      <c r="I26" s="78"/>
      <c r="J26" s="79">
        <v>23</v>
      </c>
      <c r="K26" s="80"/>
      <c r="L26" s="81"/>
      <c r="M26" s="82"/>
      <c r="N26" s="83"/>
      <c r="O26" s="83"/>
      <c r="P26" s="84"/>
      <c r="Q26" s="79">
        <v>2</v>
      </c>
      <c r="R26" s="89"/>
      <c r="S26" s="86"/>
      <c r="T26" s="278"/>
      <c r="U26" s="87"/>
      <c r="V26" s="87"/>
      <c r="W26" s="88"/>
    </row>
    <row r="27" spans="1:23" ht="12.75" thickBot="1">
      <c r="A27" s="98" t="str">
        <f>연간현금흐름!B47</f>
        <v>기타4</v>
      </c>
      <c r="B27" s="77">
        <f t="shared" si="13"/>
        <v>0</v>
      </c>
      <c r="C27" s="99" t="e">
        <f t="shared" si="14"/>
        <v>#DIV/0!</v>
      </c>
      <c r="E27" s="338"/>
      <c r="F27" s="100" t="s">
        <v>63</v>
      </c>
      <c r="G27" s="339">
        <f>SUM(G16:G26)</f>
        <v>0</v>
      </c>
      <c r="H27" s="340"/>
      <c r="I27" s="94"/>
      <c r="J27" s="79">
        <v>24</v>
      </c>
      <c r="K27" s="80"/>
      <c r="L27" s="81"/>
      <c r="M27" s="82"/>
      <c r="N27" s="83"/>
      <c r="O27" s="83"/>
      <c r="P27" s="84"/>
      <c r="Q27" s="79">
        <v>3</v>
      </c>
      <c r="R27" s="89"/>
      <c r="S27" s="86"/>
      <c r="T27" s="278"/>
      <c r="U27" s="87"/>
      <c r="V27" s="87"/>
      <c r="W27" s="88"/>
    </row>
    <row r="28" spans="1:23" ht="12.75" thickBot="1">
      <c r="A28" s="101" t="s">
        <v>63</v>
      </c>
      <c r="B28" s="102">
        <f>SUM(B17:B27)</f>
        <v>0</v>
      </c>
      <c r="C28" s="103" t="e">
        <f t="shared" si="7"/>
        <v>#DIV/0!</v>
      </c>
      <c r="E28" s="341" t="s">
        <v>67</v>
      </c>
      <c r="F28" s="342"/>
      <c r="G28" s="343">
        <f>G15+G27</f>
        <v>0</v>
      </c>
      <c r="H28" s="344"/>
      <c r="I28" s="104"/>
      <c r="J28" s="79">
        <v>25</v>
      </c>
      <c r="K28" s="80"/>
      <c r="L28" s="81"/>
      <c r="M28" s="82"/>
      <c r="N28" s="83"/>
      <c r="O28" s="83"/>
      <c r="P28" s="84"/>
      <c r="Q28" s="79">
        <v>4</v>
      </c>
      <c r="R28" s="89"/>
      <c r="S28" s="86"/>
      <c r="T28" s="278"/>
      <c r="U28" s="87"/>
      <c r="V28" s="87"/>
      <c r="W28" s="88"/>
    </row>
    <row r="29" spans="1:23" ht="12.75" thickBot="1">
      <c r="I29" s="67"/>
      <c r="J29" s="79">
        <v>26</v>
      </c>
      <c r="K29" s="80"/>
      <c r="L29" s="81"/>
      <c r="M29" s="82"/>
      <c r="N29" s="83"/>
      <c r="O29" s="83"/>
      <c r="P29" s="84"/>
      <c r="Q29" s="79">
        <v>5</v>
      </c>
      <c r="R29" s="89"/>
      <c r="S29" s="86"/>
      <c r="T29" s="278"/>
      <c r="U29" s="87"/>
      <c r="V29" s="87"/>
      <c r="W29" s="88"/>
    </row>
    <row r="30" spans="1:23">
      <c r="A30" s="327" t="s">
        <v>70</v>
      </c>
      <c r="B30" s="328"/>
      <c r="C30" s="329"/>
      <c r="D30" s="324" t="s">
        <v>71</v>
      </c>
      <c r="E30" s="325"/>
      <c r="F30" s="325"/>
      <c r="G30" s="325"/>
      <c r="H30" s="326"/>
      <c r="I30" s="67"/>
      <c r="J30" s="79">
        <v>27</v>
      </c>
      <c r="K30" s="80"/>
      <c r="L30" s="81"/>
      <c r="M30" s="82"/>
      <c r="N30" s="83"/>
      <c r="O30" s="83"/>
      <c r="P30" s="84"/>
      <c r="Q30" s="79">
        <v>6</v>
      </c>
      <c r="R30" s="89"/>
      <c r="S30" s="86"/>
      <c r="T30" s="278"/>
      <c r="U30" s="87"/>
      <c r="V30" s="87"/>
      <c r="W30" s="88"/>
    </row>
    <row r="31" spans="1:23">
      <c r="A31" s="108" t="s">
        <v>72</v>
      </c>
      <c r="B31" s="109">
        <f>G28</f>
        <v>0</v>
      </c>
      <c r="C31" s="99" t="e">
        <f>B31/$B$14</f>
        <v>#DIV/0!</v>
      </c>
      <c r="D31" s="356">
        <v>0.5</v>
      </c>
      <c r="E31" s="357"/>
      <c r="F31" s="112" t="s">
        <v>73</v>
      </c>
      <c r="G31" s="113" t="e">
        <f>IF(C31&lt;D31,"권장기준 미만","권장기준 초과")</f>
        <v>#DIV/0!</v>
      </c>
      <c r="H31" s="114" t="e">
        <f>IF(G31="권장기준 미만","양호","개선")</f>
        <v>#DIV/0!</v>
      </c>
      <c r="I31" s="67"/>
      <c r="J31" s="79">
        <v>28</v>
      </c>
      <c r="K31" s="80"/>
      <c r="L31" s="81"/>
      <c r="M31" s="82"/>
      <c r="N31" s="83"/>
      <c r="O31" s="83"/>
      <c r="P31" s="84"/>
      <c r="Q31" s="79">
        <v>7</v>
      </c>
      <c r="R31" s="89"/>
      <c r="S31" s="86"/>
      <c r="T31" s="278"/>
      <c r="U31" s="87"/>
      <c r="V31" s="87"/>
      <c r="W31" s="88"/>
    </row>
    <row r="32" spans="1:23">
      <c r="A32" s="108" t="s">
        <v>74</v>
      </c>
      <c r="B32" s="109">
        <f>SUM(B20:B27)</f>
        <v>0</v>
      </c>
      <c r="C32" s="99" t="e">
        <f>B32/$B$14</f>
        <v>#DIV/0!</v>
      </c>
      <c r="D32" s="356">
        <v>0.3</v>
      </c>
      <c r="E32" s="357"/>
      <c r="F32" s="112" t="s">
        <v>75</v>
      </c>
      <c r="G32" s="113" t="e">
        <f>IF(C32&lt;D32,"권장기준 미만","권장기준 초과")</f>
        <v>#DIV/0!</v>
      </c>
      <c r="H32" s="114" t="e">
        <f>IF(G32="권장기준 미만","개선","양호")</f>
        <v>#DIV/0!</v>
      </c>
      <c r="J32" s="79">
        <v>29</v>
      </c>
      <c r="K32" s="80"/>
      <c r="L32" s="81"/>
      <c r="M32" s="82"/>
      <c r="N32" s="83"/>
      <c r="O32" s="83"/>
      <c r="P32" s="84"/>
      <c r="Q32" s="79">
        <v>8</v>
      </c>
      <c r="R32" s="89"/>
      <c r="S32" s="86"/>
      <c r="T32" s="278"/>
      <c r="U32" s="87"/>
      <c r="V32" s="87"/>
      <c r="W32" s="88"/>
    </row>
    <row r="33" spans="1:23">
      <c r="A33" s="108" t="s">
        <v>76</v>
      </c>
      <c r="B33" s="109">
        <f>B19</f>
        <v>0</v>
      </c>
      <c r="C33" s="99" t="e">
        <f>B33/$B$14</f>
        <v>#DIV/0!</v>
      </c>
      <c r="D33" s="356">
        <v>0.09</v>
      </c>
      <c r="E33" s="357"/>
      <c r="F33" s="112" t="s">
        <v>73</v>
      </c>
      <c r="G33" s="113" t="e">
        <f>IF(C33&lt;D33,"권장기준 미만","권장기준 초과")</f>
        <v>#DIV/0!</v>
      </c>
      <c r="H33" s="114" t="e">
        <f>IF(G33="권장기준 미만","양호","개선")</f>
        <v>#DIV/0!</v>
      </c>
      <c r="J33" s="79">
        <v>30</v>
      </c>
      <c r="K33" s="80"/>
      <c r="L33" s="81"/>
      <c r="M33" s="82"/>
      <c r="N33" s="83"/>
      <c r="O33" s="83"/>
      <c r="P33" s="84"/>
      <c r="Q33" s="79">
        <v>9</v>
      </c>
      <c r="R33" s="89"/>
      <c r="S33" s="86"/>
      <c r="T33" s="278"/>
      <c r="U33" s="87"/>
      <c r="V33" s="87"/>
      <c r="W33" s="88"/>
    </row>
    <row r="34" spans="1:23" ht="12.75" thickBot="1">
      <c r="A34" s="115" t="s">
        <v>77</v>
      </c>
      <c r="B34" s="116">
        <f>B17+B18</f>
        <v>0</v>
      </c>
      <c r="C34" s="117" t="e">
        <f>B34/$B$14</f>
        <v>#DIV/0!</v>
      </c>
      <c r="D34" s="358">
        <v>0.15</v>
      </c>
      <c r="E34" s="359"/>
      <c r="F34" s="118" t="s">
        <v>73</v>
      </c>
      <c r="G34" s="119" t="e">
        <f>IF(C34&lt;D34,"권장기준 미만","권장기준 초과")</f>
        <v>#DIV/0!</v>
      </c>
      <c r="H34" s="120" t="e">
        <f>IF(G34="권장기준 미만","양호","개선")</f>
        <v>#DIV/0!</v>
      </c>
      <c r="J34" s="79">
        <v>31</v>
      </c>
      <c r="K34" s="80"/>
      <c r="L34" s="81"/>
      <c r="M34" s="82"/>
      <c r="N34" s="83"/>
      <c r="O34" s="83"/>
      <c r="P34" s="84"/>
      <c r="Q34" s="79">
        <v>10</v>
      </c>
      <c r="R34" s="89"/>
      <c r="S34" s="86"/>
      <c r="T34" s="278"/>
      <c r="U34" s="87"/>
      <c r="V34" s="87"/>
      <c r="W34" s="88"/>
    </row>
    <row r="35" spans="1:23" ht="12.75" thickBot="1">
      <c r="J35" s="79">
        <v>32</v>
      </c>
      <c r="K35" s="80"/>
      <c r="L35" s="81"/>
      <c r="M35" s="82"/>
      <c r="N35" s="83"/>
      <c r="O35" s="83"/>
      <c r="P35" s="84"/>
      <c r="Q35" s="79">
        <v>11</v>
      </c>
      <c r="R35" s="89"/>
      <c r="S35" s="86"/>
      <c r="T35" s="278"/>
      <c r="U35" s="87"/>
      <c r="V35" s="87"/>
      <c r="W35" s="88"/>
    </row>
    <row r="36" spans="1:23">
      <c r="A36" s="324" t="s">
        <v>98</v>
      </c>
      <c r="B36" s="325"/>
      <c r="C36" s="326"/>
      <c r="E36" s="327" t="s">
        <v>68</v>
      </c>
      <c r="F36" s="328"/>
      <c r="G36" s="328"/>
      <c r="H36" s="329"/>
      <c r="J36" s="79">
        <v>33</v>
      </c>
      <c r="K36" s="80"/>
      <c r="L36" s="81"/>
      <c r="M36" s="82"/>
      <c r="N36" s="83"/>
      <c r="O36" s="83"/>
      <c r="P36" s="84"/>
      <c r="Q36" s="79">
        <v>12</v>
      </c>
      <c r="R36" s="89"/>
      <c r="S36" s="86"/>
      <c r="T36" s="278"/>
      <c r="U36" s="87"/>
      <c r="V36" s="87"/>
      <c r="W36" s="88"/>
    </row>
    <row r="37" spans="1:23">
      <c r="A37" s="347"/>
      <c r="B37" s="348"/>
      <c r="C37" s="349"/>
      <c r="E37" s="345" t="str">
        <f>연간현금흐름!B51</f>
        <v>신용카드</v>
      </c>
      <c r="F37" s="346"/>
      <c r="G37" s="109">
        <f>SUMIF($N$4:$N$56,E37,$M$4:$M$56)+SUMIF($U$4:$U$57,E37,$T$4:$T$57)</f>
        <v>0</v>
      </c>
      <c r="H37" s="110" t="e">
        <f t="shared" ref="H37:H44" si="15">G37/$G$44</f>
        <v>#DIV/0!</v>
      </c>
      <c r="J37" s="79">
        <v>34</v>
      </c>
      <c r="K37" s="80"/>
      <c r="L37" s="81"/>
      <c r="M37" s="82"/>
      <c r="N37" s="83"/>
      <c r="O37" s="83"/>
      <c r="P37" s="84"/>
      <c r="Q37" s="79">
        <v>13</v>
      </c>
      <c r="R37" s="89"/>
      <c r="S37" s="86"/>
      <c r="T37" s="278"/>
      <c r="U37" s="87"/>
      <c r="V37" s="87"/>
      <c r="W37" s="88"/>
    </row>
    <row r="38" spans="1:23">
      <c r="A38" s="350"/>
      <c r="B38" s="351"/>
      <c r="C38" s="352"/>
      <c r="E38" s="345" t="str">
        <f>연간현금흐름!B52</f>
        <v>체크카드</v>
      </c>
      <c r="F38" s="346"/>
      <c r="G38" s="109">
        <f t="shared" ref="G38:G43" si="16">SUMIF($N$4:$N$56,E38,$M$4:$M$56)+SUMIF($U$4:$U$57,E38,$T$4:$T$57)</f>
        <v>0</v>
      </c>
      <c r="H38" s="110" t="e">
        <f t="shared" si="15"/>
        <v>#DIV/0!</v>
      </c>
      <c r="J38" s="79">
        <v>35</v>
      </c>
      <c r="K38" s="80"/>
      <c r="L38" s="81"/>
      <c r="M38" s="82"/>
      <c r="N38" s="83"/>
      <c r="O38" s="83"/>
      <c r="P38" s="84"/>
      <c r="Q38" s="79">
        <v>14</v>
      </c>
      <c r="R38" s="89"/>
      <c r="S38" s="86"/>
      <c r="T38" s="278"/>
      <c r="U38" s="87"/>
      <c r="V38" s="87"/>
      <c r="W38" s="88"/>
    </row>
    <row r="39" spans="1:23">
      <c r="A39" s="350"/>
      <c r="B39" s="351"/>
      <c r="C39" s="352"/>
      <c r="E39" s="345" t="str">
        <f>연간현금흐름!B53</f>
        <v>신랑용돈</v>
      </c>
      <c r="F39" s="346"/>
      <c r="G39" s="109">
        <f t="shared" si="16"/>
        <v>0</v>
      </c>
      <c r="H39" s="110" t="e">
        <f t="shared" si="15"/>
        <v>#DIV/0!</v>
      </c>
      <c r="J39" s="79">
        <v>36</v>
      </c>
      <c r="K39" s="80"/>
      <c r="L39" s="81"/>
      <c r="M39" s="82"/>
      <c r="N39" s="83"/>
      <c r="O39" s="83"/>
      <c r="P39" s="84"/>
      <c r="Q39" s="79">
        <v>15</v>
      </c>
      <c r="R39" s="89"/>
      <c r="S39" s="86"/>
      <c r="T39" s="278"/>
      <c r="U39" s="87"/>
      <c r="V39" s="87"/>
      <c r="W39" s="88"/>
    </row>
    <row r="40" spans="1:23">
      <c r="A40" s="350"/>
      <c r="B40" s="351"/>
      <c r="C40" s="352"/>
      <c r="E40" s="345" t="str">
        <f>연간현금흐름!B54</f>
        <v>신부용돈</v>
      </c>
      <c r="F40" s="346"/>
      <c r="G40" s="109">
        <f t="shared" si="16"/>
        <v>0</v>
      </c>
      <c r="H40" s="110" t="e">
        <f t="shared" si="15"/>
        <v>#DIV/0!</v>
      </c>
      <c r="J40" s="79">
        <v>37</v>
      </c>
      <c r="K40" s="80"/>
      <c r="L40" s="81"/>
      <c r="M40" s="82"/>
      <c r="N40" s="83"/>
      <c r="O40" s="83"/>
      <c r="P40" s="84"/>
      <c r="Q40" s="79">
        <v>16</v>
      </c>
      <c r="R40" s="89"/>
      <c r="S40" s="86"/>
      <c r="T40" s="278"/>
      <c r="U40" s="87"/>
      <c r="V40" s="87"/>
      <c r="W40" s="88"/>
    </row>
    <row r="41" spans="1:23">
      <c r="A41" s="350"/>
      <c r="B41" s="351"/>
      <c r="C41" s="352"/>
      <c r="E41" s="345" t="str">
        <f>연간현금흐름!B55</f>
        <v>현금</v>
      </c>
      <c r="F41" s="346"/>
      <c r="G41" s="109">
        <f t="shared" si="16"/>
        <v>0</v>
      </c>
      <c r="H41" s="110" t="e">
        <f t="shared" si="15"/>
        <v>#DIV/0!</v>
      </c>
      <c r="J41" s="79">
        <v>38</v>
      </c>
      <c r="K41" s="80"/>
      <c r="L41" s="81"/>
      <c r="M41" s="82"/>
      <c r="N41" s="83"/>
      <c r="O41" s="83"/>
      <c r="P41" s="84"/>
      <c r="Q41" s="79">
        <v>17</v>
      </c>
      <c r="R41" s="89"/>
      <c r="S41" s="86"/>
      <c r="T41" s="278"/>
      <c r="U41" s="87"/>
      <c r="V41" s="87"/>
      <c r="W41" s="88"/>
    </row>
    <row r="42" spans="1:23">
      <c r="A42" s="350"/>
      <c r="B42" s="351"/>
      <c r="C42" s="352"/>
      <c r="E42" s="345" t="str">
        <f>연간현금흐름!B56</f>
        <v>포인트</v>
      </c>
      <c r="F42" s="346"/>
      <c r="G42" s="109">
        <f t="shared" si="16"/>
        <v>0</v>
      </c>
      <c r="H42" s="110" t="e">
        <f t="shared" si="15"/>
        <v>#DIV/0!</v>
      </c>
      <c r="J42" s="79">
        <v>39</v>
      </c>
      <c r="K42" s="80"/>
      <c r="L42" s="81"/>
      <c r="M42" s="82"/>
      <c r="N42" s="83"/>
      <c r="O42" s="83"/>
      <c r="P42" s="84"/>
      <c r="Q42" s="79"/>
      <c r="R42" s="89"/>
      <c r="S42" s="105" t="s">
        <v>63</v>
      </c>
      <c r="T42" s="279">
        <f>SUM(T24:T41)</f>
        <v>0</v>
      </c>
      <c r="U42" s="87"/>
      <c r="V42" s="87"/>
      <c r="W42" s="88"/>
    </row>
    <row r="43" spans="1:23">
      <c r="A43" s="350"/>
      <c r="B43" s="351"/>
      <c r="C43" s="352"/>
      <c r="E43" s="345" t="str">
        <f>연간현금흐름!B57</f>
        <v>기타</v>
      </c>
      <c r="F43" s="346"/>
      <c r="G43" s="109">
        <f t="shared" si="16"/>
        <v>0</v>
      </c>
      <c r="H43" s="110" t="e">
        <f t="shared" si="15"/>
        <v>#DIV/0!</v>
      </c>
      <c r="J43" s="79">
        <v>40</v>
      </c>
      <c r="K43" s="80"/>
      <c r="L43" s="81"/>
      <c r="M43" s="82"/>
      <c r="N43" s="83"/>
      <c r="O43" s="83"/>
      <c r="P43" s="84"/>
      <c r="Q43" s="79"/>
      <c r="R43" s="106"/>
      <c r="S43" s="107"/>
      <c r="T43" s="277"/>
      <c r="U43" s="83"/>
      <c r="V43" s="259"/>
      <c r="W43" s="84"/>
    </row>
    <row r="44" spans="1:23" ht="12.75" thickBot="1">
      <c r="A44" s="353"/>
      <c r="B44" s="354"/>
      <c r="C44" s="355"/>
      <c r="E44" s="335" t="s">
        <v>69</v>
      </c>
      <c r="F44" s="336"/>
      <c r="G44" s="111">
        <f>SUM(G37:G43)</f>
        <v>0</v>
      </c>
      <c r="H44" s="212" t="e">
        <f t="shared" si="15"/>
        <v>#DIV/0!</v>
      </c>
      <c r="J44" s="79">
        <v>41</v>
      </c>
      <c r="K44" s="80"/>
      <c r="L44" s="81"/>
      <c r="M44" s="82"/>
      <c r="N44" s="83"/>
      <c r="O44" s="83"/>
      <c r="P44" s="84"/>
      <c r="Q44" s="79"/>
      <c r="R44" s="124" t="s">
        <v>204</v>
      </c>
      <c r="S44" s="125"/>
      <c r="T44" s="280"/>
      <c r="U44" s="126"/>
      <c r="V44" s="126"/>
      <c r="W44" s="127"/>
    </row>
    <row r="45" spans="1:23">
      <c r="J45" s="79">
        <v>42</v>
      </c>
      <c r="K45" s="80"/>
      <c r="L45" s="81"/>
      <c r="M45" s="82"/>
      <c r="N45" s="83"/>
      <c r="O45" s="83"/>
      <c r="P45" s="84"/>
      <c r="Q45" s="79">
        <v>1</v>
      </c>
      <c r="R45" s="128"/>
      <c r="S45" s="125"/>
      <c r="T45" s="280"/>
      <c r="U45" s="126"/>
      <c r="V45" s="126"/>
      <c r="W45" s="127"/>
    </row>
    <row r="46" spans="1:23">
      <c r="J46" s="79">
        <v>43</v>
      </c>
      <c r="K46" s="80"/>
      <c r="L46" s="81"/>
      <c r="M46" s="82"/>
      <c r="N46" s="83"/>
      <c r="O46" s="83"/>
      <c r="P46" s="84"/>
      <c r="Q46" s="79">
        <v>2</v>
      </c>
      <c r="R46" s="128"/>
      <c r="S46" s="125"/>
      <c r="T46" s="280"/>
      <c r="U46" s="126"/>
      <c r="V46" s="126"/>
      <c r="W46" s="127"/>
    </row>
    <row r="47" spans="1:23">
      <c r="J47" s="79">
        <v>44</v>
      </c>
      <c r="K47" s="80"/>
      <c r="L47" s="81"/>
      <c r="M47" s="82"/>
      <c r="N47" s="83"/>
      <c r="O47" s="83"/>
      <c r="P47" s="84"/>
      <c r="Q47" s="79">
        <v>3</v>
      </c>
      <c r="R47" s="128"/>
      <c r="S47" s="125"/>
      <c r="T47" s="280"/>
      <c r="U47" s="126"/>
      <c r="V47" s="126"/>
      <c r="W47" s="127"/>
    </row>
    <row r="48" spans="1:23">
      <c r="J48" s="79">
        <v>45</v>
      </c>
      <c r="K48" s="80"/>
      <c r="L48" s="81"/>
      <c r="M48" s="82"/>
      <c r="N48" s="83"/>
      <c r="O48" s="83"/>
      <c r="P48" s="84"/>
      <c r="Q48" s="79">
        <v>4</v>
      </c>
      <c r="R48" s="128"/>
      <c r="S48" s="131" t="s">
        <v>203</v>
      </c>
      <c r="T48" s="281">
        <f>SUM(T44:T47)</f>
        <v>0</v>
      </c>
      <c r="U48" s="126"/>
      <c r="V48" s="126"/>
      <c r="W48" s="127"/>
    </row>
    <row r="49" spans="10:23">
      <c r="J49" s="79">
        <v>46</v>
      </c>
      <c r="K49" s="80"/>
      <c r="L49" s="81"/>
      <c r="M49" s="82"/>
      <c r="N49" s="83"/>
      <c r="O49" s="83"/>
      <c r="P49" s="84"/>
      <c r="Q49" s="79"/>
      <c r="R49" s="121"/>
      <c r="S49" s="122"/>
      <c r="T49" s="277"/>
      <c r="U49" s="83"/>
      <c r="V49" s="259"/>
      <c r="W49" s="123"/>
    </row>
    <row r="50" spans="10:23">
      <c r="J50" s="79">
        <v>47</v>
      </c>
      <c r="K50" s="121"/>
      <c r="L50" s="122"/>
      <c r="M50" s="82"/>
      <c r="N50" s="83"/>
      <c r="O50" s="83"/>
      <c r="P50" s="84"/>
      <c r="Q50" s="79"/>
      <c r="R50" s="219" t="s">
        <v>205</v>
      </c>
      <c r="S50" s="220"/>
      <c r="T50" s="282"/>
      <c r="U50" s="221"/>
      <c r="V50" s="221"/>
      <c r="W50" s="222"/>
    </row>
    <row r="51" spans="10:23">
      <c r="J51" s="79">
        <v>48</v>
      </c>
      <c r="K51" s="121"/>
      <c r="L51" s="122"/>
      <c r="M51" s="82"/>
      <c r="N51" s="83"/>
      <c r="O51" s="83"/>
      <c r="P51" s="84"/>
      <c r="Q51" s="79">
        <v>1</v>
      </c>
      <c r="R51" s="223"/>
      <c r="S51" s="220"/>
      <c r="T51" s="282"/>
      <c r="U51" s="221"/>
      <c r="V51" s="221"/>
      <c r="W51" s="222"/>
    </row>
    <row r="52" spans="10:23">
      <c r="J52" s="79">
        <v>49</v>
      </c>
      <c r="K52" s="121"/>
      <c r="L52" s="122"/>
      <c r="M52" s="82"/>
      <c r="N52" s="83"/>
      <c r="O52" s="83"/>
      <c r="P52" s="84"/>
      <c r="Q52" s="79">
        <v>2</v>
      </c>
      <c r="R52" s="223"/>
      <c r="S52" s="220"/>
      <c r="T52" s="282"/>
      <c r="U52" s="221"/>
      <c r="V52" s="221"/>
      <c r="W52" s="222"/>
    </row>
    <row r="53" spans="10:23">
      <c r="J53" s="79">
        <v>50</v>
      </c>
      <c r="K53" s="121"/>
      <c r="L53" s="122"/>
      <c r="M53" s="82"/>
      <c r="N53" s="83"/>
      <c r="O53" s="83"/>
      <c r="P53" s="84"/>
      <c r="Q53" s="79">
        <v>3</v>
      </c>
      <c r="R53" s="223"/>
      <c r="S53" s="220"/>
      <c r="T53" s="282"/>
      <c r="U53" s="221"/>
      <c r="V53" s="221"/>
      <c r="W53" s="222"/>
    </row>
    <row r="54" spans="10:23">
      <c r="J54" s="79">
        <v>51</v>
      </c>
      <c r="K54" s="121"/>
      <c r="L54" s="122"/>
      <c r="M54" s="82"/>
      <c r="N54" s="83"/>
      <c r="O54" s="83"/>
      <c r="P54" s="84"/>
      <c r="Q54" s="79">
        <v>4</v>
      </c>
      <c r="R54" s="223"/>
      <c r="S54" s="220"/>
      <c r="T54" s="282"/>
      <c r="U54" s="221"/>
      <c r="V54" s="221"/>
      <c r="W54" s="222"/>
    </row>
    <row r="55" spans="10:23">
      <c r="J55" s="79">
        <v>52</v>
      </c>
      <c r="K55" s="121"/>
      <c r="L55" s="122"/>
      <c r="M55" s="82"/>
      <c r="N55" s="83"/>
      <c r="O55" s="83"/>
      <c r="P55" s="84"/>
      <c r="Q55" s="79">
        <v>5</v>
      </c>
      <c r="R55" s="223"/>
      <c r="S55" s="220"/>
      <c r="T55" s="282"/>
      <c r="U55" s="221"/>
      <c r="V55" s="221"/>
      <c r="W55" s="222"/>
    </row>
    <row r="56" spans="10:23">
      <c r="J56" s="79">
        <v>53</v>
      </c>
      <c r="K56" s="121"/>
      <c r="L56" s="122"/>
      <c r="M56" s="82"/>
      <c r="N56" s="83"/>
      <c r="O56" s="83"/>
      <c r="P56" s="84"/>
      <c r="Q56" s="79">
        <v>6</v>
      </c>
      <c r="R56" s="223"/>
      <c r="S56" s="220"/>
      <c r="T56" s="282"/>
      <c r="U56" s="221"/>
      <c r="V56" s="221"/>
      <c r="W56" s="222"/>
    </row>
    <row r="57" spans="10:23">
      <c r="J57" s="79"/>
      <c r="K57" s="121"/>
      <c r="L57" s="129" t="s">
        <v>63</v>
      </c>
      <c r="M57" s="130">
        <f>SUM(M4:M56)</f>
        <v>0</v>
      </c>
      <c r="N57" s="83"/>
      <c r="O57" s="83"/>
      <c r="P57" s="84"/>
      <c r="Q57" s="79"/>
      <c r="R57" s="223"/>
      <c r="S57" s="224" t="s">
        <v>184</v>
      </c>
      <c r="T57" s="283">
        <f>SUM(T50:T56)</f>
        <v>0</v>
      </c>
      <c r="U57" s="221"/>
      <c r="V57" s="221"/>
      <c r="W57" s="222"/>
    </row>
  </sheetData>
  <mergeCells count="28">
    <mergeCell ref="A37:C44"/>
    <mergeCell ref="E37:F37"/>
    <mergeCell ref="E38:F38"/>
    <mergeCell ref="E39:F39"/>
    <mergeCell ref="E40:F40"/>
    <mergeCell ref="E41:F41"/>
    <mergeCell ref="E42:F42"/>
    <mergeCell ref="E43:F43"/>
    <mergeCell ref="E44:F44"/>
    <mergeCell ref="D31:E31"/>
    <mergeCell ref="D32:E32"/>
    <mergeCell ref="D33:E33"/>
    <mergeCell ref="D34:E34"/>
    <mergeCell ref="A36:C36"/>
    <mergeCell ref="E36:H36"/>
    <mergeCell ref="A30:C30"/>
    <mergeCell ref="D30:H30"/>
    <mergeCell ref="B1:C1"/>
    <mergeCell ref="D1:H1"/>
    <mergeCell ref="A3:C3"/>
    <mergeCell ref="E3:H3"/>
    <mergeCell ref="E4:E15"/>
    <mergeCell ref="G15:H15"/>
    <mergeCell ref="A16:C16"/>
    <mergeCell ref="E16:E27"/>
    <mergeCell ref="G27:H27"/>
    <mergeCell ref="E28:F28"/>
    <mergeCell ref="G28:H28"/>
  </mergeCells>
  <phoneticPr fontId="11" type="noConversion"/>
  <dataValidations count="5">
    <dataValidation type="list" allowBlank="1" showInputMessage="1" showErrorMessage="1" sqref="P4:P57 W4:W57">
      <formula1>$A$17:$A$27</formula1>
    </dataValidation>
    <dataValidation type="list" allowBlank="1" showInputMessage="1" showErrorMessage="1" sqref="U43 U23 U49">
      <formula1>$E$37:$E$39</formula1>
    </dataValidation>
    <dataValidation type="list" allowBlank="1" showInputMessage="1" showErrorMessage="1" sqref="N57 U48 U42 U22 U57">
      <formula1>$E$37:$E$41</formula1>
    </dataValidation>
    <dataValidation type="list" allowBlank="1" showInputMessage="1" showErrorMessage="1" sqref="N4:N56 U4:U21 U24:U41 U44:U47 U50:U56">
      <formula1>$E$37:$E$43</formula1>
    </dataValidation>
    <dataValidation type="list" allowBlank="1" showInputMessage="1" showErrorMessage="1" sqref="O4:O57 V4:V57">
      <formula1>$F$4:$F$26</formula1>
    </dataValidation>
  </dataValidations>
  <pageMargins left="0.70866141732283472" right="0.70866141732283472" top="0.74803149606299213" bottom="0.74803149606299213" header="0.31496062992125984" footer="0.31496062992125984"/>
  <pageSetup paperSize="9" scale="95" orientation="portrait" r:id="rId1"/>
  <colBreaks count="2" manualBreakCount="2">
    <brk id="9" max="1048575" man="1"/>
    <brk id="16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F0"/>
  </sheetPr>
  <dimension ref="A1:W57"/>
  <sheetViews>
    <sheetView zoomScale="90" zoomScaleNormal="90" workbookViewId="0">
      <selection activeCell="W67" sqref="W67"/>
    </sheetView>
  </sheetViews>
  <sheetFormatPr defaultRowHeight="12"/>
  <cols>
    <col min="1" max="1" width="12.625" style="4" customWidth="1"/>
    <col min="2" max="2" width="10.625" style="4" customWidth="1"/>
    <col min="3" max="3" width="8.5" style="4" bestFit="1" customWidth="1"/>
    <col min="4" max="4" width="1.25" style="4" customWidth="1"/>
    <col min="5" max="5" width="3" style="4" bestFit="1" customWidth="1"/>
    <col min="6" max="6" width="12" style="4" customWidth="1"/>
    <col min="7" max="7" width="10.875" style="4" customWidth="1"/>
    <col min="8" max="8" width="8.5" style="4" bestFit="1" customWidth="1"/>
    <col min="9" max="9" width="0.875" style="4" customWidth="1"/>
    <col min="10" max="10" width="4.125" style="4" customWidth="1"/>
    <col min="11" max="11" width="9.625" style="4" customWidth="1"/>
    <col min="12" max="12" width="43.625" style="4" customWidth="1"/>
    <col min="13" max="13" width="11.625" style="4" customWidth="1"/>
    <col min="14" max="16" width="8.625" style="4" customWidth="1"/>
    <col min="17" max="17" width="4.125" style="4" customWidth="1"/>
    <col min="18" max="18" width="9.625" style="4" customWidth="1"/>
    <col min="19" max="19" width="35.125" style="4" customWidth="1"/>
    <col min="20" max="20" width="11.625" style="272" customWidth="1"/>
    <col min="21" max="22" width="8.625" style="4" customWidth="1"/>
    <col min="23" max="23" width="9.25" style="4" bestFit="1" customWidth="1"/>
    <col min="24" max="16384" width="9" style="4"/>
  </cols>
  <sheetData>
    <row r="1" spans="1:23" ht="21" thickBot="1">
      <c r="A1" s="65" t="s">
        <v>118</v>
      </c>
      <c r="B1" s="322" t="str">
        <f>연간현금흐름!A1</f>
        <v>우리 집</v>
      </c>
      <c r="C1" s="322"/>
      <c r="D1" s="323" t="s">
        <v>9</v>
      </c>
      <c r="E1" s="323"/>
      <c r="F1" s="323"/>
      <c r="G1" s="323"/>
      <c r="H1" s="323"/>
      <c r="I1" s="66"/>
      <c r="J1" s="66"/>
      <c r="K1" s="66"/>
      <c r="L1" s="66"/>
      <c r="M1" s="66"/>
      <c r="N1" s="66"/>
      <c r="O1" s="66"/>
      <c r="P1" s="66"/>
    </row>
    <row r="2" spans="1:23" ht="8.25" customHeight="1" thickTop="1" thickBot="1">
      <c r="I2" s="67"/>
    </row>
    <row r="3" spans="1:23">
      <c r="A3" s="324" t="s">
        <v>0</v>
      </c>
      <c r="B3" s="325"/>
      <c r="C3" s="326"/>
      <c r="D3" s="68"/>
      <c r="E3" s="327" t="s">
        <v>1</v>
      </c>
      <c r="F3" s="328"/>
      <c r="G3" s="328"/>
      <c r="H3" s="329"/>
      <c r="I3" s="69"/>
      <c r="J3" s="70" t="s">
        <v>3</v>
      </c>
      <c r="K3" s="71" t="s">
        <v>4</v>
      </c>
      <c r="L3" s="71" t="s">
        <v>5</v>
      </c>
      <c r="M3" s="71" t="s">
        <v>6</v>
      </c>
      <c r="N3" s="71" t="s">
        <v>7</v>
      </c>
      <c r="O3" s="71" t="s">
        <v>8</v>
      </c>
      <c r="P3" s="72" t="s">
        <v>177</v>
      </c>
      <c r="Q3" s="70" t="s">
        <v>200</v>
      </c>
      <c r="R3" s="71" t="s">
        <v>4</v>
      </c>
      <c r="S3" s="71" t="s">
        <v>5</v>
      </c>
      <c r="T3" s="273" t="s">
        <v>206</v>
      </c>
      <c r="U3" s="71" t="s">
        <v>7</v>
      </c>
      <c r="V3" s="71" t="s">
        <v>207</v>
      </c>
      <c r="W3" s="72" t="s">
        <v>166</v>
      </c>
    </row>
    <row r="4" spans="1:23" ht="12" customHeight="1">
      <c r="A4" s="73" t="s">
        <v>100</v>
      </c>
      <c r="B4" s="74"/>
      <c r="C4" s="75" t="e">
        <f t="shared" ref="C4:C9" si="0">B4/$B$14</f>
        <v>#DIV/0!</v>
      </c>
      <c r="E4" s="330" t="s">
        <v>2</v>
      </c>
      <c r="F4" s="76" t="str">
        <f>연간현금흐름!B11</f>
        <v>인터넷마트</v>
      </c>
      <c r="G4" s="77">
        <f>SUMIF($O$4:$O$56,F4,$M$4:$M$56)+SUMIF($V$4:$V$57,F4,$T$4:$T$57)</f>
        <v>0</v>
      </c>
      <c r="H4" s="75" t="e">
        <f>G4/$G$28</f>
        <v>#DIV/0!</v>
      </c>
      <c r="I4" s="78"/>
      <c r="J4" s="79">
        <v>1</v>
      </c>
      <c r="K4" s="80"/>
      <c r="L4" s="81"/>
      <c r="M4" s="82"/>
      <c r="N4" s="83"/>
      <c r="O4" s="83"/>
      <c r="P4" s="84"/>
      <c r="R4" s="213" t="s">
        <v>208</v>
      </c>
      <c r="S4" s="214"/>
      <c r="T4" s="274"/>
      <c r="U4" s="215"/>
      <c r="V4" s="215"/>
      <c r="W4" s="216"/>
    </row>
    <row r="5" spans="1:23">
      <c r="A5" s="73"/>
      <c r="B5" s="74"/>
      <c r="C5" s="75" t="e">
        <f t="shared" si="0"/>
        <v>#DIV/0!</v>
      </c>
      <c r="E5" s="331"/>
      <c r="F5" s="76" t="str">
        <f>연간현금흐름!B12</f>
        <v>동네마트</v>
      </c>
      <c r="G5" s="77">
        <f t="shared" ref="G5:G14" si="1">SUMIF($O$4:$O$56,F5,$M$4:$M$56)+SUMIF($V$4:$V$57,F5,$T$4:$T$57)</f>
        <v>0</v>
      </c>
      <c r="H5" s="75" t="e">
        <f t="shared" ref="H5:H14" si="2">G5/$G$28</f>
        <v>#DIV/0!</v>
      </c>
      <c r="I5" s="78"/>
      <c r="J5" s="79">
        <v>2</v>
      </c>
      <c r="K5" s="80"/>
      <c r="L5" s="81"/>
      <c r="M5" s="82"/>
      <c r="N5" s="83"/>
      <c r="O5" s="83"/>
      <c r="P5" s="84"/>
      <c r="Q5" s="79">
        <v>1</v>
      </c>
      <c r="R5" s="217"/>
      <c r="S5" s="214"/>
      <c r="T5" s="274"/>
      <c r="U5" s="215"/>
      <c r="V5" s="215"/>
      <c r="W5" s="216"/>
    </row>
    <row r="6" spans="1:23">
      <c r="A6" s="73"/>
      <c r="B6" s="74"/>
      <c r="C6" s="75" t="e">
        <f t="shared" si="0"/>
        <v>#DIV/0!</v>
      </c>
      <c r="E6" s="331"/>
      <c r="F6" s="76" t="str">
        <f>연간현금흐름!B13</f>
        <v>편의점</v>
      </c>
      <c r="G6" s="77">
        <f t="shared" si="1"/>
        <v>0</v>
      </c>
      <c r="H6" s="75" t="e">
        <f t="shared" si="2"/>
        <v>#DIV/0!</v>
      </c>
      <c r="I6" s="78"/>
      <c r="J6" s="79">
        <v>3</v>
      </c>
      <c r="K6" s="80"/>
      <c r="L6" s="81"/>
      <c r="M6" s="82"/>
      <c r="N6" s="83"/>
      <c r="O6" s="83"/>
      <c r="P6" s="84"/>
      <c r="Q6" s="79">
        <v>2</v>
      </c>
      <c r="R6" s="217"/>
      <c r="S6" s="214"/>
      <c r="T6" s="274"/>
      <c r="U6" s="215"/>
      <c r="V6" s="215"/>
      <c r="W6" s="216"/>
    </row>
    <row r="7" spans="1:23">
      <c r="A7" s="73" t="s">
        <v>101</v>
      </c>
      <c r="B7" s="74"/>
      <c r="C7" s="75" t="e">
        <f t="shared" si="0"/>
        <v>#DIV/0!</v>
      </c>
      <c r="E7" s="331"/>
      <c r="F7" s="76" t="str">
        <f>연간현금흐름!B14</f>
        <v>외식</v>
      </c>
      <c r="G7" s="77">
        <f t="shared" si="1"/>
        <v>0</v>
      </c>
      <c r="H7" s="75" t="e">
        <f t="shared" si="2"/>
        <v>#DIV/0!</v>
      </c>
      <c r="I7" s="78"/>
      <c r="J7" s="79">
        <v>4</v>
      </c>
      <c r="K7" s="80"/>
      <c r="L7" s="81"/>
      <c r="M7" s="82"/>
      <c r="N7" s="83"/>
      <c r="O7" s="83"/>
      <c r="P7" s="84"/>
      <c r="Q7" s="79">
        <v>3</v>
      </c>
      <c r="R7" s="217"/>
      <c r="S7" s="214"/>
      <c r="T7" s="274"/>
      <c r="U7" s="215"/>
      <c r="V7" s="215"/>
      <c r="W7" s="216"/>
    </row>
    <row r="8" spans="1:23">
      <c r="A8" s="73"/>
      <c r="B8" s="74"/>
      <c r="C8" s="75" t="e">
        <f t="shared" si="0"/>
        <v>#DIV/0!</v>
      </c>
      <c r="E8" s="331"/>
      <c r="F8" s="76" t="str">
        <f>연간현금흐름!B15</f>
        <v>난방비</v>
      </c>
      <c r="G8" s="77">
        <f t="shared" si="1"/>
        <v>0</v>
      </c>
      <c r="H8" s="75" t="e">
        <f t="shared" si="2"/>
        <v>#DIV/0!</v>
      </c>
      <c r="I8" s="78"/>
      <c r="J8" s="79">
        <v>5</v>
      </c>
      <c r="K8" s="80"/>
      <c r="L8" s="81"/>
      <c r="M8" s="82"/>
      <c r="N8" s="83"/>
      <c r="O8" s="83"/>
      <c r="P8" s="84"/>
      <c r="Q8" s="79">
        <v>4</v>
      </c>
      <c r="R8" s="217"/>
      <c r="S8" s="214"/>
      <c r="T8" s="274"/>
      <c r="U8" s="215"/>
      <c r="V8" s="215"/>
      <c r="W8" s="216"/>
    </row>
    <row r="9" spans="1:23">
      <c r="A9" s="73"/>
      <c r="B9" s="74"/>
      <c r="C9" s="75" t="e">
        <f t="shared" si="0"/>
        <v>#DIV/0!</v>
      </c>
      <c r="E9" s="331"/>
      <c r="F9" s="76" t="str">
        <f>연간현금흐름!B16</f>
        <v>관리비</v>
      </c>
      <c r="G9" s="77">
        <f t="shared" si="1"/>
        <v>0</v>
      </c>
      <c r="H9" s="75" t="e">
        <f t="shared" si="2"/>
        <v>#DIV/0!</v>
      </c>
      <c r="I9" s="78"/>
      <c r="J9" s="79">
        <v>6</v>
      </c>
      <c r="K9" s="80"/>
      <c r="L9" s="81"/>
      <c r="M9" s="82"/>
      <c r="N9" s="83"/>
      <c r="O9" s="83"/>
      <c r="P9" s="84"/>
      <c r="Q9" s="79">
        <v>5</v>
      </c>
      <c r="R9" s="217"/>
      <c r="S9" s="214"/>
      <c r="T9" s="274"/>
      <c r="U9" s="215"/>
      <c r="V9" s="215"/>
      <c r="W9" s="216"/>
    </row>
    <row r="10" spans="1:23">
      <c r="A10" s="73" t="s">
        <v>99</v>
      </c>
      <c r="B10" s="74"/>
      <c r="C10" s="75" t="e">
        <f t="shared" ref="C10:C15" si="3">B10/$B$15</f>
        <v>#DIV/0!</v>
      </c>
      <c r="E10" s="331"/>
      <c r="F10" s="76" t="str">
        <f>연간현금흐름!B17</f>
        <v>통신비</v>
      </c>
      <c r="G10" s="77">
        <f t="shared" si="1"/>
        <v>0</v>
      </c>
      <c r="H10" s="75" t="e">
        <f t="shared" si="2"/>
        <v>#DIV/0!</v>
      </c>
      <c r="I10" s="78"/>
      <c r="J10" s="79">
        <v>7</v>
      </c>
      <c r="K10" s="80"/>
      <c r="L10" s="81"/>
      <c r="M10" s="82"/>
      <c r="N10" s="83"/>
      <c r="O10" s="83"/>
      <c r="P10" s="84"/>
      <c r="Q10" s="79">
        <v>6</v>
      </c>
      <c r="R10" s="217"/>
      <c r="S10" s="214"/>
      <c r="T10" s="274"/>
      <c r="U10" s="215"/>
      <c r="V10" s="215"/>
      <c r="W10" s="216"/>
    </row>
    <row r="11" spans="1:23">
      <c r="A11" s="73"/>
      <c r="B11" s="74"/>
      <c r="C11" s="75" t="e">
        <f t="shared" si="3"/>
        <v>#DIV/0!</v>
      </c>
      <c r="E11" s="331"/>
      <c r="F11" s="76" t="str">
        <f>연간현금흐름!B18</f>
        <v>주유비</v>
      </c>
      <c r="G11" s="77">
        <f t="shared" si="1"/>
        <v>0</v>
      </c>
      <c r="H11" s="75" t="e">
        <f t="shared" si="2"/>
        <v>#DIV/0!</v>
      </c>
      <c r="I11" s="78"/>
      <c r="J11" s="79">
        <v>8</v>
      </c>
      <c r="K11" s="80"/>
      <c r="L11" s="81"/>
      <c r="M11" s="82"/>
      <c r="N11" s="83"/>
      <c r="O11" s="83"/>
      <c r="P11" s="84"/>
      <c r="Q11" s="79">
        <v>7</v>
      </c>
      <c r="R11" s="217"/>
      <c r="S11" s="214"/>
      <c r="T11" s="274"/>
      <c r="U11" s="215"/>
      <c r="V11" s="215"/>
      <c r="W11" s="216"/>
    </row>
    <row r="12" spans="1:23">
      <c r="A12" s="73"/>
      <c r="B12" s="74"/>
      <c r="C12" s="75" t="e">
        <f t="shared" si="3"/>
        <v>#DIV/0!</v>
      </c>
      <c r="E12" s="331"/>
      <c r="F12" s="76" t="str">
        <f>연간현금흐름!B19</f>
        <v>자동차</v>
      </c>
      <c r="G12" s="77">
        <f t="shared" si="1"/>
        <v>0</v>
      </c>
      <c r="H12" s="75" t="e">
        <f t="shared" si="2"/>
        <v>#DIV/0!</v>
      </c>
      <c r="I12" s="78"/>
      <c r="J12" s="79">
        <v>9</v>
      </c>
      <c r="K12" s="80"/>
      <c r="L12" s="81"/>
      <c r="M12" s="82"/>
      <c r="N12" s="83"/>
      <c r="O12" s="83"/>
      <c r="P12" s="84"/>
      <c r="Q12" s="79">
        <v>8</v>
      </c>
      <c r="R12" s="217"/>
      <c r="S12" s="214"/>
      <c r="T12" s="274"/>
      <c r="U12" s="215"/>
      <c r="V12" s="215"/>
      <c r="W12" s="216"/>
    </row>
    <row r="13" spans="1:23">
      <c r="A13" s="210"/>
      <c r="B13" s="211"/>
      <c r="C13" s="75" t="e">
        <f t="shared" si="3"/>
        <v>#DIV/0!</v>
      </c>
      <c r="E13" s="331"/>
      <c r="F13" s="76" t="str">
        <f>연간현금흐름!B20</f>
        <v>고양이</v>
      </c>
      <c r="G13" s="77">
        <f t="shared" si="1"/>
        <v>0</v>
      </c>
      <c r="H13" s="75" t="e">
        <f t="shared" si="2"/>
        <v>#DIV/0!</v>
      </c>
      <c r="I13" s="78"/>
      <c r="J13" s="79">
        <v>10</v>
      </c>
      <c r="K13" s="80"/>
      <c r="L13" s="81"/>
      <c r="M13" s="82"/>
      <c r="N13" s="83"/>
      <c r="O13" s="83"/>
      <c r="P13" s="84"/>
      <c r="Q13" s="79">
        <v>9</v>
      </c>
      <c r="R13" s="217"/>
      <c r="S13" s="214"/>
      <c r="T13" s="274"/>
      <c r="U13" s="215"/>
      <c r="V13" s="215"/>
      <c r="W13" s="216"/>
    </row>
    <row r="14" spans="1:23">
      <c r="A14" s="210"/>
      <c r="B14" s="211"/>
      <c r="C14" s="75" t="e">
        <f t="shared" si="3"/>
        <v>#DIV/0!</v>
      </c>
      <c r="E14" s="331"/>
      <c r="F14" s="76" t="str">
        <f>연간현금흐름!B21</f>
        <v>담배</v>
      </c>
      <c r="G14" s="77">
        <f t="shared" si="1"/>
        <v>0</v>
      </c>
      <c r="H14" s="75" t="e">
        <f t="shared" si="2"/>
        <v>#DIV/0!</v>
      </c>
      <c r="I14" s="78"/>
      <c r="J14" s="79">
        <v>11</v>
      </c>
      <c r="K14" s="80"/>
      <c r="L14" s="81"/>
      <c r="M14" s="82"/>
      <c r="N14" s="83"/>
      <c r="O14" s="83"/>
      <c r="P14" s="84"/>
      <c r="Q14" s="79">
        <v>10</v>
      </c>
      <c r="R14" s="217"/>
      <c r="S14" s="214"/>
      <c r="T14" s="274"/>
      <c r="U14" s="215"/>
      <c r="V14" s="215"/>
      <c r="W14" s="216"/>
    </row>
    <row r="15" spans="1:23" ht="12.75" thickBot="1">
      <c r="A15" s="90" t="s">
        <v>63</v>
      </c>
      <c r="B15" s="91">
        <f>SUM(B4:B14)</f>
        <v>0</v>
      </c>
      <c r="C15" s="92" t="e">
        <f t="shared" si="3"/>
        <v>#DIV/0!</v>
      </c>
      <c r="E15" s="332"/>
      <c r="F15" s="93" t="s">
        <v>25</v>
      </c>
      <c r="G15" s="333">
        <f>SUM(G4:G14)</f>
        <v>0</v>
      </c>
      <c r="H15" s="334"/>
      <c r="I15" s="94"/>
      <c r="J15" s="79">
        <v>12</v>
      </c>
      <c r="K15" s="80"/>
      <c r="L15" s="81"/>
      <c r="M15" s="82"/>
      <c r="N15" s="83"/>
      <c r="O15" s="83"/>
      <c r="P15" s="84"/>
      <c r="Q15" s="79">
        <v>11</v>
      </c>
      <c r="R15" s="217"/>
      <c r="S15" s="214"/>
      <c r="T15" s="274"/>
      <c r="U15" s="215"/>
      <c r="V15" s="215"/>
      <c r="W15" s="216"/>
    </row>
    <row r="16" spans="1:23" ht="12" customHeight="1">
      <c r="A16" s="324" t="s">
        <v>64</v>
      </c>
      <c r="B16" s="325"/>
      <c r="C16" s="326"/>
      <c r="E16" s="337" t="s">
        <v>65</v>
      </c>
      <c r="F16" s="95" t="str">
        <f>연간현금흐름!B23</f>
        <v>생활용품</v>
      </c>
      <c r="G16" s="77">
        <f t="shared" ref="G16:G23" si="4">SUMIF($O$4:$O$56,F16,$M$4:$M$56)+SUMIF($V$4:$V$57,F16,$T$4:$T$57)</f>
        <v>0</v>
      </c>
      <c r="H16" s="96" t="e">
        <f t="shared" ref="H16" si="5">G16/$G$28</f>
        <v>#DIV/0!</v>
      </c>
      <c r="I16" s="78"/>
      <c r="J16" s="79">
        <v>13</v>
      </c>
      <c r="K16" s="80"/>
      <c r="L16" s="81"/>
      <c r="M16" s="97"/>
      <c r="N16" s="83"/>
      <c r="O16" s="83"/>
      <c r="P16" s="84"/>
      <c r="Q16" s="79">
        <v>12</v>
      </c>
      <c r="R16" s="217"/>
      <c r="S16" s="214"/>
      <c r="T16" s="275"/>
      <c r="U16" s="215"/>
      <c r="V16" s="215"/>
      <c r="W16" s="216"/>
    </row>
    <row r="17" spans="1:23">
      <c r="A17" s="98" t="str">
        <f>연간현금흐름!B37</f>
        <v>대출원금</v>
      </c>
      <c r="B17" s="77">
        <f t="shared" ref="B17" si="6">SUMIF($P$4:$P$94,A17,$M$4:$M$94)+SUMIF($W$4:$W$57,A17,$T$4:$T$57)</f>
        <v>0</v>
      </c>
      <c r="C17" s="99" t="e">
        <f t="shared" ref="C17:C28" si="7">B17/$B$28</f>
        <v>#DIV/0!</v>
      </c>
      <c r="E17" s="338"/>
      <c r="F17" s="95" t="str">
        <f>연간현금흐름!B24</f>
        <v>의류/잡화</v>
      </c>
      <c r="G17" s="77">
        <f t="shared" si="4"/>
        <v>0</v>
      </c>
      <c r="H17" s="96" t="e">
        <f t="shared" ref="H17:H23" si="8">G17/$G$28</f>
        <v>#DIV/0!</v>
      </c>
      <c r="I17" s="78"/>
      <c r="J17" s="79">
        <v>14</v>
      </c>
      <c r="K17" s="80"/>
      <c r="L17" s="81"/>
      <c r="M17" s="82"/>
      <c r="N17" s="83"/>
      <c r="O17" s="83"/>
      <c r="P17" s="84"/>
      <c r="Q17" s="79">
        <v>13</v>
      </c>
      <c r="R17" s="217"/>
      <c r="S17" s="214"/>
      <c r="T17" s="275"/>
      <c r="U17" s="215"/>
      <c r="V17" s="215"/>
      <c r="W17" s="216"/>
    </row>
    <row r="18" spans="1:23">
      <c r="A18" s="98" t="str">
        <f>연간현금흐름!B38</f>
        <v>대출이자</v>
      </c>
      <c r="B18" s="77">
        <f t="shared" ref="B18:B24" si="9">SUMIF($P$4:$P$94,A18,$M$4:$M$94)+SUMIF($W$4:$W$57,A18,$T$4:$T$57)</f>
        <v>0</v>
      </c>
      <c r="C18" s="99" t="e">
        <f t="shared" ref="C18:C24" si="10">B18/$B$28</f>
        <v>#DIV/0!</v>
      </c>
      <c r="E18" s="338"/>
      <c r="F18" s="95" t="str">
        <f>연간현금흐름!B25</f>
        <v>화장품</v>
      </c>
      <c r="G18" s="77">
        <f t="shared" si="4"/>
        <v>0</v>
      </c>
      <c r="H18" s="96" t="e">
        <f t="shared" si="8"/>
        <v>#DIV/0!</v>
      </c>
      <c r="I18" s="78"/>
      <c r="J18" s="79">
        <v>15</v>
      </c>
      <c r="K18" s="80"/>
      <c r="L18" s="81"/>
      <c r="M18" s="82"/>
      <c r="N18" s="83"/>
      <c r="O18" s="83"/>
      <c r="P18" s="84"/>
      <c r="Q18" s="79">
        <v>14</v>
      </c>
      <c r="R18" s="217"/>
      <c r="S18" s="214"/>
      <c r="T18" s="275"/>
      <c r="U18" s="215"/>
      <c r="V18" s="215"/>
      <c r="W18" s="216"/>
    </row>
    <row r="19" spans="1:23">
      <c r="A19" s="98" t="str">
        <f>연간현금흐름!B39</f>
        <v>보험</v>
      </c>
      <c r="B19" s="77">
        <f t="shared" si="9"/>
        <v>0</v>
      </c>
      <c r="C19" s="99" t="e">
        <f t="shared" si="10"/>
        <v>#DIV/0!</v>
      </c>
      <c r="E19" s="338"/>
      <c r="F19" s="95" t="str">
        <f>연간현금흐름!B26</f>
        <v>미용</v>
      </c>
      <c r="G19" s="77">
        <f t="shared" si="4"/>
        <v>0</v>
      </c>
      <c r="H19" s="96" t="e">
        <f t="shared" si="8"/>
        <v>#DIV/0!</v>
      </c>
      <c r="I19" s="78"/>
      <c r="J19" s="79">
        <v>16</v>
      </c>
      <c r="K19" s="80"/>
      <c r="L19" s="81"/>
      <c r="M19" s="82"/>
      <c r="N19" s="83"/>
      <c r="O19" s="83"/>
      <c r="P19" s="84"/>
      <c r="Q19" s="79">
        <v>15</v>
      </c>
      <c r="R19" s="217"/>
      <c r="S19" s="214"/>
      <c r="T19" s="274"/>
      <c r="U19" s="215"/>
      <c r="V19" s="215"/>
      <c r="W19" s="216"/>
    </row>
    <row r="20" spans="1:23">
      <c r="A20" s="98" t="str">
        <f>연간현금흐름!B40</f>
        <v>목표적금</v>
      </c>
      <c r="B20" s="77">
        <f t="shared" si="9"/>
        <v>0</v>
      </c>
      <c r="C20" s="99" t="e">
        <f t="shared" si="10"/>
        <v>#DIV/0!</v>
      </c>
      <c r="E20" s="338"/>
      <c r="F20" s="95" t="str">
        <f>연간현금흐름!B27</f>
        <v>취미</v>
      </c>
      <c r="G20" s="77">
        <f t="shared" si="4"/>
        <v>0</v>
      </c>
      <c r="H20" s="96" t="e">
        <f t="shared" si="8"/>
        <v>#DIV/0!</v>
      </c>
      <c r="I20" s="78"/>
      <c r="J20" s="79">
        <v>17</v>
      </c>
      <c r="K20" s="80"/>
      <c r="L20" s="81"/>
      <c r="M20" s="82"/>
      <c r="N20" s="83"/>
      <c r="O20" s="83"/>
      <c r="P20" s="84"/>
      <c r="Q20" s="79">
        <v>16</v>
      </c>
      <c r="R20" s="217"/>
      <c r="S20" s="214"/>
      <c r="T20" s="275"/>
      <c r="U20" s="215"/>
      <c r="V20" s="215"/>
      <c r="W20" s="216"/>
    </row>
    <row r="21" spans="1:23">
      <c r="A21" s="98" t="str">
        <f>연간현금흐름!B41</f>
        <v>단기적금</v>
      </c>
      <c r="B21" s="77">
        <f t="shared" si="9"/>
        <v>0</v>
      </c>
      <c r="C21" s="99" t="e">
        <f t="shared" si="10"/>
        <v>#DIV/0!</v>
      </c>
      <c r="E21" s="338"/>
      <c r="F21" s="95" t="str">
        <f>연간현금흐름!B28</f>
        <v>건강</v>
      </c>
      <c r="G21" s="77">
        <f t="shared" si="4"/>
        <v>0</v>
      </c>
      <c r="H21" s="96" t="e">
        <f t="shared" si="8"/>
        <v>#DIV/0!</v>
      </c>
      <c r="I21" s="78"/>
      <c r="J21" s="79">
        <v>18</v>
      </c>
      <c r="K21" s="80"/>
      <c r="L21" s="81"/>
      <c r="M21" s="82"/>
      <c r="N21" s="83"/>
      <c r="O21" s="83"/>
      <c r="P21" s="84"/>
      <c r="Q21" s="79">
        <v>17</v>
      </c>
      <c r="R21" s="217"/>
      <c r="S21" s="214"/>
      <c r="T21" s="275"/>
      <c r="U21" s="215"/>
      <c r="V21" s="215"/>
      <c r="W21" s="216"/>
    </row>
    <row r="22" spans="1:23">
      <c r="A22" s="98" t="str">
        <f>연간현금흐름!B42</f>
        <v>장기적금</v>
      </c>
      <c r="B22" s="77">
        <f t="shared" si="9"/>
        <v>0</v>
      </c>
      <c r="C22" s="99" t="e">
        <f t="shared" si="10"/>
        <v>#DIV/0!</v>
      </c>
      <c r="E22" s="338"/>
      <c r="F22" s="95" t="str">
        <f>연간현금흐름!B29</f>
        <v>세금</v>
      </c>
      <c r="G22" s="77">
        <f t="shared" si="4"/>
        <v>0</v>
      </c>
      <c r="H22" s="96" t="e">
        <f t="shared" si="8"/>
        <v>#DIV/0!</v>
      </c>
      <c r="I22" s="78"/>
      <c r="J22" s="79">
        <v>19</v>
      </c>
      <c r="K22" s="80"/>
      <c r="L22" s="81"/>
      <c r="M22" s="82"/>
      <c r="N22" s="83"/>
      <c r="O22" s="83"/>
      <c r="P22" s="84"/>
      <c r="Q22" s="79"/>
      <c r="R22" s="217"/>
      <c r="S22" s="218" t="s">
        <v>63</v>
      </c>
      <c r="T22" s="276">
        <f>SUM(T4:T21)</f>
        <v>0</v>
      </c>
      <c r="U22" s="215"/>
      <c r="V22" s="215"/>
      <c r="W22" s="216"/>
    </row>
    <row r="23" spans="1:23">
      <c r="A23" s="98" t="str">
        <f>연간현금흐름!B43</f>
        <v>자유적금</v>
      </c>
      <c r="B23" s="77">
        <f t="shared" si="9"/>
        <v>0</v>
      </c>
      <c r="C23" s="99" t="e">
        <f t="shared" si="10"/>
        <v>#DIV/0!</v>
      </c>
      <c r="E23" s="338"/>
      <c r="F23" s="95" t="str">
        <f>연간현금흐름!B30</f>
        <v>경조사</v>
      </c>
      <c r="G23" s="77">
        <f t="shared" si="4"/>
        <v>0</v>
      </c>
      <c r="H23" s="96" t="e">
        <f t="shared" si="8"/>
        <v>#DIV/0!</v>
      </c>
      <c r="I23" s="78"/>
      <c r="J23" s="79">
        <v>20</v>
      </c>
      <c r="K23" s="80"/>
      <c r="L23" s="81"/>
      <c r="M23" s="82"/>
      <c r="N23" s="83"/>
      <c r="O23" s="83"/>
      <c r="P23" s="84"/>
      <c r="Q23" s="79"/>
      <c r="R23" s="106"/>
      <c r="S23" s="107"/>
      <c r="T23" s="277"/>
      <c r="U23" s="83"/>
      <c r="V23" s="259"/>
      <c r="W23" s="84"/>
    </row>
    <row r="24" spans="1:23">
      <c r="A24" s="98" t="str">
        <f>연간현금흐름!B44</f>
        <v>기타1</v>
      </c>
      <c r="B24" s="77">
        <f t="shared" si="9"/>
        <v>0</v>
      </c>
      <c r="C24" s="99" t="e">
        <f t="shared" si="10"/>
        <v>#DIV/0!</v>
      </c>
      <c r="E24" s="338"/>
      <c r="F24" s="95" t="str">
        <f>연간현금흐름!B31</f>
        <v>기타1</v>
      </c>
      <c r="G24" s="77">
        <f t="shared" ref="G24:G26" si="11">SUMIF($O$4:$O$56,F24,$M$4:$M$56)+SUMIF($V$4:$V$57,F24,$T$4:$T$57)</f>
        <v>0</v>
      </c>
      <c r="H24" s="96" t="e">
        <f t="shared" ref="H24:H26" si="12">G24/$G$28</f>
        <v>#DIV/0!</v>
      </c>
      <c r="I24" s="78"/>
      <c r="J24" s="79">
        <v>21</v>
      </c>
      <c r="K24" s="80"/>
      <c r="L24" s="81"/>
      <c r="M24" s="82"/>
      <c r="N24" s="83"/>
      <c r="O24" s="83"/>
      <c r="P24" s="84"/>
      <c r="R24" s="85" t="s">
        <v>209</v>
      </c>
      <c r="S24" s="86"/>
      <c r="T24" s="278"/>
      <c r="U24" s="87"/>
      <c r="V24" s="87"/>
      <c r="W24" s="88"/>
    </row>
    <row r="25" spans="1:23">
      <c r="A25" s="98" t="str">
        <f>연간현금흐름!B45</f>
        <v>기타2</v>
      </c>
      <c r="B25" s="77">
        <f t="shared" ref="B25:B27" si="13">SUMIF($P$4:$P$94,A25,$M$4:$M$94)+SUMIF($W$4:$W$57,A25,$T$4:$T$57)</f>
        <v>0</v>
      </c>
      <c r="C25" s="99" t="e">
        <f t="shared" ref="C25:C27" si="14">B25/$B$28</f>
        <v>#DIV/0!</v>
      </c>
      <c r="E25" s="338"/>
      <c r="F25" s="95" t="str">
        <f>연간현금흐름!B32</f>
        <v>기타2</v>
      </c>
      <c r="G25" s="77">
        <f t="shared" si="11"/>
        <v>0</v>
      </c>
      <c r="H25" s="96" t="e">
        <f t="shared" si="12"/>
        <v>#DIV/0!</v>
      </c>
      <c r="I25" s="78"/>
      <c r="J25" s="79">
        <v>22</v>
      </c>
      <c r="K25" s="80"/>
      <c r="L25" s="81"/>
      <c r="M25" s="82"/>
      <c r="N25" s="83"/>
      <c r="O25" s="83"/>
      <c r="P25" s="84"/>
      <c r="Q25" s="79">
        <v>1</v>
      </c>
      <c r="R25" s="89"/>
      <c r="S25" s="86"/>
      <c r="T25" s="278"/>
      <c r="U25" s="87"/>
      <c r="V25" s="87"/>
      <c r="W25" s="88"/>
    </row>
    <row r="26" spans="1:23">
      <c r="A26" s="98" t="str">
        <f>연간현금흐름!B46</f>
        <v>기타3</v>
      </c>
      <c r="B26" s="77">
        <f t="shared" si="13"/>
        <v>0</v>
      </c>
      <c r="C26" s="99" t="e">
        <f t="shared" si="14"/>
        <v>#DIV/0!</v>
      </c>
      <c r="E26" s="338"/>
      <c r="F26" s="95" t="str">
        <f>연간현금흐름!B33</f>
        <v>기타3</v>
      </c>
      <c r="G26" s="77">
        <f t="shared" si="11"/>
        <v>0</v>
      </c>
      <c r="H26" s="96" t="e">
        <f t="shared" si="12"/>
        <v>#DIV/0!</v>
      </c>
      <c r="I26" s="78"/>
      <c r="J26" s="79">
        <v>23</v>
      </c>
      <c r="K26" s="80"/>
      <c r="L26" s="81"/>
      <c r="M26" s="82"/>
      <c r="N26" s="83"/>
      <c r="O26" s="83"/>
      <c r="P26" s="84"/>
      <c r="Q26" s="79">
        <v>2</v>
      </c>
      <c r="R26" s="89"/>
      <c r="S26" s="86"/>
      <c r="T26" s="278"/>
      <c r="U26" s="87"/>
      <c r="V26" s="87"/>
      <c r="W26" s="88"/>
    </row>
    <row r="27" spans="1:23" ht="12.75" thickBot="1">
      <c r="A27" s="98" t="str">
        <f>연간현금흐름!B47</f>
        <v>기타4</v>
      </c>
      <c r="B27" s="77">
        <f t="shared" si="13"/>
        <v>0</v>
      </c>
      <c r="C27" s="99" t="e">
        <f t="shared" si="14"/>
        <v>#DIV/0!</v>
      </c>
      <c r="E27" s="338"/>
      <c r="F27" s="100" t="s">
        <v>63</v>
      </c>
      <c r="G27" s="339">
        <f>SUM(G16:G26)</f>
        <v>0</v>
      </c>
      <c r="H27" s="340"/>
      <c r="I27" s="94"/>
      <c r="J27" s="79">
        <v>24</v>
      </c>
      <c r="K27" s="80"/>
      <c r="L27" s="81"/>
      <c r="M27" s="82"/>
      <c r="N27" s="83"/>
      <c r="O27" s="83"/>
      <c r="P27" s="84"/>
      <c r="Q27" s="79">
        <v>3</v>
      </c>
      <c r="R27" s="89"/>
      <c r="S27" s="86"/>
      <c r="T27" s="278"/>
      <c r="U27" s="87"/>
      <c r="V27" s="87"/>
      <c r="W27" s="88"/>
    </row>
    <row r="28" spans="1:23" ht="12.75" thickBot="1">
      <c r="A28" s="101" t="s">
        <v>63</v>
      </c>
      <c r="B28" s="102">
        <f>SUM(B17:B27)</f>
        <v>0</v>
      </c>
      <c r="C28" s="103" t="e">
        <f t="shared" si="7"/>
        <v>#DIV/0!</v>
      </c>
      <c r="E28" s="341" t="s">
        <v>67</v>
      </c>
      <c r="F28" s="342"/>
      <c r="G28" s="343">
        <f>G15+G27</f>
        <v>0</v>
      </c>
      <c r="H28" s="344"/>
      <c r="I28" s="104"/>
      <c r="J28" s="79">
        <v>25</v>
      </c>
      <c r="K28" s="80"/>
      <c r="L28" s="81"/>
      <c r="M28" s="82"/>
      <c r="N28" s="83"/>
      <c r="O28" s="83"/>
      <c r="P28" s="84"/>
      <c r="Q28" s="79">
        <v>4</v>
      </c>
      <c r="R28" s="89"/>
      <c r="S28" s="86"/>
      <c r="T28" s="278"/>
      <c r="U28" s="87"/>
      <c r="V28" s="87"/>
      <c r="W28" s="88"/>
    </row>
    <row r="29" spans="1:23" ht="12.75" thickBot="1">
      <c r="I29" s="67"/>
      <c r="J29" s="79">
        <v>26</v>
      </c>
      <c r="K29" s="80"/>
      <c r="L29" s="81"/>
      <c r="M29" s="82"/>
      <c r="N29" s="83"/>
      <c r="O29" s="83"/>
      <c r="P29" s="84"/>
      <c r="Q29" s="79">
        <v>5</v>
      </c>
      <c r="R29" s="89"/>
      <c r="S29" s="86"/>
      <c r="T29" s="278"/>
      <c r="U29" s="87"/>
      <c r="V29" s="87"/>
      <c r="W29" s="88"/>
    </row>
    <row r="30" spans="1:23">
      <c r="A30" s="327" t="s">
        <v>70</v>
      </c>
      <c r="B30" s="328"/>
      <c r="C30" s="329"/>
      <c r="D30" s="324" t="s">
        <v>71</v>
      </c>
      <c r="E30" s="325"/>
      <c r="F30" s="325"/>
      <c r="G30" s="325"/>
      <c r="H30" s="326"/>
      <c r="I30" s="67"/>
      <c r="J30" s="79">
        <v>27</v>
      </c>
      <c r="K30" s="80"/>
      <c r="L30" s="81"/>
      <c r="M30" s="82"/>
      <c r="N30" s="83"/>
      <c r="O30" s="83"/>
      <c r="P30" s="84"/>
      <c r="Q30" s="79">
        <v>6</v>
      </c>
      <c r="R30" s="89"/>
      <c r="S30" s="86"/>
      <c r="T30" s="278"/>
      <c r="U30" s="87"/>
      <c r="V30" s="87"/>
      <c r="W30" s="88"/>
    </row>
    <row r="31" spans="1:23">
      <c r="A31" s="108" t="s">
        <v>72</v>
      </c>
      <c r="B31" s="109">
        <f>G28</f>
        <v>0</v>
      </c>
      <c r="C31" s="99" t="e">
        <f>B31/$B$14</f>
        <v>#DIV/0!</v>
      </c>
      <c r="D31" s="356">
        <v>0.5</v>
      </c>
      <c r="E31" s="357"/>
      <c r="F31" s="112" t="s">
        <v>73</v>
      </c>
      <c r="G31" s="113" t="e">
        <f>IF(C31&lt;D31,"권장기준 미만","권장기준 초과")</f>
        <v>#DIV/0!</v>
      </c>
      <c r="H31" s="114" t="e">
        <f>IF(G31="권장기준 미만","양호","개선")</f>
        <v>#DIV/0!</v>
      </c>
      <c r="I31" s="67"/>
      <c r="J31" s="79">
        <v>28</v>
      </c>
      <c r="K31" s="80"/>
      <c r="L31" s="81"/>
      <c r="M31" s="82"/>
      <c r="N31" s="83"/>
      <c r="O31" s="83"/>
      <c r="P31" s="84"/>
      <c r="Q31" s="79">
        <v>7</v>
      </c>
      <c r="R31" s="89"/>
      <c r="S31" s="86"/>
      <c r="T31" s="278"/>
      <c r="U31" s="87"/>
      <c r="V31" s="87"/>
      <c r="W31" s="88"/>
    </row>
    <row r="32" spans="1:23">
      <c r="A32" s="108" t="s">
        <v>74</v>
      </c>
      <c r="B32" s="109">
        <f>SUM(B20:B27)</f>
        <v>0</v>
      </c>
      <c r="C32" s="99" t="e">
        <f>B32/$B$14</f>
        <v>#DIV/0!</v>
      </c>
      <c r="D32" s="356">
        <v>0.3</v>
      </c>
      <c r="E32" s="357"/>
      <c r="F32" s="112" t="s">
        <v>75</v>
      </c>
      <c r="G32" s="113" t="e">
        <f>IF(C32&lt;D32,"권장기준 미만","권장기준 초과")</f>
        <v>#DIV/0!</v>
      </c>
      <c r="H32" s="114" t="e">
        <f>IF(G32="권장기준 미만","개선","양호")</f>
        <v>#DIV/0!</v>
      </c>
      <c r="J32" s="79">
        <v>29</v>
      </c>
      <c r="K32" s="80"/>
      <c r="L32" s="81"/>
      <c r="M32" s="82"/>
      <c r="N32" s="83"/>
      <c r="O32" s="83"/>
      <c r="P32" s="84"/>
      <c r="Q32" s="79">
        <v>8</v>
      </c>
      <c r="R32" s="89"/>
      <c r="S32" s="86"/>
      <c r="T32" s="278"/>
      <c r="U32" s="87"/>
      <c r="V32" s="87"/>
      <c r="W32" s="88"/>
    </row>
    <row r="33" spans="1:23">
      <c r="A33" s="108" t="s">
        <v>76</v>
      </c>
      <c r="B33" s="109">
        <f>B19</f>
        <v>0</v>
      </c>
      <c r="C33" s="99" t="e">
        <f>B33/$B$14</f>
        <v>#DIV/0!</v>
      </c>
      <c r="D33" s="356">
        <v>0.09</v>
      </c>
      <c r="E33" s="357"/>
      <c r="F33" s="112" t="s">
        <v>73</v>
      </c>
      <c r="G33" s="113" t="e">
        <f>IF(C33&lt;D33,"권장기준 미만","권장기준 초과")</f>
        <v>#DIV/0!</v>
      </c>
      <c r="H33" s="114" t="e">
        <f>IF(G33="권장기준 미만","양호","개선")</f>
        <v>#DIV/0!</v>
      </c>
      <c r="J33" s="79">
        <v>30</v>
      </c>
      <c r="K33" s="80"/>
      <c r="L33" s="81"/>
      <c r="M33" s="82"/>
      <c r="N33" s="83"/>
      <c r="O33" s="83"/>
      <c r="P33" s="84"/>
      <c r="Q33" s="79">
        <v>9</v>
      </c>
      <c r="R33" s="89"/>
      <c r="S33" s="86"/>
      <c r="T33" s="278"/>
      <c r="U33" s="87"/>
      <c r="V33" s="87"/>
      <c r="W33" s="88"/>
    </row>
    <row r="34" spans="1:23" ht="12.75" thickBot="1">
      <c r="A34" s="115" t="s">
        <v>77</v>
      </c>
      <c r="B34" s="116">
        <f>B17+B18</f>
        <v>0</v>
      </c>
      <c r="C34" s="117" t="e">
        <f>B34/$B$14</f>
        <v>#DIV/0!</v>
      </c>
      <c r="D34" s="358">
        <v>0.15</v>
      </c>
      <c r="E34" s="359"/>
      <c r="F34" s="118" t="s">
        <v>73</v>
      </c>
      <c r="G34" s="119" t="e">
        <f>IF(C34&lt;D34,"권장기준 미만","권장기준 초과")</f>
        <v>#DIV/0!</v>
      </c>
      <c r="H34" s="120" t="e">
        <f>IF(G34="권장기준 미만","양호","개선")</f>
        <v>#DIV/0!</v>
      </c>
      <c r="J34" s="79">
        <v>31</v>
      </c>
      <c r="K34" s="80"/>
      <c r="L34" s="81"/>
      <c r="M34" s="82"/>
      <c r="N34" s="83"/>
      <c r="O34" s="83"/>
      <c r="P34" s="84"/>
      <c r="Q34" s="79">
        <v>10</v>
      </c>
      <c r="R34" s="89"/>
      <c r="S34" s="86"/>
      <c r="T34" s="278"/>
      <c r="U34" s="87"/>
      <c r="V34" s="87"/>
      <c r="W34" s="88"/>
    </row>
    <row r="35" spans="1:23" ht="12.75" thickBot="1">
      <c r="J35" s="79">
        <v>32</v>
      </c>
      <c r="K35" s="80"/>
      <c r="L35" s="81"/>
      <c r="M35" s="82"/>
      <c r="N35" s="83"/>
      <c r="O35" s="83"/>
      <c r="P35" s="84"/>
      <c r="Q35" s="79">
        <v>11</v>
      </c>
      <c r="R35" s="89"/>
      <c r="S35" s="86"/>
      <c r="T35" s="278"/>
      <c r="U35" s="87"/>
      <c r="V35" s="87"/>
      <c r="W35" s="88"/>
    </row>
    <row r="36" spans="1:23">
      <c r="A36" s="324" t="s">
        <v>98</v>
      </c>
      <c r="B36" s="325"/>
      <c r="C36" s="326"/>
      <c r="E36" s="327" t="s">
        <v>68</v>
      </c>
      <c r="F36" s="328"/>
      <c r="G36" s="328"/>
      <c r="H36" s="329"/>
      <c r="J36" s="79">
        <v>33</v>
      </c>
      <c r="K36" s="80"/>
      <c r="L36" s="81"/>
      <c r="M36" s="82"/>
      <c r="N36" s="83"/>
      <c r="O36" s="83"/>
      <c r="P36" s="84"/>
      <c r="Q36" s="79">
        <v>12</v>
      </c>
      <c r="R36" s="89"/>
      <c r="S36" s="86"/>
      <c r="T36" s="278"/>
      <c r="U36" s="87"/>
      <c r="V36" s="87"/>
      <c r="W36" s="88"/>
    </row>
    <row r="37" spans="1:23">
      <c r="A37" s="347"/>
      <c r="B37" s="348"/>
      <c r="C37" s="349"/>
      <c r="E37" s="345" t="str">
        <f>연간현금흐름!B51</f>
        <v>신용카드</v>
      </c>
      <c r="F37" s="346"/>
      <c r="G37" s="109">
        <f>SUMIF($N$4:$N$56,E37,$M$4:$M$56)+SUMIF($U$4:$U$57,E37,$T$4:$T$57)</f>
        <v>0</v>
      </c>
      <c r="H37" s="110" t="e">
        <f t="shared" ref="H37:H44" si="15">G37/$G$44</f>
        <v>#DIV/0!</v>
      </c>
      <c r="J37" s="79">
        <v>34</v>
      </c>
      <c r="K37" s="80"/>
      <c r="L37" s="81"/>
      <c r="M37" s="82"/>
      <c r="N37" s="83"/>
      <c r="O37" s="83"/>
      <c r="P37" s="84"/>
      <c r="Q37" s="79">
        <v>13</v>
      </c>
      <c r="R37" s="89"/>
      <c r="S37" s="86"/>
      <c r="T37" s="278"/>
      <c r="U37" s="87"/>
      <c r="V37" s="87"/>
      <c r="W37" s="88"/>
    </row>
    <row r="38" spans="1:23">
      <c r="A38" s="350"/>
      <c r="B38" s="351"/>
      <c r="C38" s="352"/>
      <c r="E38" s="345" t="str">
        <f>연간현금흐름!B52</f>
        <v>체크카드</v>
      </c>
      <c r="F38" s="346"/>
      <c r="G38" s="109">
        <f t="shared" ref="G38:G43" si="16">SUMIF($N$4:$N$56,E38,$M$4:$M$56)+SUMIF($U$4:$U$57,E38,$T$4:$T$57)</f>
        <v>0</v>
      </c>
      <c r="H38" s="110" t="e">
        <f t="shared" si="15"/>
        <v>#DIV/0!</v>
      </c>
      <c r="J38" s="79">
        <v>35</v>
      </c>
      <c r="K38" s="80"/>
      <c r="L38" s="81"/>
      <c r="M38" s="82"/>
      <c r="N38" s="83"/>
      <c r="O38" s="83"/>
      <c r="P38" s="84"/>
      <c r="Q38" s="79">
        <v>14</v>
      </c>
      <c r="R38" s="89"/>
      <c r="S38" s="86"/>
      <c r="T38" s="278"/>
      <c r="U38" s="87"/>
      <c r="V38" s="87"/>
      <c r="W38" s="88"/>
    </row>
    <row r="39" spans="1:23">
      <c r="A39" s="350"/>
      <c r="B39" s="351"/>
      <c r="C39" s="352"/>
      <c r="E39" s="345" t="str">
        <f>연간현금흐름!B53</f>
        <v>신랑용돈</v>
      </c>
      <c r="F39" s="346"/>
      <c r="G39" s="109">
        <f t="shared" si="16"/>
        <v>0</v>
      </c>
      <c r="H39" s="110" t="e">
        <f t="shared" si="15"/>
        <v>#DIV/0!</v>
      </c>
      <c r="J39" s="79">
        <v>36</v>
      </c>
      <c r="K39" s="80"/>
      <c r="L39" s="81"/>
      <c r="M39" s="82"/>
      <c r="N39" s="83"/>
      <c r="O39" s="83"/>
      <c r="P39" s="84"/>
      <c r="Q39" s="79">
        <v>15</v>
      </c>
      <c r="R39" s="89"/>
      <c r="S39" s="86"/>
      <c r="T39" s="278"/>
      <c r="U39" s="87"/>
      <c r="V39" s="87"/>
      <c r="W39" s="88"/>
    </row>
    <row r="40" spans="1:23">
      <c r="A40" s="350"/>
      <c r="B40" s="351"/>
      <c r="C40" s="352"/>
      <c r="E40" s="345" t="str">
        <f>연간현금흐름!B54</f>
        <v>신부용돈</v>
      </c>
      <c r="F40" s="346"/>
      <c r="G40" s="109">
        <f t="shared" si="16"/>
        <v>0</v>
      </c>
      <c r="H40" s="110" t="e">
        <f t="shared" si="15"/>
        <v>#DIV/0!</v>
      </c>
      <c r="J40" s="79">
        <v>37</v>
      </c>
      <c r="K40" s="80"/>
      <c r="L40" s="81"/>
      <c r="M40" s="82"/>
      <c r="N40" s="83"/>
      <c r="O40" s="83"/>
      <c r="P40" s="84"/>
      <c r="Q40" s="79">
        <v>16</v>
      </c>
      <c r="R40" s="89"/>
      <c r="S40" s="86"/>
      <c r="T40" s="278"/>
      <c r="U40" s="87"/>
      <c r="V40" s="87"/>
      <c r="W40" s="88"/>
    </row>
    <row r="41" spans="1:23">
      <c r="A41" s="350"/>
      <c r="B41" s="351"/>
      <c r="C41" s="352"/>
      <c r="E41" s="345" t="str">
        <f>연간현금흐름!B55</f>
        <v>현금</v>
      </c>
      <c r="F41" s="346"/>
      <c r="G41" s="109">
        <f t="shared" si="16"/>
        <v>0</v>
      </c>
      <c r="H41" s="110" t="e">
        <f t="shared" si="15"/>
        <v>#DIV/0!</v>
      </c>
      <c r="J41" s="79">
        <v>38</v>
      </c>
      <c r="K41" s="80"/>
      <c r="L41" s="81"/>
      <c r="M41" s="82"/>
      <c r="N41" s="83"/>
      <c r="O41" s="83"/>
      <c r="P41" s="84"/>
      <c r="Q41" s="79">
        <v>17</v>
      </c>
      <c r="R41" s="89"/>
      <c r="S41" s="86"/>
      <c r="T41" s="278"/>
      <c r="U41" s="87"/>
      <c r="V41" s="87"/>
      <c r="W41" s="88"/>
    </row>
    <row r="42" spans="1:23">
      <c r="A42" s="350"/>
      <c r="B42" s="351"/>
      <c r="C42" s="352"/>
      <c r="E42" s="345" t="str">
        <f>연간현금흐름!B56</f>
        <v>포인트</v>
      </c>
      <c r="F42" s="346"/>
      <c r="G42" s="109">
        <f t="shared" si="16"/>
        <v>0</v>
      </c>
      <c r="H42" s="110" t="e">
        <f t="shared" si="15"/>
        <v>#DIV/0!</v>
      </c>
      <c r="J42" s="79">
        <v>39</v>
      </c>
      <c r="K42" s="80"/>
      <c r="L42" s="81"/>
      <c r="M42" s="82"/>
      <c r="N42" s="83"/>
      <c r="O42" s="83"/>
      <c r="P42" s="84"/>
      <c r="Q42" s="79"/>
      <c r="R42" s="89"/>
      <c r="S42" s="105" t="s">
        <v>184</v>
      </c>
      <c r="T42" s="279">
        <f>SUM(T24:T41)</f>
        <v>0</v>
      </c>
      <c r="U42" s="87"/>
      <c r="V42" s="87"/>
      <c r="W42" s="88"/>
    </row>
    <row r="43" spans="1:23">
      <c r="A43" s="350"/>
      <c r="B43" s="351"/>
      <c r="C43" s="352"/>
      <c r="E43" s="345" t="str">
        <f>연간현금흐름!B57</f>
        <v>기타</v>
      </c>
      <c r="F43" s="346"/>
      <c r="G43" s="109">
        <f t="shared" si="16"/>
        <v>0</v>
      </c>
      <c r="H43" s="110" t="e">
        <f t="shared" si="15"/>
        <v>#DIV/0!</v>
      </c>
      <c r="J43" s="79">
        <v>40</v>
      </c>
      <c r="K43" s="80"/>
      <c r="L43" s="81"/>
      <c r="M43" s="82"/>
      <c r="N43" s="83"/>
      <c r="O43" s="83"/>
      <c r="P43" s="84"/>
      <c r="Q43" s="79"/>
      <c r="R43" s="106"/>
      <c r="S43" s="107"/>
      <c r="T43" s="277"/>
      <c r="U43" s="83"/>
      <c r="V43" s="259"/>
      <c r="W43" s="84"/>
    </row>
    <row r="44" spans="1:23" ht="12.75" thickBot="1">
      <c r="A44" s="353"/>
      <c r="B44" s="354"/>
      <c r="C44" s="355"/>
      <c r="E44" s="335" t="s">
        <v>69</v>
      </c>
      <c r="F44" s="336"/>
      <c r="G44" s="111">
        <f>SUM(G37:G43)</f>
        <v>0</v>
      </c>
      <c r="H44" s="212" t="e">
        <f t="shared" si="15"/>
        <v>#DIV/0!</v>
      </c>
      <c r="J44" s="79">
        <v>41</v>
      </c>
      <c r="K44" s="80"/>
      <c r="L44" s="81"/>
      <c r="M44" s="82"/>
      <c r="N44" s="83"/>
      <c r="O44" s="83"/>
      <c r="P44" s="84"/>
      <c r="Q44" s="79"/>
      <c r="R44" s="124" t="s">
        <v>78</v>
      </c>
      <c r="S44" s="125"/>
      <c r="T44" s="280"/>
      <c r="U44" s="126"/>
      <c r="V44" s="126"/>
      <c r="W44" s="127"/>
    </row>
    <row r="45" spans="1:23">
      <c r="J45" s="79">
        <v>42</v>
      </c>
      <c r="K45" s="80"/>
      <c r="L45" s="81"/>
      <c r="M45" s="82"/>
      <c r="N45" s="83"/>
      <c r="O45" s="83"/>
      <c r="P45" s="84"/>
      <c r="Q45" s="79">
        <v>1</v>
      </c>
      <c r="R45" s="128"/>
      <c r="S45" s="125"/>
      <c r="T45" s="280"/>
      <c r="U45" s="126"/>
      <c r="V45" s="126"/>
      <c r="W45" s="127"/>
    </row>
    <row r="46" spans="1:23">
      <c r="J46" s="79">
        <v>43</v>
      </c>
      <c r="K46" s="80"/>
      <c r="L46" s="81"/>
      <c r="M46" s="82"/>
      <c r="N46" s="83"/>
      <c r="O46" s="83"/>
      <c r="P46" s="84"/>
      <c r="Q46" s="79">
        <v>2</v>
      </c>
      <c r="R46" s="128"/>
      <c r="S46" s="125"/>
      <c r="T46" s="280"/>
      <c r="U46" s="126"/>
      <c r="V46" s="126"/>
      <c r="W46" s="127"/>
    </row>
    <row r="47" spans="1:23">
      <c r="J47" s="79">
        <v>44</v>
      </c>
      <c r="K47" s="80"/>
      <c r="L47" s="81"/>
      <c r="M47" s="82"/>
      <c r="N47" s="83"/>
      <c r="O47" s="83"/>
      <c r="P47" s="84"/>
      <c r="Q47" s="79">
        <v>3</v>
      </c>
      <c r="R47" s="128"/>
      <c r="S47" s="125"/>
      <c r="T47" s="280"/>
      <c r="U47" s="126"/>
      <c r="V47" s="126"/>
      <c r="W47" s="127"/>
    </row>
    <row r="48" spans="1:23">
      <c r="J48" s="79">
        <v>45</v>
      </c>
      <c r="K48" s="80"/>
      <c r="L48" s="81"/>
      <c r="M48" s="82"/>
      <c r="N48" s="83"/>
      <c r="O48" s="83"/>
      <c r="P48" s="84"/>
      <c r="Q48" s="79">
        <v>4</v>
      </c>
      <c r="R48" s="128"/>
      <c r="S48" s="131" t="s">
        <v>63</v>
      </c>
      <c r="T48" s="281">
        <f>SUM(T44:T47)</f>
        <v>0</v>
      </c>
      <c r="U48" s="126"/>
      <c r="V48" s="126"/>
      <c r="W48" s="127"/>
    </row>
    <row r="49" spans="10:23">
      <c r="J49" s="79">
        <v>46</v>
      </c>
      <c r="K49" s="80"/>
      <c r="L49" s="81"/>
      <c r="M49" s="82"/>
      <c r="N49" s="83"/>
      <c r="O49" s="83"/>
      <c r="P49" s="84"/>
      <c r="Q49" s="79"/>
      <c r="R49" s="121"/>
      <c r="S49" s="122"/>
      <c r="T49" s="277"/>
      <c r="U49" s="83"/>
      <c r="V49" s="259"/>
      <c r="W49" s="123"/>
    </row>
    <row r="50" spans="10:23">
      <c r="J50" s="79">
        <v>47</v>
      </c>
      <c r="K50" s="121"/>
      <c r="L50" s="122"/>
      <c r="M50" s="82"/>
      <c r="N50" s="83"/>
      <c r="O50" s="83"/>
      <c r="P50" s="84"/>
      <c r="Q50" s="79"/>
      <c r="R50" s="219" t="s">
        <v>210</v>
      </c>
      <c r="S50" s="220"/>
      <c r="T50" s="282"/>
      <c r="U50" s="221"/>
      <c r="V50" s="221"/>
      <c r="W50" s="222"/>
    </row>
    <row r="51" spans="10:23">
      <c r="J51" s="79">
        <v>48</v>
      </c>
      <c r="K51" s="121"/>
      <c r="L51" s="122"/>
      <c r="M51" s="82"/>
      <c r="N51" s="83"/>
      <c r="O51" s="83"/>
      <c r="P51" s="84"/>
      <c r="Q51" s="79">
        <v>1</v>
      </c>
      <c r="R51" s="223"/>
      <c r="S51" s="220"/>
      <c r="T51" s="282"/>
      <c r="U51" s="221"/>
      <c r="V51" s="221"/>
      <c r="W51" s="222"/>
    </row>
    <row r="52" spans="10:23">
      <c r="J52" s="79">
        <v>49</v>
      </c>
      <c r="K52" s="121"/>
      <c r="L52" s="122"/>
      <c r="M52" s="82"/>
      <c r="N52" s="83"/>
      <c r="O52" s="83"/>
      <c r="P52" s="84"/>
      <c r="Q52" s="79">
        <v>2</v>
      </c>
      <c r="R52" s="223"/>
      <c r="S52" s="220"/>
      <c r="T52" s="282"/>
      <c r="U52" s="221"/>
      <c r="V52" s="221"/>
      <c r="W52" s="222"/>
    </row>
    <row r="53" spans="10:23">
      <c r="J53" s="79">
        <v>50</v>
      </c>
      <c r="K53" s="121"/>
      <c r="L53" s="122"/>
      <c r="M53" s="82"/>
      <c r="N53" s="83"/>
      <c r="O53" s="83"/>
      <c r="P53" s="84"/>
      <c r="Q53" s="79">
        <v>3</v>
      </c>
      <c r="R53" s="223"/>
      <c r="S53" s="220"/>
      <c r="T53" s="282"/>
      <c r="U53" s="221"/>
      <c r="V53" s="221"/>
      <c r="W53" s="222"/>
    </row>
    <row r="54" spans="10:23">
      <c r="J54" s="79">
        <v>51</v>
      </c>
      <c r="K54" s="121"/>
      <c r="L54" s="122"/>
      <c r="M54" s="82"/>
      <c r="N54" s="83"/>
      <c r="O54" s="83"/>
      <c r="P54" s="84"/>
      <c r="Q54" s="79">
        <v>4</v>
      </c>
      <c r="R54" s="223"/>
      <c r="S54" s="220"/>
      <c r="T54" s="282"/>
      <c r="U54" s="221"/>
      <c r="V54" s="221"/>
      <c r="W54" s="222"/>
    </row>
    <row r="55" spans="10:23">
      <c r="J55" s="79">
        <v>52</v>
      </c>
      <c r="K55" s="121"/>
      <c r="L55" s="122"/>
      <c r="M55" s="82"/>
      <c r="N55" s="83"/>
      <c r="O55" s="83"/>
      <c r="P55" s="84"/>
      <c r="Q55" s="79">
        <v>5</v>
      </c>
      <c r="R55" s="223"/>
      <c r="S55" s="220"/>
      <c r="T55" s="282"/>
      <c r="U55" s="221"/>
      <c r="V55" s="221"/>
      <c r="W55" s="222"/>
    </row>
    <row r="56" spans="10:23">
      <c r="J56" s="79">
        <v>53</v>
      </c>
      <c r="K56" s="121"/>
      <c r="L56" s="122"/>
      <c r="M56" s="82"/>
      <c r="N56" s="83"/>
      <c r="O56" s="83"/>
      <c r="P56" s="84"/>
      <c r="Q56" s="79">
        <v>6</v>
      </c>
      <c r="R56" s="223"/>
      <c r="S56" s="220"/>
      <c r="T56" s="282"/>
      <c r="U56" s="221"/>
      <c r="V56" s="221"/>
      <c r="W56" s="222"/>
    </row>
    <row r="57" spans="10:23">
      <c r="J57" s="79"/>
      <c r="K57" s="121"/>
      <c r="L57" s="129" t="s">
        <v>63</v>
      </c>
      <c r="M57" s="130">
        <f>SUM(M4:M56)</f>
        <v>0</v>
      </c>
      <c r="N57" s="83"/>
      <c r="O57" s="83"/>
      <c r="P57" s="84"/>
      <c r="Q57" s="79"/>
      <c r="R57" s="223"/>
      <c r="S57" s="224" t="s">
        <v>185</v>
      </c>
      <c r="T57" s="283">
        <f>SUM(T50:T56)</f>
        <v>0</v>
      </c>
      <c r="U57" s="221"/>
      <c r="V57" s="221"/>
      <c r="W57" s="222"/>
    </row>
  </sheetData>
  <mergeCells count="28">
    <mergeCell ref="A37:C44"/>
    <mergeCell ref="E37:F37"/>
    <mergeCell ref="E38:F38"/>
    <mergeCell ref="E39:F39"/>
    <mergeCell ref="E40:F40"/>
    <mergeCell ref="E41:F41"/>
    <mergeCell ref="E42:F42"/>
    <mergeCell ref="E43:F43"/>
    <mergeCell ref="E44:F44"/>
    <mergeCell ref="D31:E31"/>
    <mergeCell ref="D32:E32"/>
    <mergeCell ref="D33:E33"/>
    <mergeCell ref="D34:E34"/>
    <mergeCell ref="A36:C36"/>
    <mergeCell ref="E36:H36"/>
    <mergeCell ref="A30:C30"/>
    <mergeCell ref="D30:H30"/>
    <mergeCell ref="B1:C1"/>
    <mergeCell ref="D1:H1"/>
    <mergeCell ref="A3:C3"/>
    <mergeCell ref="E3:H3"/>
    <mergeCell ref="E4:E15"/>
    <mergeCell ref="G15:H15"/>
    <mergeCell ref="A16:C16"/>
    <mergeCell ref="E16:E27"/>
    <mergeCell ref="G27:H27"/>
    <mergeCell ref="E28:F28"/>
    <mergeCell ref="G28:H28"/>
  </mergeCells>
  <phoneticPr fontId="11" type="noConversion"/>
  <dataValidations count="5">
    <dataValidation type="list" allowBlank="1" showInputMessage="1" showErrorMessage="1" sqref="N4:N56 U4:U21 U24:U41 U44:U47 U50:U56">
      <formula1>$E$37:$E$43</formula1>
    </dataValidation>
    <dataValidation type="list" allowBlank="1" showInputMessage="1" showErrorMessage="1" sqref="N57 U48 U42 U22 U57">
      <formula1>$E$37:$E$41</formula1>
    </dataValidation>
    <dataValidation type="list" allowBlank="1" showInputMessage="1" showErrorMessage="1" sqref="U43 U23 U49">
      <formula1>$E$37:$E$39</formula1>
    </dataValidation>
    <dataValidation type="list" allowBlank="1" showInputMessage="1" showErrorMessage="1" sqref="P4:P57 W4:W57">
      <formula1>$A$17:$A$27</formula1>
    </dataValidation>
    <dataValidation type="list" allowBlank="1" showInputMessage="1" showErrorMessage="1" sqref="O4:O57 V4:V57">
      <formula1>$F$4:$F$26</formula1>
    </dataValidation>
  </dataValidations>
  <pageMargins left="0.70866141732283472" right="0.70866141732283472" top="0.74803149606299213" bottom="0.74803149606299213" header="0.31496062992125984" footer="0.31496062992125984"/>
  <pageSetup paperSize="9" scale="95" orientation="portrait" r:id="rId1"/>
  <colBreaks count="2" manualBreakCount="2">
    <brk id="9" max="1048575" man="1"/>
    <brk id="1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17</vt:i4>
      </vt:variant>
      <vt:variant>
        <vt:lpstr>이름이 지정된 범위</vt:lpstr>
      </vt:variant>
      <vt:variant>
        <vt:i4>13</vt:i4>
      </vt:variant>
    </vt:vector>
  </HeadingPairs>
  <TitlesOfParts>
    <vt:vector size="30" baseType="lpstr">
      <vt:lpstr>연간현금흐름</vt:lpstr>
      <vt:lpstr>토탈자산</vt:lpstr>
      <vt:lpstr>그래프</vt:lpstr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11월</vt:lpstr>
      <vt:lpstr>12월</vt:lpstr>
      <vt:lpstr>부수입</vt:lpstr>
      <vt:lpstr>이벤트</vt:lpstr>
      <vt:lpstr>'10월'!Print_Area</vt:lpstr>
      <vt:lpstr>'11월'!Print_Area</vt:lpstr>
      <vt:lpstr>'12월'!Print_Area</vt:lpstr>
      <vt:lpstr>'1월'!Print_Area</vt:lpstr>
      <vt:lpstr>'2월'!Print_Area</vt:lpstr>
      <vt:lpstr>'3월'!Print_Area</vt:lpstr>
      <vt:lpstr>'4월'!Print_Area</vt:lpstr>
      <vt:lpstr>'5월'!Print_Area</vt:lpstr>
      <vt:lpstr>'6월'!Print_Area</vt:lpstr>
      <vt:lpstr>'7월'!Print_Area</vt:lpstr>
      <vt:lpstr>'8월'!Print_Area</vt:lpstr>
      <vt:lpstr>'9월'!Print_Area</vt:lpstr>
      <vt:lpstr>연간현금흐름!Print_Area</vt:lpstr>
    </vt:vector>
  </TitlesOfParts>
  <Company>Your Company Name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은주</cp:lastModifiedBy>
  <cp:lastPrinted>2014-11-26T06:04:39Z</cp:lastPrinted>
  <dcterms:created xsi:type="dcterms:W3CDTF">2011-06-29T02:01:35Z</dcterms:created>
  <dcterms:modified xsi:type="dcterms:W3CDTF">2019-03-01T05:14:21Z</dcterms:modified>
</cp:coreProperties>
</file>