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nkerink\OneDrive - University College Cork\OSeMOSYS - PLEXOS Global\"/>
    </mc:Choice>
  </mc:AlternateContent>
  <xr:revisionPtr revIDLastSave="197" documentId="13_ncr:1_{C4486831-7B54-459C-AF8D-BDDD5B5922D1}" xr6:coauthVersionLast="41" xr6:coauthVersionMax="41" xr10:uidLastSave="{65186D56-9BF9-4A4F-A1E6-9C7D0415A572}"/>
  <bookViews>
    <workbookView xWindow="-120" yWindow="-120" windowWidth="29040" windowHeight="15840" activeTab="1" xr2:uid="{927DB6EC-1EF1-47D3-83D5-64D06633AC44}"/>
  </bookViews>
  <sheets>
    <sheet name="Lines" sheetId="9" r:id="rId1"/>
    <sheet name="Interface" sheetId="12" r:id="rId2"/>
    <sheet name="Centerpoints" sheetId="6" r:id="rId3"/>
    <sheet name="Costs and losses lines" sheetId="1" r:id="rId4"/>
    <sheet name="Storage" sheetId="5" r:id="rId5"/>
  </sheets>
  <definedNames>
    <definedName name="_xlnm._FilterDatabase" localSheetId="2" hidden="1">Centerpoints!#REF!</definedName>
    <definedName name="_xlnm._FilterDatabase" localSheetId="1" hidden="1">Interface!$E$1:$E$585</definedName>
    <definedName name="_xlnm._FilterDatabase" localSheetId="0" hidden="1">Lines!$O$1:$O$1068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2" i="9"/>
  <c r="E73" i="12"/>
  <c r="E152" i="12"/>
  <c r="E218" i="12"/>
  <c r="E229" i="12"/>
  <c r="E236" i="12"/>
  <c r="E257" i="12"/>
  <c r="E326" i="12"/>
  <c r="E351" i="12"/>
  <c r="E367" i="12"/>
  <c r="E369" i="12"/>
  <c r="E378" i="12"/>
  <c r="E407" i="12"/>
  <c r="E434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2" i="12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2" i="9"/>
  <c r="D552" i="12" l="1"/>
  <c r="D551" i="12"/>
  <c r="D550" i="12"/>
  <c r="D549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E536" i="12" s="1"/>
  <c r="D535" i="12"/>
  <c r="E535" i="12" s="1"/>
  <c r="D534" i="12"/>
  <c r="E534" i="12" s="1"/>
  <c r="D533" i="12"/>
  <c r="E533" i="12" s="1"/>
  <c r="D532" i="12"/>
  <c r="E532" i="12" s="1"/>
  <c r="D531" i="12"/>
  <c r="E531" i="12" s="1"/>
  <c r="D530" i="12"/>
  <c r="E530" i="12" s="1"/>
  <c r="D529" i="12"/>
  <c r="E529" i="12" s="1"/>
  <c r="D528" i="12"/>
  <c r="E528" i="12" s="1"/>
  <c r="D527" i="12"/>
  <c r="E527" i="12" s="1"/>
  <c r="D526" i="12"/>
  <c r="E526" i="12" s="1"/>
  <c r="D525" i="12"/>
  <c r="E525" i="12" s="1"/>
  <c r="D524" i="12"/>
  <c r="E524" i="12" s="1"/>
  <c r="D523" i="12"/>
  <c r="E523" i="12" s="1"/>
  <c r="D522" i="12"/>
  <c r="E522" i="12" s="1"/>
  <c r="D521" i="12"/>
  <c r="E521" i="12" s="1"/>
  <c r="D520" i="12"/>
  <c r="E520" i="12" s="1"/>
  <c r="D519" i="12"/>
  <c r="E519" i="12" s="1"/>
  <c r="D518" i="12"/>
  <c r="E518" i="12" s="1"/>
  <c r="D517" i="12"/>
  <c r="E517" i="12" s="1"/>
  <c r="D516" i="12"/>
  <c r="E516" i="12" s="1"/>
  <c r="D515" i="12"/>
  <c r="E515" i="12" s="1"/>
  <c r="D514" i="12"/>
  <c r="E514" i="12" s="1"/>
  <c r="D513" i="12"/>
  <c r="E513" i="12" s="1"/>
  <c r="D512" i="12"/>
  <c r="E512" i="12" s="1"/>
  <c r="D511" i="12"/>
  <c r="E511" i="12" s="1"/>
  <c r="D510" i="12"/>
  <c r="E510" i="12" s="1"/>
  <c r="D509" i="12"/>
  <c r="E509" i="12" s="1"/>
  <c r="D508" i="12"/>
  <c r="E508" i="12" s="1"/>
  <c r="D507" i="12"/>
  <c r="E507" i="12" s="1"/>
  <c r="D506" i="12"/>
  <c r="E506" i="12" s="1"/>
  <c r="D505" i="12"/>
  <c r="E505" i="12" s="1"/>
  <c r="D504" i="12"/>
  <c r="E504" i="12" s="1"/>
  <c r="D503" i="12"/>
  <c r="E503" i="12" s="1"/>
  <c r="D502" i="12"/>
  <c r="E502" i="12" s="1"/>
  <c r="D501" i="12"/>
  <c r="E501" i="12" s="1"/>
  <c r="D500" i="12"/>
  <c r="E500" i="12" s="1"/>
  <c r="D499" i="12"/>
  <c r="E499" i="12" s="1"/>
  <c r="D498" i="12"/>
  <c r="E498" i="12" s="1"/>
  <c r="D497" i="12"/>
  <c r="E497" i="12" s="1"/>
  <c r="D496" i="12"/>
  <c r="E496" i="12" s="1"/>
  <c r="D495" i="12"/>
  <c r="E495" i="12" s="1"/>
  <c r="D494" i="12"/>
  <c r="E494" i="12" s="1"/>
  <c r="D493" i="12"/>
  <c r="E493" i="12" s="1"/>
  <c r="D492" i="12"/>
  <c r="E492" i="12" s="1"/>
  <c r="D491" i="12"/>
  <c r="E491" i="12" s="1"/>
  <c r="D490" i="12"/>
  <c r="E490" i="12" s="1"/>
  <c r="D489" i="12"/>
  <c r="E489" i="12" s="1"/>
  <c r="D488" i="12"/>
  <c r="E488" i="12" s="1"/>
  <c r="D487" i="12"/>
  <c r="E487" i="12" s="1"/>
  <c r="D486" i="12"/>
  <c r="E486" i="12" s="1"/>
  <c r="D485" i="12"/>
  <c r="E485" i="12" s="1"/>
  <c r="D484" i="12"/>
  <c r="E484" i="12" s="1"/>
  <c r="D483" i="12"/>
  <c r="E483" i="12" s="1"/>
  <c r="D482" i="12"/>
  <c r="E482" i="12" s="1"/>
  <c r="D481" i="12"/>
  <c r="E481" i="12" s="1"/>
  <c r="D480" i="12"/>
  <c r="E480" i="12" s="1"/>
  <c r="D479" i="12"/>
  <c r="E479" i="12" s="1"/>
  <c r="D478" i="12"/>
  <c r="E478" i="12" s="1"/>
  <c r="D477" i="12"/>
  <c r="E477" i="12" s="1"/>
  <c r="D476" i="12"/>
  <c r="E476" i="12" s="1"/>
  <c r="D475" i="12"/>
  <c r="E475" i="12" s="1"/>
  <c r="D474" i="12"/>
  <c r="E474" i="12" s="1"/>
  <c r="D473" i="12"/>
  <c r="E473" i="12" s="1"/>
  <c r="D472" i="12"/>
  <c r="E472" i="12" s="1"/>
  <c r="D471" i="12"/>
  <c r="E471" i="12" s="1"/>
  <c r="D470" i="12"/>
  <c r="E470" i="12" s="1"/>
  <c r="D469" i="12"/>
  <c r="E469" i="12" s="1"/>
  <c r="D468" i="12"/>
  <c r="E468" i="12" s="1"/>
  <c r="D467" i="12"/>
  <c r="E467" i="12" s="1"/>
  <c r="D466" i="12"/>
  <c r="E466" i="12" s="1"/>
  <c r="D465" i="12"/>
  <c r="E465" i="12" s="1"/>
  <c r="D464" i="12"/>
  <c r="E464" i="12" s="1"/>
  <c r="D463" i="12"/>
  <c r="E463" i="12" s="1"/>
  <c r="D462" i="12"/>
  <c r="E462" i="12" s="1"/>
  <c r="D461" i="12"/>
  <c r="E461" i="12" s="1"/>
  <c r="D460" i="12"/>
  <c r="E460" i="12" s="1"/>
  <c r="D459" i="12"/>
  <c r="E459" i="12" s="1"/>
  <c r="D458" i="12"/>
  <c r="E458" i="12" s="1"/>
  <c r="D457" i="12"/>
  <c r="E457" i="12" s="1"/>
  <c r="D456" i="12"/>
  <c r="E456" i="12" s="1"/>
  <c r="D455" i="12"/>
  <c r="E455" i="12" s="1"/>
  <c r="D454" i="12"/>
  <c r="E454" i="12" s="1"/>
  <c r="D453" i="12"/>
  <c r="E453" i="12" s="1"/>
  <c r="D452" i="12"/>
  <c r="E452" i="12" s="1"/>
  <c r="D451" i="12"/>
  <c r="E451" i="12" s="1"/>
  <c r="D450" i="12"/>
  <c r="E450" i="12" s="1"/>
  <c r="D449" i="12"/>
  <c r="E449" i="12" s="1"/>
  <c r="D448" i="12"/>
  <c r="E448" i="12" s="1"/>
  <c r="D447" i="12"/>
  <c r="E447" i="12" s="1"/>
  <c r="D446" i="12"/>
  <c r="E446" i="12" s="1"/>
  <c r="D445" i="12"/>
  <c r="E445" i="12" s="1"/>
  <c r="D444" i="12"/>
  <c r="E444" i="12" s="1"/>
  <c r="D443" i="12"/>
  <c r="E443" i="12" s="1"/>
  <c r="D442" i="12"/>
  <c r="E442" i="12" s="1"/>
  <c r="D441" i="12"/>
  <c r="E441" i="12" s="1"/>
  <c r="D440" i="12"/>
  <c r="E440" i="12" s="1"/>
  <c r="D439" i="12"/>
  <c r="E439" i="12" s="1"/>
  <c r="D438" i="12"/>
  <c r="E438" i="12" s="1"/>
  <c r="D437" i="12"/>
  <c r="E437" i="12" s="1"/>
  <c r="D436" i="12"/>
  <c r="E436" i="12" s="1"/>
  <c r="D435" i="12"/>
  <c r="E435" i="12" s="1"/>
  <c r="D434" i="12"/>
  <c r="D433" i="12"/>
  <c r="E433" i="12" s="1"/>
  <c r="D432" i="12"/>
  <c r="E432" i="12" s="1"/>
  <c r="D431" i="12"/>
  <c r="E431" i="12" s="1"/>
  <c r="D430" i="12"/>
  <c r="E430" i="12" s="1"/>
  <c r="D429" i="12"/>
  <c r="E429" i="12" s="1"/>
  <c r="D428" i="12"/>
  <c r="E428" i="12" s="1"/>
  <c r="D427" i="12"/>
  <c r="E427" i="12" s="1"/>
  <c r="D426" i="12"/>
  <c r="E426" i="12" s="1"/>
  <c r="D425" i="12"/>
  <c r="E425" i="12" s="1"/>
  <c r="D424" i="12"/>
  <c r="E424" i="12" s="1"/>
  <c r="D423" i="12"/>
  <c r="E423" i="12" s="1"/>
  <c r="D422" i="12"/>
  <c r="E422" i="12" s="1"/>
  <c r="D421" i="12"/>
  <c r="E421" i="12" s="1"/>
  <c r="D420" i="12"/>
  <c r="E420" i="12" s="1"/>
  <c r="D419" i="12"/>
  <c r="E419" i="12" s="1"/>
  <c r="D418" i="12"/>
  <c r="E418" i="12" s="1"/>
  <c r="D417" i="12"/>
  <c r="E417" i="12" s="1"/>
  <c r="D416" i="12"/>
  <c r="E416" i="12" s="1"/>
  <c r="D415" i="12"/>
  <c r="E415" i="12" s="1"/>
  <c r="D414" i="12"/>
  <c r="E414" i="12" s="1"/>
  <c r="D413" i="12"/>
  <c r="E413" i="12" s="1"/>
  <c r="D412" i="12"/>
  <c r="E412" i="12" s="1"/>
  <c r="D411" i="12"/>
  <c r="E411" i="12" s="1"/>
  <c r="D410" i="12"/>
  <c r="E410" i="12" s="1"/>
  <c r="D409" i="12"/>
  <c r="E409" i="12" s="1"/>
  <c r="D408" i="12"/>
  <c r="E408" i="12" s="1"/>
  <c r="D407" i="12"/>
  <c r="D406" i="12"/>
  <c r="E406" i="12" s="1"/>
  <c r="D405" i="12"/>
  <c r="E405" i="12" s="1"/>
  <c r="D404" i="12"/>
  <c r="E404" i="12" s="1"/>
  <c r="D403" i="12"/>
  <c r="E403" i="12" s="1"/>
  <c r="D402" i="12"/>
  <c r="E402" i="12" s="1"/>
  <c r="D401" i="12"/>
  <c r="E401" i="12" s="1"/>
  <c r="D400" i="12"/>
  <c r="E400" i="12" s="1"/>
  <c r="D399" i="12"/>
  <c r="E399" i="12" s="1"/>
  <c r="D398" i="12"/>
  <c r="E398" i="12" s="1"/>
  <c r="D397" i="12"/>
  <c r="E397" i="12" s="1"/>
  <c r="D396" i="12"/>
  <c r="E396" i="12" s="1"/>
  <c r="D395" i="12"/>
  <c r="E395" i="12" s="1"/>
  <c r="D394" i="12"/>
  <c r="E394" i="12" s="1"/>
  <c r="D393" i="12"/>
  <c r="E393" i="12" s="1"/>
  <c r="D392" i="12"/>
  <c r="E392" i="12" s="1"/>
  <c r="D391" i="12"/>
  <c r="E391" i="12" s="1"/>
  <c r="D390" i="12"/>
  <c r="E390" i="12" s="1"/>
  <c r="D389" i="12"/>
  <c r="E389" i="12" s="1"/>
  <c r="D388" i="12"/>
  <c r="E388" i="12" s="1"/>
  <c r="D387" i="12"/>
  <c r="E387" i="12" s="1"/>
  <c r="D386" i="12"/>
  <c r="E386" i="12" s="1"/>
  <c r="D385" i="12"/>
  <c r="E385" i="12" s="1"/>
  <c r="D384" i="12"/>
  <c r="E384" i="12" s="1"/>
  <c r="D383" i="12"/>
  <c r="E383" i="12" s="1"/>
  <c r="D382" i="12"/>
  <c r="E382" i="12" s="1"/>
  <c r="D381" i="12"/>
  <c r="E381" i="12" s="1"/>
  <c r="D380" i="12"/>
  <c r="E380" i="12" s="1"/>
  <c r="D379" i="12"/>
  <c r="E379" i="12" s="1"/>
  <c r="D378" i="12"/>
  <c r="D377" i="12"/>
  <c r="E377" i="12" s="1"/>
  <c r="D376" i="12"/>
  <c r="E376" i="12" s="1"/>
  <c r="D375" i="12"/>
  <c r="E375" i="12" s="1"/>
  <c r="D374" i="12"/>
  <c r="E374" i="12" s="1"/>
  <c r="D373" i="12"/>
  <c r="E373" i="12" s="1"/>
  <c r="D372" i="12"/>
  <c r="E372" i="12" s="1"/>
  <c r="D371" i="12"/>
  <c r="E371" i="12" s="1"/>
  <c r="D370" i="12"/>
  <c r="E370" i="12" s="1"/>
  <c r="D369" i="12"/>
  <c r="D368" i="12"/>
  <c r="E368" i="12" s="1"/>
  <c r="D367" i="12"/>
  <c r="D366" i="12"/>
  <c r="E366" i="12" s="1"/>
  <c r="D365" i="12"/>
  <c r="E365" i="12" s="1"/>
  <c r="D364" i="12"/>
  <c r="E364" i="12" s="1"/>
  <c r="D363" i="12"/>
  <c r="E363" i="12" s="1"/>
  <c r="D362" i="12"/>
  <c r="E362" i="12" s="1"/>
  <c r="D361" i="12"/>
  <c r="E361" i="12" s="1"/>
  <c r="D360" i="12"/>
  <c r="E360" i="12" s="1"/>
  <c r="D359" i="12"/>
  <c r="E359" i="12" s="1"/>
  <c r="D358" i="12"/>
  <c r="E358" i="12" s="1"/>
  <c r="D357" i="12"/>
  <c r="E357" i="12" s="1"/>
  <c r="D356" i="12"/>
  <c r="E356" i="12" s="1"/>
  <c r="D355" i="12"/>
  <c r="E355" i="12" s="1"/>
  <c r="D354" i="12"/>
  <c r="E354" i="12" s="1"/>
  <c r="D353" i="12"/>
  <c r="E353" i="12" s="1"/>
  <c r="D352" i="12"/>
  <c r="E352" i="12" s="1"/>
  <c r="D350" i="12"/>
  <c r="E350" i="12" s="1"/>
  <c r="D349" i="12"/>
  <c r="E349" i="12" s="1"/>
  <c r="D348" i="12"/>
  <c r="E348" i="12" s="1"/>
  <c r="D347" i="12"/>
  <c r="E347" i="12" s="1"/>
  <c r="D346" i="12"/>
  <c r="E346" i="12" s="1"/>
  <c r="D345" i="12"/>
  <c r="E345" i="12" s="1"/>
  <c r="D344" i="12"/>
  <c r="E344" i="12" s="1"/>
  <c r="D343" i="12"/>
  <c r="E343" i="12" s="1"/>
  <c r="D342" i="12"/>
  <c r="E342" i="12" s="1"/>
  <c r="D341" i="12"/>
  <c r="E341" i="12" s="1"/>
  <c r="D340" i="12"/>
  <c r="E340" i="12" s="1"/>
  <c r="D339" i="12"/>
  <c r="E339" i="12" s="1"/>
  <c r="D338" i="12"/>
  <c r="E338" i="12" s="1"/>
  <c r="D337" i="12"/>
  <c r="E337" i="12" s="1"/>
  <c r="D336" i="12"/>
  <c r="E336" i="12" s="1"/>
  <c r="D335" i="12"/>
  <c r="E335" i="12" s="1"/>
  <c r="D334" i="12"/>
  <c r="E334" i="12" s="1"/>
  <c r="D333" i="12"/>
  <c r="E333" i="12" s="1"/>
  <c r="D332" i="12"/>
  <c r="E332" i="12" s="1"/>
  <c r="D331" i="12"/>
  <c r="E331" i="12" s="1"/>
  <c r="D330" i="12"/>
  <c r="E330" i="12" s="1"/>
  <c r="D329" i="12"/>
  <c r="E329" i="12" s="1"/>
  <c r="D328" i="12"/>
  <c r="E328" i="12" s="1"/>
  <c r="D327" i="12"/>
  <c r="E327" i="12" s="1"/>
  <c r="D326" i="12"/>
  <c r="D325" i="12"/>
  <c r="E325" i="12" s="1"/>
  <c r="D324" i="12"/>
  <c r="E324" i="12" s="1"/>
  <c r="D323" i="12"/>
  <c r="E323" i="12" s="1"/>
  <c r="D322" i="12"/>
  <c r="E322" i="12" s="1"/>
  <c r="D321" i="12"/>
  <c r="E321" i="12" s="1"/>
  <c r="D320" i="12"/>
  <c r="E320" i="12" s="1"/>
  <c r="D319" i="12"/>
  <c r="E319" i="12" s="1"/>
  <c r="D318" i="12"/>
  <c r="E318" i="12" s="1"/>
  <c r="D317" i="12"/>
  <c r="E317" i="12" s="1"/>
  <c r="D316" i="12"/>
  <c r="E316" i="12" s="1"/>
  <c r="D315" i="12"/>
  <c r="E315" i="12" s="1"/>
  <c r="D314" i="12"/>
  <c r="E314" i="12" s="1"/>
  <c r="D313" i="12"/>
  <c r="E313" i="12" s="1"/>
  <c r="D312" i="12"/>
  <c r="E312" i="12" s="1"/>
  <c r="D311" i="12"/>
  <c r="E311" i="12" s="1"/>
  <c r="D310" i="12"/>
  <c r="E310" i="12" s="1"/>
  <c r="D309" i="12"/>
  <c r="E309" i="12" s="1"/>
  <c r="D308" i="12"/>
  <c r="E308" i="12" s="1"/>
  <c r="D307" i="12"/>
  <c r="E307" i="12" s="1"/>
  <c r="D306" i="12"/>
  <c r="E306" i="12" s="1"/>
  <c r="D305" i="12"/>
  <c r="E305" i="12" s="1"/>
  <c r="D304" i="12"/>
  <c r="E304" i="12" s="1"/>
  <c r="D303" i="12"/>
  <c r="E303" i="12" s="1"/>
  <c r="D302" i="12"/>
  <c r="E302" i="12" s="1"/>
  <c r="D301" i="12"/>
  <c r="E301" i="12" s="1"/>
  <c r="D300" i="12"/>
  <c r="E300" i="12" s="1"/>
  <c r="D299" i="12"/>
  <c r="E299" i="12" s="1"/>
  <c r="D298" i="12"/>
  <c r="E298" i="12" s="1"/>
  <c r="D297" i="12"/>
  <c r="E297" i="12" s="1"/>
  <c r="D296" i="12"/>
  <c r="E296" i="12" s="1"/>
  <c r="D295" i="12"/>
  <c r="E295" i="12" s="1"/>
  <c r="D294" i="12"/>
  <c r="E294" i="12" s="1"/>
  <c r="D293" i="12"/>
  <c r="E293" i="12" s="1"/>
  <c r="D292" i="12"/>
  <c r="E292" i="12" s="1"/>
  <c r="D291" i="12"/>
  <c r="E291" i="12" s="1"/>
  <c r="D290" i="12"/>
  <c r="E290" i="12" s="1"/>
  <c r="D289" i="12"/>
  <c r="E289" i="12" s="1"/>
  <c r="D288" i="12"/>
  <c r="E288" i="12" s="1"/>
  <c r="D287" i="12"/>
  <c r="E287" i="12" s="1"/>
  <c r="D286" i="12"/>
  <c r="E286" i="12" s="1"/>
  <c r="D285" i="12"/>
  <c r="E285" i="12" s="1"/>
  <c r="D284" i="12"/>
  <c r="E284" i="12" s="1"/>
  <c r="D283" i="12"/>
  <c r="E283" i="12" s="1"/>
  <c r="D282" i="12"/>
  <c r="E282" i="12" s="1"/>
  <c r="D281" i="12"/>
  <c r="E281" i="12" s="1"/>
  <c r="D280" i="12"/>
  <c r="E280" i="12" s="1"/>
  <c r="D279" i="12"/>
  <c r="E279" i="12" s="1"/>
  <c r="D278" i="12"/>
  <c r="E278" i="12" s="1"/>
  <c r="D277" i="12"/>
  <c r="E277" i="12" s="1"/>
  <c r="D276" i="12"/>
  <c r="E276" i="12" s="1"/>
  <c r="D275" i="12"/>
  <c r="E275" i="12" s="1"/>
  <c r="D274" i="12"/>
  <c r="E274" i="12" s="1"/>
  <c r="D273" i="12"/>
  <c r="E273" i="12" s="1"/>
  <c r="D272" i="12"/>
  <c r="E272" i="12" s="1"/>
  <c r="D271" i="12"/>
  <c r="E271" i="12" s="1"/>
  <c r="D270" i="12"/>
  <c r="E270" i="12" s="1"/>
  <c r="D269" i="12"/>
  <c r="E269" i="12" s="1"/>
  <c r="D268" i="12"/>
  <c r="E268" i="12" s="1"/>
  <c r="D267" i="12"/>
  <c r="E267" i="12" s="1"/>
  <c r="D266" i="12"/>
  <c r="E266" i="12" s="1"/>
  <c r="D265" i="12"/>
  <c r="E265" i="12" s="1"/>
  <c r="D264" i="12"/>
  <c r="E264" i="12" s="1"/>
  <c r="D263" i="12"/>
  <c r="E263" i="12" s="1"/>
  <c r="D262" i="12"/>
  <c r="E262" i="12" s="1"/>
  <c r="D261" i="12"/>
  <c r="E261" i="12" s="1"/>
  <c r="D260" i="12"/>
  <c r="E260" i="12" s="1"/>
  <c r="D259" i="12"/>
  <c r="E259" i="12" s="1"/>
  <c r="D258" i="12"/>
  <c r="E258" i="12" s="1"/>
  <c r="D257" i="12"/>
  <c r="D256" i="12"/>
  <c r="E256" i="12" s="1"/>
  <c r="D255" i="12"/>
  <c r="E255" i="12" s="1"/>
  <c r="D254" i="12"/>
  <c r="E254" i="12" s="1"/>
  <c r="D253" i="12"/>
  <c r="E253" i="12" s="1"/>
  <c r="D252" i="12"/>
  <c r="E252" i="12" s="1"/>
  <c r="D251" i="12"/>
  <c r="E251" i="12" s="1"/>
  <c r="D250" i="12"/>
  <c r="E250" i="12" s="1"/>
  <c r="D249" i="12"/>
  <c r="E249" i="12" s="1"/>
  <c r="D248" i="12"/>
  <c r="E248" i="12" s="1"/>
  <c r="D247" i="12"/>
  <c r="E247" i="12" s="1"/>
  <c r="D246" i="12"/>
  <c r="E246" i="12" s="1"/>
  <c r="D245" i="12"/>
  <c r="E245" i="12" s="1"/>
  <c r="D244" i="12"/>
  <c r="E244" i="12" s="1"/>
  <c r="D243" i="12"/>
  <c r="E243" i="12" s="1"/>
  <c r="D242" i="12"/>
  <c r="E242" i="12" s="1"/>
  <c r="D241" i="12"/>
  <c r="E241" i="12" s="1"/>
  <c r="D240" i="12"/>
  <c r="E240" i="12" s="1"/>
  <c r="D239" i="12"/>
  <c r="E239" i="12" s="1"/>
  <c r="D238" i="12"/>
  <c r="E238" i="12" s="1"/>
  <c r="D237" i="12"/>
  <c r="E237" i="12" s="1"/>
  <c r="D236" i="12"/>
  <c r="D235" i="12"/>
  <c r="E235" i="12" s="1"/>
  <c r="D234" i="12"/>
  <c r="E234" i="12" s="1"/>
  <c r="D233" i="12"/>
  <c r="E233" i="12" s="1"/>
  <c r="D232" i="12"/>
  <c r="E232" i="12" s="1"/>
  <c r="D231" i="12"/>
  <c r="E231" i="12" s="1"/>
  <c r="D230" i="12"/>
  <c r="E230" i="12" s="1"/>
  <c r="D229" i="12"/>
  <c r="D228" i="12"/>
  <c r="E228" i="12" s="1"/>
  <c r="D227" i="12"/>
  <c r="E227" i="12" s="1"/>
  <c r="D226" i="12"/>
  <c r="E226" i="12" s="1"/>
  <c r="D225" i="12"/>
  <c r="E225" i="12" s="1"/>
  <c r="D224" i="12"/>
  <c r="E224" i="12" s="1"/>
  <c r="D223" i="12"/>
  <c r="E223" i="12" s="1"/>
  <c r="D222" i="12"/>
  <c r="E222" i="12" s="1"/>
  <c r="D221" i="12"/>
  <c r="E221" i="12" s="1"/>
  <c r="D220" i="12"/>
  <c r="E220" i="12" s="1"/>
  <c r="D219" i="12"/>
  <c r="E219" i="12" s="1"/>
  <c r="D218" i="12"/>
  <c r="D217" i="12"/>
  <c r="E217" i="12" s="1"/>
  <c r="D216" i="12"/>
  <c r="E216" i="12" s="1"/>
  <c r="D215" i="12"/>
  <c r="E215" i="12" s="1"/>
  <c r="D214" i="12"/>
  <c r="E214" i="12" s="1"/>
  <c r="D213" i="12"/>
  <c r="E213" i="12" s="1"/>
  <c r="D212" i="12"/>
  <c r="E212" i="12" s="1"/>
  <c r="D211" i="12"/>
  <c r="E211" i="12" s="1"/>
  <c r="D210" i="12"/>
  <c r="E210" i="12" s="1"/>
  <c r="D209" i="12"/>
  <c r="E209" i="12" s="1"/>
  <c r="D208" i="12"/>
  <c r="E208" i="12" s="1"/>
  <c r="D207" i="12"/>
  <c r="E207" i="12" s="1"/>
  <c r="D206" i="12"/>
  <c r="E206" i="12" s="1"/>
  <c r="D205" i="12"/>
  <c r="E205" i="12" s="1"/>
  <c r="D204" i="12"/>
  <c r="E204" i="12" s="1"/>
  <c r="D203" i="12"/>
  <c r="E203" i="12" s="1"/>
  <c r="D202" i="12"/>
  <c r="E202" i="12" s="1"/>
  <c r="D201" i="12"/>
  <c r="E201" i="12" s="1"/>
  <c r="D200" i="12"/>
  <c r="E200" i="12" s="1"/>
  <c r="D199" i="12"/>
  <c r="E199" i="12" s="1"/>
  <c r="D198" i="12"/>
  <c r="E198" i="12" s="1"/>
  <c r="D197" i="12"/>
  <c r="E197" i="12" s="1"/>
  <c r="D196" i="12"/>
  <c r="E196" i="12" s="1"/>
  <c r="D195" i="12"/>
  <c r="E195" i="12" s="1"/>
  <c r="D194" i="12"/>
  <c r="E194" i="12" s="1"/>
  <c r="D193" i="12"/>
  <c r="E193" i="12" s="1"/>
  <c r="D192" i="12"/>
  <c r="E192" i="12" s="1"/>
  <c r="D191" i="12"/>
  <c r="E191" i="12" s="1"/>
  <c r="D190" i="12"/>
  <c r="E190" i="12" s="1"/>
  <c r="D189" i="12"/>
  <c r="E189" i="12" s="1"/>
  <c r="D188" i="12"/>
  <c r="E188" i="12" s="1"/>
  <c r="D187" i="12"/>
  <c r="E187" i="12" s="1"/>
  <c r="D186" i="12"/>
  <c r="E186" i="12" s="1"/>
  <c r="D185" i="12"/>
  <c r="E185" i="12" s="1"/>
  <c r="D184" i="12"/>
  <c r="E184" i="12" s="1"/>
  <c r="D183" i="12"/>
  <c r="E183" i="12" s="1"/>
  <c r="D182" i="12"/>
  <c r="E182" i="12" s="1"/>
  <c r="D181" i="12"/>
  <c r="E181" i="12" s="1"/>
  <c r="D180" i="12"/>
  <c r="E180" i="12" s="1"/>
  <c r="D179" i="12"/>
  <c r="E179" i="12" s="1"/>
  <c r="D178" i="12"/>
  <c r="E178" i="12" s="1"/>
  <c r="D177" i="12"/>
  <c r="E177" i="12" s="1"/>
  <c r="D176" i="12"/>
  <c r="E176" i="12" s="1"/>
  <c r="D175" i="12"/>
  <c r="E175" i="12" s="1"/>
  <c r="D174" i="12"/>
  <c r="E174" i="12" s="1"/>
  <c r="D173" i="12"/>
  <c r="E173" i="12" s="1"/>
  <c r="D172" i="12"/>
  <c r="E172" i="12" s="1"/>
  <c r="D171" i="12"/>
  <c r="E171" i="12" s="1"/>
  <c r="D170" i="12"/>
  <c r="E170" i="12" s="1"/>
  <c r="D169" i="12"/>
  <c r="E169" i="12" s="1"/>
  <c r="D168" i="12"/>
  <c r="E168" i="12" s="1"/>
  <c r="D167" i="12"/>
  <c r="E167" i="12" s="1"/>
  <c r="D166" i="12"/>
  <c r="E166" i="12" s="1"/>
  <c r="D165" i="12"/>
  <c r="E165" i="12" s="1"/>
  <c r="D164" i="12"/>
  <c r="E164" i="12" s="1"/>
  <c r="D163" i="12"/>
  <c r="E163" i="12" s="1"/>
  <c r="D162" i="12"/>
  <c r="E162" i="12" s="1"/>
  <c r="D161" i="12"/>
  <c r="E161" i="12" s="1"/>
  <c r="D160" i="12"/>
  <c r="E160" i="12" s="1"/>
  <c r="D159" i="12"/>
  <c r="E159" i="12" s="1"/>
  <c r="D158" i="12"/>
  <c r="E158" i="12" s="1"/>
  <c r="D157" i="12"/>
  <c r="E157" i="12" s="1"/>
  <c r="D156" i="12"/>
  <c r="E156" i="12" s="1"/>
  <c r="D155" i="12"/>
  <c r="E155" i="12" s="1"/>
  <c r="D154" i="12"/>
  <c r="E154" i="12" s="1"/>
  <c r="D153" i="12"/>
  <c r="E153" i="12" s="1"/>
  <c r="D152" i="12"/>
  <c r="D151" i="12"/>
  <c r="E151" i="12" s="1"/>
  <c r="D150" i="12"/>
  <c r="E150" i="12" s="1"/>
  <c r="D149" i="12"/>
  <c r="E149" i="12" s="1"/>
  <c r="D148" i="12"/>
  <c r="E148" i="12" s="1"/>
  <c r="D147" i="12"/>
  <c r="E147" i="12" s="1"/>
  <c r="D146" i="12"/>
  <c r="E146" i="12" s="1"/>
  <c r="D145" i="12"/>
  <c r="E145" i="12" s="1"/>
  <c r="D144" i="12"/>
  <c r="E144" i="12" s="1"/>
  <c r="D143" i="12"/>
  <c r="E143" i="12" s="1"/>
  <c r="D142" i="12"/>
  <c r="E142" i="12" s="1"/>
  <c r="D141" i="12"/>
  <c r="E141" i="12" s="1"/>
  <c r="D140" i="12"/>
  <c r="E140" i="12" s="1"/>
  <c r="D139" i="12"/>
  <c r="E139" i="12" s="1"/>
  <c r="D138" i="12"/>
  <c r="E138" i="12" s="1"/>
  <c r="D137" i="12"/>
  <c r="E137" i="12" s="1"/>
  <c r="D136" i="12"/>
  <c r="E136" i="12" s="1"/>
  <c r="D135" i="12"/>
  <c r="E135" i="12" s="1"/>
  <c r="D134" i="12"/>
  <c r="E134" i="12" s="1"/>
  <c r="D133" i="12"/>
  <c r="E133" i="12" s="1"/>
  <c r="D132" i="12"/>
  <c r="E132" i="12" s="1"/>
  <c r="D131" i="12"/>
  <c r="E131" i="12" s="1"/>
  <c r="D130" i="12"/>
  <c r="E130" i="12" s="1"/>
  <c r="D129" i="12"/>
  <c r="E129" i="12" s="1"/>
  <c r="D128" i="12"/>
  <c r="E128" i="12" s="1"/>
  <c r="D127" i="12"/>
  <c r="E127" i="12" s="1"/>
  <c r="D126" i="12"/>
  <c r="E126" i="12" s="1"/>
  <c r="D125" i="12"/>
  <c r="E125" i="12" s="1"/>
  <c r="D124" i="12"/>
  <c r="E124" i="12" s="1"/>
  <c r="D123" i="12"/>
  <c r="E123" i="12" s="1"/>
  <c r="D122" i="12"/>
  <c r="E122" i="12" s="1"/>
  <c r="D121" i="12"/>
  <c r="E121" i="12" s="1"/>
  <c r="D120" i="12"/>
  <c r="E120" i="12" s="1"/>
  <c r="D119" i="12"/>
  <c r="E119" i="12" s="1"/>
  <c r="D118" i="12"/>
  <c r="E118" i="12" s="1"/>
  <c r="D117" i="12"/>
  <c r="E117" i="12" s="1"/>
  <c r="D116" i="12"/>
  <c r="E116" i="12" s="1"/>
  <c r="D115" i="12"/>
  <c r="E115" i="12" s="1"/>
  <c r="D114" i="12"/>
  <c r="E114" i="12" s="1"/>
  <c r="D113" i="12"/>
  <c r="E113" i="12" s="1"/>
  <c r="D112" i="12"/>
  <c r="E112" i="12" s="1"/>
  <c r="D111" i="12"/>
  <c r="E111" i="12" s="1"/>
  <c r="D110" i="12"/>
  <c r="E110" i="12" s="1"/>
  <c r="D109" i="12"/>
  <c r="E109" i="12" s="1"/>
  <c r="D108" i="12"/>
  <c r="E108" i="12" s="1"/>
  <c r="D107" i="12"/>
  <c r="E107" i="12" s="1"/>
  <c r="D106" i="12"/>
  <c r="E106" i="12" s="1"/>
  <c r="D105" i="12"/>
  <c r="E105" i="12" s="1"/>
  <c r="D104" i="12"/>
  <c r="E104" i="12" s="1"/>
  <c r="D103" i="12"/>
  <c r="E103" i="12" s="1"/>
  <c r="D102" i="12"/>
  <c r="E102" i="12" s="1"/>
  <c r="D101" i="12"/>
  <c r="E101" i="12" s="1"/>
  <c r="D100" i="12"/>
  <c r="E100" i="12" s="1"/>
  <c r="D99" i="12"/>
  <c r="E99" i="12" s="1"/>
  <c r="D98" i="12"/>
  <c r="E98" i="12" s="1"/>
  <c r="D97" i="12"/>
  <c r="E97" i="12" s="1"/>
  <c r="D96" i="12"/>
  <c r="E96" i="12" s="1"/>
  <c r="D95" i="12"/>
  <c r="E95" i="12" s="1"/>
  <c r="D94" i="12"/>
  <c r="E94" i="12" s="1"/>
  <c r="D93" i="12"/>
  <c r="E93" i="12" s="1"/>
  <c r="D92" i="12"/>
  <c r="E92" i="12" s="1"/>
  <c r="D91" i="12"/>
  <c r="E91" i="12" s="1"/>
  <c r="D90" i="12"/>
  <c r="E90" i="12" s="1"/>
  <c r="D89" i="12"/>
  <c r="E89" i="12" s="1"/>
  <c r="D88" i="12"/>
  <c r="E88" i="12" s="1"/>
  <c r="D87" i="12"/>
  <c r="E87" i="12" s="1"/>
  <c r="D86" i="12"/>
  <c r="E86" i="12" s="1"/>
  <c r="D85" i="12"/>
  <c r="E85" i="12" s="1"/>
  <c r="D84" i="12"/>
  <c r="E84" i="12" s="1"/>
  <c r="D83" i="12"/>
  <c r="E83" i="12" s="1"/>
  <c r="D82" i="12"/>
  <c r="E82" i="12" s="1"/>
  <c r="D81" i="12"/>
  <c r="E81" i="12" s="1"/>
  <c r="D80" i="12"/>
  <c r="E80" i="12" s="1"/>
  <c r="D79" i="12"/>
  <c r="E79" i="12" s="1"/>
  <c r="D78" i="12"/>
  <c r="E78" i="12" s="1"/>
  <c r="D77" i="12"/>
  <c r="E77" i="12" s="1"/>
  <c r="D76" i="12"/>
  <c r="E76" i="12" s="1"/>
  <c r="D75" i="12"/>
  <c r="E75" i="12" s="1"/>
  <c r="D74" i="12"/>
  <c r="E74" i="12" s="1"/>
  <c r="D73" i="12"/>
  <c r="D72" i="12"/>
  <c r="E72" i="12" s="1"/>
  <c r="D71" i="12"/>
  <c r="E71" i="12" s="1"/>
  <c r="D70" i="12"/>
  <c r="E70" i="12" s="1"/>
  <c r="D69" i="12"/>
  <c r="E69" i="12" s="1"/>
  <c r="D68" i="12"/>
  <c r="E68" i="12" s="1"/>
  <c r="D67" i="12"/>
  <c r="E67" i="12" s="1"/>
  <c r="D66" i="12"/>
  <c r="E66" i="12" s="1"/>
  <c r="D65" i="12"/>
  <c r="E65" i="12" s="1"/>
  <c r="D64" i="12"/>
  <c r="E64" i="12" s="1"/>
  <c r="D63" i="12"/>
  <c r="E63" i="12" s="1"/>
  <c r="D62" i="12"/>
  <c r="E62" i="12" s="1"/>
  <c r="D61" i="12"/>
  <c r="E61" i="12" s="1"/>
  <c r="D60" i="12"/>
  <c r="E60" i="12" s="1"/>
  <c r="D59" i="12"/>
  <c r="E59" i="12" s="1"/>
  <c r="D58" i="12"/>
  <c r="E58" i="12" s="1"/>
  <c r="D57" i="12"/>
  <c r="E57" i="12" s="1"/>
  <c r="D56" i="12"/>
  <c r="E56" i="12" s="1"/>
  <c r="D55" i="12"/>
  <c r="E55" i="12" s="1"/>
  <c r="D54" i="12"/>
  <c r="E54" i="12" s="1"/>
  <c r="D53" i="12"/>
  <c r="E53" i="12" s="1"/>
  <c r="D52" i="12"/>
  <c r="E52" i="12" s="1"/>
  <c r="D51" i="12"/>
  <c r="E51" i="12" s="1"/>
  <c r="D50" i="12"/>
  <c r="E50" i="12" s="1"/>
  <c r="D49" i="12"/>
  <c r="E49" i="12" s="1"/>
  <c r="D48" i="12"/>
  <c r="E48" i="12" s="1"/>
  <c r="D47" i="12"/>
  <c r="E47" i="12" s="1"/>
  <c r="D46" i="12"/>
  <c r="E46" i="12" s="1"/>
  <c r="D45" i="12"/>
  <c r="E45" i="12" s="1"/>
  <c r="D44" i="12"/>
  <c r="E44" i="12" s="1"/>
  <c r="D43" i="12"/>
  <c r="E43" i="12" s="1"/>
  <c r="D42" i="12"/>
  <c r="E42" i="12" s="1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A35" i="1"/>
  <c r="D537" i="9" l="1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B7" i="5"/>
  <c r="B4" i="5"/>
  <c r="B3" i="5"/>
  <c r="B2" i="5"/>
  <c r="H549" i="9" l="1"/>
  <c r="H545" i="9"/>
  <c r="H541" i="9"/>
  <c r="H537" i="9"/>
  <c r="H550" i="9"/>
  <c r="H546" i="9"/>
  <c r="H542" i="9"/>
  <c r="H538" i="9"/>
  <c r="H552" i="9"/>
  <c r="H548" i="9"/>
  <c r="H544" i="9"/>
  <c r="H540" i="9"/>
  <c r="H551" i="9"/>
  <c r="H547" i="9"/>
  <c r="H543" i="9"/>
  <c r="H539" i="9"/>
  <c r="D24" i="1"/>
  <c r="E24" i="1"/>
  <c r="D13" i="1" l="1"/>
  <c r="J2" i="9" l="1"/>
  <c r="F73" i="9"/>
  <c r="G73" i="9" s="1"/>
  <c r="F152" i="9"/>
  <c r="G152" i="9" s="1"/>
  <c r="F229" i="9"/>
  <c r="G229" i="9" s="1"/>
  <c r="F236" i="9"/>
  <c r="G236" i="9" s="1"/>
  <c r="F257" i="9"/>
  <c r="G257" i="9" s="1"/>
  <c r="F326" i="9"/>
  <c r="G326" i="9" s="1"/>
  <c r="F367" i="9"/>
  <c r="G367" i="9" s="1"/>
  <c r="F369" i="9"/>
  <c r="G369" i="9" s="1"/>
  <c r="F378" i="9"/>
  <c r="G378" i="9" s="1"/>
  <c r="F407" i="9"/>
  <c r="G407" i="9" s="1"/>
  <c r="F434" i="9"/>
  <c r="G434" i="9" s="1"/>
  <c r="B35" i="1"/>
  <c r="E36" i="1"/>
  <c r="F548" i="9" l="1"/>
  <c r="G548" i="9" s="1"/>
  <c r="F543" i="9"/>
  <c r="G543" i="9" s="1"/>
  <c r="F550" i="9"/>
  <c r="G550" i="9" s="1"/>
  <c r="F549" i="9"/>
  <c r="G549" i="9" s="1"/>
  <c r="F544" i="9"/>
  <c r="G544" i="9" s="1"/>
  <c r="F537" i="9"/>
  <c r="G537" i="9" s="1"/>
  <c r="F540" i="9"/>
  <c r="G540" i="9" s="1"/>
  <c r="F539" i="9"/>
  <c r="G539" i="9" s="1"/>
  <c r="F546" i="9"/>
  <c r="G546" i="9" s="1"/>
  <c r="F545" i="9"/>
  <c r="G545" i="9" s="1"/>
  <c r="F538" i="9"/>
  <c r="G538" i="9" s="1"/>
  <c r="F551" i="9"/>
  <c r="G551" i="9" s="1"/>
  <c r="F552" i="9"/>
  <c r="G552" i="9" s="1"/>
  <c r="F542" i="9"/>
  <c r="G542" i="9" s="1"/>
  <c r="F541" i="9"/>
  <c r="G541" i="9" s="1"/>
  <c r="F547" i="9"/>
  <c r="G547" i="9" s="1"/>
  <c r="B36" i="1"/>
  <c r="E37" i="1"/>
  <c r="B15" i="1"/>
  <c r="B13" i="1"/>
  <c r="C35" i="1"/>
  <c r="D35" i="1" l="1"/>
  <c r="A36" i="1"/>
  <c r="C36" i="1"/>
  <c r="C37" i="1"/>
  <c r="D37" i="1" s="1"/>
  <c r="B37" i="1"/>
  <c r="A37" i="1"/>
  <c r="E38" i="1"/>
  <c r="D204" i="9"/>
  <c r="D458" i="9"/>
  <c r="D489" i="9"/>
  <c r="D456" i="9"/>
  <c r="D29" i="9"/>
  <c r="D400" i="9"/>
  <c r="D266" i="9"/>
  <c r="D270" i="9"/>
  <c r="D30" i="9"/>
  <c r="D16" i="9"/>
  <c r="D314" i="9"/>
  <c r="D230" i="9"/>
  <c r="D271" i="9"/>
  <c r="D134" i="9"/>
  <c r="D292" i="9"/>
  <c r="D335" i="9"/>
  <c r="D60" i="9"/>
  <c r="D371" i="9"/>
  <c r="D334" i="9"/>
  <c r="D303" i="9"/>
  <c r="D362" i="9"/>
  <c r="D358" i="9"/>
  <c r="D503" i="9"/>
  <c r="D339" i="9"/>
  <c r="D81" i="9"/>
  <c r="D401" i="9"/>
  <c r="D293" i="9"/>
  <c r="D333" i="9"/>
  <c r="D347" i="9"/>
  <c r="D143" i="9"/>
  <c r="D75" i="9"/>
  <c r="D340" i="9"/>
  <c r="D348" i="9"/>
  <c r="D2" i="9"/>
  <c r="D473" i="9"/>
  <c r="D525" i="9"/>
  <c r="D504" i="9"/>
  <c r="D493" i="9"/>
  <c r="D313" i="9"/>
  <c r="D474" i="9"/>
  <c r="D526" i="9"/>
  <c r="D225" i="9"/>
  <c r="D146" i="9"/>
  <c r="D382" i="9"/>
  <c r="D356" i="9"/>
  <c r="D361" i="9"/>
  <c r="D531" i="9"/>
  <c r="D528" i="9"/>
  <c r="D522" i="9"/>
  <c r="D232" i="9"/>
  <c r="D129" i="9"/>
  <c r="D236" i="9"/>
  <c r="D482" i="9"/>
  <c r="D464" i="9"/>
  <c r="D40" i="9"/>
  <c r="D260" i="9"/>
  <c r="D468" i="9"/>
  <c r="D476" i="9"/>
  <c r="D302" i="9"/>
  <c r="D21" i="9"/>
  <c r="D86" i="9"/>
  <c r="D92" i="9"/>
  <c r="D160" i="9"/>
  <c r="D274" i="9"/>
  <c r="D273" i="9"/>
  <c r="D11" i="9"/>
  <c r="D20" i="9"/>
  <c r="D113" i="9"/>
  <c r="D357" i="9"/>
  <c r="D253" i="9"/>
  <c r="D169" i="9"/>
  <c r="D104" i="9"/>
  <c r="D516" i="9"/>
  <c r="D527" i="9"/>
  <c r="D513" i="9"/>
  <c r="D178" i="9"/>
  <c r="D101" i="9"/>
  <c r="D365" i="9"/>
  <c r="D385" i="9"/>
  <c r="D366" i="9"/>
  <c r="D428" i="9"/>
  <c r="D10" i="9"/>
  <c r="D512" i="9"/>
  <c r="D140" i="9"/>
  <c r="D414" i="9"/>
  <c r="D332" i="9"/>
  <c r="D132" i="9"/>
  <c r="D350" i="9"/>
  <c r="D224" i="9"/>
  <c r="D404" i="9"/>
  <c r="D440" i="9"/>
  <c r="D308" i="9"/>
  <c r="D438" i="9"/>
  <c r="D441" i="9"/>
  <c r="D398" i="9"/>
  <c r="D114" i="9"/>
  <c r="D500" i="9"/>
  <c r="D93" i="9"/>
  <c r="D380" i="9"/>
  <c r="D451" i="9"/>
  <c r="D345" i="9"/>
  <c r="D125" i="9"/>
  <c r="D479" i="9"/>
  <c r="D475" i="9"/>
  <c r="D433" i="9"/>
  <c r="D45" i="9"/>
  <c r="D360" i="9"/>
  <c r="D175" i="9"/>
  <c r="D118" i="9"/>
  <c r="D319" i="9"/>
  <c r="D50" i="9"/>
  <c r="D80" i="9"/>
  <c r="D344" i="9"/>
  <c r="D447" i="9"/>
  <c r="D65" i="9"/>
  <c r="D212" i="9"/>
  <c r="D285" i="9"/>
  <c r="D153" i="9"/>
  <c r="D85" i="9"/>
  <c r="D15" i="9"/>
  <c r="D115" i="9"/>
  <c r="D202" i="9"/>
  <c r="D88" i="9"/>
  <c r="D94" i="9"/>
  <c r="D56" i="9"/>
  <c r="D8" i="9"/>
  <c r="D90" i="9"/>
  <c r="D408" i="9"/>
  <c r="D234" i="9"/>
  <c r="D289" i="9"/>
  <c r="D61" i="9"/>
  <c r="D211" i="9"/>
  <c r="D376" i="9"/>
  <c r="D222" i="9"/>
  <c r="D281" i="9"/>
  <c r="D200" i="9"/>
  <c r="D112" i="9"/>
  <c r="D269" i="9"/>
  <c r="D117" i="9"/>
  <c r="D301" i="9"/>
  <c r="D174" i="9"/>
  <c r="D183" i="9"/>
  <c r="D256" i="9"/>
  <c r="D444" i="9"/>
  <c r="D99" i="9"/>
  <c r="D33" i="9"/>
  <c r="D219" i="9"/>
  <c r="D172" i="9"/>
  <c r="D283" i="9"/>
  <c r="D466" i="9"/>
  <c r="D179" i="9"/>
  <c r="D151" i="9"/>
  <c r="D12" i="9"/>
  <c r="D208" i="9"/>
  <c r="D249" i="9"/>
  <c r="D6" i="9"/>
  <c r="D141" i="9"/>
  <c r="D238" i="9"/>
  <c r="D426" i="9"/>
  <c r="D186" i="9"/>
  <c r="D138" i="9"/>
  <c r="D296" i="9"/>
  <c r="D532" i="9"/>
  <c r="D228" i="9"/>
  <c r="D430" i="9"/>
  <c r="D111" i="9"/>
  <c r="D322" i="9"/>
  <c r="D209" i="9"/>
  <c r="D23" i="9"/>
  <c r="D55" i="9"/>
  <c r="D167" i="9"/>
  <c r="D154" i="9"/>
  <c r="D206" i="9"/>
  <c r="D227" i="9"/>
  <c r="D139" i="9"/>
  <c r="D105" i="9"/>
  <c r="D518" i="9"/>
  <c r="D46" i="9"/>
  <c r="D176" i="9"/>
  <c r="D534" i="9"/>
  <c r="D74" i="9"/>
  <c r="D70" i="9"/>
  <c r="D330" i="9"/>
  <c r="D377" i="9"/>
  <c r="D53" i="9"/>
  <c r="D239" i="9"/>
  <c r="D62" i="9"/>
  <c r="D198" i="9"/>
  <c r="D156" i="9"/>
  <c r="D59" i="9"/>
  <c r="D341" i="9"/>
  <c r="D321" i="9"/>
  <c r="D47" i="9"/>
  <c r="D442" i="9"/>
  <c r="D144" i="9"/>
  <c r="D107" i="9"/>
  <c r="D420" i="9"/>
  <c r="D185" i="9"/>
  <c r="D121" i="9"/>
  <c r="D457" i="9"/>
  <c r="D268" i="9"/>
  <c r="D417" i="9"/>
  <c r="D443" i="9"/>
  <c r="D223" i="9"/>
  <c r="D415" i="9"/>
  <c r="D233" i="9"/>
  <c r="D279" i="9"/>
  <c r="D137" i="9"/>
  <c r="D18" i="9"/>
  <c r="D182" i="9"/>
  <c r="D277" i="9"/>
  <c r="D120" i="9"/>
  <c r="D461" i="9"/>
  <c r="D416" i="9"/>
  <c r="D122" i="9"/>
  <c r="D431" i="9"/>
  <c r="D450" i="9"/>
  <c r="D221" i="9"/>
  <c r="D517" i="9"/>
  <c r="D317" i="9"/>
  <c r="D521" i="9"/>
  <c r="D499" i="9"/>
  <c r="D320" i="9"/>
  <c r="D370" i="9"/>
  <c r="D455" i="9"/>
  <c r="D529" i="9"/>
  <c r="D421" i="9"/>
  <c r="D478" i="9"/>
  <c r="D491" i="9"/>
  <c r="D307" i="9"/>
  <c r="D395" i="9"/>
  <c r="D469" i="9"/>
  <c r="D406" i="9"/>
  <c r="D536" i="9"/>
  <c r="D507" i="9"/>
  <c r="D194" i="9"/>
  <c r="D423" i="9"/>
  <c r="D453" i="9"/>
  <c r="D472" i="9"/>
  <c r="D242" i="9"/>
  <c r="D394" i="9"/>
  <c r="D402" i="9"/>
  <c r="D309" i="9"/>
  <c r="D386" i="9"/>
  <c r="D318" i="9"/>
  <c r="D327" i="9"/>
  <c r="D267" i="9"/>
  <c r="D498" i="9"/>
  <c r="D250" i="9"/>
  <c r="D506" i="9"/>
  <c r="D311" i="9"/>
  <c r="D205" i="9"/>
  <c r="D346" i="9"/>
  <c r="D291" i="9"/>
  <c r="D463" i="9"/>
  <c r="D7" i="9"/>
  <c r="D39" i="9"/>
  <c r="D42" i="9"/>
  <c r="D427" i="9"/>
  <c r="D31" i="9"/>
  <c r="D161" i="9"/>
  <c r="D57" i="9"/>
  <c r="D127" i="9"/>
  <c r="D315" i="9"/>
  <c r="D36" i="9"/>
  <c r="D533" i="9"/>
  <c r="D515" i="9"/>
  <c r="D435" i="9"/>
  <c r="D495" i="9"/>
  <c r="D477" i="9"/>
  <c r="D248" i="9"/>
  <c r="D259" i="9"/>
  <c r="D155" i="9"/>
  <c r="D294" i="9"/>
  <c r="D193" i="9"/>
  <c r="D41" i="9"/>
  <c r="D35" i="9"/>
  <c r="D196" i="9"/>
  <c r="D263" i="9"/>
  <c r="D184" i="9"/>
  <c r="D331" i="9"/>
  <c r="D4" i="9"/>
  <c r="D215" i="9"/>
  <c r="D492" i="9"/>
  <c r="D405" i="9"/>
  <c r="D409" i="9"/>
  <c r="D485" i="9"/>
  <c r="D261" i="9"/>
  <c r="D158" i="9"/>
  <c r="D280" i="9"/>
  <c r="D231" i="9"/>
  <c r="D343" i="9"/>
  <c r="D295" i="9"/>
  <c r="D535" i="9"/>
  <c r="D278" i="9"/>
  <c r="D486" i="9"/>
  <c r="D437" i="9"/>
  <c r="D297" i="9"/>
  <c r="D375" i="9"/>
  <c r="D373" i="9"/>
  <c r="D82" i="9"/>
  <c r="D353" i="9"/>
  <c r="D168" i="9"/>
  <c r="D17" i="9"/>
  <c r="D14" i="9"/>
  <c r="D147" i="9"/>
  <c r="D26" i="9"/>
  <c r="D304" i="9"/>
  <c r="D424" i="9"/>
  <c r="D217" i="9"/>
  <c r="D49" i="9"/>
  <c r="D187" i="9"/>
  <c r="D43" i="9"/>
  <c r="D299" i="9"/>
  <c r="D3" i="9"/>
  <c r="D63" i="9"/>
  <c r="D145" i="9"/>
  <c r="D199" i="9"/>
  <c r="D389" i="9"/>
  <c r="D484" i="9"/>
  <c r="D240" i="9"/>
  <c r="D52" i="9"/>
  <c r="D32" i="9"/>
  <c r="D27" i="9"/>
  <c r="D188" i="9"/>
  <c r="D24" i="9"/>
  <c r="D76" i="9"/>
  <c r="D89" i="9"/>
  <c r="D170" i="9"/>
  <c r="D68" i="9"/>
  <c r="D25" i="9"/>
  <c r="D37" i="9"/>
  <c r="D22" i="9"/>
  <c r="D128" i="9"/>
  <c r="D159" i="9"/>
  <c r="D255" i="9"/>
  <c r="D265" i="9"/>
  <c r="D136" i="9"/>
  <c r="D251" i="9"/>
  <c r="D164" i="9"/>
  <c r="D258" i="9"/>
  <c r="D66" i="9"/>
  <c r="D180" i="9"/>
  <c r="D71" i="9"/>
  <c r="D102" i="9"/>
  <c r="D325" i="9"/>
  <c r="D220" i="9"/>
  <c r="D214" i="9"/>
  <c r="D181" i="9"/>
  <c r="D369" i="9"/>
  <c r="D229" i="9"/>
  <c r="D257" i="9"/>
  <c r="D368" i="9"/>
  <c r="D378" i="9"/>
  <c r="D173" i="9"/>
  <c r="D73" i="9"/>
  <c r="D64" i="9"/>
  <c r="D83" i="9"/>
  <c r="D305" i="9"/>
  <c r="D78" i="9"/>
  <c r="D123" i="9"/>
  <c r="D387" i="9"/>
  <c r="D69" i="9"/>
  <c r="D95" i="9"/>
  <c r="D150" i="9"/>
  <c r="D152" i="9"/>
  <c r="D284" i="9"/>
  <c r="D425" i="9"/>
  <c r="D434" i="9"/>
  <c r="D163" i="9"/>
  <c r="D213" i="9"/>
  <c r="D79" i="9"/>
  <c r="D148" i="9"/>
  <c r="D108" i="9"/>
  <c r="D9" i="9"/>
  <c r="D235" i="9"/>
  <c r="D84" i="9"/>
  <c r="D19" i="9"/>
  <c r="D119" i="9"/>
  <c r="D329" i="9"/>
  <c r="D262" i="9"/>
  <c r="D165" i="9"/>
  <c r="D54" i="9"/>
  <c r="D124" i="9"/>
  <c r="D243" i="9"/>
  <c r="D326" i="9"/>
  <c r="D166" i="9"/>
  <c r="D103" i="9"/>
  <c r="D126" i="9"/>
  <c r="D87" i="9"/>
  <c r="D67" i="9"/>
  <c r="D407" i="9"/>
  <c r="D381" i="9"/>
  <c r="D135" i="9"/>
  <c r="D191" i="9"/>
  <c r="D367" i="9"/>
  <c r="D264" i="9"/>
  <c r="D142" i="9"/>
  <c r="D288" i="9"/>
  <c r="D130" i="9"/>
  <c r="D403" i="9"/>
  <c r="D254" i="9"/>
  <c r="D418" i="9"/>
  <c r="D189" i="9"/>
  <c r="D275" i="9"/>
  <c r="D306" i="9"/>
  <c r="D244" i="9"/>
  <c r="D454" i="9"/>
  <c r="D508" i="9"/>
  <c r="D34" i="9"/>
  <c r="D483" i="9"/>
  <c r="D449" i="9"/>
  <c r="D276" i="9"/>
  <c r="D226" i="9"/>
  <c r="D462" i="9"/>
  <c r="D412" i="9"/>
  <c r="D490" i="9"/>
  <c r="D171" i="9"/>
  <c r="D388" i="9"/>
  <c r="D207" i="9"/>
  <c r="D91" i="9"/>
  <c r="D131" i="9"/>
  <c r="D192" i="9"/>
  <c r="D419" i="9"/>
  <c r="D411" i="9"/>
  <c r="D96" i="9"/>
  <c r="D177" i="9"/>
  <c r="D51" i="9"/>
  <c r="D106" i="9"/>
  <c r="D372" i="9"/>
  <c r="D28" i="9"/>
  <c r="D48" i="9"/>
  <c r="D44" i="9"/>
  <c r="D505" i="9"/>
  <c r="D520" i="9"/>
  <c r="D410" i="9"/>
  <c r="D216" i="9"/>
  <c r="D467" i="9"/>
  <c r="D487" i="9"/>
  <c r="D338" i="9"/>
  <c r="D432" i="9"/>
  <c r="D452" i="9"/>
  <c r="D190" i="9"/>
  <c r="D246" i="9"/>
  <c r="D149" i="9"/>
  <c r="D157" i="9"/>
  <c r="D195" i="9"/>
  <c r="D511" i="9"/>
  <c r="D390" i="9"/>
  <c r="D354" i="9"/>
  <c r="D245" i="9"/>
  <c r="D290" i="9"/>
  <c r="D77" i="9"/>
  <c r="D471" i="9"/>
  <c r="D13" i="9"/>
  <c r="D328" i="9"/>
  <c r="D310" i="9"/>
  <c r="D252" i="9"/>
  <c r="D282" i="9"/>
  <c r="D58" i="9"/>
  <c r="D197" i="9"/>
  <c r="D210" i="9"/>
  <c r="D237" i="9"/>
  <c r="D286" i="9"/>
  <c r="D247" i="9"/>
  <c r="D383" i="9"/>
  <c r="D336" i="9"/>
  <c r="D342" i="9"/>
  <c r="D97" i="9"/>
  <c r="D201" i="9"/>
  <c r="D133" i="9"/>
  <c r="D109" i="9"/>
  <c r="D162" i="9"/>
  <c r="D116" i="9"/>
  <c r="D502" i="9"/>
  <c r="D429" i="9"/>
  <c r="D396" i="9"/>
  <c r="D363" i="9"/>
  <c r="D38" i="9"/>
  <c r="D470" i="9"/>
  <c r="D352" i="9"/>
  <c r="D496" i="9"/>
  <c r="D465" i="9"/>
  <c r="D355" i="9"/>
  <c r="D459" i="9"/>
  <c r="D312" i="9"/>
  <c r="D392" i="9"/>
  <c r="D480" i="9"/>
  <c r="D422" i="9"/>
  <c r="D439" i="9"/>
  <c r="D384" i="9"/>
  <c r="D323" i="9"/>
  <c r="D374" i="9"/>
  <c r="D501" i="9"/>
  <c r="D324" i="9"/>
  <c r="D379" i="9"/>
  <c r="D497" i="9"/>
  <c r="D446" i="9"/>
  <c r="D72" i="9"/>
  <c r="D5" i="9"/>
  <c r="D436" i="9"/>
  <c r="D337" i="9"/>
  <c r="D110" i="9"/>
  <c r="D514" i="9"/>
  <c r="D445" i="9"/>
  <c r="D298" i="9"/>
  <c r="D488" i="9"/>
  <c r="D391" i="9"/>
  <c r="D509" i="9"/>
  <c r="D393" i="9"/>
  <c r="D481" i="9"/>
  <c r="D98" i="9"/>
  <c r="D316" i="9"/>
  <c r="D413" i="9"/>
  <c r="D448" i="9"/>
  <c r="D519" i="9"/>
  <c r="D349" i="9"/>
  <c r="D300" i="9"/>
  <c r="D494" i="9"/>
  <c r="D359" i="9"/>
  <c r="D397" i="9"/>
  <c r="D100" i="9"/>
  <c r="D364" i="9"/>
  <c r="D530" i="9"/>
  <c r="D523" i="9"/>
  <c r="D524" i="9"/>
  <c r="D460" i="9"/>
  <c r="D287" i="9"/>
  <c r="D399" i="9"/>
  <c r="D241" i="9"/>
  <c r="D510" i="9"/>
  <c r="D272" i="9"/>
  <c r="D218" i="9"/>
  <c r="D203" i="9"/>
  <c r="H367" i="9" l="1"/>
  <c r="H407" i="9"/>
  <c r="H73" i="9"/>
  <c r="H257" i="9"/>
  <c r="H236" i="9"/>
  <c r="H434" i="9"/>
  <c r="H229" i="9"/>
  <c r="H326" i="9"/>
  <c r="H152" i="9"/>
  <c r="H378" i="9"/>
  <c r="H369" i="9"/>
  <c r="D36" i="1"/>
  <c r="B38" i="1"/>
  <c r="A38" i="1"/>
  <c r="E39" i="1"/>
  <c r="C38" i="1"/>
  <c r="D38" i="1" l="1"/>
  <c r="C39" i="1"/>
  <c r="B39" i="1"/>
  <c r="E40" i="1"/>
  <c r="A39" i="1"/>
  <c r="D39" i="1" l="1"/>
  <c r="E41" i="1"/>
  <c r="B40" i="1"/>
  <c r="A40" i="1"/>
  <c r="C40" i="1"/>
  <c r="D40" i="1" l="1"/>
  <c r="E42" i="1"/>
  <c r="C41" i="1"/>
  <c r="B41" i="1"/>
  <c r="A41" i="1"/>
  <c r="D41" i="1" l="1"/>
  <c r="E43" i="1"/>
  <c r="B42" i="1"/>
  <c r="A42" i="1"/>
  <c r="C42" i="1"/>
  <c r="D42" i="1" l="1"/>
  <c r="E44" i="1"/>
  <c r="C43" i="1"/>
  <c r="A43" i="1"/>
  <c r="B43" i="1"/>
  <c r="D43" i="1" l="1"/>
  <c r="B44" i="1"/>
  <c r="C44" i="1"/>
  <c r="A44" i="1"/>
  <c r="E45" i="1"/>
  <c r="D44" i="1" l="1"/>
  <c r="E46" i="1"/>
  <c r="C45" i="1"/>
  <c r="B45" i="1"/>
  <c r="A45" i="1"/>
  <c r="D45" i="1" l="1"/>
  <c r="E47" i="1"/>
  <c r="C46" i="1"/>
  <c r="B46" i="1"/>
  <c r="A46" i="1"/>
  <c r="D46" i="1" l="1"/>
  <c r="C47" i="1"/>
  <c r="B47" i="1"/>
  <c r="A47" i="1"/>
  <c r="E48" i="1"/>
  <c r="D47" i="1" l="1"/>
  <c r="E49" i="1"/>
  <c r="B48" i="1"/>
  <c r="A48" i="1"/>
  <c r="C48" i="1"/>
  <c r="D48" i="1" l="1"/>
  <c r="E50" i="1"/>
  <c r="A49" i="1"/>
  <c r="C49" i="1"/>
  <c r="D49" i="1" s="1"/>
  <c r="B49" i="1"/>
  <c r="C50" i="1" l="1"/>
  <c r="E51" i="1"/>
  <c r="A50" i="1"/>
  <c r="B50" i="1"/>
  <c r="D50" i="1" l="1"/>
  <c r="E52" i="1"/>
  <c r="C51" i="1"/>
  <c r="B51" i="1"/>
  <c r="A51" i="1"/>
  <c r="D51" i="1" l="1"/>
  <c r="E53" i="1"/>
  <c r="C52" i="1"/>
  <c r="B52" i="1"/>
  <c r="A52" i="1"/>
  <c r="D52" i="1" l="1"/>
  <c r="E54" i="1"/>
  <c r="B53" i="1"/>
  <c r="C53" i="1"/>
  <c r="A53" i="1"/>
  <c r="D53" i="1" l="1"/>
  <c r="E55" i="1"/>
  <c r="C54" i="1"/>
  <c r="A54" i="1"/>
  <c r="B54" i="1"/>
  <c r="D54" i="1" l="1"/>
  <c r="C55" i="1"/>
  <c r="E56" i="1"/>
  <c r="A55" i="1"/>
  <c r="B55" i="1"/>
  <c r="D55" i="1" l="1"/>
  <c r="E57" i="1"/>
  <c r="B56" i="1"/>
  <c r="A56" i="1"/>
  <c r="C56" i="1"/>
  <c r="D56" i="1" l="1"/>
  <c r="E58" i="1"/>
  <c r="C57" i="1"/>
  <c r="B57" i="1"/>
  <c r="A57" i="1"/>
  <c r="D57" i="1" l="1"/>
  <c r="E59" i="1"/>
  <c r="C58" i="1"/>
  <c r="B58" i="1"/>
  <c r="A58" i="1"/>
  <c r="D58" i="1" l="1"/>
  <c r="E60" i="1"/>
  <c r="C59" i="1"/>
  <c r="B59" i="1"/>
  <c r="A59" i="1"/>
  <c r="D59" i="1" l="1"/>
  <c r="E61" i="1"/>
  <c r="B60" i="1"/>
  <c r="A60" i="1"/>
  <c r="C60" i="1"/>
  <c r="D60" i="1" l="1"/>
  <c r="E62" i="1"/>
  <c r="B61" i="1"/>
  <c r="A61" i="1"/>
  <c r="C61" i="1"/>
  <c r="D61" i="1" l="1"/>
  <c r="E63" i="1"/>
  <c r="C62" i="1"/>
  <c r="A62" i="1"/>
  <c r="B62" i="1"/>
  <c r="D62" i="1" l="1"/>
  <c r="E64" i="1"/>
  <c r="C63" i="1"/>
  <c r="B63" i="1"/>
  <c r="A63" i="1"/>
  <c r="D63" i="1" l="1"/>
  <c r="E65" i="1"/>
  <c r="B64" i="1"/>
  <c r="A64" i="1"/>
  <c r="C64" i="1"/>
  <c r="D64" i="1" l="1"/>
  <c r="E66" i="1"/>
  <c r="C65" i="1"/>
  <c r="A65" i="1"/>
  <c r="B65" i="1"/>
  <c r="D65" i="1" l="1"/>
  <c r="E67" i="1"/>
  <c r="B66" i="1"/>
  <c r="C66" i="1"/>
  <c r="A66" i="1"/>
  <c r="D66" i="1" l="1"/>
  <c r="E68" i="1"/>
  <c r="C67" i="1"/>
  <c r="B67" i="1"/>
  <c r="A67" i="1"/>
  <c r="D67" i="1" l="1"/>
  <c r="E69" i="1"/>
  <c r="C68" i="1"/>
  <c r="B68" i="1"/>
  <c r="A68" i="1"/>
  <c r="D68" i="1" l="1"/>
  <c r="E70" i="1"/>
  <c r="B69" i="1"/>
  <c r="C69" i="1"/>
  <c r="A69" i="1"/>
  <c r="D69" i="1" l="1"/>
  <c r="E71" i="1"/>
  <c r="A70" i="1"/>
  <c r="B70" i="1"/>
  <c r="C70" i="1"/>
  <c r="D70" i="1" l="1"/>
  <c r="E72" i="1"/>
  <c r="C71" i="1"/>
  <c r="A71" i="1"/>
  <c r="B71" i="1"/>
  <c r="D71" i="1" l="1"/>
  <c r="E73" i="1"/>
  <c r="B72" i="1"/>
  <c r="C72" i="1"/>
  <c r="A72" i="1"/>
  <c r="D72" i="1" l="1"/>
  <c r="E74" i="1"/>
  <c r="C73" i="1"/>
  <c r="B73" i="1"/>
  <c r="A73" i="1"/>
  <c r="D73" i="1" l="1"/>
  <c r="E75" i="1"/>
  <c r="B74" i="1"/>
  <c r="C74" i="1"/>
  <c r="D74" i="1" s="1"/>
  <c r="A74" i="1"/>
  <c r="E76" i="1" l="1"/>
  <c r="C75" i="1"/>
  <c r="A75" i="1"/>
  <c r="B75" i="1"/>
  <c r="D75" i="1" l="1"/>
  <c r="E77" i="1"/>
  <c r="B76" i="1"/>
  <c r="A76" i="1"/>
  <c r="C76" i="1"/>
  <c r="D76" i="1" l="1"/>
  <c r="E78" i="1"/>
  <c r="C77" i="1"/>
  <c r="A77" i="1"/>
  <c r="B77" i="1"/>
  <c r="D77" i="1" l="1"/>
  <c r="E79" i="1"/>
  <c r="C78" i="1"/>
  <c r="B78" i="1"/>
  <c r="A78" i="1"/>
  <c r="D78" i="1" l="1"/>
  <c r="E80" i="1"/>
  <c r="C79" i="1"/>
  <c r="B79" i="1"/>
  <c r="A79" i="1"/>
  <c r="D79" i="1" l="1"/>
  <c r="E81" i="1"/>
  <c r="B80" i="1"/>
  <c r="C80" i="1"/>
  <c r="A80" i="1"/>
  <c r="D80" i="1" l="1"/>
  <c r="E82" i="1"/>
  <c r="B81" i="1"/>
  <c r="A81" i="1"/>
  <c r="C81" i="1"/>
  <c r="D81" i="1" l="1"/>
  <c r="E83" i="1"/>
  <c r="C82" i="1"/>
  <c r="B82" i="1"/>
  <c r="A82" i="1"/>
  <c r="D82" i="1" l="1"/>
  <c r="E84" i="1"/>
  <c r="C83" i="1"/>
  <c r="B83" i="1"/>
  <c r="A83" i="1"/>
  <c r="D83" i="1" l="1"/>
  <c r="E85" i="1"/>
  <c r="C84" i="1"/>
  <c r="B84" i="1"/>
  <c r="A84" i="1"/>
  <c r="D84" i="1" l="1"/>
  <c r="E86" i="1"/>
  <c r="B85" i="1"/>
  <c r="C85" i="1"/>
  <c r="A85" i="1"/>
  <c r="D85" i="1" l="1"/>
  <c r="E87" i="1"/>
  <c r="C86" i="1"/>
  <c r="A86" i="1"/>
  <c r="B86" i="1"/>
  <c r="D86" i="1" l="1"/>
  <c r="E88" i="1"/>
  <c r="C87" i="1"/>
  <c r="B87" i="1"/>
  <c r="A87" i="1"/>
  <c r="D87" i="1" l="1"/>
  <c r="E89" i="1"/>
  <c r="B88" i="1"/>
  <c r="A88" i="1"/>
  <c r="C88" i="1"/>
  <c r="D88" i="1" l="1"/>
  <c r="E90" i="1"/>
  <c r="C89" i="1"/>
  <c r="B89" i="1"/>
  <c r="A89" i="1"/>
  <c r="D89" i="1" l="1"/>
  <c r="E91" i="1"/>
  <c r="B90" i="1"/>
  <c r="C90" i="1"/>
  <c r="A90" i="1"/>
  <c r="D90" i="1" l="1"/>
  <c r="E92" i="1"/>
  <c r="C91" i="1"/>
  <c r="A91" i="1"/>
  <c r="B91" i="1"/>
  <c r="D91" i="1" l="1"/>
  <c r="E93" i="1"/>
  <c r="B92" i="1"/>
  <c r="A92" i="1"/>
  <c r="C92" i="1"/>
  <c r="D92" i="1" l="1"/>
  <c r="E94" i="1"/>
  <c r="C93" i="1"/>
  <c r="A93" i="1"/>
  <c r="B93" i="1"/>
  <c r="D93" i="1" l="1"/>
  <c r="E95" i="1"/>
  <c r="C94" i="1"/>
  <c r="B94" i="1"/>
  <c r="A94" i="1"/>
  <c r="D94" i="1" l="1"/>
  <c r="E96" i="1"/>
  <c r="C95" i="1"/>
  <c r="B95" i="1"/>
  <c r="A95" i="1"/>
  <c r="D95" i="1" l="1"/>
  <c r="E97" i="1"/>
  <c r="B96" i="1"/>
  <c r="A96" i="1"/>
  <c r="C96" i="1"/>
  <c r="D96" i="1" l="1"/>
  <c r="E98" i="1"/>
  <c r="A97" i="1"/>
  <c r="B97" i="1"/>
  <c r="C97" i="1"/>
  <c r="D97" i="1" l="1"/>
  <c r="E99" i="1"/>
  <c r="A98" i="1"/>
  <c r="C98" i="1"/>
  <c r="D98" i="1" s="1"/>
  <c r="B98" i="1"/>
  <c r="E100" i="1" l="1"/>
  <c r="C99" i="1"/>
  <c r="B99" i="1"/>
  <c r="A99" i="1"/>
  <c r="D99" i="1" l="1"/>
  <c r="E101" i="1"/>
  <c r="C100" i="1"/>
  <c r="B100" i="1"/>
  <c r="A100" i="1"/>
  <c r="D100" i="1" l="1"/>
  <c r="E102" i="1"/>
  <c r="C101" i="1"/>
  <c r="B101" i="1"/>
  <c r="A101" i="1"/>
  <c r="D101" i="1" l="1"/>
  <c r="E103" i="1"/>
  <c r="C102" i="1"/>
  <c r="B102" i="1"/>
  <c r="A102" i="1"/>
  <c r="D102" i="1" l="1"/>
  <c r="E104" i="1"/>
  <c r="C103" i="1"/>
  <c r="B103" i="1"/>
  <c r="A103" i="1"/>
  <c r="D103" i="1" l="1"/>
  <c r="E105" i="1"/>
  <c r="B104" i="1"/>
  <c r="A104" i="1"/>
  <c r="C104" i="1"/>
  <c r="D104" i="1" l="1"/>
  <c r="E106" i="1"/>
  <c r="C105" i="1"/>
  <c r="A105" i="1"/>
  <c r="B105" i="1"/>
  <c r="D105" i="1" l="1"/>
  <c r="E107" i="1"/>
  <c r="B106" i="1"/>
  <c r="C106" i="1"/>
  <c r="A106" i="1"/>
  <c r="D106" i="1" l="1"/>
  <c r="E108" i="1"/>
  <c r="C107" i="1"/>
  <c r="A107" i="1"/>
  <c r="B107" i="1"/>
  <c r="D107" i="1" l="1"/>
  <c r="E109" i="1"/>
  <c r="B108" i="1"/>
  <c r="C108" i="1"/>
  <c r="A108" i="1"/>
  <c r="D108" i="1" l="1"/>
  <c r="E110" i="1"/>
  <c r="B109" i="1"/>
  <c r="A109" i="1"/>
  <c r="C109" i="1"/>
  <c r="D109" i="1" l="1"/>
  <c r="E111" i="1"/>
  <c r="C110" i="1"/>
  <c r="B110" i="1"/>
  <c r="A110" i="1"/>
  <c r="D110" i="1" l="1"/>
  <c r="E112" i="1"/>
  <c r="C111" i="1"/>
  <c r="B111" i="1"/>
  <c r="A111" i="1"/>
  <c r="D111" i="1" l="1"/>
  <c r="E113" i="1"/>
  <c r="B112" i="1"/>
  <c r="A112" i="1"/>
  <c r="C112" i="1"/>
  <c r="D112" i="1" l="1"/>
  <c r="E114" i="1"/>
  <c r="A113" i="1"/>
  <c r="C113" i="1"/>
  <c r="D113" i="1" s="1"/>
  <c r="B113" i="1"/>
  <c r="E115" i="1" l="1"/>
  <c r="C114" i="1"/>
  <c r="A114" i="1"/>
  <c r="B114" i="1"/>
  <c r="D114" i="1" l="1"/>
  <c r="E116" i="1"/>
  <c r="C115" i="1"/>
  <c r="B115" i="1"/>
  <c r="A115" i="1"/>
  <c r="D115" i="1" l="1"/>
  <c r="E117" i="1"/>
  <c r="C116" i="1"/>
  <c r="B116" i="1"/>
  <c r="A116" i="1"/>
  <c r="D116" i="1" l="1"/>
  <c r="E118" i="1"/>
  <c r="B117" i="1"/>
  <c r="C117" i="1"/>
  <c r="A117" i="1"/>
  <c r="D117" i="1" l="1"/>
  <c r="E119" i="1"/>
  <c r="A118" i="1"/>
  <c r="B118" i="1"/>
  <c r="C118" i="1"/>
  <c r="D118" i="1" l="1"/>
  <c r="E120" i="1"/>
  <c r="C119" i="1"/>
  <c r="A119" i="1"/>
  <c r="B119" i="1"/>
  <c r="D119" i="1" l="1"/>
  <c r="E121" i="1"/>
  <c r="A120" i="1"/>
  <c r="C120" i="1"/>
  <c r="D120" i="1" s="1"/>
  <c r="B120" i="1"/>
  <c r="E122" i="1" l="1"/>
  <c r="C121" i="1"/>
  <c r="B121" i="1"/>
  <c r="A121" i="1"/>
  <c r="D121" i="1" l="1"/>
  <c r="E123" i="1"/>
  <c r="C122" i="1"/>
  <c r="B122" i="1"/>
  <c r="A122" i="1"/>
  <c r="D122" i="1" l="1"/>
  <c r="E124" i="1"/>
  <c r="C123" i="1"/>
  <c r="A123" i="1"/>
  <c r="B123" i="1"/>
  <c r="D123" i="1" l="1"/>
  <c r="E125" i="1"/>
  <c r="A124" i="1"/>
  <c r="C124" i="1"/>
  <c r="D124" i="1" s="1"/>
  <c r="B124" i="1"/>
  <c r="E126" i="1" l="1"/>
  <c r="B125" i="1"/>
  <c r="C125" i="1"/>
  <c r="A125" i="1"/>
  <c r="D125" i="1" l="1"/>
  <c r="E127" i="1"/>
  <c r="C126" i="1"/>
  <c r="B126" i="1"/>
  <c r="A126" i="1"/>
  <c r="D126" i="1" l="1"/>
  <c r="E128" i="1"/>
  <c r="C127" i="1"/>
  <c r="B127" i="1"/>
  <c r="A127" i="1"/>
  <c r="D127" i="1" l="1"/>
  <c r="E129" i="1"/>
  <c r="A128" i="1"/>
  <c r="B128" i="1"/>
  <c r="C128" i="1"/>
  <c r="D128" i="1" l="1"/>
  <c r="E130" i="1"/>
  <c r="C129" i="1"/>
  <c r="B129" i="1"/>
  <c r="A129" i="1"/>
  <c r="D129" i="1" l="1"/>
  <c r="E131" i="1"/>
  <c r="C130" i="1"/>
  <c r="A130" i="1"/>
  <c r="B130" i="1"/>
  <c r="D130" i="1" l="1"/>
  <c r="E132" i="1"/>
  <c r="C131" i="1"/>
  <c r="B131" i="1"/>
  <c r="A131" i="1"/>
  <c r="D131" i="1" l="1"/>
  <c r="E133" i="1"/>
  <c r="C132" i="1"/>
  <c r="A132" i="1"/>
  <c r="B132" i="1"/>
  <c r="D132" i="1" l="1"/>
  <c r="E134" i="1"/>
  <c r="B133" i="1"/>
  <c r="C133" i="1"/>
  <c r="A133" i="1"/>
  <c r="D133" i="1" l="1"/>
  <c r="E135" i="1"/>
  <c r="A134" i="1"/>
  <c r="B134" i="1"/>
  <c r="C134" i="1"/>
  <c r="D134" i="1" l="1"/>
  <c r="E136" i="1"/>
  <c r="C135" i="1"/>
  <c r="A135" i="1"/>
  <c r="B135" i="1"/>
  <c r="D135" i="1" l="1"/>
  <c r="E137" i="1"/>
  <c r="C136" i="1"/>
  <c r="A136" i="1"/>
  <c r="B136" i="1"/>
  <c r="D136" i="1" l="1"/>
  <c r="E138" i="1"/>
  <c r="C137" i="1"/>
  <c r="B137" i="1"/>
  <c r="A137" i="1"/>
  <c r="D137" i="1" l="1"/>
  <c r="E139" i="1"/>
  <c r="B138" i="1"/>
  <c r="A138" i="1"/>
  <c r="C138" i="1"/>
  <c r="D138" i="1" l="1"/>
  <c r="E140" i="1"/>
  <c r="C139" i="1"/>
  <c r="A139" i="1"/>
  <c r="B139" i="1"/>
  <c r="D139" i="1" l="1"/>
  <c r="E141" i="1"/>
  <c r="A140" i="1"/>
  <c r="C140" i="1"/>
  <c r="D140" i="1" s="1"/>
  <c r="B140" i="1"/>
  <c r="E142" i="1" l="1"/>
  <c r="B141" i="1"/>
  <c r="C141" i="1"/>
  <c r="A141" i="1"/>
  <c r="D141" i="1" l="1"/>
  <c r="E143" i="1"/>
  <c r="C142" i="1"/>
  <c r="B142" i="1"/>
  <c r="A142" i="1"/>
  <c r="D142" i="1" l="1"/>
  <c r="E144" i="1"/>
  <c r="C143" i="1"/>
  <c r="B143" i="1"/>
  <c r="A143" i="1"/>
  <c r="D143" i="1" l="1"/>
  <c r="E145" i="1"/>
  <c r="C144" i="1"/>
  <c r="A144" i="1"/>
  <c r="B144" i="1"/>
  <c r="D144" i="1" l="1"/>
  <c r="E146" i="1"/>
  <c r="B145" i="1"/>
  <c r="A145" i="1"/>
  <c r="C145" i="1"/>
  <c r="D145" i="1" l="1"/>
  <c r="E147" i="1"/>
  <c r="A146" i="1"/>
  <c r="B146" i="1"/>
  <c r="C146" i="1"/>
  <c r="D146" i="1" l="1"/>
  <c r="E148" i="1"/>
  <c r="C147" i="1"/>
  <c r="B147" i="1"/>
  <c r="A147" i="1"/>
  <c r="D147" i="1" l="1"/>
  <c r="E149" i="1"/>
  <c r="C148" i="1"/>
  <c r="A148" i="1"/>
  <c r="B148" i="1"/>
  <c r="D148" i="1" l="1"/>
  <c r="E150" i="1"/>
  <c r="B149" i="1"/>
  <c r="C149" i="1"/>
  <c r="A149" i="1"/>
  <c r="D149" i="1" l="1"/>
  <c r="E151" i="1"/>
  <c r="C150" i="1"/>
  <c r="A150" i="1"/>
  <c r="B150" i="1"/>
  <c r="D150" i="1" l="1"/>
  <c r="E152" i="1"/>
  <c r="C151" i="1"/>
  <c r="A151" i="1"/>
  <c r="B151" i="1"/>
  <c r="D151" i="1" l="1"/>
  <c r="E153" i="1"/>
  <c r="A152" i="1"/>
  <c r="C152" i="1"/>
  <c r="D152" i="1" s="1"/>
  <c r="B152" i="1"/>
  <c r="E154" i="1" l="1"/>
  <c r="C153" i="1"/>
  <c r="B153" i="1"/>
  <c r="A153" i="1"/>
  <c r="D153" i="1" l="1"/>
  <c r="E155" i="1"/>
  <c r="B154" i="1"/>
  <c r="C154" i="1"/>
  <c r="A154" i="1"/>
  <c r="D154" i="1" l="1"/>
  <c r="E156" i="1"/>
  <c r="C155" i="1"/>
  <c r="A155" i="1"/>
  <c r="B155" i="1"/>
  <c r="D155" i="1" l="1"/>
  <c r="E157" i="1"/>
  <c r="A156" i="1"/>
  <c r="B156" i="1"/>
  <c r="C156" i="1"/>
  <c r="D156" i="1" l="1"/>
  <c r="E158" i="1"/>
  <c r="C157" i="1"/>
  <c r="B157" i="1"/>
  <c r="A157" i="1"/>
  <c r="D157" i="1" l="1"/>
  <c r="E159" i="1"/>
  <c r="C158" i="1"/>
  <c r="A158" i="1"/>
  <c r="B158" i="1"/>
  <c r="D158" i="1" l="1"/>
  <c r="E160" i="1"/>
  <c r="C159" i="1"/>
  <c r="B159" i="1"/>
  <c r="A159" i="1"/>
  <c r="D159" i="1" l="1"/>
  <c r="E161" i="1"/>
  <c r="A160" i="1"/>
  <c r="C160" i="1"/>
  <c r="D160" i="1" s="1"/>
  <c r="B160" i="1"/>
  <c r="E162" i="1" l="1"/>
  <c r="B161" i="1"/>
  <c r="A161" i="1"/>
  <c r="C161" i="1"/>
  <c r="D161" i="1" s="1"/>
  <c r="E163" i="1" l="1"/>
  <c r="A162" i="1"/>
  <c r="C162" i="1"/>
  <c r="D162" i="1" s="1"/>
  <c r="B162" i="1"/>
  <c r="E164" i="1" l="1"/>
  <c r="C163" i="1"/>
  <c r="B163" i="1"/>
  <c r="A163" i="1"/>
  <c r="D163" i="1" l="1"/>
  <c r="E165" i="1"/>
  <c r="C164" i="1"/>
  <c r="A164" i="1"/>
  <c r="B164" i="1"/>
  <c r="D164" i="1" l="1"/>
  <c r="E166" i="1"/>
  <c r="C165" i="1"/>
  <c r="B165" i="1"/>
  <c r="A165" i="1"/>
  <c r="D165" i="1" l="1"/>
  <c r="E167" i="1"/>
  <c r="A166" i="1"/>
  <c r="B166" i="1"/>
  <c r="C166" i="1"/>
  <c r="D166" i="1" l="1"/>
  <c r="E168" i="1"/>
  <c r="C167" i="1"/>
  <c r="A167" i="1"/>
  <c r="B167" i="1"/>
  <c r="D167" i="1" l="1"/>
  <c r="E169" i="1"/>
  <c r="A168" i="1"/>
  <c r="C168" i="1"/>
  <c r="B168" i="1"/>
  <c r="D168" i="1" l="1"/>
  <c r="E170" i="1"/>
  <c r="C169" i="1"/>
  <c r="B169" i="1"/>
  <c r="A169" i="1"/>
  <c r="D169" i="1" l="1"/>
  <c r="E171" i="1"/>
  <c r="B170" i="1"/>
  <c r="C170" i="1"/>
  <c r="A170" i="1"/>
  <c r="D170" i="1" l="1"/>
  <c r="E172" i="1"/>
  <c r="C171" i="1"/>
  <c r="A171" i="1"/>
  <c r="B171" i="1"/>
  <c r="D171" i="1" l="1"/>
  <c r="E173" i="1"/>
  <c r="C172" i="1"/>
  <c r="A172" i="1"/>
  <c r="B172" i="1"/>
  <c r="D172" i="1" l="1"/>
  <c r="E174" i="1"/>
  <c r="B173" i="1"/>
  <c r="A173" i="1"/>
  <c r="C173" i="1"/>
  <c r="D173" i="1" l="1"/>
  <c r="E175" i="1"/>
  <c r="C174" i="1"/>
  <c r="B174" i="1"/>
  <c r="A174" i="1"/>
  <c r="D174" i="1" l="1"/>
  <c r="E176" i="1"/>
  <c r="C175" i="1"/>
  <c r="B175" i="1"/>
  <c r="A175" i="1"/>
  <c r="D175" i="1" l="1"/>
  <c r="E177" i="1"/>
  <c r="A176" i="1"/>
  <c r="B176" i="1"/>
  <c r="C176" i="1"/>
  <c r="D176" i="1" l="1"/>
  <c r="E178" i="1"/>
  <c r="B177" i="1"/>
  <c r="C177" i="1"/>
  <c r="A177" i="1"/>
  <c r="D177" i="1" l="1"/>
  <c r="E179" i="1"/>
  <c r="C178" i="1"/>
  <c r="A178" i="1"/>
  <c r="B178" i="1"/>
  <c r="D178" i="1" l="1"/>
  <c r="E180" i="1"/>
  <c r="C179" i="1"/>
  <c r="A179" i="1"/>
  <c r="B179" i="1"/>
  <c r="D179" i="1" l="1"/>
  <c r="E181" i="1"/>
  <c r="C180" i="1"/>
  <c r="A180" i="1"/>
  <c r="B180" i="1"/>
  <c r="D180" i="1" l="1"/>
  <c r="E182" i="1"/>
  <c r="B181" i="1"/>
  <c r="C181" i="1"/>
  <c r="A181" i="1"/>
  <c r="D181" i="1" l="1"/>
  <c r="E183" i="1"/>
  <c r="A182" i="1"/>
  <c r="B182" i="1"/>
  <c r="C182" i="1"/>
  <c r="D182" i="1" l="1"/>
  <c r="E184" i="1"/>
  <c r="C183" i="1"/>
  <c r="A183" i="1"/>
  <c r="B183" i="1"/>
  <c r="D183" i="1" l="1"/>
  <c r="E185" i="1"/>
  <c r="A184" i="1"/>
  <c r="B184" i="1"/>
  <c r="C184" i="1"/>
  <c r="D184" i="1" l="1"/>
  <c r="E186" i="1"/>
  <c r="C185" i="1"/>
  <c r="B185" i="1"/>
  <c r="A185" i="1"/>
  <c r="D185" i="1" l="1"/>
  <c r="E187" i="1"/>
  <c r="C186" i="1"/>
  <c r="B186" i="1"/>
  <c r="A186" i="1"/>
  <c r="D186" i="1" l="1"/>
  <c r="E188" i="1"/>
  <c r="C187" i="1"/>
  <c r="A187" i="1"/>
  <c r="B187" i="1"/>
  <c r="D187" i="1" l="1"/>
  <c r="E189" i="1"/>
  <c r="A188" i="1"/>
  <c r="C188" i="1"/>
  <c r="D188" i="1" s="1"/>
  <c r="B188" i="1"/>
  <c r="E190" i="1" l="1"/>
  <c r="B189" i="1"/>
  <c r="C189" i="1"/>
  <c r="A189" i="1"/>
  <c r="D189" i="1" l="1"/>
  <c r="E191" i="1"/>
  <c r="C190" i="1"/>
  <c r="A190" i="1"/>
  <c r="B190" i="1"/>
  <c r="D190" i="1" l="1"/>
  <c r="E192" i="1"/>
  <c r="C191" i="1"/>
  <c r="B191" i="1"/>
  <c r="A191" i="1"/>
  <c r="D191" i="1" l="1"/>
  <c r="E193" i="1"/>
  <c r="A192" i="1"/>
  <c r="B192" i="1"/>
  <c r="C192" i="1"/>
  <c r="D192" i="1" l="1"/>
  <c r="E194" i="1"/>
  <c r="C193" i="1"/>
  <c r="B193" i="1"/>
  <c r="A193" i="1"/>
  <c r="D193" i="1" l="1"/>
  <c r="E195" i="1"/>
  <c r="A194" i="1"/>
  <c r="B194" i="1"/>
  <c r="C194" i="1"/>
  <c r="D194" i="1" l="1"/>
  <c r="E196" i="1"/>
  <c r="C195" i="1"/>
  <c r="B195" i="1"/>
  <c r="A195" i="1"/>
  <c r="D195" i="1" l="1"/>
  <c r="E197" i="1"/>
  <c r="C196" i="1"/>
  <c r="A196" i="1"/>
  <c r="B196" i="1"/>
  <c r="D196" i="1" l="1"/>
  <c r="E198" i="1"/>
  <c r="B197" i="1"/>
  <c r="C197" i="1"/>
  <c r="A197" i="1"/>
  <c r="D197" i="1" l="1"/>
  <c r="E199" i="1"/>
  <c r="A198" i="1"/>
  <c r="C198" i="1"/>
  <c r="B198" i="1"/>
  <c r="D198" i="1" l="1"/>
  <c r="E200" i="1"/>
  <c r="C199" i="1"/>
  <c r="A199" i="1"/>
  <c r="B199" i="1"/>
  <c r="D199" i="1" l="1"/>
  <c r="E201" i="1"/>
  <c r="C200" i="1"/>
  <c r="A200" i="1"/>
  <c r="B200" i="1"/>
  <c r="D200" i="1" l="1"/>
  <c r="E202" i="1"/>
  <c r="C201" i="1"/>
  <c r="B201" i="1"/>
  <c r="A201" i="1"/>
  <c r="D201" i="1" l="1"/>
  <c r="E203" i="1"/>
  <c r="B202" i="1"/>
  <c r="C202" i="1"/>
  <c r="A202" i="1"/>
  <c r="D202" i="1" l="1"/>
  <c r="E204" i="1"/>
  <c r="C203" i="1"/>
  <c r="A203" i="1"/>
  <c r="B203" i="1"/>
  <c r="D203" i="1" l="1"/>
  <c r="E205" i="1"/>
  <c r="A204" i="1"/>
  <c r="C204" i="1"/>
  <c r="D204" i="1" s="1"/>
  <c r="B204" i="1"/>
  <c r="E206" i="1" l="1"/>
  <c r="B205" i="1"/>
  <c r="C205" i="1"/>
  <c r="A205" i="1"/>
  <c r="D205" i="1" l="1"/>
  <c r="E207" i="1"/>
  <c r="C206" i="1"/>
  <c r="B206" i="1"/>
  <c r="A206" i="1"/>
  <c r="D206" i="1" l="1"/>
  <c r="E208" i="1"/>
  <c r="C207" i="1"/>
  <c r="B207" i="1"/>
  <c r="A207" i="1"/>
  <c r="D207" i="1" l="1"/>
  <c r="E209" i="1"/>
  <c r="C208" i="1"/>
  <c r="A208" i="1"/>
  <c r="B208" i="1"/>
  <c r="D208" i="1" l="1"/>
  <c r="E210" i="1"/>
  <c r="B209" i="1"/>
  <c r="A209" i="1"/>
  <c r="C209" i="1"/>
  <c r="D209" i="1" l="1"/>
  <c r="E211" i="1"/>
  <c r="C210" i="1"/>
  <c r="A210" i="1"/>
  <c r="B210" i="1"/>
  <c r="D210" i="1" l="1"/>
  <c r="E212" i="1"/>
  <c r="C211" i="1"/>
  <c r="A211" i="1"/>
  <c r="B211" i="1"/>
  <c r="D211" i="1" l="1"/>
  <c r="E213" i="1"/>
  <c r="C212" i="1"/>
  <c r="A212" i="1"/>
  <c r="B212" i="1"/>
  <c r="D212" i="1" l="1"/>
  <c r="E214" i="1"/>
  <c r="B213" i="1"/>
  <c r="C213" i="1"/>
  <c r="A213" i="1"/>
  <c r="D213" i="1" l="1"/>
  <c r="E215" i="1"/>
  <c r="C214" i="1"/>
  <c r="A214" i="1"/>
  <c r="B214" i="1"/>
  <c r="D214" i="1" l="1"/>
  <c r="E216" i="1"/>
  <c r="C215" i="1"/>
  <c r="A215" i="1"/>
  <c r="B215" i="1"/>
  <c r="D215" i="1" l="1"/>
  <c r="E217" i="1"/>
  <c r="A216" i="1"/>
  <c r="C216" i="1"/>
  <c r="D216" i="1" s="1"/>
  <c r="B216" i="1"/>
  <c r="E218" i="1" l="1"/>
  <c r="C217" i="1"/>
  <c r="B217" i="1"/>
  <c r="A217" i="1"/>
  <c r="D217" i="1" l="1"/>
  <c r="E219" i="1"/>
  <c r="B218" i="1"/>
  <c r="C218" i="1"/>
  <c r="D218" i="1" s="1"/>
  <c r="A218" i="1"/>
  <c r="E220" i="1" l="1"/>
  <c r="C219" i="1"/>
  <c r="A219" i="1"/>
  <c r="B219" i="1"/>
  <c r="D219" i="1" l="1"/>
  <c r="E221" i="1"/>
  <c r="A220" i="1"/>
  <c r="C220" i="1"/>
  <c r="D220" i="1" s="1"/>
  <c r="B220" i="1"/>
  <c r="E222" i="1" l="1"/>
  <c r="C221" i="1"/>
  <c r="B221" i="1"/>
  <c r="A221" i="1"/>
  <c r="D221" i="1" l="1"/>
  <c r="E223" i="1"/>
  <c r="C222" i="1"/>
  <c r="A222" i="1"/>
  <c r="B222" i="1"/>
  <c r="D222" i="1" l="1"/>
  <c r="E224" i="1"/>
  <c r="C223" i="1"/>
  <c r="B223" i="1"/>
  <c r="A223" i="1"/>
  <c r="D223" i="1" l="1"/>
  <c r="E225" i="1"/>
  <c r="A224" i="1"/>
  <c r="B224" i="1"/>
  <c r="C224" i="1"/>
  <c r="D224" i="1" l="1"/>
  <c r="E226" i="1"/>
  <c r="B225" i="1"/>
  <c r="C225" i="1"/>
  <c r="A225" i="1"/>
  <c r="D225" i="1" l="1"/>
  <c r="E227" i="1"/>
  <c r="C226" i="1"/>
  <c r="A226" i="1"/>
  <c r="B226" i="1"/>
  <c r="D226" i="1" l="1"/>
  <c r="E228" i="1"/>
  <c r="C227" i="1"/>
  <c r="B227" i="1"/>
  <c r="A227" i="1"/>
  <c r="D227" i="1" l="1"/>
  <c r="E229" i="1"/>
  <c r="C228" i="1"/>
  <c r="A228" i="1"/>
  <c r="B228" i="1"/>
  <c r="D228" i="1" l="1"/>
  <c r="E230" i="1"/>
  <c r="C229" i="1"/>
  <c r="B229" i="1"/>
  <c r="A229" i="1"/>
  <c r="D229" i="1" l="1"/>
  <c r="E231" i="1"/>
  <c r="A230" i="1"/>
  <c r="B230" i="1"/>
  <c r="C230" i="1"/>
  <c r="D230" i="1" l="1"/>
  <c r="E232" i="1"/>
  <c r="C231" i="1"/>
  <c r="A231" i="1"/>
  <c r="B231" i="1"/>
  <c r="D231" i="1" l="1"/>
  <c r="E233" i="1"/>
  <c r="A232" i="1"/>
  <c r="B232" i="1"/>
  <c r="C232" i="1"/>
  <c r="D232" i="1" l="1"/>
  <c r="E234" i="1"/>
  <c r="C233" i="1"/>
  <c r="B233" i="1"/>
  <c r="A233" i="1"/>
  <c r="D233" i="1" l="1"/>
  <c r="E235" i="1"/>
  <c r="C234" i="1"/>
  <c r="B234" i="1"/>
  <c r="A234" i="1"/>
  <c r="D234" i="1" l="1"/>
  <c r="E236" i="1"/>
  <c r="C235" i="1"/>
  <c r="A235" i="1"/>
  <c r="B235" i="1"/>
  <c r="D235" i="1" l="1"/>
  <c r="E237" i="1"/>
  <c r="C236" i="1"/>
  <c r="A236" i="1"/>
  <c r="B236" i="1"/>
  <c r="D236" i="1" l="1"/>
  <c r="E238" i="1"/>
  <c r="B237" i="1"/>
  <c r="C237" i="1"/>
  <c r="A237" i="1"/>
  <c r="D237" i="1" l="1"/>
  <c r="E239" i="1"/>
  <c r="C238" i="1"/>
  <c r="B238" i="1"/>
  <c r="A238" i="1"/>
  <c r="D238" i="1" l="1"/>
  <c r="E240" i="1"/>
  <c r="C239" i="1"/>
  <c r="B239" i="1"/>
  <c r="A239" i="1"/>
  <c r="D239" i="1" l="1"/>
  <c r="E241" i="1"/>
  <c r="A240" i="1"/>
  <c r="B240" i="1"/>
  <c r="C240" i="1"/>
  <c r="D240" i="1" l="1"/>
  <c r="E242" i="1"/>
  <c r="B241" i="1"/>
  <c r="A241" i="1"/>
  <c r="C241" i="1"/>
  <c r="D241" i="1" l="1"/>
  <c r="E243" i="1"/>
  <c r="C242" i="1"/>
  <c r="A242" i="1"/>
  <c r="B242" i="1"/>
  <c r="D242" i="1" l="1"/>
  <c r="E244" i="1"/>
  <c r="C243" i="1"/>
  <c r="A243" i="1"/>
  <c r="B243" i="1"/>
  <c r="D243" i="1" l="1"/>
  <c r="E245" i="1"/>
  <c r="C244" i="1"/>
  <c r="A244" i="1"/>
  <c r="B244" i="1"/>
  <c r="D244" i="1" l="1"/>
  <c r="E246" i="1"/>
  <c r="B245" i="1"/>
  <c r="C245" i="1"/>
  <c r="A245" i="1"/>
  <c r="D245" i="1" l="1"/>
  <c r="E247" i="1"/>
  <c r="A246" i="1"/>
  <c r="C246" i="1"/>
  <c r="B246" i="1"/>
  <c r="D246" i="1" l="1"/>
  <c r="E248" i="1"/>
  <c r="C247" i="1"/>
  <c r="A247" i="1"/>
  <c r="B247" i="1"/>
  <c r="D247" i="1" l="1"/>
  <c r="E249" i="1"/>
  <c r="A248" i="1"/>
  <c r="C248" i="1"/>
  <c r="D248" i="1" s="1"/>
  <c r="B248" i="1"/>
  <c r="E250" i="1" l="1"/>
  <c r="C249" i="1"/>
  <c r="B249" i="1"/>
  <c r="A249" i="1"/>
  <c r="D249" i="1" l="1"/>
  <c r="E251" i="1"/>
  <c r="C250" i="1"/>
  <c r="B250" i="1"/>
  <c r="A250" i="1"/>
  <c r="D250" i="1" l="1"/>
  <c r="E252" i="1"/>
  <c r="C251" i="1"/>
  <c r="A251" i="1"/>
  <c r="B251" i="1"/>
  <c r="D251" i="1" l="1"/>
  <c r="E253" i="1"/>
  <c r="A252" i="1"/>
  <c r="C252" i="1"/>
  <c r="D252" i="1" s="1"/>
  <c r="B252" i="1"/>
  <c r="E254" i="1" l="1"/>
  <c r="B253" i="1"/>
  <c r="C253" i="1"/>
  <c r="A253" i="1"/>
  <c r="D253" i="1" l="1"/>
  <c r="E255" i="1"/>
  <c r="C254" i="1"/>
  <c r="A254" i="1"/>
  <c r="B254" i="1"/>
  <c r="D254" i="1" l="1"/>
  <c r="E256" i="1"/>
  <c r="C255" i="1"/>
  <c r="B255" i="1"/>
  <c r="A255" i="1"/>
  <c r="D255" i="1" l="1"/>
  <c r="E257" i="1"/>
  <c r="A256" i="1"/>
  <c r="C256" i="1"/>
  <c r="D256" i="1" s="1"/>
  <c r="B256" i="1"/>
  <c r="E258" i="1" l="1"/>
  <c r="C257" i="1"/>
  <c r="B257" i="1"/>
  <c r="A257" i="1"/>
  <c r="D257" i="1" l="1"/>
  <c r="E259" i="1"/>
  <c r="A258" i="1"/>
  <c r="C258" i="1"/>
  <c r="D258" i="1" s="1"/>
  <c r="B258" i="1"/>
  <c r="E260" i="1" l="1"/>
  <c r="C259" i="1"/>
  <c r="B259" i="1"/>
  <c r="A259" i="1"/>
  <c r="D259" i="1" l="1"/>
  <c r="E261" i="1"/>
  <c r="C260" i="1"/>
  <c r="A260" i="1"/>
  <c r="B260" i="1"/>
  <c r="D260" i="1" l="1"/>
  <c r="E262" i="1"/>
  <c r="B261" i="1"/>
  <c r="A261" i="1"/>
  <c r="C261" i="1"/>
  <c r="D261" i="1" l="1"/>
  <c r="E263" i="1"/>
  <c r="C262" i="1"/>
  <c r="A262" i="1"/>
  <c r="B262" i="1"/>
  <c r="D262" i="1" l="1"/>
  <c r="E264" i="1"/>
  <c r="C263" i="1"/>
  <c r="A263" i="1"/>
  <c r="B263" i="1"/>
  <c r="D263" i="1" l="1"/>
  <c r="E265" i="1"/>
  <c r="C264" i="1"/>
  <c r="A264" i="1"/>
  <c r="B264" i="1"/>
  <c r="D264" i="1" l="1"/>
  <c r="E266" i="1"/>
  <c r="C265" i="1"/>
  <c r="B265" i="1"/>
  <c r="A265" i="1"/>
  <c r="D265" i="1" l="1"/>
  <c r="E267" i="1"/>
  <c r="B266" i="1"/>
  <c r="C266" i="1"/>
  <c r="A266" i="1"/>
  <c r="D266" i="1" l="1"/>
  <c r="E268" i="1"/>
  <c r="A267" i="1"/>
  <c r="B267" i="1"/>
  <c r="C267" i="1"/>
  <c r="D267" i="1" s="1"/>
  <c r="E269" i="1" l="1"/>
  <c r="A268" i="1"/>
  <c r="B268" i="1"/>
  <c r="C268" i="1"/>
  <c r="D268" i="1" s="1"/>
  <c r="E270" i="1" l="1"/>
  <c r="C269" i="1"/>
  <c r="B269" i="1"/>
  <c r="A269" i="1"/>
  <c r="D269" i="1" l="1"/>
  <c r="E271" i="1"/>
  <c r="C270" i="1"/>
  <c r="B270" i="1"/>
  <c r="A270" i="1"/>
  <c r="D270" i="1" l="1"/>
  <c r="E272" i="1"/>
  <c r="C271" i="1"/>
  <c r="B271" i="1"/>
  <c r="A271" i="1"/>
  <c r="D271" i="1" l="1"/>
  <c r="E273" i="1"/>
  <c r="A272" i="1"/>
  <c r="C272" i="1"/>
  <c r="D272" i="1" s="1"/>
  <c r="B272" i="1"/>
  <c r="E274" i="1" l="1"/>
  <c r="C273" i="1"/>
  <c r="B273" i="1"/>
  <c r="A273" i="1"/>
  <c r="D273" i="1" l="1"/>
  <c r="E275" i="1"/>
  <c r="A274" i="1"/>
  <c r="C274" i="1"/>
  <c r="D274" i="1" s="1"/>
  <c r="B274" i="1"/>
  <c r="E276" i="1" l="1"/>
  <c r="C275" i="1"/>
  <c r="A275" i="1"/>
  <c r="B275" i="1"/>
  <c r="D275" i="1" l="1"/>
  <c r="E277" i="1"/>
  <c r="A276" i="1"/>
  <c r="B276" i="1"/>
  <c r="C276" i="1"/>
  <c r="D276" i="1" l="1"/>
  <c r="E278" i="1"/>
  <c r="C277" i="1"/>
  <c r="B277" i="1"/>
  <c r="A277" i="1"/>
  <c r="D277" i="1" l="1"/>
  <c r="E279" i="1"/>
  <c r="C278" i="1"/>
  <c r="A278" i="1"/>
  <c r="B278" i="1"/>
  <c r="D278" i="1" l="1"/>
  <c r="E280" i="1"/>
  <c r="C279" i="1"/>
  <c r="A279" i="1"/>
  <c r="B279" i="1"/>
  <c r="D279" i="1" l="1"/>
  <c r="E281" i="1"/>
  <c r="C280" i="1"/>
  <c r="A280" i="1"/>
  <c r="B280" i="1"/>
  <c r="D280" i="1" l="1"/>
  <c r="E282" i="1"/>
  <c r="C281" i="1"/>
  <c r="B281" i="1"/>
  <c r="A281" i="1"/>
  <c r="D281" i="1" l="1"/>
  <c r="E283" i="1"/>
  <c r="B282" i="1"/>
  <c r="C282" i="1"/>
  <c r="A282" i="1"/>
  <c r="D282" i="1" l="1"/>
  <c r="E284" i="1"/>
  <c r="A283" i="1"/>
  <c r="B283" i="1"/>
  <c r="C283" i="1"/>
  <c r="D283" i="1" l="1"/>
  <c r="E285" i="1"/>
  <c r="A284" i="1"/>
  <c r="C284" i="1"/>
  <c r="D284" i="1" s="1"/>
  <c r="B284" i="1"/>
  <c r="E286" i="1" l="1"/>
  <c r="C285" i="1"/>
  <c r="B285" i="1"/>
  <c r="A285" i="1"/>
  <c r="D285" i="1" l="1"/>
  <c r="E287" i="1"/>
  <c r="C286" i="1"/>
  <c r="B286" i="1"/>
  <c r="A286" i="1"/>
  <c r="D286" i="1" l="1"/>
  <c r="E288" i="1"/>
  <c r="B287" i="1"/>
  <c r="C287" i="1"/>
  <c r="A287" i="1"/>
  <c r="D287" i="1" l="1"/>
  <c r="E289" i="1"/>
  <c r="A288" i="1"/>
  <c r="B288" i="1"/>
  <c r="C288" i="1"/>
  <c r="D288" i="1" l="1"/>
  <c r="E290" i="1"/>
  <c r="C289" i="1"/>
  <c r="B289" i="1"/>
  <c r="A289" i="1"/>
  <c r="D289" i="1" l="1"/>
  <c r="E291" i="1"/>
  <c r="A290" i="1"/>
  <c r="C290" i="1"/>
  <c r="D290" i="1" s="1"/>
  <c r="B290" i="1"/>
  <c r="E292" i="1" l="1"/>
  <c r="C291" i="1"/>
  <c r="B291" i="1"/>
  <c r="A291" i="1"/>
  <c r="D291" i="1" l="1"/>
  <c r="E293" i="1"/>
  <c r="A292" i="1"/>
  <c r="C292" i="1"/>
  <c r="B292" i="1"/>
  <c r="D292" i="1" l="1"/>
  <c r="E294" i="1"/>
  <c r="C293" i="1"/>
  <c r="B293" i="1"/>
  <c r="A293" i="1"/>
  <c r="D293" i="1" l="1"/>
  <c r="E295" i="1"/>
  <c r="A294" i="1"/>
  <c r="C294" i="1"/>
  <c r="D294" i="1" s="1"/>
  <c r="B294" i="1"/>
  <c r="E296" i="1" l="1"/>
  <c r="A295" i="1"/>
  <c r="C295" i="1"/>
  <c r="B295" i="1"/>
  <c r="D295" i="1" l="1"/>
  <c r="E297" i="1"/>
  <c r="C296" i="1"/>
  <c r="A296" i="1"/>
  <c r="B296" i="1"/>
  <c r="D296" i="1" l="1"/>
  <c r="E298" i="1"/>
  <c r="C297" i="1"/>
  <c r="B297" i="1"/>
  <c r="A297" i="1"/>
  <c r="D297" i="1" l="1"/>
  <c r="E299" i="1"/>
  <c r="B298" i="1"/>
  <c r="C298" i="1"/>
  <c r="A298" i="1"/>
  <c r="D298" i="1" l="1"/>
  <c r="E300" i="1"/>
  <c r="C299" i="1"/>
  <c r="A299" i="1"/>
  <c r="B299" i="1"/>
  <c r="D299" i="1" l="1"/>
  <c r="E301" i="1"/>
  <c r="A300" i="1"/>
  <c r="C300" i="1"/>
  <c r="B300" i="1"/>
  <c r="D300" i="1" l="1"/>
  <c r="E302" i="1"/>
  <c r="C301" i="1"/>
  <c r="B301" i="1"/>
  <c r="A301" i="1"/>
  <c r="D301" i="1" l="1"/>
  <c r="E303" i="1"/>
  <c r="C302" i="1"/>
  <c r="B302" i="1"/>
  <c r="A302" i="1"/>
  <c r="D302" i="1" l="1"/>
  <c r="E304" i="1"/>
  <c r="B303" i="1"/>
  <c r="C303" i="1"/>
  <c r="A303" i="1"/>
  <c r="D303" i="1" l="1"/>
  <c r="E305" i="1"/>
  <c r="A304" i="1"/>
  <c r="B304" i="1"/>
  <c r="C304" i="1"/>
  <c r="D304" i="1" l="1"/>
  <c r="E306" i="1"/>
  <c r="C305" i="1"/>
  <c r="B305" i="1"/>
  <c r="A305" i="1"/>
  <c r="D305" i="1" l="1"/>
  <c r="E307" i="1"/>
  <c r="C306" i="1"/>
  <c r="A306" i="1"/>
  <c r="B306" i="1"/>
  <c r="D306" i="1" l="1"/>
  <c r="E308" i="1"/>
  <c r="C307" i="1"/>
  <c r="B307" i="1"/>
  <c r="A307" i="1"/>
  <c r="D307" i="1" l="1"/>
  <c r="E309" i="1"/>
  <c r="A308" i="1"/>
  <c r="B308" i="1"/>
  <c r="C308" i="1"/>
  <c r="D308" i="1" l="1"/>
  <c r="E310" i="1"/>
  <c r="C309" i="1"/>
  <c r="B309" i="1"/>
  <c r="A309" i="1"/>
  <c r="D309" i="1" l="1"/>
  <c r="E311" i="1"/>
  <c r="A310" i="1"/>
  <c r="B310" i="1"/>
  <c r="C310" i="1"/>
  <c r="D310" i="1" s="1"/>
  <c r="E312" i="1" l="1"/>
  <c r="A311" i="1"/>
  <c r="C311" i="1"/>
  <c r="D311" i="1" s="1"/>
  <c r="B311" i="1"/>
  <c r="E313" i="1" l="1"/>
  <c r="C312" i="1"/>
  <c r="A312" i="1"/>
  <c r="B312" i="1"/>
  <c r="D312" i="1" l="1"/>
  <c r="E314" i="1"/>
  <c r="C313" i="1"/>
  <c r="B313" i="1"/>
  <c r="A313" i="1"/>
  <c r="D313" i="1" l="1"/>
  <c r="E315" i="1"/>
  <c r="C314" i="1"/>
  <c r="B314" i="1"/>
  <c r="A314" i="1"/>
  <c r="D314" i="1" l="1"/>
  <c r="E316" i="1"/>
  <c r="A315" i="1"/>
  <c r="C315" i="1"/>
  <c r="D315" i="1" s="1"/>
  <c r="B315" i="1"/>
  <c r="E317" i="1" l="1"/>
  <c r="A316" i="1"/>
  <c r="C316" i="1"/>
  <c r="D316" i="1" s="1"/>
  <c r="B316" i="1"/>
  <c r="E318" i="1" l="1"/>
  <c r="C317" i="1"/>
  <c r="B317" i="1"/>
  <c r="A317" i="1"/>
  <c r="D317" i="1" l="1"/>
  <c r="E319" i="1"/>
  <c r="C318" i="1"/>
  <c r="A318" i="1"/>
  <c r="B318" i="1"/>
  <c r="D318" i="1" l="1"/>
  <c r="E320" i="1"/>
  <c r="B319" i="1"/>
  <c r="C319" i="1"/>
  <c r="A319" i="1"/>
  <c r="D319" i="1" l="1"/>
  <c r="E321" i="1"/>
  <c r="A320" i="1"/>
  <c r="C320" i="1"/>
  <c r="D320" i="1" s="1"/>
  <c r="B320" i="1"/>
  <c r="E322" i="1" l="1"/>
  <c r="C321" i="1"/>
  <c r="B321" i="1"/>
  <c r="A321" i="1"/>
  <c r="D321" i="1" l="1"/>
  <c r="E323" i="1"/>
  <c r="C322" i="1"/>
  <c r="A322" i="1"/>
  <c r="B322" i="1"/>
  <c r="D322" i="1" l="1"/>
  <c r="E324" i="1"/>
  <c r="C323" i="1"/>
  <c r="B323" i="1"/>
  <c r="A323" i="1"/>
  <c r="D323" i="1" l="1"/>
  <c r="E325" i="1"/>
  <c r="A324" i="1"/>
  <c r="B324" i="1"/>
  <c r="C324" i="1"/>
  <c r="D324" i="1" l="1"/>
  <c r="E326" i="1"/>
  <c r="C325" i="1"/>
  <c r="B325" i="1"/>
  <c r="A325" i="1"/>
  <c r="D325" i="1" l="1"/>
  <c r="E327" i="1"/>
  <c r="A326" i="1"/>
  <c r="B326" i="1"/>
  <c r="C326" i="1"/>
  <c r="D326" i="1" l="1"/>
  <c r="E328" i="1"/>
  <c r="C327" i="1"/>
  <c r="A327" i="1"/>
  <c r="B327" i="1"/>
  <c r="D327" i="1" l="1"/>
  <c r="E329" i="1"/>
  <c r="C328" i="1"/>
  <c r="A328" i="1"/>
  <c r="B328" i="1"/>
  <c r="D328" i="1" l="1"/>
  <c r="E330" i="1"/>
  <c r="C329" i="1"/>
  <c r="B329" i="1"/>
  <c r="A329" i="1"/>
  <c r="D329" i="1" l="1"/>
  <c r="E331" i="1"/>
  <c r="B330" i="1"/>
  <c r="C330" i="1"/>
  <c r="A330" i="1"/>
  <c r="D330" i="1" l="1"/>
  <c r="E332" i="1"/>
  <c r="A331" i="1"/>
  <c r="B331" i="1"/>
  <c r="C331" i="1"/>
  <c r="D331" i="1" s="1"/>
  <c r="E333" i="1" l="1"/>
  <c r="A332" i="1"/>
  <c r="C332" i="1"/>
  <c r="D332" i="1" s="1"/>
  <c r="B332" i="1"/>
  <c r="E334" i="1" l="1"/>
  <c r="C333" i="1"/>
  <c r="B333" i="1"/>
  <c r="A333" i="1"/>
  <c r="D333" i="1" l="1"/>
  <c r="E335" i="1"/>
  <c r="C334" i="1"/>
  <c r="B334" i="1"/>
  <c r="A334" i="1"/>
  <c r="D334" i="1" l="1"/>
  <c r="E336" i="1"/>
  <c r="C335" i="1"/>
  <c r="B335" i="1"/>
  <c r="A335" i="1"/>
  <c r="D335" i="1" l="1"/>
  <c r="E337" i="1"/>
  <c r="A336" i="1"/>
  <c r="C336" i="1"/>
  <c r="D336" i="1" s="1"/>
  <c r="B336" i="1"/>
  <c r="E338" i="1" l="1"/>
  <c r="C337" i="1"/>
  <c r="B337" i="1"/>
  <c r="A337" i="1"/>
  <c r="D337" i="1" l="1"/>
  <c r="E339" i="1"/>
  <c r="A338" i="1"/>
  <c r="C338" i="1"/>
  <c r="D338" i="1" s="1"/>
  <c r="B338" i="1"/>
  <c r="E340" i="1" l="1"/>
  <c r="C339" i="1"/>
  <c r="B339" i="1"/>
  <c r="A339" i="1"/>
  <c r="D339" i="1" l="1"/>
  <c r="E341" i="1"/>
  <c r="A340" i="1"/>
  <c r="B340" i="1"/>
  <c r="C340" i="1"/>
  <c r="D340" i="1" l="1"/>
  <c r="E342" i="1"/>
  <c r="C341" i="1"/>
  <c r="B341" i="1"/>
  <c r="A341" i="1"/>
  <c r="D341" i="1" l="1"/>
  <c r="E343" i="1"/>
  <c r="C342" i="1"/>
  <c r="A342" i="1"/>
  <c r="B342" i="1"/>
  <c r="D342" i="1" l="1"/>
  <c r="E344" i="1"/>
  <c r="C343" i="1"/>
  <c r="A343" i="1"/>
  <c r="B343" i="1"/>
  <c r="D343" i="1" l="1"/>
  <c r="E345" i="1"/>
  <c r="C344" i="1"/>
  <c r="A344" i="1"/>
  <c r="B344" i="1"/>
  <c r="D344" i="1" l="1"/>
  <c r="E346" i="1"/>
  <c r="C345" i="1"/>
  <c r="B345" i="1"/>
  <c r="A345" i="1"/>
  <c r="D345" i="1" l="1"/>
  <c r="E347" i="1"/>
  <c r="B346" i="1"/>
  <c r="C346" i="1"/>
  <c r="A346" i="1"/>
  <c r="D346" i="1" l="1"/>
  <c r="E348" i="1"/>
  <c r="A347" i="1"/>
  <c r="B347" i="1"/>
  <c r="C347" i="1"/>
  <c r="D347" i="1" l="1"/>
  <c r="E349" i="1"/>
  <c r="A348" i="1"/>
  <c r="C348" i="1"/>
  <c r="B348" i="1"/>
  <c r="D348" i="1" l="1"/>
  <c r="E350" i="1"/>
  <c r="C349" i="1"/>
  <c r="B349" i="1"/>
  <c r="A349" i="1"/>
  <c r="D349" i="1" l="1"/>
  <c r="E351" i="1"/>
  <c r="C350" i="1"/>
  <c r="A350" i="1"/>
  <c r="B350" i="1"/>
  <c r="D350" i="1" l="1"/>
  <c r="E352" i="1"/>
  <c r="B351" i="1"/>
  <c r="C351" i="1"/>
  <c r="A351" i="1"/>
  <c r="D351" i="1" l="1"/>
  <c r="E353" i="1"/>
  <c r="A352" i="1"/>
  <c r="B352" i="1"/>
  <c r="C352" i="1"/>
  <c r="D352" i="1" l="1"/>
  <c r="E354" i="1"/>
  <c r="C353" i="1"/>
  <c r="B353" i="1"/>
  <c r="A353" i="1"/>
  <c r="D353" i="1" l="1"/>
  <c r="E355" i="1"/>
  <c r="A354" i="1"/>
  <c r="C354" i="1"/>
  <c r="D354" i="1" s="1"/>
  <c r="B354" i="1"/>
  <c r="E356" i="1" l="1"/>
  <c r="C355" i="1"/>
  <c r="B355" i="1"/>
  <c r="A355" i="1"/>
  <c r="D355" i="1" l="1"/>
  <c r="E357" i="1"/>
  <c r="A356" i="1"/>
  <c r="C356" i="1"/>
  <c r="D356" i="1" s="1"/>
  <c r="B356" i="1"/>
  <c r="E358" i="1" l="1"/>
  <c r="C357" i="1"/>
  <c r="B357" i="1"/>
  <c r="A357" i="1"/>
  <c r="D357" i="1" l="1"/>
  <c r="E359" i="1"/>
  <c r="A358" i="1"/>
  <c r="C358" i="1"/>
  <c r="B358" i="1"/>
  <c r="D358" i="1" l="1"/>
  <c r="E360" i="1"/>
  <c r="A359" i="1"/>
  <c r="C359" i="1"/>
  <c r="D359" i="1" s="1"/>
  <c r="B359" i="1"/>
  <c r="E361" i="1" l="1"/>
  <c r="C360" i="1"/>
  <c r="A360" i="1"/>
  <c r="B360" i="1"/>
  <c r="D360" i="1" l="1"/>
  <c r="E362" i="1"/>
  <c r="C361" i="1"/>
  <c r="B361" i="1"/>
  <c r="A361" i="1"/>
  <c r="D361" i="1" l="1"/>
  <c r="E363" i="1"/>
  <c r="B362" i="1"/>
  <c r="C362" i="1"/>
  <c r="A362" i="1"/>
  <c r="D362" i="1" l="1"/>
  <c r="E364" i="1"/>
  <c r="C363" i="1"/>
  <c r="A363" i="1"/>
  <c r="B363" i="1"/>
  <c r="D363" i="1" l="1"/>
  <c r="E365" i="1"/>
  <c r="A364" i="1"/>
  <c r="C364" i="1"/>
  <c r="D364" i="1" s="1"/>
  <c r="B364" i="1"/>
  <c r="E366" i="1" l="1"/>
  <c r="C365" i="1"/>
  <c r="B365" i="1"/>
  <c r="A365" i="1"/>
  <c r="D365" i="1" l="1"/>
  <c r="E367" i="1"/>
  <c r="C366" i="1"/>
  <c r="B366" i="1"/>
  <c r="A366" i="1"/>
  <c r="D366" i="1" l="1"/>
  <c r="E368" i="1"/>
  <c r="B367" i="1"/>
  <c r="C367" i="1"/>
  <c r="A367" i="1"/>
  <c r="D367" i="1" l="1"/>
  <c r="E369" i="1"/>
  <c r="A368" i="1"/>
  <c r="B368" i="1"/>
  <c r="C368" i="1"/>
  <c r="D368" i="1" s="1"/>
  <c r="E370" i="1" l="1"/>
  <c r="C369" i="1"/>
  <c r="B369" i="1"/>
  <c r="A369" i="1"/>
  <c r="D369" i="1" l="1"/>
  <c r="E371" i="1"/>
  <c r="C370" i="1"/>
  <c r="A370" i="1"/>
  <c r="B370" i="1"/>
  <c r="D370" i="1" l="1"/>
  <c r="E372" i="1"/>
  <c r="C371" i="1"/>
  <c r="A371" i="1"/>
  <c r="B371" i="1"/>
  <c r="D371" i="1" l="1"/>
  <c r="E373" i="1"/>
  <c r="A372" i="1"/>
  <c r="B372" i="1"/>
  <c r="C372" i="1"/>
  <c r="D372" i="1" l="1"/>
  <c r="E374" i="1"/>
  <c r="C373" i="1"/>
  <c r="B373" i="1"/>
  <c r="A373" i="1"/>
  <c r="D373" i="1" l="1"/>
  <c r="E375" i="1"/>
  <c r="A374" i="1"/>
  <c r="B374" i="1"/>
  <c r="C374" i="1"/>
  <c r="D374" i="1" l="1"/>
  <c r="E376" i="1"/>
  <c r="A375" i="1"/>
  <c r="C375" i="1"/>
  <c r="B375" i="1"/>
  <c r="D375" i="1" l="1"/>
  <c r="E377" i="1"/>
  <c r="C376" i="1"/>
  <c r="A376" i="1"/>
  <c r="B376" i="1"/>
  <c r="D376" i="1" l="1"/>
  <c r="E378" i="1"/>
  <c r="C377" i="1"/>
  <c r="B377" i="1"/>
  <c r="A377" i="1"/>
  <c r="D377" i="1" l="1"/>
  <c r="E379" i="1"/>
  <c r="C378" i="1"/>
  <c r="B378" i="1"/>
  <c r="A378" i="1"/>
  <c r="D378" i="1" l="1"/>
  <c r="E380" i="1"/>
  <c r="A379" i="1"/>
  <c r="C379" i="1"/>
  <c r="B379" i="1"/>
  <c r="D379" i="1" l="1"/>
  <c r="E381" i="1"/>
  <c r="A380" i="1"/>
  <c r="C380" i="1"/>
  <c r="D380" i="1" s="1"/>
  <c r="B380" i="1"/>
  <c r="E382" i="1" l="1"/>
  <c r="C381" i="1"/>
  <c r="B381" i="1"/>
  <c r="A381" i="1"/>
  <c r="D381" i="1" l="1"/>
  <c r="E383" i="1"/>
  <c r="C382" i="1"/>
  <c r="B382" i="1"/>
  <c r="A382" i="1"/>
  <c r="D382" i="1" l="1"/>
  <c r="E384" i="1"/>
  <c r="B383" i="1"/>
  <c r="C383" i="1"/>
  <c r="A383" i="1"/>
  <c r="D383" i="1" l="1"/>
  <c r="E385" i="1"/>
  <c r="A384" i="1"/>
  <c r="C384" i="1"/>
  <c r="D384" i="1" s="1"/>
  <c r="B384" i="1"/>
  <c r="E386" i="1" l="1"/>
  <c r="C385" i="1"/>
  <c r="B385" i="1"/>
  <c r="A385" i="1"/>
  <c r="D385" i="1" l="1"/>
  <c r="E387" i="1"/>
  <c r="C386" i="1"/>
  <c r="A386" i="1"/>
  <c r="B386" i="1"/>
  <c r="D386" i="1" l="1"/>
  <c r="E388" i="1"/>
  <c r="C387" i="1"/>
  <c r="B387" i="1"/>
  <c r="A387" i="1"/>
  <c r="D387" i="1" l="1"/>
  <c r="E389" i="1"/>
  <c r="A388" i="1"/>
  <c r="B388" i="1"/>
  <c r="C388" i="1"/>
  <c r="D388" i="1" l="1"/>
  <c r="E390" i="1"/>
  <c r="C389" i="1"/>
  <c r="B389" i="1"/>
  <c r="A389" i="1"/>
  <c r="D389" i="1" l="1"/>
  <c r="E391" i="1"/>
  <c r="A390" i="1"/>
  <c r="B390" i="1"/>
  <c r="C390" i="1"/>
  <c r="D390" i="1" l="1"/>
  <c r="E392" i="1"/>
  <c r="C391" i="1"/>
  <c r="A391" i="1"/>
  <c r="B391" i="1"/>
  <c r="D391" i="1" l="1"/>
  <c r="E393" i="1"/>
  <c r="C392" i="1"/>
  <c r="A392" i="1"/>
  <c r="B392" i="1"/>
  <c r="D392" i="1" l="1"/>
  <c r="E394" i="1"/>
  <c r="C393" i="1"/>
  <c r="B393" i="1"/>
  <c r="A393" i="1"/>
  <c r="D393" i="1" l="1"/>
  <c r="E395" i="1"/>
  <c r="B394" i="1"/>
  <c r="C394" i="1"/>
  <c r="A394" i="1"/>
  <c r="D394" i="1" l="1"/>
  <c r="E396" i="1"/>
  <c r="A395" i="1"/>
  <c r="B395" i="1"/>
  <c r="C395" i="1"/>
  <c r="D395" i="1" l="1"/>
  <c r="E397" i="1"/>
  <c r="A396" i="1"/>
  <c r="C396" i="1"/>
  <c r="B396" i="1"/>
  <c r="D396" i="1" l="1"/>
  <c r="E398" i="1"/>
  <c r="C397" i="1"/>
  <c r="B397" i="1"/>
  <c r="A397" i="1"/>
  <c r="D397" i="1" l="1"/>
  <c r="E399" i="1"/>
  <c r="C398" i="1"/>
  <c r="B398" i="1"/>
  <c r="A398" i="1"/>
  <c r="D398" i="1" l="1"/>
  <c r="E400" i="1"/>
  <c r="C399" i="1"/>
  <c r="B399" i="1"/>
  <c r="A399" i="1"/>
  <c r="D399" i="1" l="1"/>
  <c r="E401" i="1"/>
  <c r="A400" i="1"/>
  <c r="C400" i="1"/>
  <c r="B400" i="1"/>
  <c r="D400" i="1" l="1"/>
  <c r="E402" i="1"/>
  <c r="C401" i="1"/>
  <c r="B401" i="1"/>
  <c r="A401" i="1"/>
  <c r="D401" i="1" l="1"/>
  <c r="E403" i="1"/>
  <c r="A402" i="1"/>
  <c r="C402" i="1"/>
  <c r="D402" i="1" s="1"/>
  <c r="B402" i="1"/>
  <c r="E404" i="1" l="1"/>
  <c r="C403" i="1"/>
  <c r="B403" i="1"/>
  <c r="A403" i="1"/>
  <c r="D403" i="1" l="1"/>
  <c r="E405" i="1"/>
  <c r="A404" i="1"/>
  <c r="B404" i="1"/>
  <c r="C404" i="1"/>
  <c r="D404" i="1" l="1"/>
  <c r="E406" i="1"/>
  <c r="C405" i="1"/>
  <c r="B405" i="1"/>
  <c r="A405" i="1"/>
  <c r="D405" i="1" l="1"/>
  <c r="E407" i="1"/>
  <c r="C406" i="1"/>
  <c r="A406" i="1"/>
  <c r="B406" i="1"/>
  <c r="D406" i="1" l="1"/>
  <c r="E408" i="1"/>
  <c r="C407" i="1"/>
  <c r="A407" i="1"/>
  <c r="B407" i="1"/>
  <c r="D407" i="1" l="1"/>
  <c r="E409" i="1"/>
  <c r="C408" i="1"/>
  <c r="A408" i="1"/>
  <c r="B408" i="1"/>
  <c r="D408" i="1" l="1"/>
  <c r="E410" i="1"/>
  <c r="C409" i="1"/>
  <c r="B409" i="1"/>
  <c r="A409" i="1"/>
  <c r="D409" i="1" l="1"/>
  <c r="E411" i="1"/>
  <c r="B410" i="1"/>
  <c r="C410" i="1"/>
  <c r="A410" i="1"/>
  <c r="D410" i="1" l="1"/>
  <c r="E412" i="1"/>
  <c r="A411" i="1"/>
  <c r="B411" i="1"/>
  <c r="C411" i="1"/>
  <c r="D411" i="1" l="1"/>
  <c r="E413" i="1"/>
  <c r="A412" i="1"/>
  <c r="C412" i="1"/>
  <c r="D412" i="1" s="1"/>
  <c r="B412" i="1"/>
  <c r="E414" i="1" l="1"/>
  <c r="C413" i="1"/>
  <c r="B413" i="1"/>
  <c r="A413" i="1"/>
  <c r="D413" i="1" l="1"/>
  <c r="E415" i="1"/>
  <c r="C414" i="1"/>
  <c r="A414" i="1"/>
  <c r="B414" i="1"/>
  <c r="D414" i="1" l="1"/>
  <c r="E416" i="1"/>
  <c r="B415" i="1"/>
  <c r="C415" i="1"/>
  <c r="A415" i="1"/>
  <c r="D415" i="1" l="1"/>
  <c r="E417" i="1"/>
  <c r="A416" i="1"/>
  <c r="B416" i="1"/>
  <c r="C416" i="1"/>
  <c r="D416" i="1" l="1"/>
  <c r="E418" i="1"/>
  <c r="C417" i="1"/>
  <c r="B417" i="1"/>
  <c r="A417" i="1"/>
  <c r="D417" i="1" l="1"/>
  <c r="E419" i="1"/>
  <c r="A418" i="1"/>
  <c r="C418" i="1"/>
  <c r="B418" i="1"/>
  <c r="D418" i="1" l="1"/>
  <c r="E420" i="1"/>
  <c r="C419" i="1"/>
  <c r="B419" i="1"/>
  <c r="A419" i="1"/>
  <c r="D419" i="1" l="1"/>
  <c r="E421" i="1"/>
  <c r="A420" i="1"/>
  <c r="C420" i="1"/>
  <c r="B420" i="1"/>
  <c r="D420" i="1" l="1"/>
  <c r="E422" i="1"/>
  <c r="C421" i="1"/>
  <c r="B421" i="1"/>
  <c r="A421" i="1"/>
  <c r="D421" i="1" l="1"/>
  <c r="E423" i="1"/>
  <c r="A422" i="1"/>
  <c r="C422" i="1"/>
  <c r="B422" i="1"/>
  <c r="D422" i="1" l="1"/>
  <c r="E424" i="1"/>
  <c r="A423" i="1"/>
  <c r="C423" i="1"/>
  <c r="D423" i="1" s="1"/>
  <c r="B423" i="1"/>
  <c r="E425" i="1" l="1"/>
  <c r="C424" i="1"/>
  <c r="A424" i="1"/>
  <c r="B424" i="1"/>
  <c r="D424" i="1" l="1"/>
  <c r="E426" i="1"/>
  <c r="C425" i="1"/>
  <c r="B425" i="1"/>
  <c r="A425" i="1"/>
  <c r="D425" i="1" l="1"/>
  <c r="E427" i="1"/>
  <c r="B426" i="1"/>
  <c r="C426" i="1"/>
  <c r="A426" i="1"/>
  <c r="D426" i="1" l="1"/>
  <c r="E428" i="1"/>
  <c r="C427" i="1"/>
  <c r="A427" i="1"/>
  <c r="B427" i="1"/>
  <c r="D427" i="1" l="1"/>
  <c r="E429" i="1"/>
  <c r="A428" i="1"/>
  <c r="C428" i="1"/>
  <c r="D428" i="1" s="1"/>
  <c r="B428" i="1"/>
  <c r="E430" i="1" l="1"/>
  <c r="C429" i="1"/>
  <c r="B429" i="1"/>
  <c r="A429" i="1"/>
  <c r="D429" i="1" l="1"/>
  <c r="E431" i="1"/>
  <c r="C430" i="1"/>
  <c r="B430" i="1"/>
  <c r="A430" i="1"/>
  <c r="D430" i="1" l="1"/>
  <c r="E432" i="1"/>
  <c r="B431" i="1"/>
  <c r="C431" i="1"/>
  <c r="A431" i="1"/>
  <c r="D431" i="1" l="1"/>
  <c r="E433" i="1"/>
  <c r="A432" i="1"/>
  <c r="B432" i="1"/>
  <c r="C432" i="1"/>
  <c r="D432" i="1" l="1"/>
  <c r="E434" i="1"/>
  <c r="C433" i="1"/>
  <c r="B433" i="1"/>
  <c r="A433" i="1"/>
  <c r="D433" i="1" l="1"/>
  <c r="E435" i="1"/>
  <c r="C434" i="1"/>
  <c r="A434" i="1"/>
  <c r="B434" i="1"/>
  <c r="D434" i="1" l="1"/>
  <c r="E436" i="1"/>
  <c r="C435" i="1"/>
  <c r="B435" i="1"/>
  <c r="A435" i="1"/>
  <c r="D435" i="1" l="1"/>
  <c r="E437" i="1"/>
  <c r="A436" i="1"/>
  <c r="B436" i="1"/>
  <c r="C436" i="1"/>
  <c r="D436" i="1" l="1"/>
  <c r="E438" i="1"/>
  <c r="C437" i="1"/>
  <c r="B437" i="1"/>
  <c r="A437" i="1"/>
  <c r="D437" i="1" l="1"/>
  <c r="E439" i="1"/>
  <c r="A438" i="1"/>
  <c r="B438" i="1"/>
  <c r="C438" i="1"/>
  <c r="D438" i="1" l="1"/>
  <c r="E440" i="1"/>
  <c r="A439" i="1"/>
  <c r="B439" i="1"/>
  <c r="C439" i="1"/>
  <c r="D439" i="1" l="1"/>
  <c r="E441" i="1"/>
  <c r="C440" i="1"/>
  <c r="A440" i="1"/>
  <c r="B440" i="1"/>
  <c r="D440" i="1" l="1"/>
  <c r="E442" i="1"/>
  <c r="C441" i="1"/>
  <c r="B441" i="1"/>
  <c r="A441" i="1"/>
  <c r="D441" i="1" l="1"/>
  <c r="E443" i="1"/>
  <c r="C442" i="1"/>
  <c r="B442" i="1"/>
  <c r="A442" i="1"/>
  <c r="D442" i="1" l="1"/>
  <c r="E444" i="1"/>
  <c r="A443" i="1"/>
  <c r="C443" i="1"/>
  <c r="B443" i="1"/>
  <c r="D443" i="1" l="1"/>
  <c r="E445" i="1"/>
  <c r="A444" i="1"/>
  <c r="C444" i="1"/>
  <c r="B444" i="1"/>
  <c r="D444" i="1" l="1"/>
  <c r="E446" i="1"/>
  <c r="C445" i="1"/>
  <c r="B445" i="1"/>
  <c r="A445" i="1"/>
  <c r="D445" i="1" l="1"/>
  <c r="E447" i="1"/>
  <c r="C446" i="1"/>
  <c r="A446" i="1"/>
  <c r="B446" i="1"/>
  <c r="D446" i="1" l="1"/>
  <c r="E448" i="1"/>
  <c r="B447" i="1"/>
  <c r="C447" i="1"/>
  <c r="A447" i="1"/>
  <c r="D447" i="1" l="1"/>
  <c r="E449" i="1"/>
  <c r="A448" i="1"/>
  <c r="C448" i="1"/>
  <c r="B448" i="1"/>
  <c r="D448" i="1" l="1"/>
  <c r="E450" i="1"/>
  <c r="C449" i="1"/>
  <c r="B449" i="1"/>
  <c r="A449" i="1"/>
  <c r="D449" i="1" l="1"/>
  <c r="E451" i="1"/>
  <c r="C450" i="1"/>
  <c r="A450" i="1"/>
  <c r="B450" i="1"/>
  <c r="D450" i="1" l="1"/>
  <c r="E452" i="1"/>
  <c r="C451" i="1"/>
  <c r="B451" i="1"/>
  <c r="A451" i="1"/>
  <c r="D451" i="1" l="1"/>
  <c r="E453" i="1"/>
  <c r="A452" i="1"/>
  <c r="B452" i="1"/>
  <c r="C452" i="1"/>
  <c r="D452" i="1" l="1"/>
  <c r="E454" i="1"/>
  <c r="C453" i="1"/>
  <c r="B453" i="1"/>
  <c r="A453" i="1"/>
  <c r="D453" i="1" l="1"/>
  <c r="E455" i="1"/>
  <c r="A454" i="1"/>
  <c r="B454" i="1"/>
  <c r="C454" i="1"/>
  <c r="D454" i="1" l="1"/>
  <c r="E456" i="1"/>
  <c r="C455" i="1"/>
  <c r="A455" i="1"/>
  <c r="B455" i="1"/>
  <c r="D455" i="1" l="1"/>
  <c r="E457" i="1"/>
  <c r="C456" i="1"/>
  <c r="A456" i="1"/>
  <c r="B456" i="1"/>
  <c r="D456" i="1" l="1"/>
  <c r="E458" i="1"/>
  <c r="C457" i="1"/>
  <c r="B457" i="1"/>
  <c r="A457" i="1"/>
  <c r="D457" i="1" l="1"/>
  <c r="E459" i="1"/>
  <c r="B458" i="1"/>
  <c r="C458" i="1"/>
  <c r="A458" i="1"/>
  <c r="D458" i="1" l="1"/>
  <c r="E460" i="1"/>
  <c r="A459" i="1"/>
  <c r="B459" i="1"/>
  <c r="C459" i="1"/>
  <c r="D459" i="1" l="1"/>
  <c r="E461" i="1"/>
  <c r="A460" i="1"/>
  <c r="C460" i="1"/>
  <c r="B460" i="1"/>
  <c r="D460" i="1" l="1"/>
  <c r="E462" i="1"/>
  <c r="C461" i="1"/>
  <c r="B461" i="1"/>
  <c r="A461" i="1"/>
  <c r="D461" i="1" l="1"/>
  <c r="E463" i="1"/>
  <c r="C462" i="1"/>
  <c r="B462" i="1"/>
  <c r="A462" i="1"/>
  <c r="D462" i="1" l="1"/>
  <c r="E464" i="1"/>
  <c r="C463" i="1"/>
  <c r="B463" i="1"/>
  <c r="A463" i="1"/>
  <c r="D463" i="1" l="1"/>
  <c r="E465" i="1"/>
  <c r="A464" i="1"/>
  <c r="C464" i="1"/>
  <c r="D464" i="1" s="1"/>
  <c r="B464" i="1"/>
  <c r="E466" i="1" l="1"/>
  <c r="C465" i="1"/>
  <c r="B465" i="1"/>
  <c r="A465" i="1"/>
  <c r="D465" i="1" l="1"/>
  <c r="E467" i="1"/>
  <c r="A466" i="1"/>
  <c r="C466" i="1"/>
  <c r="B466" i="1"/>
  <c r="D466" i="1" l="1"/>
  <c r="E468" i="1"/>
  <c r="C467" i="1"/>
  <c r="A467" i="1"/>
  <c r="B467" i="1"/>
  <c r="D467" i="1" l="1"/>
  <c r="E469" i="1"/>
  <c r="A468" i="1"/>
  <c r="B468" i="1"/>
  <c r="C468" i="1"/>
  <c r="D468" i="1" l="1"/>
  <c r="E470" i="1"/>
  <c r="C469" i="1"/>
  <c r="B469" i="1"/>
  <c r="A469" i="1"/>
  <c r="D469" i="1" l="1"/>
  <c r="E471" i="1"/>
  <c r="C470" i="1"/>
  <c r="A470" i="1"/>
  <c r="B470" i="1"/>
  <c r="D470" i="1" l="1"/>
  <c r="E472" i="1"/>
  <c r="C471" i="1"/>
  <c r="A471" i="1"/>
  <c r="B471" i="1"/>
  <c r="D471" i="1" l="1"/>
  <c r="E473" i="1"/>
  <c r="C472" i="1"/>
  <c r="A472" i="1"/>
  <c r="B472" i="1"/>
  <c r="D472" i="1" l="1"/>
  <c r="E474" i="1"/>
  <c r="C473" i="1"/>
  <c r="B473" i="1"/>
  <c r="A473" i="1"/>
  <c r="D473" i="1" l="1"/>
  <c r="E475" i="1"/>
  <c r="B474" i="1"/>
  <c r="C474" i="1"/>
  <c r="A474" i="1"/>
  <c r="D474" i="1" l="1"/>
  <c r="E476" i="1"/>
  <c r="A475" i="1"/>
  <c r="B475" i="1"/>
  <c r="C475" i="1"/>
  <c r="D475" i="1" l="1"/>
  <c r="E477" i="1"/>
  <c r="A476" i="1"/>
  <c r="C476" i="1"/>
  <c r="D476" i="1" s="1"/>
  <c r="B476" i="1"/>
  <c r="E478" i="1" l="1"/>
  <c r="C477" i="1"/>
  <c r="B477" i="1"/>
  <c r="A477" i="1"/>
  <c r="D477" i="1" l="1"/>
  <c r="E479" i="1"/>
  <c r="C478" i="1"/>
  <c r="A478" i="1"/>
  <c r="B478" i="1"/>
  <c r="D478" i="1" l="1"/>
  <c r="E480" i="1"/>
  <c r="B479" i="1"/>
  <c r="C479" i="1"/>
  <c r="A479" i="1"/>
  <c r="D479" i="1" l="1"/>
  <c r="E481" i="1"/>
  <c r="A480" i="1"/>
  <c r="B480" i="1"/>
  <c r="C480" i="1"/>
  <c r="D480" i="1" l="1"/>
  <c r="E482" i="1"/>
  <c r="C481" i="1"/>
  <c r="B481" i="1"/>
  <c r="A481" i="1"/>
  <c r="D481" i="1" l="1"/>
  <c r="E483" i="1"/>
  <c r="A482" i="1"/>
  <c r="C482" i="1"/>
  <c r="B482" i="1"/>
  <c r="D482" i="1" l="1"/>
  <c r="E484" i="1"/>
  <c r="C483" i="1"/>
  <c r="B483" i="1"/>
  <c r="A483" i="1"/>
  <c r="D483" i="1" l="1"/>
  <c r="E485" i="1"/>
  <c r="A484" i="1"/>
  <c r="C484" i="1"/>
  <c r="B484" i="1"/>
  <c r="D484" i="1" l="1"/>
  <c r="E486" i="1"/>
  <c r="C485" i="1"/>
  <c r="B485" i="1"/>
  <c r="A485" i="1"/>
  <c r="D485" i="1" l="1"/>
  <c r="E487" i="1"/>
  <c r="A486" i="1"/>
  <c r="C486" i="1"/>
  <c r="D486" i="1" s="1"/>
  <c r="B486" i="1"/>
  <c r="E488" i="1" l="1"/>
  <c r="A487" i="1"/>
  <c r="C487" i="1"/>
  <c r="D487" i="1" s="1"/>
  <c r="B487" i="1"/>
  <c r="E489" i="1" l="1"/>
  <c r="C488" i="1"/>
  <c r="A488" i="1"/>
  <c r="B488" i="1"/>
  <c r="D488" i="1" l="1"/>
  <c r="E490" i="1"/>
  <c r="C489" i="1"/>
  <c r="B489" i="1"/>
  <c r="A489" i="1"/>
  <c r="D489" i="1" l="1"/>
  <c r="E491" i="1"/>
  <c r="B490" i="1"/>
  <c r="C490" i="1"/>
  <c r="A490" i="1"/>
  <c r="D490" i="1" l="1"/>
  <c r="E492" i="1"/>
  <c r="C491" i="1"/>
  <c r="A491" i="1"/>
  <c r="B491" i="1"/>
  <c r="D491" i="1" l="1"/>
  <c r="E493" i="1"/>
  <c r="A492" i="1"/>
  <c r="C492" i="1"/>
  <c r="D492" i="1" s="1"/>
  <c r="B492" i="1"/>
  <c r="E494" i="1" l="1"/>
  <c r="C493" i="1"/>
  <c r="B493" i="1"/>
  <c r="A493" i="1"/>
  <c r="D493" i="1" l="1"/>
  <c r="E495" i="1"/>
  <c r="C494" i="1"/>
  <c r="B494" i="1"/>
  <c r="A494" i="1"/>
  <c r="D494" i="1" l="1"/>
  <c r="E496" i="1"/>
  <c r="B495" i="1"/>
  <c r="C495" i="1"/>
  <c r="A495" i="1"/>
  <c r="D495" i="1" l="1"/>
  <c r="E497" i="1"/>
  <c r="A496" i="1"/>
  <c r="B496" i="1"/>
  <c r="C496" i="1"/>
  <c r="D496" i="1" l="1"/>
  <c r="E498" i="1"/>
  <c r="C497" i="1"/>
  <c r="B497" i="1"/>
  <c r="A497" i="1"/>
  <c r="D497" i="1" l="1"/>
  <c r="E499" i="1"/>
  <c r="C498" i="1"/>
  <c r="A498" i="1"/>
  <c r="B498" i="1"/>
  <c r="D498" i="1" l="1"/>
  <c r="E500" i="1"/>
  <c r="C499" i="1"/>
  <c r="A499" i="1"/>
  <c r="B499" i="1"/>
  <c r="D499" i="1" l="1"/>
  <c r="E501" i="1"/>
  <c r="A500" i="1"/>
  <c r="B500" i="1"/>
  <c r="C500" i="1"/>
  <c r="D500" i="1" l="1"/>
  <c r="E502" i="1"/>
  <c r="C501" i="1"/>
  <c r="B501" i="1"/>
  <c r="A501" i="1"/>
  <c r="D501" i="1" l="1"/>
  <c r="E503" i="1"/>
  <c r="A502" i="1"/>
  <c r="B502" i="1"/>
  <c r="C502" i="1"/>
  <c r="D502" i="1" l="1"/>
  <c r="E504" i="1"/>
  <c r="A503" i="1"/>
  <c r="C503" i="1"/>
  <c r="D503" i="1" s="1"/>
  <c r="B503" i="1"/>
  <c r="E505" i="1" l="1"/>
  <c r="C504" i="1"/>
  <c r="A504" i="1"/>
  <c r="B504" i="1"/>
  <c r="D504" i="1" l="1"/>
  <c r="E506" i="1"/>
  <c r="C505" i="1"/>
  <c r="B505" i="1"/>
  <c r="A505" i="1"/>
  <c r="D505" i="1" l="1"/>
  <c r="E507" i="1"/>
  <c r="C506" i="1"/>
  <c r="B506" i="1"/>
  <c r="A506" i="1"/>
  <c r="D506" i="1" l="1"/>
  <c r="E508" i="1"/>
  <c r="A507" i="1"/>
  <c r="C507" i="1"/>
  <c r="D507" i="1" s="1"/>
  <c r="B507" i="1"/>
  <c r="E509" i="1" l="1"/>
  <c r="A508" i="1"/>
  <c r="C508" i="1"/>
  <c r="D508" i="1" s="1"/>
  <c r="B508" i="1"/>
  <c r="E510" i="1" l="1"/>
  <c r="C509" i="1"/>
  <c r="B509" i="1"/>
  <c r="A509" i="1"/>
  <c r="D509" i="1" l="1"/>
  <c r="E511" i="1"/>
  <c r="C510" i="1"/>
  <c r="B510" i="1"/>
  <c r="A510" i="1"/>
  <c r="D510" i="1" l="1"/>
  <c r="E512" i="1"/>
  <c r="B511" i="1"/>
  <c r="C511" i="1"/>
  <c r="A511" i="1"/>
  <c r="D511" i="1" l="1"/>
  <c r="E513" i="1"/>
  <c r="A512" i="1"/>
  <c r="C512" i="1"/>
  <c r="D512" i="1" s="1"/>
  <c r="B512" i="1"/>
  <c r="E514" i="1" l="1"/>
  <c r="C513" i="1"/>
  <c r="B513" i="1"/>
  <c r="A513" i="1"/>
  <c r="D513" i="1" l="1"/>
  <c r="E515" i="1"/>
  <c r="C514" i="1"/>
  <c r="A514" i="1"/>
  <c r="B514" i="1"/>
  <c r="D514" i="1" l="1"/>
  <c r="E516" i="1"/>
  <c r="C515" i="1"/>
  <c r="B515" i="1"/>
  <c r="A515" i="1"/>
  <c r="D515" i="1" l="1"/>
  <c r="E517" i="1"/>
  <c r="A516" i="1"/>
  <c r="B516" i="1"/>
  <c r="C516" i="1"/>
  <c r="D516" i="1" l="1"/>
  <c r="E518" i="1"/>
  <c r="C517" i="1"/>
  <c r="B517" i="1"/>
  <c r="A517" i="1"/>
  <c r="D517" i="1" l="1"/>
  <c r="E519" i="1"/>
  <c r="A518" i="1"/>
  <c r="B518" i="1"/>
  <c r="C518" i="1"/>
  <c r="D518" i="1" l="1"/>
  <c r="E520" i="1"/>
  <c r="C519" i="1"/>
  <c r="A519" i="1"/>
  <c r="B519" i="1"/>
  <c r="D519" i="1" l="1"/>
  <c r="E521" i="1"/>
  <c r="C520" i="1"/>
  <c r="A520" i="1"/>
  <c r="B520" i="1"/>
  <c r="D520" i="1" l="1"/>
  <c r="E522" i="1"/>
  <c r="C521" i="1"/>
  <c r="B521" i="1"/>
  <c r="A521" i="1"/>
  <c r="D521" i="1" l="1"/>
  <c r="E523" i="1"/>
  <c r="B522" i="1"/>
  <c r="C522" i="1"/>
  <c r="A522" i="1"/>
  <c r="D522" i="1" l="1"/>
  <c r="E524" i="1"/>
  <c r="A523" i="1"/>
  <c r="B523" i="1"/>
  <c r="C523" i="1"/>
  <c r="D523" i="1" l="1"/>
  <c r="E525" i="1"/>
  <c r="A524" i="1"/>
  <c r="B524" i="1"/>
  <c r="C524" i="1"/>
  <c r="D524" i="1" l="1"/>
  <c r="E526" i="1"/>
  <c r="C525" i="1"/>
  <c r="B525" i="1"/>
  <c r="A525" i="1"/>
  <c r="D525" i="1" l="1"/>
  <c r="E527" i="1"/>
  <c r="C526" i="1"/>
  <c r="B526" i="1"/>
  <c r="A526" i="1"/>
  <c r="D526" i="1" l="1"/>
  <c r="E528" i="1"/>
  <c r="C527" i="1"/>
  <c r="B527" i="1"/>
  <c r="A527" i="1"/>
  <c r="D527" i="1" l="1"/>
  <c r="E529" i="1"/>
  <c r="A528" i="1"/>
  <c r="C528" i="1"/>
  <c r="B528" i="1"/>
  <c r="D528" i="1" l="1"/>
  <c r="E530" i="1"/>
  <c r="C529" i="1"/>
  <c r="B529" i="1"/>
  <c r="A529" i="1"/>
  <c r="D529" i="1" l="1"/>
  <c r="E531" i="1"/>
  <c r="C530" i="1"/>
  <c r="A530" i="1"/>
  <c r="B530" i="1"/>
  <c r="D530" i="1" l="1"/>
  <c r="E532" i="1"/>
  <c r="C531" i="1"/>
  <c r="A531" i="1"/>
  <c r="B531" i="1"/>
  <c r="D531" i="1" l="1"/>
  <c r="E533" i="1"/>
  <c r="A532" i="1"/>
  <c r="B532" i="1"/>
  <c r="C532" i="1"/>
  <c r="D532" i="1" l="1"/>
  <c r="E534" i="1"/>
  <c r="C533" i="1"/>
  <c r="B533" i="1"/>
  <c r="A533" i="1"/>
  <c r="D533" i="1" l="1"/>
  <c r="E535" i="1"/>
  <c r="C534" i="1"/>
  <c r="A534" i="1"/>
  <c r="B534" i="1"/>
  <c r="D534" i="1" l="1"/>
  <c r="E536" i="1"/>
  <c r="C535" i="1"/>
  <c r="A535" i="1"/>
  <c r="B535" i="1"/>
  <c r="D535" i="1" l="1"/>
  <c r="E537" i="1"/>
  <c r="C536" i="1"/>
  <c r="A536" i="1"/>
  <c r="B536" i="1"/>
  <c r="D536" i="1" l="1"/>
  <c r="E538" i="1"/>
  <c r="C537" i="1"/>
  <c r="B537" i="1"/>
  <c r="A537" i="1"/>
  <c r="D537" i="1" l="1"/>
  <c r="E539" i="1"/>
  <c r="B538" i="1"/>
  <c r="C538" i="1"/>
  <c r="A538" i="1"/>
  <c r="D538" i="1" l="1"/>
  <c r="E540" i="1"/>
  <c r="A539" i="1"/>
  <c r="B539" i="1"/>
  <c r="C539" i="1"/>
  <c r="D539" i="1" l="1"/>
  <c r="E541" i="1"/>
  <c r="A540" i="1"/>
  <c r="C540" i="1"/>
  <c r="D540" i="1" s="1"/>
  <c r="B540" i="1"/>
  <c r="E542" i="1" l="1"/>
  <c r="C541" i="1"/>
  <c r="B541" i="1"/>
  <c r="A541" i="1"/>
  <c r="D541" i="1" l="1"/>
  <c r="E543" i="1"/>
  <c r="C542" i="1"/>
  <c r="B542" i="1"/>
  <c r="A542" i="1"/>
  <c r="D542" i="1" l="1"/>
  <c r="E544" i="1"/>
  <c r="B543" i="1"/>
  <c r="C543" i="1"/>
  <c r="A543" i="1"/>
  <c r="D543" i="1" l="1"/>
  <c r="E545" i="1"/>
  <c r="A544" i="1"/>
  <c r="B544" i="1"/>
  <c r="C544" i="1"/>
  <c r="D544" i="1" l="1"/>
  <c r="E546" i="1"/>
  <c r="C545" i="1"/>
  <c r="B545" i="1"/>
  <c r="A545" i="1"/>
  <c r="D545" i="1" l="1"/>
  <c r="E547" i="1"/>
  <c r="A546" i="1"/>
  <c r="C546" i="1"/>
  <c r="D546" i="1" s="1"/>
  <c r="B546" i="1"/>
  <c r="E548" i="1" l="1"/>
  <c r="C547" i="1"/>
  <c r="B547" i="1"/>
  <c r="A547" i="1"/>
  <c r="D547" i="1" l="1"/>
  <c r="E549" i="1"/>
  <c r="A548" i="1"/>
  <c r="C548" i="1"/>
  <c r="D548" i="1" s="1"/>
  <c r="B548" i="1"/>
  <c r="E550" i="1" l="1"/>
  <c r="C549" i="1"/>
  <c r="B549" i="1"/>
  <c r="A549" i="1"/>
  <c r="D549" i="1" l="1"/>
  <c r="E551" i="1"/>
  <c r="A550" i="1"/>
  <c r="C550" i="1"/>
  <c r="B550" i="1"/>
  <c r="D550" i="1" l="1"/>
  <c r="E552" i="1"/>
  <c r="A551" i="1"/>
  <c r="C551" i="1"/>
  <c r="B551" i="1"/>
  <c r="D551" i="1" l="1"/>
  <c r="E553" i="1"/>
  <c r="C552" i="1"/>
  <c r="A552" i="1"/>
  <c r="B552" i="1"/>
  <c r="D552" i="1" l="1"/>
  <c r="E554" i="1"/>
  <c r="C553" i="1"/>
  <c r="B553" i="1"/>
  <c r="A553" i="1"/>
  <c r="D553" i="1" l="1"/>
  <c r="E555" i="1"/>
  <c r="B554" i="1"/>
  <c r="C554" i="1"/>
  <c r="A554" i="1"/>
  <c r="D554" i="1" l="1"/>
  <c r="E556" i="1"/>
  <c r="C555" i="1"/>
  <c r="A555" i="1"/>
  <c r="B555" i="1"/>
  <c r="D555" i="1" l="1"/>
  <c r="E557" i="1"/>
  <c r="A556" i="1"/>
  <c r="C556" i="1"/>
  <c r="D556" i="1" s="1"/>
  <c r="B556" i="1"/>
  <c r="E558" i="1" l="1"/>
  <c r="C557" i="1"/>
  <c r="B557" i="1"/>
  <c r="A557" i="1"/>
  <c r="D557" i="1" l="1"/>
  <c r="E559" i="1"/>
  <c r="C558" i="1"/>
  <c r="B558" i="1"/>
  <c r="A558" i="1"/>
  <c r="D558" i="1" l="1"/>
  <c r="E560" i="1"/>
  <c r="B559" i="1"/>
  <c r="C559" i="1"/>
  <c r="A559" i="1"/>
  <c r="D559" i="1" l="1"/>
  <c r="E561" i="1"/>
  <c r="A560" i="1"/>
  <c r="B560" i="1"/>
  <c r="C560" i="1"/>
  <c r="D560" i="1" s="1"/>
  <c r="E562" i="1" l="1"/>
  <c r="C561" i="1"/>
  <c r="B561" i="1"/>
  <c r="A561" i="1"/>
  <c r="D561" i="1" l="1"/>
  <c r="E563" i="1"/>
  <c r="C562" i="1"/>
  <c r="A562" i="1"/>
  <c r="B562" i="1"/>
  <c r="D562" i="1" l="1"/>
  <c r="E564" i="1"/>
  <c r="C563" i="1"/>
  <c r="B563" i="1"/>
  <c r="A563" i="1"/>
  <c r="D563" i="1" l="1"/>
  <c r="E565" i="1"/>
  <c r="A564" i="1"/>
  <c r="B564" i="1"/>
  <c r="C564" i="1"/>
  <c r="D564" i="1" l="1"/>
  <c r="E566" i="1"/>
  <c r="C565" i="1"/>
  <c r="B565" i="1"/>
  <c r="A565" i="1"/>
  <c r="D565" i="1" l="1"/>
  <c r="E567" i="1"/>
  <c r="A566" i="1"/>
  <c r="B566" i="1"/>
  <c r="C566" i="1"/>
  <c r="D566" i="1" l="1"/>
  <c r="E568" i="1"/>
  <c r="A567" i="1"/>
  <c r="C567" i="1"/>
  <c r="D567" i="1" s="1"/>
  <c r="B567" i="1"/>
  <c r="E569" i="1" l="1"/>
  <c r="C568" i="1"/>
  <c r="A568" i="1"/>
  <c r="B568" i="1"/>
  <c r="D568" i="1" l="1"/>
  <c r="E570" i="1"/>
  <c r="C569" i="1"/>
  <c r="B569" i="1"/>
  <c r="A569" i="1"/>
  <c r="D569" i="1" l="1"/>
  <c r="E571" i="1"/>
  <c r="C570" i="1"/>
  <c r="B570" i="1"/>
  <c r="A570" i="1"/>
  <c r="D570" i="1" l="1"/>
  <c r="E572" i="1"/>
  <c r="A571" i="1"/>
  <c r="C571" i="1"/>
  <c r="D571" i="1" s="1"/>
  <c r="B571" i="1"/>
  <c r="E573" i="1" l="1"/>
  <c r="A572" i="1"/>
  <c r="C572" i="1"/>
  <c r="B572" i="1"/>
  <c r="D572" i="1" l="1"/>
  <c r="E574" i="1"/>
  <c r="C573" i="1"/>
  <c r="B573" i="1"/>
  <c r="A573" i="1"/>
  <c r="D573" i="1" l="1"/>
  <c r="E575" i="1"/>
  <c r="C574" i="1"/>
  <c r="A574" i="1"/>
  <c r="B574" i="1"/>
  <c r="D574" i="1" l="1"/>
  <c r="E576" i="1"/>
  <c r="B575" i="1"/>
  <c r="C575" i="1"/>
  <c r="A575" i="1"/>
  <c r="D575" i="1" l="1"/>
  <c r="E577" i="1"/>
  <c r="A576" i="1"/>
  <c r="C576" i="1"/>
  <c r="D576" i="1" s="1"/>
  <c r="B576" i="1"/>
  <c r="E578" i="1" l="1"/>
  <c r="C577" i="1"/>
  <c r="B577" i="1"/>
  <c r="A577" i="1"/>
  <c r="D577" i="1" l="1"/>
  <c r="E579" i="1"/>
  <c r="C578" i="1"/>
  <c r="A578" i="1"/>
  <c r="B578" i="1"/>
  <c r="D578" i="1" l="1"/>
  <c r="E580" i="1"/>
  <c r="C579" i="1"/>
  <c r="B579" i="1"/>
  <c r="A579" i="1"/>
  <c r="D579" i="1" l="1"/>
  <c r="E581" i="1"/>
  <c r="A580" i="1"/>
  <c r="B580" i="1"/>
  <c r="C580" i="1"/>
  <c r="D580" i="1" l="1"/>
  <c r="E582" i="1"/>
  <c r="C581" i="1"/>
  <c r="B581" i="1"/>
  <c r="A581" i="1"/>
  <c r="D581" i="1" l="1"/>
  <c r="E583" i="1"/>
  <c r="A582" i="1"/>
  <c r="B582" i="1"/>
  <c r="C582" i="1"/>
  <c r="D582" i="1" l="1"/>
  <c r="E584" i="1"/>
  <c r="C583" i="1"/>
  <c r="A583" i="1"/>
  <c r="B583" i="1"/>
  <c r="D583" i="1" l="1"/>
  <c r="E585" i="1"/>
  <c r="C584" i="1"/>
  <c r="A584" i="1"/>
  <c r="B584" i="1"/>
  <c r="D584" i="1" l="1"/>
  <c r="E586" i="1"/>
  <c r="C585" i="1"/>
  <c r="B585" i="1"/>
  <c r="A585" i="1"/>
  <c r="D585" i="1" l="1"/>
  <c r="E587" i="1"/>
  <c r="B586" i="1"/>
  <c r="C586" i="1"/>
  <c r="A586" i="1"/>
  <c r="D586" i="1" l="1"/>
  <c r="E588" i="1"/>
  <c r="A587" i="1"/>
  <c r="B587" i="1"/>
  <c r="C587" i="1"/>
  <c r="D587" i="1" l="1"/>
  <c r="E589" i="1"/>
  <c r="A588" i="1"/>
  <c r="C588" i="1"/>
  <c r="D588" i="1" s="1"/>
  <c r="B588" i="1"/>
  <c r="E590" i="1" l="1"/>
  <c r="C589" i="1"/>
  <c r="B589" i="1"/>
  <c r="A589" i="1"/>
  <c r="D589" i="1" l="1"/>
  <c r="E591" i="1"/>
  <c r="C590" i="1"/>
  <c r="B590" i="1"/>
  <c r="A590" i="1"/>
  <c r="D590" i="1" l="1"/>
  <c r="E592" i="1"/>
  <c r="C591" i="1"/>
  <c r="B591" i="1"/>
  <c r="A591" i="1"/>
  <c r="D591" i="1" l="1"/>
  <c r="E593" i="1"/>
  <c r="A592" i="1"/>
  <c r="C592" i="1"/>
  <c r="D592" i="1" s="1"/>
  <c r="B592" i="1"/>
  <c r="E594" i="1" l="1"/>
  <c r="C593" i="1"/>
  <c r="B593" i="1"/>
  <c r="A593" i="1"/>
  <c r="D593" i="1" l="1"/>
  <c r="E595" i="1"/>
  <c r="A594" i="1"/>
  <c r="C594" i="1"/>
  <c r="D594" i="1" s="1"/>
  <c r="B594" i="1"/>
  <c r="E596" i="1" l="1"/>
  <c r="C595" i="1"/>
  <c r="A595" i="1"/>
  <c r="B595" i="1"/>
  <c r="D595" i="1" l="1"/>
  <c r="E597" i="1"/>
  <c r="A596" i="1"/>
  <c r="B596" i="1"/>
  <c r="C596" i="1"/>
  <c r="D596" i="1" l="1"/>
  <c r="E598" i="1"/>
  <c r="C597" i="1"/>
  <c r="B597" i="1"/>
  <c r="A597" i="1"/>
  <c r="D597" i="1" l="1"/>
  <c r="E599" i="1"/>
  <c r="C598" i="1"/>
  <c r="A598" i="1"/>
  <c r="B598" i="1"/>
  <c r="D598" i="1" l="1"/>
  <c r="E600" i="1"/>
  <c r="C599" i="1"/>
  <c r="A599" i="1"/>
  <c r="B599" i="1"/>
  <c r="D599" i="1" l="1"/>
  <c r="E601" i="1"/>
  <c r="C600" i="1"/>
  <c r="A600" i="1"/>
  <c r="B600" i="1"/>
  <c r="D600" i="1" l="1"/>
  <c r="E602" i="1"/>
  <c r="C601" i="1"/>
  <c r="B601" i="1"/>
  <c r="A601" i="1"/>
  <c r="D601" i="1" l="1"/>
  <c r="E603" i="1"/>
  <c r="B602" i="1"/>
  <c r="C602" i="1"/>
  <c r="A602" i="1"/>
  <c r="D602" i="1" l="1"/>
  <c r="E604" i="1"/>
  <c r="A603" i="1"/>
  <c r="B603" i="1"/>
  <c r="C603" i="1"/>
  <c r="D603" i="1" l="1"/>
  <c r="E605" i="1"/>
  <c r="A604" i="1"/>
  <c r="C604" i="1"/>
  <c r="B604" i="1"/>
  <c r="D604" i="1" l="1"/>
  <c r="E606" i="1"/>
  <c r="C605" i="1"/>
  <c r="B605" i="1"/>
  <c r="A605" i="1"/>
  <c r="D605" i="1" l="1"/>
  <c r="E607" i="1"/>
  <c r="C606" i="1"/>
  <c r="B606" i="1"/>
  <c r="A606" i="1"/>
  <c r="D606" i="1" l="1"/>
  <c r="E608" i="1"/>
  <c r="B607" i="1"/>
  <c r="C607" i="1"/>
  <c r="A607" i="1"/>
  <c r="D607" i="1" l="1"/>
  <c r="E609" i="1"/>
  <c r="A608" i="1"/>
  <c r="B608" i="1"/>
  <c r="C608" i="1"/>
  <c r="D608" i="1" l="1"/>
  <c r="E610" i="1"/>
  <c r="C609" i="1"/>
  <c r="B609" i="1"/>
  <c r="A609" i="1"/>
  <c r="D609" i="1" l="1"/>
  <c r="E611" i="1"/>
  <c r="A610" i="1"/>
  <c r="C610" i="1"/>
  <c r="B610" i="1"/>
  <c r="D610" i="1" l="1"/>
  <c r="E612" i="1"/>
  <c r="C611" i="1"/>
  <c r="B611" i="1"/>
  <c r="A611" i="1"/>
  <c r="D611" i="1" l="1"/>
  <c r="E613" i="1"/>
  <c r="A612" i="1"/>
  <c r="C612" i="1"/>
  <c r="D612" i="1" s="1"/>
  <c r="B612" i="1"/>
  <c r="E614" i="1" l="1"/>
  <c r="C613" i="1"/>
  <c r="B613" i="1"/>
  <c r="A613" i="1"/>
  <c r="D613" i="1" l="1"/>
  <c r="E615" i="1"/>
  <c r="A614" i="1"/>
  <c r="C614" i="1"/>
  <c r="B614" i="1"/>
  <c r="D614" i="1" l="1"/>
  <c r="E616" i="1"/>
  <c r="A615" i="1"/>
  <c r="C615" i="1"/>
  <c r="D615" i="1" s="1"/>
  <c r="B615" i="1"/>
  <c r="E617" i="1" l="1"/>
  <c r="C616" i="1"/>
  <c r="A616" i="1"/>
  <c r="B616" i="1"/>
  <c r="D616" i="1" l="1"/>
  <c r="E618" i="1"/>
  <c r="C617" i="1"/>
  <c r="B617" i="1"/>
  <c r="A617" i="1"/>
  <c r="D617" i="1" l="1"/>
  <c r="E619" i="1"/>
  <c r="B618" i="1"/>
  <c r="C618" i="1"/>
  <c r="A618" i="1"/>
  <c r="D618" i="1" l="1"/>
  <c r="E620" i="1"/>
  <c r="C619" i="1"/>
  <c r="A619" i="1"/>
  <c r="B619" i="1"/>
  <c r="D619" i="1" l="1"/>
  <c r="E621" i="1"/>
  <c r="A620" i="1"/>
  <c r="C620" i="1"/>
  <c r="D620" i="1" s="1"/>
  <c r="B620" i="1"/>
  <c r="E622" i="1" l="1"/>
  <c r="C621" i="1"/>
  <c r="B621" i="1"/>
  <c r="A621" i="1"/>
  <c r="D621" i="1" l="1"/>
  <c r="E623" i="1"/>
  <c r="C622" i="1"/>
  <c r="B622" i="1"/>
  <c r="A622" i="1"/>
  <c r="D622" i="1" l="1"/>
  <c r="E624" i="1"/>
  <c r="B623" i="1"/>
  <c r="A623" i="1"/>
  <c r="C623" i="1"/>
  <c r="D623" i="1" l="1"/>
  <c r="E625" i="1"/>
  <c r="A624" i="1"/>
  <c r="B624" i="1"/>
  <c r="C624" i="1"/>
  <c r="D624" i="1" l="1"/>
  <c r="E626" i="1"/>
  <c r="C625" i="1"/>
  <c r="B625" i="1"/>
  <c r="A625" i="1"/>
  <c r="D625" i="1" l="1"/>
  <c r="E627" i="1"/>
  <c r="C626" i="1"/>
  <c r="A626" i="1"/>
  <c r="B626" i="1"/>
  <c r="D626" i="1" l="1"/>
  <c r="E628" i="1"/>
  <c r="C627" i="1"/>
  <c r="A627" i="1"/>
  <c r="B627" i="1"/>
  <c r="D627" i="1" l="1"/>
  <c r="E629" i="1"/>
  <c r="A628" i="1"/>
  <c r="B628" i="1"/>
  <c r="C628" i="1"/>
  <c r="D628" i="1" l="1"/>
  <c r="E630" i="1"/>
  <c r="C629" i="1"/>
  <c r="B629" i="1"/>
  <c r="A629" i="1"/>
  <c r="D629" i="1" l="1"/>
  <c r="E631" i="1"/>
  <c r="A630" i="1"/>
  <c r="B630" i="1"/>
  <c r="C630" i="1"/>
  <c r="D630" i="1" l="1"/>
  <c r="E632" i="1"/>
  <c r="A631" i="1"/>
  <c r="C631" i="1"/>
  <c r="D631" i="1" s="1"/>
  <c r="B631" i="1"/>
  <c r="E633" i="1" l="1"/>
  <c r="C632" i="1"/>
  <c r="A632" i="1"/>
  <c r="B632" i="1"/>
  <c r="D632" i="1" l="1"/>
  <c r="E634" i="1"/>
  <c r="C633" i="1"/>
  <c r="B633" i="1"/>
  <c r="A633" i="1"/>
  <c r="D633" i="1" l="1"/>
  <c r="E635" i="1"/>
  <c r="C634" i="1"/>
  <c r="B634" i="1"/>
  <c r="A634" i="1"/>
  <c r="D634" i="1" l="1"/>
  <c r="E636" i="1"/>
  <c r="A635" i="1"/>
  <c r="C635" i="1"/>
  <c r="D635" i="1" s="1"/>
  <c r="B635" i="1"/>
  <c r="E637" i="1" l="1"/>
  <c r="A636" i="1"/>
  <c r="B636" i="1"/>
  <c r="C636" i="1"/>
  <c r="D636" i="1" s="1"/>
  <c r="E638" i="1" l="1"/>
  <c r="C637" i="1"/>
  <c r="B637" i="1"/>
  <c r="A637" i="1"/>
  <c r="D637" i="1" l="1"/>
  <c r="E639" i="1"/>
  <c r="C638" i="1"/>
  <c r="B638" i="1"/>
  <c r="A638" i="1"/>
  <c r="D638" i="1" l="1"/>
  <c r="E640" i="1"/>
  <c r="B639" i="1"/>
  <c r="C639" i="1"/>
  <c r="A639" i="1"/>
  <c r="D639" i="1" l="1"/>
  <c r="E641" i="1"/>
  <c r="A640" i="1"/>
  <c r="C640" i="1"/>
  <c r="D640" i="1" s="1"/>
  <c r="B640" i="1"/>
  <c r="E642" i="1" l="1"/>
  <c r="C641" i="1"/>
  <c r="B641" i="1"/>
  <c r="A641" i="1"/>
  <c r="D641" i="1" l="1"/>
  <c r="E643" i="1"/>
  <c r="C642" i="1"/>
  <c r="A642" i="1"/>
  <c r="B642" i="1"/>
  <c r="D642" i="1" l="1"/>
  <c r="E644" i="1"/>
  <c r="C643" i="1"/>
  <c r="B643" i="1"/>
  <c r="A643" i="1"/>
  <c r="D643" i="1" l="1"/>
  <c r="E645" i="1"/>
  <c r="A644" i="1"/>
  <c r="B644" i="1"/>
  <c r="C644" i="1"/>
  <c r="D644" i="1" l="1"/>
  <c r="E646" i="1"/>
  <c r="C645" i="1"/>
  <c r="B645" i="1"/>
  <c r="A645" i="1"/>
  <c r="D645" i="1" l="1"/>
  <c r="E647" i="1"/>
  <c r="A646" i="1"/>
  <c r="B646" i="1"/>
  <c r="C646" i="1"/>
  <c r="D646" i="1" l="1"/>
  <c r="E648" i="1"/>
  <c r="C647" i="1"/>
  <c r="A647" i="1"/>
  <c r="B647" i="1"/>
  <c r="D647" i="1" l="1"/>
  <c r="E649" i="1"/>
  <c r="C648" i="1"/>
  <c r="A648" i="1"/>
  <c r="B648" i="1"/>
  <c r="D648" i="1" l="1"/>
  <c r="E650" i="1"/>
  <c r="C649" i="1"/>
  <c r="B649" i="1"/>
  <c r="A649" i="1"/>
  <c r="D649" i="1" l="1"/>
  <c r="E651" i="1"/>
  <c r="B650" i="1"/>
  <c r="C650" i="1"/>
  <c r="A650" i="1"/>
  <c r="D650" i="1" l="1"/>
  <c r="E652" i="1"/>
  <c r="A651" i="1"/>
  <c r="B651" i="1"/>
  <c r="C651" i="1"/>
  <c r="D651" i="1" l="1"/>
  <c r="E653" i="1"/>
  <c r="A652" i="1"/>
  <c r="C652" i="1"/>
  <c r="D652" i="1" s="1"/>
  <c r="B652" i="1"/>
  <c r="E654" i="1" l="1"/>
  <c r="C653" i="1"/>
  <c r="B653" i="1"/>
  <c r="A653" i="1"/>
  <c r="D653" i="1" l="1"/>
  <c r="E655" i="1"/>
  <c r="C654" i="1"/>
  <c r="B654" i="1"/>
  <c r="A654" i="1"/>
  <c r="D654" i="1" l="1"/>
  <c r="E656" i="1"/>
  <c r="C655" i="1"/>
  <c r="B655" i="1"/>
  <c r="A655" i="1"/>
  <c r="D655" i="1" l="1"/>
  <c r="E657" i="1"/>
  <c r="A656" i="1"/>
  <c r="C656" i="1"/>
  <c r="D656" i="1" s="1"/>
  <c r="B656" i="1"/>
  <c r="E658" i="1" l="1"/>
  <c r="C657" i="1"/>
  <c r="B657" i="1"/>
  <c r="A657" i="1"/>
  <c r="D657" i="1" l="1"/>
  <c r="E659" i="1"/>
  <c r="A658" i="1"/>
  <c r="C658" i="1"/>
  <c r="D658" i="1" s="1"/>
  <c r="B658" i="1"/>
  <c r="E660" i="1" l="1"/>
  <c r="C659" i="1"/>
  <c r="B659" i="1"/>
  <c r="A659" i="1"/>
  <c r="D659" i="1" l="1"/>
  <c r="E661" i="1"/>
  <c r="A660" i="1"/>
  <c r="B660" i="1"/>
  <c r="C660" i="1"/>
  <c r="D660" i="1" l="1"/>
  <c r="E662" i="1"/>
  <c r="C661" i="1"/>
  <c r="B661" i="1"/>
  <c r="A661" i="1"/>
  <c r="D661" i="1" l="1"/>
  <c r="E663" i="1"/>
  <c r="C662" i="1"/>
  <c r="A662" i="1"/>
  <c r="B662" i="1"/>
  <c r="D662" i="1" l="1"/>
  <c r="E664" i="1"/>
  <c r="C663" i="1"/>
  <c r="A663" i="1"/>
  <c r="B663" i="1"/>
  <c r="D663" i="1" l="1"/>
  <c r="E665" i="1"/>
  <c r="C664" i="1"/>
  <c r="A664" i="1"/>
  <c r="B664" i="1"/>
  <c r="D664" i="1" l="1"/>
  <c r="E666" i="1"/>
  <c r="C665" i="1"/>
  <c r="B665" i="1"/>
  <c r="A665" i="1"/>
  <c r="D665" i="1" l="1"/>
  <c r="E667" i="1"/>
  <c r="B666" i="1"/>
  <c r="A666" i="1"/>
  <c r="C666" i="1"/>
  <c r="D666" i="1" l="1"/>
  <c r="E668" i="1"/>
  <c r="A667" i="1"/>
  <c r="B667" i="1"/>
  <c r="C667" i="1"/>
  <c r="D667" i="1" l="1"/>
  <c r="E669" i="1"/>
  <c r="A668" i="1"/>
  <c r="C668" i="1"/>
  <c r="D668" i="1" s="1"/>
  <c r="B668" i="1"/>
  <c r="E670" i="1" l="1"/>
  <c r="C669" i="1"/>
  <c r="B669" i="1"/>
  <c r="A669" i="1"/>
  <c r="D669" i="1" l="1"/>
  <c r="E671" i="1"/>
  <c r="C670" i="1"/>
  <c r="A670" i="1"/>
  <c r="B670" i="1"/>
  <c r="D670" i="1" l="1"/>
  <c r="E672" i="1"/>
  <c r="B671" i="1"/>
  <c r="C671" i="1"/>
  <c r="A671" i="1"/>
  <c r="D671" i="1" l="1"/>
  <c r="E673" i="1"/>
  <c r="A672" i="1"/>
  <c r="B672" i="1"/>
  <c r="C672" i="1"/>
  <c r="D672" i="1" l="1"/>
  <c r="E674" i="1"/>
  <c r="C673" i="1"/>
  <c r="B673" i="1"/>
  <c r="A673" i="1"/>
  <c r="D673" i="1" l="1"/>
  <c r="E675" i="1"/>
  <c r="A674" i="1"/>
  <c r="C674" i="1"/>
  <c r="D674" i="1" s="1"/>
  <c r="B674" i="1"/>
  <c r="E676" i="1" l="1"/>
  <c r="C675" i="1"/>
  <c r="B675" i="1"/>
  <c r="A675" i="1"/>
  <c r="D675" i="1" l="1"/>
  <c r="E677" i="1"/>
  <c r="A676" i="1"/>
  <c r="C676" i="1"/>
  <c r="D676" i="1" s="1"/>
  <c r="B676" i="1"/>
  <c r="E678" i="1" l="1"/>
  <c r="C677" i="1"/>
  <c r="B677" i="1"/>
  <c r="A677" i="1"/>
  <c r="D677" i="1" l="1"/>
  <c r="E679" i="1"/>
  <c r="A678" i="1"/>
  <c r="C678" i="1"/>
  <c r="D678" i="1" s="1"/>
  <c r="B678" i="1"/>
  <c r="E680" i="1" l="1"/>
  <c r="A679" i="1"/>
  <c r="B679" i="1"/>
  <c r="C679" i="1"/>
  <c r="D679" i="1" l="1"/>
  <c r="E681" i="1"/>
  <c r="C680" i="1"/>
  <c r="A680" i="1"/>
  <c r="B680" i="1"/>
  <c r="D680" i="1" l="1"/>
  <c r="E682" i="1"/>
  <c r="C681" i="1"/>
  <c r="B681" i="1"/>
  <c r="A681" i="1"/>
  <c r="D681" i="1" l="1"/>
  <c r="E683" i="1"/>
  <c r="B682" i="1"/>
  <c r="C682" i="1"/>
  <c r="A682" i="1"/>
  <c r="D682" i="1" l="1"/>
  <c r="E684" i="1"/>
  <c r="C683" i="1"/>
  <c r="A683" i="1"/>
  <c r="B683" i="1"/>
  <c r="D683" i="1" l="1"/>
  <c r="E685" i="1"/>
  <c r="A684" i="1"/>
  <c r="C684" i="1"/>
  <c r="B684" i="1"/>
  <c r="D684" i="1" l="1"/>
  <c r="E686" i="1"/>
  <c r="C685" i="1"/>
  <c r="B685" i="1"/>
  <c r="A685" i="1"/>
  <c r="D685" i="1" l="1"/>
  <c r="E687" i="1"/>
  <c r="C686" i="1"/>
  <c r="B686" i="1"/>
  <c r="A686" i="1"/>
  <c r="D686" i="1" l="1"/>
  <c r="E688" i="1"/>
  <c r="B687" i="1"/>
  <c r="A687" i="1"/>
  <c r="C687" i="1"/>
  <c r="D687" i="1" l="1"/>
  <c r="E689" i="1"/>
  <c r="A688" i="1"/>
  <c r="B688" i="1"/>
  <c r="C688" i="1"/>
  <c r="D688" i="1" l="1"/>
  <c r="E690" i="1"/>
  <c r="C689" i="1"/>
  <c r="B689" i="1"/>
  <c r="A689" i="1"/>
  <c r="D689" i="1" l="1"/>
  <c r="E691" i="1"/>
  <c r="C690" i="1"/>
  <c r="A690" i="1"/>
  <c r="B690" i="1"/>
  <c r="D690" i="1" l="1"/>
  <c r="E692" i="1"/>
  <c r="C691" i="1"/>
  <c r="A691" i="1"/>
  <c r="B691" i="1"/>
  <c r="D691" i="1" l="1"/>
  <c r="E693" i="1"/>
  <c r="A692" i="1"/>
  <c r="B692" i="1"/>
  <c r="C692" i="1"/>
  <c r="D692" i="1" l="1"/>
  <c r="E694" i="1"/>
  <c r="C693" i="1"/>
  <c r="B693" i="1"/>
  <c r="A693" i="1"/>
  <c r="D693" i="1" l="1"/>
  <c r="E695" i="1"/>
  <c r="A694" i="1"/>
  <c r="B694" i="1"/>
  <c r="C694" i="1"/>
  <c r="D694" i="1" s="1"/>
  <c r="E696" i="1" l="1"/>
  <c r="A695" i="1"/>
  <c r="C695" i="1"/>
  <c r="B695" i="1"/>
  <c r="D695" i="1" l="1"/>
  <c r="E697" i="1"/>
  <c r="C696" i="1"/>
  <c r="A696" i="1"/>
  <c r="B696" i="1"/>
  <c r="D696" i="1" l="1"/>
  <c r="E698" i="1"/>
  <c r="C697" i="1"/>
  <c r="B697" i="1"/>
  <c r="A697" i="1"/>
  <c r="D697" i="1" l="1"/>
  <c r="E699" i="1"/>
  <c r="C698" i="1"/>
  <c r="B698" i="1"/>
  <c r="A698" i="1"/>
  <c r="D698" i="1" l="1"/>
  <c r="E700" i="1"/>
  <c r="A699" i="1"/>
  <c r="C699" i="1"/>
  <c r="B699" i="1"/>
  <c r="D699" i="1" l="1"/>
  <c r="E701" i="1"/>
  <c r="A700" i="1"/>
  <c r="C700" i="1"/>
  <c r="D700" i="1" s="1"/>
  <c r="B700" i="1"/>
  <c r="E702" i="1" l="1"/>
  <c r="C701" i="1"/>
  <c r="B701" i="1"/>
  <c r="A701" i="1"/>
  <c r="D701" i="1" l="1"/>
  <c r="E703" i="1"/>
  <c r="C702" i="1"/>
  <c r="B702" i="1"/>
  <c r="A702" i="1"/>
  <c r="D702" i="1" l="1"/>
  <c r="E704" i="1"/>
  <c r="B703" i="1"/>
  <c r="C703" i="1"/>
  <c r="A703" i="1"/>
  <c r="D703" i="1" l="1"/>
  <c r="E705" i="1"/>
  <c r="A704" i="1"/>
  <c r="C704" i="1"/>
  <c r="B704" i="1"/>
  <c r="D704" i="1" l="1"/>
  <c r="E706" i="1"/>
  <c r="C705" i="1"/>
  <c r="B705" i="1"/>
  <c r="A705" i="1"/>
  <c r="D705" i="1" l="1"/>
  <c r="E707" i="1"/>
  <c r="C706" i="1"/>
  <c r="A706" i="1"/>
  <c r="B706" i="1"/>
  <c r="D706" i="1" l="1"/>
  <c r="E708" i="1"/>
  <c r="C707" i="1"/>
  <c r="B707" i="1"/>
  <c r="A707" i="1"/>
  <c r="D707" i="1" l="1"/>
  <c r="E709" i="1"/>
  <c r="A708" i="1"/>
  <c r="B708" i="1"/>
  <c r="C708" i="1"/>
  <c r="D708" i="1" l="1"/>
  <c r="E710" i="1"/>
  <c r="C709" i="1"/>
  <c r="B709" i="1"/>
  <c r="A709" i="1"/>
  <c r="D709" i="1" l="1"/>
  <c r="E711" i="1"/>
  <c r="A710" i="1"/>
  <c r="B710" i="1"/>
  <c r="C710" i="1"/>
  <c r="D710" i="1" l="1"/>
  <c r="E712" i="1"/>
  <c r="C711" i="1"/>
  <c r="A711" i="1"/>
  <c r="B711" i="1"/>
  <c r="D711" i="1" l="1"/>
  <c r="E713" i="1"/>
  <c r="C712" i="1"/>
  <c r="A712" i="1"/>
  <c r="B712" i="1"/>
  <c r="D712" i="1" l="1"/>
  <c r="E714" i="1"/>
  <c r="C713" i="1"/>
  <c r="B713" i="1"/>
  <c r="A713" i="1"/>
  <c r="D713" i="1" l="1"/>
  <c r="E715" i="1"/>
  <c r="B714" i="1"/>
  <c r="C714" i="1"/>
  <c r="A714" i="1"/>
  <c r="D714" i="1" l="1"/>
  <c r="E716" i="1"/>
  <c r="A715" i="1"/>
  <c r="B715" i="1"/>
  <c r="C715" i="1"/>
  <c r="D715" i="1" l="1"/>
  <c r="E717" i="1"/>
  <c r="A716" i="1"/>
  <c r="C716" i="1"/>
  <c r="B716" i="1"/>
  <c r="D716" i="1" l="1"/>
  <c r="E718" i="1"/>
  <c r="C717" i="1"/>
  <c r="B717" i="1"/>
  <c r="A717" i="1"/>
  <c r="D717" i="1" l="1"/>
  <c r="E719" i="1"/>
  <c r="C718" i="1"/>
  <c r="B718" i="1"/>
  <c r="A718" i="1"/>
  <c r="D718" i="1" l="1"/>
  <c r="E720" i="1"/>
  <c r="C719" i="1"/>
  <c r="B719" i="1"/>
  <c r="A719" i="1"/>
  <c r="D719" i="1" l="1"/>
  <c r="E721" i="1"/>
  <c r="A720" i="1"/>
  <c r="C720" i="1"/>
  <c r="B720" i="1"/>
  <c r="D720" i="1" l="1"/>
  <c r="E722" i="1"/>
  <c r="C721" i="1"/>
  <c r="B721" i="1"/>
  <c r="A721" i="1"/>
  <c r="D721" i="1" l="1"/>
  <c r="E723" i="1"/>
  <c r="A722" i="1"/>
  <c r="B722" i="1"/>
  <c r="C722" i="1"/>
  <c r="D722" i="1" l="1"/>
  <c r="E724" i="1"/>
  <c r="C723" i="1"/>
  <c r="B723" i="1"/>
  <c r="A723" i="1"/>
  <c r="D723" i="1" l="1"/>
  <c r="E725" i="1"/>
  <c r="A724" i="1"/>
  <c r="B724" i="1"/>
  <c r="C724" i="1"/>
  <c r="D724" i="1" l="1"/>
  <c r="E726" i="1"/>
  <c r="C725" i="1"/>
  <c r="B725" i="1"/>
  <c r="A725" i="1"/>
  <c r="D725" i="1" l="1"/>
  <c r="E727" i="1"/>
  <c r="C726" i="1"/>
  <c r="A726" i="1"/>
  <c r="B726" i="1"/>
  <c r="D726" i="1" l="1"/>
  <c r="E728" i="1"/>
  <c r="C727" i="1"/>
  <c r="A727" i="1"/>
  <c r="B727" i="1"/>
  <c r="D727" i="1" l="1"/>
  <c r="E729" i="1"/>
  <c r="C728" i="1"/>
  <c r="A728" i="1"/>
  <c r="B728" i="1"/>
  <c r="D728" i="1" l="1"/>
  <c r="E730" i="1"/>
  <c r="C729" i="1"/>
  <c r="B729" i="1"/>
  <c r="A729" i="1"/>
  <c r="D729" i="1" l="1"/>
  <c r="E731" i="1"/>
  <c r="B730" i="1"/>
  <c r="A730" i="1"/>
  <c r="C730" i="1"/>
  <c r="D730" i="1" l="1"/>
  <c r="E732" i="1"/>
  <c r="A731" i="1"/>
  <c r="B731" i="1"/>
  <c r="C731" i="1"/>
  <c r="D731" i="1" l="1"/>
  <c r="E733" i="1"/>
  <c r="A732" i="1"/>
  <c r="C732" i="1"/>
  <c r="B732" i="1"/>
  <c r="D732" i="1" l="1"/>
  <c r="E734" i="1"/>
  <c r="C733" i="1"/>
  <c r="B733" i="1"/>
  <c r="A733" i="1"/>
  <c r="D733" i="1" l="1"/>
  <c r="E735" i="1"/>
  <c r="C734" i="1"/>
  <c r="A734" i="1"/>
  <c r="B734" i="1"/>
  <c r="D734" i="1" l="1"/>
  <c r="E736" i="1"/>
  <c r="B735" i="1"/>
  <c r="C735" i="1"/>
  <c r="A735" i="1"/>
  <c r="D735" i="1" l="1"/>
  <c r="E737" i="1"/>
  <c r="A736" i="1"/>
  <c r="B736" i="1"/>
  <c r="C736" i="1"/>
  <c r="D736" i="1" l="1"/>
  <c r="E738" i="1"/>
  <c r="C737" i="1"/>
  <c r="B737" i="1"/>
  <c r="A737" i="1"/>
  <c r="D737" i="1" l="1"/>
  <c r="E739" i="1"/>
  <c r="A738" i="1"/>
  <c r="C738" i="1"/>
  <c r="D738" i="1" s="1"/>
  <c r="B738" i="1"/>
  <c r="E740" i="1" l="1"/>
  <c r="C739" i="1"/>
  <c r="B739" i="1"/>
  <c r="A739" i="1"/>
  <c r="D739" i="1" l="1"/>
  <c r="E741" i="1"/>
  <c r="A740" i="1"/>
  <c r="C740" i="1"/>
  <c r="D740" i="1" s="1"/>
  <c r="B740" i="1"/>
  <c r="E742" i="1" l="1"/>
  <c r="C741" i="1"/>
  <c r="B741" i="1"/>
  <c r="A741" i="1"/>
  <c r="D741" i="1" l="1"/>
  <c r="E743" i="1"/>
  <c r="A742" i="1"/>
  <c r="C742" i="1"/>
  <c r="B742" i="1"/>
  <c r="D742" i="1" l="1"/>
  <c r="E744" i="1"/>
  <c r="A743" i="1"/>
  <c r="C743" i="1"/>
  <c r="B743" i="1"/>
  <c r="D743" i="1" l="1"/>
  <c r="E745" i="1"/>
  <c r="C744" i="1"/>
  <c r="A744" i="1"/>
  <c r="B744" i="1"/>
  <c r="D744" i="1" l="1"/>
  <c r="E746" i="1"/>
  <c r="C745" i="1"/>
  <c r="B745" i="1"/>
  <c r="A745" i="1"/>
  <c r="D745" i="1" l="1"/>
  <c r="E747" i="1"/>
  <c r="B746" i="1"/>
  <c r="C746" i="1"/>
  <c r="A746" i="1"/>
  <c r="D746" i="1" l="1"/>
  <c r="E748" i="1"/>
  <c r="C747" i="1"/>
  <c r="A747" i="1"/>
  <c r="B747" i="1"/>
  <c r="D747" i="1" l="1"/>
  <c r="E749" i="1"/>
  <c r="A748" i="1"/>
  <c r="C748" i="1"/>
  <c r="B748" i="1"/>
  <c r="D748" i="1" l="1"/>
  <c r="E750" i="1"/>
  <c r="C749" i="1"/>
  <c r="B749" i="1"/>
  <c r="A749" i="1"/>
  <c r="D749" i="1" l="1"/>
  <c r="E751" i="1"/>
  <c r="C750" i="1"/>
  <c r="B750" i="1"/>
  <c r="A750" i="1"/>
  <c r="D750" i="1" l="1"/>
  <c r="E752" i="1"/>
  <c r="B751" i="1"/>
  <c r="A751" i="1"/>
  <c r="C751" i="1"/>
  <c r="D751" i="1" l="1"/>
  <c r="E753" i="1"/>
  <c r="A752" i="1"/>
  <c r="B752" i="1"/>
  <c r="C752" i="1"/>
  <c r="D752" i="1" s="1"/>
  <c r="E754" i="1" l="1"/>
  <c r="C753" i="1"/>
  <c r="B753" i="1"/>
  <c r="A753" i="1"/>
  <c r="D753" i="1" l="1"/>
  <c r="E755" i="1"/>
  <c r="C754" i="1"/>
  <c r="A754" i="1"/>
  <c r="B754" i="1"/>
  <c r="D754" i="1" l="1"/>
  <c r="E756" i="1"/>
  <c r="C755" i="1"/>
  <c r="B755" i="1"/>
  <c r="A755" i="1"/>
  <c r="D755" i="1" l="1"/>
  <c r="E757" i="1"/>
  <c r="A756" i="1"/>
  <c r="B756" i="1"/>
  <c r="C756" i="1"/>
  <c r="D756" i="1" l="1"/>
  <c r="E758" i="1"/>
  <c r="C757" i="1"/>
  <c r="B757" i="1"/>
  <c r="A757" i="1"/>
  <c r="D757" i="1" l="1"/>
  <c r="E759" i="1"/>
  <c r="A758" i="1"/>
  <c r="B758" i="1"/>
  <c r="C758" i="1"/>
  <c r="D758" i="1" l="1"/>
  <c r="E760" i="1"/>
  <c r="A759" i="1"/>
  <c r="C759" i="1"/>
  <c r="D759" i="1" s="1"/>
  <c r="B759" i="1"/>
  <c r="E761" i="1" l="1"/>
  <c r="C760" i="1"/>
  <c r="A760" i="1"/>
  <c r="B760" i="1"/>
  <c r="D760" i="1" l="1"/>
  <c r="E762" i="1"/>
  <c r="C761" i="1"/>
  <c r="B761" i="1"/>
  <c r="A761" i="1"/>
  <c r="D761" i="1" l="1"/>
  <c r="E763" i="1"/>
  <c r="C762" i="1"/>
  <c r="B762" i="1"/>
  <c r="A762" i="1"/>
  <c r="D762" i="1" l="1"/>
  <c r="E764" i="1"/>
  <c r="A763" i="1"/>
  <c r="C763" i="1"/>
  <c r="D763" i="1" s="1"/>
  <c r="B763" i="1"/>
  <c r="E765" i="1" l="1"/>
  <c r="A764" i="1"/>
  <c r="B764" i="1"/>
  <c r="C764" i="1"/>
  <c r="D764" i="1" l="1"/>
  <c r="E766" i="1"/>
  <c r="C765" i="1"/>
  <c r="B765" i="1"/>
  <c r="A765" i="1"/>
  <c r="D765" i="1" l="1"/>
  <c r="E767" i="1"/>
  <c r="C766" i="1"/>
  <c r="A766" i="1"/>
  <c r="B766" i="1"/>
  <c r="D766" i="1" l="1"/>
  <c r="E768" i="1"/>
  <c r="B767" i="1"/>
  <c r="C767" i="1"/>
  <c r="A767" i="1"/>
  <c r="D767" i="1" l="1"/>
  <c r="E769" i="1"/>
  <c r="A768" i="1"/>
  <c r="C768" i="1"/>
  <c r="D768" i="1" s="1"/>
  <c r="B768" i="1"/>
  <c r="E770" i="1" l="1"/>
  <c r="C769" i="1"/>
  <c r="B769" i="1"/>
  <c r="A769" i="1"/>
  <c r="D769" i="1" l="1"/>
  <c r="E771" i="1"/>
  <c r="C770" i="1"/>
  <c r="A770" i="1"/>
  <c r="B770" i="1"/>
  <c r="D770" i="1" l="1"/>
  <c r="E772" i="1"/>
  <c r="C771" i="1"/>
  <c r="B771" i="1"/>
  <c r="A771" i="1"/>
  <c r="D771" i="1" l="1"/>
  <c r="E773" i="1"/>
  <c r="A772" i="1"/>
  <c r="B772" i="1"/>
  <c r="C772" i="1"/>
  <c r="D772" i="1" l="1"/>
  <c r="E774" i="1"/>
  <c r="C773" i="1"/>
  <c r="B773" i="1"/>
  <c r="A773" i="1"/>
  <c r="D773" i="1" l="1"/>
  <c r="E775" i="1"/>
  <c r="A774" i="1"/>
  <c r="B774" i="1"/>
  <c r="C774" i="1"/>
  <c r="D774" i="1" l="1"/>
  <c r="E776" i="1"/>
  <c r="C775" i="1"/>
  <c r="A775" i="1"/>
  <c r="B775" i="1"/>
  <c r="D775" i="1" l="1"/>
  <c r="E777" i="1"/>
  <c r="C776" i="1"/>
  <c r="A776" i="1"/>
  <c r="B776" i="1"/>
  <c r="D776" i="1" l="1"/>
  <c r="E778" i="1"/>
  <c r="C777" i="1"/>
  <c r="B777" i="1"/>
  <c r="A777" i="1"/>
  <c r="D777" i="1" l="1"/>
  <c r="E779" i="1"/>
  <c r="B778" i="1"/>
  <c r="C778" i="1"/>
  <c r="A778" i="1"/>
  <c r="D778" i="1" l="1"/>
  <c r="E780" i="1"/>
  <c r="A779" i="1"/>
  <c r="B779" i="1"/>
  <c r="C779" i="1"/>
  <c r="D779" i="1" l="1"/>
  <c r="E781" i="1"/>
  <c r="A780" i="1"/>
  <c r="C780" i="1"/>
  <c r="B780" i="1"/>
  <c r="D780" i="1" l="1"/>
  <c r="E782" i="1"/>
  <c r="C781" i="1"/>
  <c r="B781" i="1"/>
  <c r="A781" i="1"/>
  <c r="D781" i="1" l="1"/>
  <c r="E783" i="1"/>
  <c r="C782" i="1"/>
  <c r="B782" i="1"/>
  <c r="A782" i="1"/>
  <c r="D782" i="1" l="1"/>
  <c r="E784" i="1"/>
  <c r="C783" i="1"/>
  <c r="B783" i="1"/>
  <c r="A783" i="1"/>
  <c r="D783" i="1" l="1"/>
  <c r="E785" i="1"/>
  <c r="A784" i="1"/>
  <c r="C784" i="1"/>
  <c r="D784" i="1" s="1"/>
  <c r="B784" i="1"/>
  <c r="E786" i="1" l="1"/>
  <c r="C785" i="1"/>
  <c r="B785" i="1"/>
  <c r="A785" i="1"/>
  <c r="D785" i="1" l="1"/>
  <c r="E787" i="1"/>
  <c r="A786" i="1"/>
  <c r="C786" i="1"/>
  <c r="D786" i="1" s="1"/>
  <c r="B786" i="1"/>
  <c r="E788" i="1" l="1"/>
  <c r="C787" i="1"/>
  <c r="A787" i="1"/>
  <c r="B787" i="1"/>
  <c r="D787" i="1" l="1"/>
  <c r="E789" i="1"/>
  <c r="A788" i="1"/>
  <c r="B788" i="1"/>
  <c r="C788" i="1"/>
  <c r="D788" i="1" l="1"/>
  <c r="E790" i="1"/>
  <c r="C789" i="1"/>
  <c r="B789" i="1"/>
  <c r="A789" i="1"/>
  <c r="D789" i="1" l="1"/>
  <c r="E791" i="1"/>
  <c r="C790" i="1"/>
  <c r="A790" i="1"/>
  <c r="B790" i="1"/>
  <c r="D790" i="1" l="1"/>
  <c r="E792" i="1"/>
  <c r="C791" i="1"/>
  <c r="A791" i="1"/>
  <c r="B791" i="1"/>
  <c r="D791" i="1" l="1"/>
  <c r="E793" i="1"/>
  <c r="C792" i="1"/>
  <c r="A792" i="1"/>
  <c r="B792" i="1"/>
  <c r="D792" i="1" l="1"/>
  <c r="E794" i="1"/>
  <c r="C793" i="1"/>
  <c r="B793" i="1"/>
  <c r="A793" i="1"/>
  <c r="D793" i="1" l="1"/>
  <c r="E795" i="1"/>
  <c r="B794" i="1"/>
  <c r="A794" i="1"/>
  <c r="C794" i="1"/>
  <c r="D794" i="1" l="1"/>
  <c r="E796" i="1"/>
  <c r="A795" i="1"/>
  <c r="B795" i="1"/>
  <c r="C795" i="1"/>
  <c r="D795" i="1" l="1"/>
  <c r="E797" i="1"/>
  <c r="A796" i="1"/>
  <c r="C796" i="1"/>
  <c r="D796" i="1" s="1"/>
  <c r="B796" i="1"/>
  <c r="E798" i="1" l="1"/>
  <c r="C797" i="1"/>
  <c r="B797" i="1"/>
  <c r="A797" i="1"/>
  <c r="D797" i="1" l="1"/>
  <c r="E799" i="1"/>
  <c r="C798" i="1"/>
  <c r="B798" i="1"/>
  <c r="A798" i="1"/>
  <c r="D798" i="1" l="1"/>
  <c r="E800" i="1"/>
  <c r="B799" i="1"/>
  <c r="C799" i="1"/>
  <c r="A799" i="1"/>
  <c r="D799" i="1" l="1"/>
  <c r="E801" i="1"/>
  <c r="A800" i="1"/>
  <c r="B800" i="1"/>
  <c r="C800" i="1"/>
  <c r="D800" i="1" l="1"/>
  <c r="E802" i="1"/>
  <c r="C801" i="1"/>
  <c r="B801" i="1"/>
  <c r="A801" i="1"/>
  <c r="D801" i="1" l="1"/>
  <c r="E803" i="1"/>
  <c r="A802" i="1"/>
  <c r="C802" i="1"/>
  <c r="B802" i="1"/>
  <c r="D802" i="1" l="1"/>
  <c r="E804" i="1"/>
  <c r="C803" i="1"/>
  <c r="B803" i="1"/>
  <c r="A803" i="1"/>
  <c r="D803" i="1" l="1"/>
  <c r="E805" i="1"/>
  <c r="A804" i="1"/>
  <c r="C804" i="1"/>
  <c r="B804" i="1"/>
  <c r="D804" i="1" l="1"/>
  <c r="E806" i="1"/>
  <c r="C805" i="1"/>
  <c r="B805" i="1"/>
  <c r="A805" i="1"/>
  <c r="D805" i="1" l="1"/>
  <c r="E807" i="1"/>
  <c r="A806" i="1"/>
  <c r="C806" i="1"/>
  <c r="D806" i="1" s="1"/>
  <c r="B806" i="1"/>
  <c r="E808" i="1" l="1"/>
  <c r="A807" i="1"/>
  <c r="B807" i="1"/>
  <c r="C807" i="1"/>
  <c r="D807" i="1" s="1"/>
  <c r="E809" i="1" l="1"/>
  <c r="C808" i="1"/>
  <c r="A808" i="1"/>
  <c r="B808" i="1"/>
  <c r="D808" i="1" l="1"/>
  <c r="E810" i="1"/>
  <c r="C809" i="1"/>
  <c r="B809" i="1"/>
  <c r="A809" i="1"/>
  <c r="D809" i="1" l="1"/>
  <c r="E811" i="1"/>
  <c r="B810" i="1"/>
  <c r="C810" i="1"/>
  <c r="A810" i="1"/>
  <c r="D810" i="1" l="1"/>
  <c r="E812" i="1"/>
  <c r="C811" i="1"/>
  <c r="A811" i="1"/>
  <c r="B811" i="1"/>
  <c r="D811" i="1" l="1"/>
  <c r="E813" i="1"/>
  <c r="A812" i="1"/>
  <c r="C812" i="1"/>
  <c r="B812" i="1"/>
  <c r="D812" i="1" l="1"/>
  <c r="E814" i="1"/>
  <c r="C813" i="1"/>
  <c r="B813" i="1"/>
  <c r="A813" i="1"/>
  <c r="D813" i="1" l="1"/>
  <c r="E815" i="1"/>
  <c r="C814" i="1"/>
  <c r="B814" i="1"/>
  <c r="A814" i="1"/>
  <c r="D814" i="1" l="1"/>
  <c r="E816" i="1"/>
  <c r="B815" i="1"/>
  <c r="A815" i="1"/>
  <c r="C815" i="1"/>
  <c r="D815" i="1" l="1"/>
  <c r="E817" i="1"/>
  <c r="A816" i="1"/>
  <c r="B816" i="1"/>
  <c r="C816" i="1"/>
  <c r="D816" i="1" l="1"/>
  <c r="E818" i="1"/>
  <c r="C817" i="1"/>
  <c r="B817" i="1"/>
  <c r="A817" i="1"/>
  <c r="D817" i="1" l="1"/>
  <c r="E819" i="1"/>
  <c r="C818" i="1"/>
  <c r="A818" i="1"/>
  <c r="B818" i="1"/>
  <c r="D818" i="1" l="1"/>
  <c r="E820" i="1"/>
  <c r="C819" i="1"/>
  <c r="B819" i="1"/>
  <c r="A819" i="1"/>
  <c r="D819" i="1" l="1"/>
  <c r="E821" i="1"/>
  <c r="A820" i="1"/>
  <c r="B820" i="1"/>
  <c r="C820" i="1"/>
  <c r="D820" i="1" l="1"/>
  <c r="E822" i="1"/>
  <c r="C821" i="1"/>
  <c r="B821" i="1"/>
  <c r="A821" i="1"/>
  <c r="D821" i="1" l="1"/>
  <c r="E823" i="1"/>
  <c r="A822" i="1"/>
  <c r="B822" i="1"/>
  <c r="C822" i="1"/>
  <c r="D822" i="1" l="1"/>
  <c r="E824" i="1"/>
  <c r="A823" i="1"/>
  <c r="C823" i="1"/>
  <c r="B823" i="1"/>
  <c r="D823" i="1" l="1"/>
  <c r="E825" i="1"/>
  <c r="C824" i="1"/>
  <c r="B824" i="1"/>
  <c r="A824" i="1"/>
  <c r="D824" i="1" l="1"/>
  <c r="E826" i="1"/>
  <c r="C825" i="1"/>
  <c r="B825" i="1"/>
  <c r="A825" i="1"/>
  <c r="D825" i="1" l="1"/>
  <c r="E827" i="1"/>
  <c r="C826" i="1"/>
  <c r="B826" i="1"/>
  <c r="A826" i="1"/>
  <c r="D826" i="1" l="1"/>
  <c r="E828" i="1"/>
  <c r="C827" i="1"/>
  <c r="B827" i="1"/>
  <c r="A827" i="1"/>
  <c r="D827" i="1" l="1"/>
  <c r="E829" i="1"/>
  <c r="C828" i="1"/>
  <c r="B828" i="1"/>
  <c r="A828" i="1"/>
  <c r="D828" i="1" l="1"/>
  <c r="E830" i="1"/>
  <c r="C829" i="1"/>
  <c r="B829" i="1"/>
  <c r="A829" i="1"/>
  <c r="D829" i="1" l="1"/>
  <c r="E831" i="1"/>
  <c r="C830" i="1"/>
  <c r="A830" i="1"/>
  <c r="B830" i="1"/>
  <c r="D830" i="1" l="1"/>
  <c r="E832" i="1"/>
  <c r="B831" i="1"/>
  <c r="A831" i="1"/>
  <c r="C831" i="1"/>
  <c r="D831" i="1" l="1"/>
  <c r="E833" i="1"/>
  <c r="C832" i="1"/>
  <c r="B832" i="1"/>
  <c r="A832" i="1"/>
  <c r="D832" i="1" l="1"/>
  <c r="E834" i="1"/>
  <c r="C833" i="1"/>
  <c r="B833" i="1"/>
  <c r="A833" i="1"/>
  <c r="D833" i="1" l="1"/>
  <c r="E835" i="1"/>
  <c r="A834" i="1"/>
  <c r="C834" i="1"/>
  <c r="D834" i="1" s="1"/>
  <c r="B834" i="1"/>
  <c r="E836" i="1" l="1"/>
  <c r="C835" i="1"/>
  <c r="A835" i="1"/>
  <c r="B835" i="1"/>
  <c r="D835" i="1" l="1"/>
  <c r="E837" i="1"/>
  <c r="B836" i="1"/>
  <c r="A836" i="1"/>
  <c r="C836" i="1"/>
  <c r="D836" i="1" l="1"/>
  <c r="E838" i="1"/>
  <c r="C837" i="1"/>
  <c r="B837" i="1"/>
  <c r="A837" i="1"/>
  <c r="D837" i="1" l="1"/>
  <c r="E839" i="1"/>
  <c r="A838" i="1"/>
  <c r="B838" i="1"/>
  <c r="C838" i="1"/>
  <c r="D838" i="1" l="1"/>
  <c r="E840" i="1"/>
  <c r="C839" i="1"/>
  <c r="A839" i="1"/>
  <c r="B839" i="1"/>
  <c r="D839" i="1" l="1"/>
  <c r="E841" i="1"/>
  <c r="C840" i="1"/>
  <c r="B840" i="1"/>
  <c r="A840" i="1"/>
  <c r="D840" i="1" l="1"/>
  <c r="E842" i="1"/>
  <c r="C841" i="1"/>
  <c r="B841" i="1"/>
  <c r="A841" i="1"/>
  <c r="D841" i="1" l="1"/>
  <c r="E843" i="1"/>
  <c r="B842" i="1"/>
  <c r="A842" i="1"/>
  <c r="C842" i="1"/>
  <c r="D842" i="1" l="1"/>
  <c r="E844" i="1"/>
  <c r="B843" i="1"/>
  <c r="A843" i="1"/>
  <c r="C843" i="1"/>
  <c r="D843" i="1" l="1"/>
  <c r="E845" i="1"/>
  <c r="A844" i="1"/>
  <c r="C844" i="1"/>
  <c r="B844" i="1"/>
  <c r="D844" i="1" l="1"/>
  <c r="E846" i="1"/>
  <c r="C845" i="1"/>
  <c r="B845" i="1"/>
  <c r="A845" i="1"/>
  <c r="D845" i="1" l="1"/>
  <c r="E847" i="1"/>
  <c r="C846" i="1"/>
  <c r="A846" i="1"/>
  <c r="B846" i="1"/>
  <c r="D846" i="1" l="1"/>
  <c r="E848" i="1"/>
  <c r="C847" i="1"/>
  <c r="B847" i="1"/>
  <c r="A847" i="1"/>
  <c r="D847" i="1" l="1"/>
  <c r="E849" i="1"/>
  <c r="C848" i="1"/>
  <c r="B848" i="1"/>
  <c r="A848" i="1"/>
  <c r="D848" i="1" l="1"/>
  <c r="E850" i="1"/>
  <c r="C849" i="1"/>
  <c r="B849" i="1"/>
  <c r="A849" i="1"/>
  <c r="D849" i="1" l="1"/>
  <c r="E851" i="1"/>
  <c r="A850" i="1"/>
  <c r="B850" i="1"/>
  <c r="C850" i="1"/>
  <c r="D850" i="1" l="1"/>
  <c r="E852" i="1"/>
  <c r="C851" i="1"/>
  <c r="A851" i="1"/>
  <c r="B851" i="1"/>
  <c r="D851" i="1" l="1"/>
  <c r="E853" i="1"/>
  <c r="B852" i="1"/>
  <c r="C852" i="1"/>
  <c r="D852" i="1" s="1"/>
  <c r="A852" i="1"/>
  <c r="E854" i="1" l="1"/>
  <c r="C853" i="1"/>
  <c r="B853" i="1"/>
  <c r="A853" i="1"/>
  <c r="D853" i="1" l="1"/>
  <c r="E855" i="1"/>
  <c r="C854" i="1"/>
  <c r="A854" i="1"/>
  <c r="B854" i="1"/>
  <c r="D854" i="1" l="1"/>
  <c r="E856" i="1"/>
  <c r="C855" i="1"/>
  <c r="A855" i="1"/>
  <c r="B855" i="1"/>
  <c r="D855" i="1" l="1"/>
  <c r="E857" i="1"/>
  <c r="C856" i="1"/>
  <c r="B856" i="1"/>
  <c r="A856" i="1"/>
  <c r="D856" i="1" l="1"/>
  <c r="E858" i="1"/>
  <c r="C857" i="1"/>
  <c r="B857" i="1"/>
  <c r="A857" i="1"/>
  <c r="D857" i="1" l="1"/>
  <c r="E859" i="1"/>
  <c r="B858" i="1"/>
  <c r="A858" i="1"/>
  <c r="C858" i="1"/>
  <c r="D858" i="1" l="1"/>
  <c r="E860" i="1"/>
  <c r="B859" i="1"/>
  <c r="A859" i="1"/>
  <c r="C859" i="1"/>
  <c r="D859" i="1" l="1"/>
  <c r="E861" i="1"/>
  <c r="C860" i="1"/>
  <c r="B860" i="1"/>
  <c r="A860" i="1"/>
  <c r="D860" i="1" l="1"/>
  <c r="E862" i="1"/>
  <c r="C861" i="1"/>
  <c r="B861" i="1"/>
  <c r="A861" i="1"/>
  <c r="D861" i="1" l="1"/>
  <c r="E863" i="1"/>
  <c r="C862" i="1"/>
  <c r="A862" i="1"/>
  <c r="B862" i="1"/>
  <c r="D862" i="1" l="1"/>
  <c r="E864" i="1"/>
  <c r="B863" i="1"/>
  <c r="C863" i="1"/>
  <c r="A863" i="1"/>
  <c r="D863" i="1" l="1"/>
  <c r="E865" i="1"/>
  <c r="B864" i="1"/>
  <c r="A864" i="1"/>
  <c r="C864" i="1"/>
  <c r="D864" i="1" l="1"/>
  <c r="E866" i="1"/>
  <c r="C865" i="1"/>
  <c r="B865" i="1"/>
  <c r="A865" i="1"/>
  <c r="D865" i="1" l="1"/>
  <c r="E867" i="1"/>
  <c r="A866" i="1"/>
  <c r="C866" i="1"/>
  <c r="B866" i="1"/>
  <c r="D866" i="1" l="1"/>
  <c r="E868" i="1"/>
  <c r="C867" i="1"/>
  <c r="A867" i="1"/>
  <c r="B867" i="1"/>
  <c r="D867" i="1" l="1"/>
  <c r="E869" i="1"/>
  <c r="C868" i="1"/>
  <c r="B868" i="1"/>
  <c r="A868" i="1"/>
  <c r="D868" i="1" l="1"/>
  <c r="E870" i="1"/>
  <c r="C869" i="1"/>
  <c r="B869" i="1"/>
  <c r="A869" i="1"/>
  <c r="D869" i="1" l="1"/>
  <c r="E871" i="1"/>
  <c r="A870" i="1"/>
  <c r="C870" i="1"/>
  <c r="D870" i="1" s="1"/>
  <c r="B870" i="1"/>
  <c r="E872" i="1" l="1"/>
  <c r="A871" i="1"/>
  <c r="C871" i="1"/>
  <c r="B871" i="1"/>
  <c r="D871" i="1" l="1"/>
  <c r="E873" i="1"/>
  <c r="C872" i="1"/>
  <c r="B872" i="1"/>
  <c r="A872" i="1"/>
  <c r="D872" i="1" l="1"/>
  <c r="E874" i="1"/>
  <c r="C873" i="1"/>
  <c r="B873" i="1"/>
  <c r="A873" i="1"/>
  <c r="D873" i="1" l="1"/>
  <c r="E875" i="1"/>
  <c r="B874" i="1"/>
  <c r="A874" i="1"/>
  <c r="C874" i="1"/>
  <c r="D874" i="1" l="1"/>
  <c r="E876" i="1"/>
  <c r="C875" i="1"/>
  <c r="B875" i="1"/>
  <c r="A875" i="1"/>
  <c r="D875" i="1" l="1"/>
  <c r="E877" i="1"/>
  <c r="C876" i="1"/>
  <c r="A876" i="1"/>
  <c r="B876" i="1"/>
  <c r="D876" i="1" l="1"/>
  <c r="E878" i="1"/>
  <c r="C877" i="1"/>
  <c r="B877" i="1"/>
  <c r="A877" i="1"/>
  <c r="D877" i="1" l="1"/>
  <c r="E879" i="1"/>
  <c r="C878" i="1"/>
  <c r="A878" i="1"/>
  <c r="B878" i="1"/>
  <c r="D878" i="1" l="1"/>
  <c r="E880" i="1"/>
  <c r="B879" i="1"/>
  <c r="A879" i="1"/>
  <c r="C879" i="1"/>
  <c r="D879" i="1" l="1"/>
  <c r="E881" i="1"/>
  <c r="B880" i="1"/>
  <c r="C880" i="1"/>
  <c r="A880" i="1"/>
  <c r="D880" i="1" l="1"/>
  <c r="E882" i="1"/>
  <c r="C881" i="1"/>
  <c r="B881" i="1"/>
  <c r="A881" i="1"/>
  <c r="D881" i="1" l="1"/>
  <c r="E883" i="1"/>
  <c r="C882" i="1"/>
  <c r="A882" i="1"/>
  <c r="B882" i="1"/>
  <c r="D882" i="1" l="1"/>
  <c r="E884" i="1"/>
  <c r="C883" i="1"/>
  <c r="A883" i="1"/>
  <c r="B883" i="1"/>
  <c r="D883" i="1" l="1"/>
  <c r="E885" i="1"/>
  <c r="B884" i="1"/>
  <c r="C884" i="1"/>
  <c r="A884" i="1"/>
  <c r="D884" i="1" l="1"/>
  <c r="E886" i="1"/>
  <c r="C885" i="1"/>
  <c r="B885" i="1"/>
  <c r="A885" i="1"/>
  <c r="D885" i="1" l="1"/>
  <c r="E887" i="1"/>
  <c r="A886" i="1"/>
  <c r="B886" i="1"/>
  <c r="C886" i="1"/>
  <c r="D886" i="1" l="1"/>
  <c r="E888" i="1"/>
  <c r="A887" i="1"/>
  <c r="C887" i="1"/>
  <c r="B887" i="1"/>
  <c r="D887" i="1" l="1"/>
  <c r="E889" i="1"/>
  <c r="C888" i="1"/>
  <c r="B888" i="1"/>
  <c r="A888" i="1"/>
  <c r="D888" i="1" l="1"/>
  <c r="E890" i="1"/>
  <c r="C889" i="1"/>
  <c r="B889" i="1"/>
  <c r="A889" i="1"/>
  <c r="D889" i="1" l="1"/>
  <c r="E891" i="1"/>
  <c r="C890" i="1"/>
  <c r="B890" i="1"/>
  <c r="A890" i="1"/>
  <c r="D890" i="1" l="1"/>
  <c r="E892" i="1"/>
  <c r="C891" i="1"/>
  <c r="B891" i="1"/>
  <c r="A891" i="1"/>
  <c r="D891" i="1" l="1"/>
  <c r="E893" i="1"/>
  <c r="B892" i="1"/>
  <c r="A892" i="1"/>
  <c r="C892" i="1"/>
  <c r="D892" i="1" l="1"/>
  <c r="E894" i="1"/>
  <c r="C893" i="1"/>
  <c r="B893" i="1"/>
  <c r="A893" i="1"/>
  <c r="D893" i="1" l="1"/>
  <c r="E895" i="1"/>
  <c r="C894" i="1"/>
  <c r="A894" i="1"/>
  <c r="B894" i="1"/>
  <c r="D894" i="1" l="1"/>
  <c r="E896" i="1"/>
  <c r="B895" i="1"/>
  <c r="A895" i="1"/>
  <c r="C895" i="1"/>
  <c r="D895" i="1" l="1"/>
  <c r="E897" i="1"/>
  <c r="C896" i="1"/>
  <c r="B896" i="1"/>
  <c r="A896" i="1"/>
  <c r="D896" i="1" l="1"/>
  <c r="E898" i="1"/>
  <c r="C897" i="1"/>
  <c r="B897" i="1"/>
  <c r="A897" i="1"/>
  <c r="D897" i="1" l="1"/>
  <c r="E899" i="1"/>
  <c r="A898" i="1"/>
  <c r="C898" i="1"/>
  <c r="D898" i="1" s="1"/>
  <c r="B898" i="1"/>
  <c r="E900" i="1" l="1"/>
  <c r="C899" i="1"/>
  <c r="A899" i="1"/>
  <c r="B899" i="1"/>
  <c r="D899" i="1" l="1"/>
  <c r="E901" i="1"/>
  <c r="B900" i="1"/>
  <c r="C900" i="1"/>
  <c r="A900" i="1"/>
  <c r="D900" i="1" l="1"/>
  <c r="E902" i="1"/>
  <c r="C901" i="1"/>
  <c r="B901" i="1"/>
  <c r="A901" i="1"/>
  <c r="D901" i="1" l="1"/>
  <c r="E903" i="1"/>
  <c r="A902" i="1"/>
  <c r="B902" i="1"/>
  <c r="C902" i="1"/>
  <c r="D902" i="1" l="1"/>
  <c r="E904" i="1"/>
  <c r="C903" i="1"/>
  <c r="A903" i="1"/>
  <c r="B903" i="1"/>
  <c r="D903" i="1" l="1"/>
  <c r="E905" i="1"/>
  <c r="C904" i="1"/>
  <c r="B904" i="1"/>
  <c r="A904" i="1"/>
  <c r="D904" i="1" l="1"/>
  <c r="E906" i="1"/>
  <c r="C905" i="1"/>
  <c r="B905" i="1"/>
  <c r="A905" i="1"/>
  <c r="D905" i="1" l="1"/>
  <c r="E907" i="1"/>
  <c r="B906" i="1"/>
  <c r="A906" i="1"/>
  <c r="C906" i="1"/>
  <c r="D906" i="1" l="1"/>
  <c r="E908" i="1"/>
  <c r="B907" i="1"/>
  <c r="A907" i="1"/>
  <c r="C907" i="1"/>
  <c r="D907" i="1" l="1"/>
  <c r="E909" i="1"/>
  <c r="C908" i="1"/>
  <c r="A908" i="1"/>
  <c r="B908" i="1"/>
  <c r="D908" i="1" l="1"/>
  <c r="E910" i="1"/>
  <c r="C909" i="1"/>
  <c r="B909" i="1"/>
  <c r="A909" i="1"/>
  <c r="D909" i="1" l="1"/>
  <c r="E911" i="1"/>
  <c r="C910" i="1"/>
  <c r="A910" i="1"/>
  <c r="B910" i="1"/>
  <c r="D910" i="1" l="1"/>
  <c r="E912" i="1"/>
  <c r="C911" i="1"/>
  <c r="B911" i="1"/>
  <c r="A911" i="1"/>
  <c r="D911" i="1" l="1"/>
  <c r="E913" i="1"/>
  <c r="C912" i="1"/>
  <c r="B912" i="1"/>
  <c r="A912" i="1"/>
  <c r="D912" i="1" l="1"/>
  <c r="E914" i="1"/>
  <c r="C913" i="1"/>
  <c r="B913" i="1"/>
  <c r="A913" i="1"/>
  <c r="D913" i="1" l="1"/>
  <c r="E915" i="1"/>
  <c r="A914" i="1"/>
  <c r="C914" i="1"/>
  <c r="B914" i="1"/>
  <c r="D914" i="1" l="1"/>
  <c r="E916" i="1"/>
  <c r="C915" i="1"/>
  <c r="A915" i="1"/>
  <c r="B915" i="1"/>
  <c r="D915" i="1" l="1"/>
  <c r="E917" i="1"/>
  <c r="B916" i="1"/>
  <c r="A916" i="1"/>
  <c r="C916" i="1"/>
  <c r="D916" i="1" l="1"/>
  <c r="E918" i="1"/>
  <c r="C917" i="1"/>
  <c r="B917" i="1"/>
  <c r="A917" i="1"/>
  <c r="D917" i="1" l="1"/>
  <c r="E919" i="1"/>
  <c r="C918" i="1"/>
  <c r="A918" i="1"/>
  <c r="B918" i="1"/>
  <c r="D918" i="1" l="1"/>
  <c r="E920" i="1"/>
  <c r="C919" i="1"/>
  <c r="A919" i="1"/>
  <c r="B919" i="1"/>
  <c r="D919" i="1" l="1"/>
  <c r="E921" i="1"/>
  <c r="C920" i="1"/>
  <c r="B920" i="1"/>
  <c r="A920" i="1"/>
  <c r="D920" i="1" l="1"/>
  <c r="E922" i="1"/>
  <c r="C921" i="1"/>
  <c r="B921" i="1"/>
  <c r="A921" i="1"/>
  <c r="D921" i="1" l="1"/>
  <c r="E923" i="1"/>
  <c r="B922" i="1"/>
  <c r="A922" i="1"/>
  <c r="C922" i="1"/>
  <c r="D922" i="1" l="1"/>
  <c r="E924" i="1"/>
  <c r="B923" i="1"/>
  <c r="A923" i="1"/>
  <c r="C923" i="1"/>
  <c r="D923" i="1" l="1"/>
  <c r="E925" i="1"/>
  <c r="C924" i="1"/>
  <c r="B924" i="1"/>
  <c r="A924" i="1"/>
  <c r="D924" i="1" l="1"/>
  <c r="E926" i="1"/>
  <c r="C925" i="1"/>
  <c r="B925" i="1"/>
  <c r="A925" i="1"/>
  <c r="D925" i="1" l="1"/>
  <c r="E927" i="1"/>
  <c r="C926" i="1"/>
  <c r="A926" i="1"/>
  <c r="B926" i="1"/>
  <c r="D926" i="1" l="1"/>
  <c r="E928" i="1"/>
  <c r="B927" i="1"/>
  <c r="C927" i="1"/>
  <c r="A927" i="1"/>
  <c r="D927" i="1" l="1"/>
  <c r="E929" i="1"/>
  <c r="B928" i="1"/>
  <c r="C928" i="1"/>
  <c r="A928" i="1"/>
  <c r="D928" i="1" l="1"/>
  <c r="E930" i="1"/>
  <c r="C929" i="1"/>
  <c r="B929" i="1"/>
  <c r="A929" i="1"/>
  <c r="D929" i="1" l="1"/>
  <c r="E931" i="1"/>
  <c r="A930" i="1"/>
  <c r="C930" i="1"/>
  <c r="D930" i="1" s="1"/>
  <c r="B930" i="1"/>
  <c r="E932" i="1" l="1"/>
  <c r="C931" i="1"/>
  <c r="A931" i="1"/>
  <c r="B931" i="1"/>
  <c r="D931" i="1" l="1"/>
  <c r="E933" i="1"/>
  <c r="C932" i="1"/>
  <c r="B932" i="1"/>
  <c r="A932" i="1"/>
  <c r="D932" i="1" l="1"/>
  <c r="E934" i="1"/>
  <c r="C933" i="1"/>
  <c r="B933" i="1"/>
  <c r="A933" i="1"/>
  <c r="D933" i="1" l="1"/>
  <c r="E935" i="1"/>
  <c r="A934" i="1"/>
  <c r="C934" i="1"/>
  <c r="B934" i="1"/>
  <c r="D934" i="1" l="1"/>
  <c r="E936" i="1"/>
  <c r="A935" i="1"/>
  <c r="B935" i="1"/>
  <c r="C935" i="1"/>
  <c r="D935" i="1" l="1"/>
  <c r="E937" i="1"/>
  <c r="C936" i="1"/>
  <c r="B936" i="1"/>
  <c r="A936" i="1"/>
  <c r="D936" i="1" l="1"/>
  <c r="E938" i="1"/>
  <c r="C937" i="1"/>
  <c r="B937" i="1"/>
  <c r="A937" i="1"/>
  <c r="D937" i="1" l="1"/>
  <c r="E939" i="1"/>
  <c r="B938" i="1"/>
  <c r="A938" i="1"/>
  <c r="C938" i="1"/>
  <c r="D938" i="1" l="1"/>
  <c r="E940" i="1"/>
  <c r="C939" i="1"/>
  <c r="A939" i="1"/>
  <c r="B939" i="1"/>
  <c r="D939" i="1" l="1"/>
  <c r="E941" i="1"/>
  <c r="C940" i="1"/>
  <c r="A940" i="1"/>
  <c r="B940" i="1"/>
  <c r="D940" i="1" l="1"/>
  <c r="E942" i="1"/>
  <c r="C941" i="1"/>
  <c r="B941" i="1"/>
  <c r="A941" i="1"/>
  <c r="D941" i="1" l="1"/>
  <c r="E943" i="1"/>
  <c r="C942" i="1"/>
  <c r="A942" i="1"/>
  <c r="B942" i="1"/>
  <c r="D942" i="1" l="1"/>
  <c r="E944" i="1"/>
  <c r="B943" i="1"/>
  <c r="A943" i="1"/>
  <c r="C943" i="1"/>
  <c r="D943" i="1" l="1"/>
  <c r="E945" i="1"/>
  <c r="B944" i="1"/>
  <c r="C944" i="1"/>
  <c r="A944" i="1"/>
  <c r="D944" i="1" l="1"/>
  <c r="E946" i="1"/>
  <c r="C945" i="1"/>
  <c r="B945" i="1"/>
  <c r="A945" i="1"/>
  <c r="D945" i="1" l="1"/>
  <c r="E947" i="1"/>
  <c r="C946" i="1"/>
  <c r="A946" i="1"/>
  <c r="B946" i="1"/>
  <c r="D946" i="1" l="1"/>
  <c r="E948" i="1"/>
  <c r="C947" i="1"/>
  <c r="A947" i="1"/>
  <c r="B947" i="1"/>
  <c r="D947" i="1" l="1"/>
  <c r="E949" i="1"/>
  <c r="B948" i="1"/>
  <c r="C948" i="1"/>
  <c r="A948" i="1"/>
  <c r="D948" i="1" l="1"/>
  <c r="E950" i="1"/>
  <c r="C949" i="1"/>
  <c r="B949" i="1"/>
  <c r="A949" i="1"/>
  <c r="D949" i="1" l="1"/>
  <c r="E951" i="1"/>
  <c r="A950" i="1"/>
  <c r="B950" i="1"/>
  <c r="C950" i="1"/>
  <c r="D950" i="1" l="1"/>
  <c r="E952" i="1"/>
  <c r="A951" i="1"/>
  <c r="C951" i="1"/>
  <c r="D951" i="1" s="1"/>
  <c r="B951" i="1"/>
  <c r="E953" i="1" l="1"/>
  <c r="C952" i="1"/>
  <c r="B952" i="1"/>
  <c r="A952" i="1"/>
  <c r="D952" i="1" l="1"/>
  <c r="E954" i="1"/>
  <c r="C953" i="1"/>
  <c r="B953" i="1"/>
  <c r="A953" i="1"/>
  <c r="D953" i="1" l="1"/>
  <c r="E955" i="1"/>
  <c r="C954" i="1"/>
  <c r="B954" i="1"/>
  <c r="A954" i="1"/>
  <c r="D954" i="1" l="1"/>
  <c r="E956" i="1"/>
  <c r="C955" i="1"/>
  <c r="B955" i="1"/>
  <c r="A955" i="1"/>
  <c r="D955" i="1" l="1"/>
  <c r="E957" i="1"/>
  <c r="C956" i="1"/>
  <c r="B956" i="1"/>
  <c r="A956" i="1"/>
  <c r="D956" i="1" l="1"/>
  <c r="E958" i="1"/>
  <c r="C957" i="1"/>
  <c r="B957" i="1"/>
  <c r="A957" i="1"/>
  <c r="D957" i="1" l="1"/>
  <c r="E959" i="1"/>
  <c r="C958" i="1"/>
  <c r="A958" i="1"/>
  <c r="B958" i="1"/>
  <c r="D958" i="1" l="1"/>
  <c r="E960" i="1"/>
  <c r="B959" i="1"/>
  <c r="A959" i="1"/>
  <c r="C959" i="1"/>
  <c r="D959" i="1" l="1"/>
  <c r="E961" i="1"/>
  <c r="C960" i="1"/>
  <c r="B960" i="1"/>
  <c r="A960" i="1"/>
  <c r="D960" i="1" l="1"/>
  <c r="E962" i="1"/>
  <c r="C961" i="1"/>
  <c r="B961" i="1"/>
  <c r="A961" i="1"/>
  <c r="D961" i="1" l="1"/>
  <c r="E963" i="1"/>
  <c r="A962" i="1"/>
  <c r="C962" i="1"/>
  <c r="D962" i="1" s="1"/>
  <c r="B962" i="1"/>
  <c r="E964" i="1" l="1"/>
  <c r="C963" i="1"/>
  <c r="A963" i="1"/>
  <c r="B963" i="1"/>
  <c r="D963" i="1" l="1"/>
  <c r="E965" i="1"/>
  <c r="B964" i="1"/>
  <c r="A964" i="1"/>
  <c r="C964" i="1"/>
  <c r="D964" i="1" l="1"/>
  <c r="E966" i="1"/>
  <c r="C965" i="1"/>
  <c r="B965" i="1"/>
  <c r="A965" i="1"/>
  <c r="D965" i="1" l="1"/>
  <c r="E967" i="1"/>
  <c r="A966" i="1"/>
  <c r="B966" i="1"/>
  <c r="C966" i="1"/>
  <c r="D966" i="1" l="1"/>
  <c r="E968" i="1"/>
  <c r="C967" i="1"/>
  <c r="A967" i="1"/>
  <c r="B967" i="1"/>
  <c r="D967" i="1" l="1"/>
  <c r="E969" i="1"/>
  <c r="C968" i="1"/>
  <c r="B968" i="1"/>
  <c r="A968" i="1"/>
  <c r="D968" i="1" l="1"/>
  <c r="E970" i="1"/>
  <c r="C969" i="1"/>
  <c r="B969" i="1"/>
  <c r="A969" i="1"/>
  <c r="D969" i="1" l="1"/>
  <c r="E971" i="1"/>
  <c r="B970" i="1"/>
  <c r="A970" i="1"/>
  <c r="C970" i="1"/>
  <c r="D970" i="1" l="1"/>
  <c r="E972" i="1"/>
  <c r="B971" i="1"/>
  <c r="A971" i="1"/>
  <c r="C971" i="1"/>
  <c r="D971" i="1" l="1"/>
  <c r="E973" i="1"/>
  <c r="A972" i="1"/>
  <c r="C972" i="1"/>
  <c r="D972" i="1" s="1"/>
  <c r="B972" i="1"/>
  <c r="E974" i="1" l="1"/>
  <c r="C973" i="1"/>
  <c r="B973" i="1"/>
  <c r="A973" i="1"/>
  <c r="D973" i="1" l="1"/>
  <c r="E975" i="1"/>
  <c r="C974" i="1"/>
  <c r="A974" i="1"/>
  <c r="B974" i="1"/>
  <c r="D974" i="1" l="1"/>
  <c r="E976" i="1"/>
  <c r="C975" i="1"/>
  <c r="B975" i="1"/>
  <c r="A975" i="1"/>
  <c r="D975" i="1" l="1"/>
  <c r="E977" i="1"/>
  <c r="C976" i="1"/>
  <c r="B976" i="1"/>
  <c r="A976" i="1"/>
  <c r="D976" i="1" l="1"/>
  <c r="E978" i="1"/>
  <c r="C977" i="1"/>
  <c r="B977" i="1"/>
  <c r="A977" i="1"/>
  <c r="D977" i="1" l="1"/>
  <c r="E979" i="1"/>
  <c r="A978" i="1"/>
  <c r="B978" i="1"/>
  <c r="C978" i="1"/>
  <c r="D978" i="1" l="1"/>
  <c r="E980" i="1"/>
  <c r="C979" i="1"/>
  <c r="A979" i="1"/>
  <c r="B979" i="1"/>
  <c r="D979" i="1" l="1"/>
  <c r="E981" i="1"/>
  <c r="B980" i="1"/>
  <c r="C980" i="1"/>
  <c r="A980" i="1"/>
  <c r="D980" i="1" l="1"/>
  <c r="E982" i="1"/>
  <c r="C981" i="1"/>
  <c r="B981" i="1"/>
  <c r="A981" i="1"/>
  <c r="D981" i="1" l="1"/>
  <c r="E983" i="1"/>
  <c r="C982" i="1"/>
  <c r="A982" i="1"/>
  <c r="B982" i="1"/>
  <c r="D982" i="1" l="1"/>
  <c r="E984" i="1"/>
  <c r="C983" i="1"/>
  <c r="A983" i="1"/>
  <c r="B983" i="1"/>
  <c r="D983" i="1" l="1"/>
  <c r="E985" i="1"/>
  <c r="C984" i="1"/>
  <c r="B984" i="1"/>
  <c r="A984" i="1"/>
  <c r="D984" i="1" l="1"/>
  <c r="E986" i="1"/>
  <c r="C985" i="1"/>
  <c r="B985" i="1"/>
  <c r="A985" i="1"/>
  <c r="D985" i="1" l="1"/>
  <c r="E987" i="1"/>
  <c r="B986" i="1"/>
  <c r="A986" i="1"/>
  <c r="C986" i="1"/>
  <c r="D986" i="1" l="1"/>
  <c r="A987" i="1"/>
  <c r="B987" i="1"/>
  <c r="E988" i="1"/>
  <c r="C987" i="1"/>
  <c r="D987" i="1" l="1"/>
  <c r="E989" i="1"/>
  <c r="C988" i="1"/>
  <c r="B988" i="1"/>
  <c r="A988" i="1"/>
  <c r="D988" i="1" l="1"/>
  <c r="E990" i="1"/>
  <c r="C989" i="1"/>
  <c r="B989" i="1"/>
  <c r="A989" i="1"/>
  <c r="D989" i="1" l="1"/>
  <c r="E991" i="1"/>
  <c r="C990" i="1"/>
  <c r="A990" i="1"/>
  <c r="B990" i="1"/>
  <c r="D990" i="1" l="1"/>
  <c r="E992" i="1"/>
  <c r="B991" i="1"/>
  <c r="C991" i="1"/>
  <c r="A991" i="1"/>
  <c r="D991" i="1" l="1"/>
  <c r="E993" i="1"/>
  <c r="B992" i="1"/>
  <c r="C992" i="1"/>
  <c r="A992" i="1"/>
  <c r="D992" i="1" l="1"/>
  <c r="E994" i="1"/>
  <c r="C993" i="1"/>
  <c r="B993" i="1"/>
  <c r="A993" i="1"/>
  <c r="D993" i="1" l="1"/>
  <c r="E995" i="1"/>
  <c r="A994" i="1"/>
  <c r="C994" i="1"/>
  <c r="B994" i="1"/>
  <c r="D994" i="1" l="1"/>
  <c r="E996" i="1"/>
  <c r="C995" i="1"/>
  <c r="A995" i="1"/>
  <c r="B995" i="1"/>
  <c r="D995" i="1" l="1"/>
  <c r="E997" i="1"/>
  <c r="C996" i="1"/>
  <c r="B996" i="1"/>
  <c r="A996" i="1"/>
  <c r="D996" i="1" l="1"/>
  <c r="E998" i="1"/>
  <c r="C997" i="1"/>
  <c r="B997" i="1"/>
  <c r="A997" i="1"/>
  <c r="D997" i="1" l="1"/>
  <c r="E999" i="1"/>
  <c r="A998" i="1"/>
  <c r="C998" i="1"/>
  <c r="D998" i="1" s="1"/>
  <c r="B998" i="1"/>
  <c r="E1000" i="1" l="1"/>
  <c r="A999" i="1"/>
  <c r="C999" i="1"/>
  <c r="D999" i="1" s="1"/>
  <c r="B999" i="1"/>
  <c r="E1001" i="1" l="1"/>
  <c r="C1000" i="1"/>
  <c r="B1000" i="1"/>
  <c r="A1000" i="1"/>
  <c r="D1000" i="1" l="1"/>
  <c r="E1002" i="1"/>
  <c r="C1001" i="1"/>
  <c r="B1001" i="1"/>
  <c r="A1001" i="1"/>
  <c r="D1001" i="1" l="1"/>
  <c r="E1003" i="1"/>
  <c r="B1002" i="1"/>
  <c r="A1002" i="1"/>
  <c r="C1002" i="1"/>
  <c r="D1002" i="1" l="1"/>
  <c r="E1004" i="1"/>
  <c r="C1003" i="1"/>
  <c r="B1003" i="1"/>
  <c r="A1003" i="1"/>
  <c r="D1003" i="1" l="1"/>
  <c r="E1005" i="1"/>
  <c r="C1004" i="1"/>
  <c r="A1004" i="1"/>
  <c r="B1004" i="1"/>
  <c r="D1004" i="1" l="1"/>
  <c r="E1006" i="1"/>
  <c r="C1005" i="1"/>
  <c r="B1005" i="1"/>
  <c r="A1005" i="1"/>
  <c r="D1005" i="1" l="1"/>
  <c r="E1007" i="1"/>
  <c r="C1006" i="1"/>
  <c r="A1006" i="1"/>
  <c r="B1006" i="1"/>
  <c r="D1006" i="1" l="1"/>
  <c r="E1008" i="1"/>
  <c r="B1007" i="1"/>
  <c r="A1007" i="1"/>
  <c r="C1007" i="1"/>
  <c r="D1007" i="1" l="1"/>
  <c r="E1009" i="1"/>
  <c r="B1008" i="1"/>
  <c r="C1008" i="1"/>
  <c r="A1008" i="1"/>
  <c r="D1008" i="1" l="1"/>
  <c r="E1010" i="1"/>
  <c r="C1009" i="1"/>
  <c r="B1009" i="1"/>
  <c r="A1009" i="1"/>
  <c r="D1009" i="1" l="1"/>
  <c r="E1011" i="1"/>
  <c r="C1010" i="1"/>
  <c r="A1010" i="1"/>
  <c r="B1010" i="1"/>
  <c r="D1010" i="1" l="1"/>
  <c r="E1012" i="1"/>
  <c r="C1011" i="1"/>
  <c r="A1011" i="1"/>
  <c r="B1011" i="1"/>
  <c r="D1011" i="1" l="1"/>
  <c r="E1013" i="1"/>
  <c r="B1012" i="1"/>
  <c r="C1012" i="1"/>
  <c r="A1012" i="1"/>
  <c r="D1012" i="1" l="1"/>
  <c r="E1014" i="1"/>
  <c r="C1013" i="1"/>
  <c r="D1013" i="1" s="1"/>
  <c r="B1013" i="1"/>
  <c r="A1013" i="1"/>
  <c r="E1015" i="1" l="1"/>
  <c r="A1014" i="1"/>
  <c r="B1014" i="1"/>
  <c r="C1014" i="1"/>
  <c r="D1014" i="1" s="1"/>
  <c r="E1016" i="1" l="1"/>
  <c r="A1015" i="1"/>
  <c r="C1015" i="1"/>
  <c r="B1015" i="1"/>
  <c r="D1015" i="1" l="1"/>
  <c r="E1017" i="1"/>
  <c r="C1016" i="1"/>
  <c r="B1016" i="1"/>
  <c r="A1016" i="1"/>
  <c r="D1016" i="1" l="1"/>
  <c r="E1018" i="1"/>
  <c r="C1017" i="1"/>
  <c r="B1017" i="1"/>
  <c r="A1017" i="1"/>
  <c r="D1017" i="1" l="1"/>
  <c r="E1019" i="1"/>
  <c r="C1018" i="1"/>
  <c r="B1018" i="1"/>
  <c r="A1018" i="1"/>
  <c r="D1018" i="1" l="1"/>
  <c r="E1020" i="1"/>
  <c r="C1019" i="1"/>
  <c r="A1019" i="1"/>
  <c r="B1019" i="1"/>
  <c r="D1019" i="1" l="1"/>
  <c r="E1021" i="1"/>
  <c r="B1020" i="1"/>
  <c r="A1020" i="1"/>
  <c r="C1020" i="1"/>
  <c r="D1020" i="1" l="1"/>
  <c r="E1022" i="1"/>
  <c r="C1021" i="1"/>
  <c r="B1021" i="1"/>
  <c r="A1021" i="1"/>
  <c r="D1021" i="1" l="1"/>
  <c r="E1023" i="1"/>
  <c r="C1022" i="1"/>
  <c r="A1022" i="1"/>
  <c r="B1022" i="1"/>
  <c r="D1022" i="1" l="1"/>
  <c r="E1024" i="1"/>
  <c r="B1023" i="1"/>
  <c r="A1023" i="1"/>
  <c r="C1023" i="1"/>
  <c r="D1023" i="1" l="1"/>
  <c r="E1025" i="1"/>
  <c r="C1024" i="1"/>
  <c r="B1024" i="1"/>
  <c r="A1024" i="1"/>
  <c r="D1024" i="1" l="1"/>
  <c r="E1026" i="1"/>
  <c r="C1025" i="1"/>
  <c r="B1025" i="1"/>
  <c r="A1025" i="1"/>
  <c r="D1025" i="1" l="1"/>
  <c r="E1027" i="1"/>
  <c r="A1026" i="1"/>
  <c r="C1026" i="1"/>
  <c r="B1026" i="1"/>
  <c r="D1026" i="1" l="1"/>
  <c r="C1027" i="1"/>
  <c r="E1028" i="1"/>
  <c r="A1027" i="1"/>
  <c r="B1027" i="1"/>
  <c r="D1027" i="1" l="1"/>
  <c r="E1029" i="1"/>
  <c r="B1028" i="1"/>
  <c r="C1028" i="1"/>
  <c r="A1028" i="1"/>
  <c r="D1028" i="1" l="1"/>
  <c r="E1030" i="1"/>
  <c r="C1029" i="1"/>
  <c r="B1029" i="1"/>
  <c r="A1029" i="1"/>
  <c r="D1029" i="1" l="1"/>
  <c r="E1031" i="1"/>
  <c r="A1030" i="1"/>
  <c r="B1030" i="1"/>
  <c r="C1030" i="1"/>
  <c r="D1030" i="1" l="1"/>
  <c r="E1032" i="1"/>
  <c r="C1031" i="1"/>
  <c r="A1031" i="1"/>
  <c r="B1031" i="1"/>
  <c r="D1031" i="1" l="1"/>
  <c r="E1033" i="1"/>
  <c r="C1032" i="1"/>
  <c r="B1032" i="1"/>
  <c r="A1032" i="1"/>
  <c r="D1032" i="1" l="1"/>
  <c r="E1034" i="1"/>
  <c r="C1033" i="1"/>
  <c r="B1033" i="1"/>
  <c r="A1033" i="1"/>
  <c r="D1033" i="1" l="1"/>
  <c r="B1034" i="1"/>
  <c r="A1034" i="1"/>
  <c r="C1034" i="1"/>
  <c r="E1035" i="1"/>
  <c r="D1034" i="1" l="1"/>
  <c r="B1035" i="1"/>
  <c r="A1035" i="1"/>
  <c r="C1035" i="1"/>
  <c r="D1035" i="1" s="1"/>
  <c r="E32" i="1" s="1"/>
  <c r="F499" i="12" l="1"/>
  <c r="G499" i="12" s="1"/>
  <c r="F486" i="12"/>
  <c r="G486" i="12" s="1"/>
  <c r="F466" i="12"/>
  <c r="G466" i="12" s="1"/>
  <c r="F451" i="12"/>
  <c r="G451" i="12" s="1"/>
  <c r="F443" i="12"/>
  <c r="G443" i="12" s="1"/>
  <c r="F438" i="12"/>
  <c r="G438" i="12" s="1"/>
  <c r="F391" i="12"/>
  <c r="G391" i="12" s="1"/>
  <c r="F388" i="12"/>
  <c r="G388" i="12" s="1"/>
  <c r="F367" i="12"/>
  <c r="G367" i="12" s="1"/>
  <c r="F298" i="12"/>
  <c r="G298" i="12" s="1"/>
  <c r="F292" i="12"/>
  <c r="G292" i="12" s="1"/>
  <c r="F264" i="12"/>
  <c r="G264" i="12" s="1"/>
  <c r="F252" i="12"/>
  <c r="G252" i="12" s="1"/>
  <c r="F535" i="12"/>
  <c r="G535" i="12" s="1"/>
  <c r="F482" i="12"/>
  <c r="G482" i="12" s="1"/>
  <c r="F369" i="12"/>
  <c r="G369" i="12" s="1"/>
  <c r="F348" i="12"/>
  <c r="G348" i="12" s="1"/>
  <c r="F500" i="12"/>
  <c r="G500" i="12" s="1"/>
  <c r="F498" i="12"/>
  <c r="G498" i="12" s="1"/>
  <c r="F491" i="12"/>
  <c r="G491" i="12" s="1"/>
  <c r="F478" i="12"/>
  <c r="G478" i="12" s="1"/>
  <c r="F447" i="12"/>
  <c r="G447" i="12" s="1"/>
  <c r="F444" i="12"/>
  <c r="G444" i="12" s="1"/>
  <c r="F383" i="12"/>
  <c r="G383" i="12" s="1"/>
  <c r="F346" i="12"/>
  <c r="G346" i="12" s="1"/>
  <c r="F344" i="12"/>
  <c r="G344" i="12" s="1"/>
  <c r="F342" i="12"/>
  <c r="G342" i="12" s="1"/>
  <c r="F340" i="12"/>
  <c r="G340" i="12" s="1"/>
  <c r="F338" i="12"/>
  <c r="G338" i="12" s="1"/>
  <c r="F331" i="12"/>
  <c r="G331" i="12" s="1"/>
  <c r="F318" i="12"/>
  <c r="G318" i="12" s="1"/>
  <c r="F290" i="12"/>
  <c r="G290" i="12" s="1"/>
  <c r="F229" i="12"/>
  <c r="G229" i="12" s="1"/>
  <c r="F218" i="12"/>
  <c r="G218" i="12" s="1"/>
  <c r="F203" i="12"/>
  <c r="G203" i="12" s="1"/>
  <c r="F152" i="12"/>
  <c r="G152" i="12" s="1"/>
  <c r="F103" i="12"/>
  <c r="G103" i="12" s="1"/>
  <c r="F62" i="12"/>
  <c r="G62" i="12" s="1"/>
  <c r="F314" i="12"/>
  <c r="G314" i="12" s="1"/>
  <c r="F187" i="12"/>
  <c r="G187" i="12" s="1"/>
  <c r="F176" i="12"/>
  <c r="G176" i="12" s="1"/>
  <c r="F18" i="12"/>
  <c r="G18" i="12" s="1"/>
  <c r="F534" i="12"/>
  <c r="G534" i="12" s="1"/>
  <c r="F434" i="12"/>
  <c r="G434" i="12" s="1"/>
  <c r="F407" i="12"/>
  <c r="G407" i="12" s="1"/>
  <c r="F392" i="12"/>
  <c r="G392" i="12" s="1"/>
  <c r="F351" i="12"/>
  <c r="G351" i="12" s="1"/>
  <c r="F347" i="12"/>
  <c r="G347" i="12" s="1"/>
  <c r="F343" i="12"/>
  <c r="G343" i="12" s="1"/>
  <c r="F339" i="12"/>
  <c r="G339" i="12" s="1"/>
  <c r="F326" i="12"/>
  <c r="G326" i="12" s="1"/>
  <c r="F323" i="12"/>
  <c r="G323" i="12" s="1"/>
  <c r="F310" i="12"/>
  <c r="G310" i="12" s="1"/>
  <c r="F260" i="12"/>
  <c r="G260" i="12" s="1"/>
  <c r="F257" i="12"/>
  <c r="G257" i="12" s="1"/>
  <c r="F234" i="12"/>
  <c r="G234" i="12" s="1"/>
  <c r="F288" i="12"/>
  <c r="G288" i="12" s="1"/>
  <c r="F285" i="12"/>
  <c r="G285" i="12" s="1"/>
  <c r="F262" i="12"/>
  <c r="G262" i="12" s="1"/>
  <c r="F155" i="12"/>
  <c r="G155" i="12" s="1"/>
  <c r="F43" i="12"/>
  <c r="G43" i="12" s="1"/>
  <c r="F294" i="12"/>
  <c r="G294" i="12" s="1"/>
  <c r="F73" i="12"/>
  <c r="G73" i="12" s="1"/>
  <c r="F470" i="12"/>
  <c r="G470" i="12" s="1"/>
  <c r="F353" i="12"/>
  <c r="G353" i="12" s="1"/>
  <c r="F131" i="12"/>
  <c r="G131" i="12" s="1"/>
  <c r="F41" i="12"/>
  <c r="G41" i="12" s="1"/>
  <c r="F38" i="12"/>
  <c r="G38" i="12" s="1"/>
  <c r="F31" i="12"/>
  <c r="G31" i="12" s="1"/>
  <c r="F9" i="12"/>
  <c r="G9" i="12" s="1"/>
  <c r="F442" i="12"/>
  <c r="G442" i="12" s="1"/>
  <c r="F439" i="12"/>
  <c r="G439" i="12" s="1"/>
  <c r="F549" i="12"/>
  <c r="G549" i="12" s="1"/>
  <c r="F44" i="12"/>
  <c r="G44" i="12" s="1"/>
  <c r="F60" i="12"/>
  <c r="G60" i="12" s="1"/>
  <c r="F212" i="12"/>
  <c r="G212" i="12" s="1"/>
  <c r="F13" i="12"/>
  <c r="G13" i="12" s="1"/>
  <c r="F21" i="12"/>
  <c r="G21" i="12" s="1"/>
  <c r="F29" i="12"/>
  <c r="G29" i="12" s="1"/>
  <c r="F4" i="12"/>
  <c r="G4" i="12" s="1"/>
  <c r="F36" i="12"/>
  <c r="G36" i="12" s="1"/>
  <c r="F49" i="12"/>
  <c r="G49" i="12" s="1"/>
  <c r="F104" i="12"/>
  <c r="G104" i="12" s="1"/>
  <c r="F120" i="12"/>
  <c r="G120" i="12" s="1"/>
  <c r="F142" i="12"/>
  <c r="G142" i="12" s="1"/>
  <c r="F193" i="12"/>
  <c r="G193" i="12" s="1"/>
  <c r="F357" i="12"/>
  <c r="G357" i="12" s="1"/>
  <c r="F467" i="12"/>
  <c r="G467" i="12" s="1"/>
  <c r="F12" i="12"/>
  <c r="G12" i="12" s="1"/>
  <c r="F70" i="12"/>
  <c r="G70" i="12" s="1"/>
  <c r="F89" i="12"/>
  <c r="G89" i="12" s="1"/>
  <c r="F105" i="12"/>
  <c r="G105" i="12" s="1"/>
  <c r="F121" i="12"/>
  <c r="G121" i="12" s="1"/>
  <c r="F136" i="12"/>
  <c r="G136" i="12" s="1"/>
  <c r="F151" i="12"/>
  <c r="G151" i="12" s="1"/>
  <c r="F291" i="12"/>
  <c r="G291" i="12" s="1"/>
  <c r="F418" i="12"/>
  <c r="G418" i="12" s="1"/>
  <c r="F34" i="12"/>
  <c r="G34" i="12" s="1"/>
  <c r="F63" i="12"/>
  <c r="G63" i="12" s="1"/>
  <c r="F78" i="12"/>
  <c r="G78" i="12" s="1"/>
  <c r="F94" i="12"/>
  <c r="G94" i="12" s="1"/>
  <c r="F163" i="12"/>
  <c r="G163" i="12" s="1"/>
  <c r="F219" i="12"/>
  <c r="G219" i="12" s="1"/>
  <c r="F278" i="12"/>
  <c r="G278" i="12" s="1"/>
  <c r="F403" i="12"/>
  <c r="G403" i="12" s="1"/>
  <c r="F168" i="12"/>
  <c r="G168" i="12" s="1"/>
  <c r="F190" i="12"/>
  <c r="G190" i="12" s="1"/>
  <c r="F205" i="12"/>
  <c r="G205" i="12" s="1"/>
  <c r="F220" i="12"/>
  <c r="G220" i="12" s="1"/>
  <c r="F238" i="12"/>
  <c r="G238" i="12" s="1"/>
  <c r="F254" i="12"/>
  <c r="G254" i="12" s="1"/>
  <c r="F275" i="12"/>
  <c r="G275" i="12" s="1"/>
  <c r="F289" i="12"/>
  <c r="G289" i="12" s="1"/>
  <c r="F317" i="12"/>
  <c r="G317" i="12" s="1"/>
  <c r="F337" i="12"/>
  <c r="G337" i="12" s="1"/>
  <c r="F366" i="12"/>
  <c r="G366" i="12" s="1"/>
  <c r="F404" i="12"/>
  <c r="G404" i="12" s="1"/>
  <c r="F423" i="12"/>
  <c r="G423" i="12" s="1"/>
  <c r="F456" i="12"/>
  <c r="G456" i="12" s="1"/>
  <c r="F503" i="12"/>
  <c r="G503" i="12" s="1"/>
  <c r="F519" i="12"/>
  <c r="G519" i="12" s="1"/>
  <c r="F3" i="12"/>
  <c r="G3" i="12" s="1"/>
  <c r="F22" i="12"/>
  <c r="G22" i="12" s="1"/>
  <c r="F30" i="12"/>
  <c r="G30" i="12" s="1"/>
  <c r="F46" i="12"/>
  <c r="G46" i="12" s="1"/>
  <c r="F68" i="12"/>
  <c r="G68" i="12" s="1"/>
  <c r="F83" i="12"/>
  <c r="G83" i="12" s="1"/>
  <c r="F99" i="12"/>
  <c r="G99" i="12" s="1"/>
  <c r="F118" i="12"/>
  <c r="G118" i="12" s="1"/>
  <c r="F133" i="12"/>
  <c r="G133" i="12" s="1"/>
  <c r="F148" i="12"/>
  <c r="G148" i="12" s="1"/>
  <c r="F165" i="12"/>
  <c r="G165" i="12" s="1"/>
  <c r="F184" i="12"/>
  <c r="G184" i="12" s="1"/>
  <c r="F206" i="12"/>
  <c r="G206" i="12" s="1"/>
  <c r="F225" i="12"/>
  <c r="G225" i="12" s="1"/>
  <c r="F243" i="12"/>
  <c r="G243" i="12" s="1"/>
  <c r="F258" i="12"/>
  <c r="G258" i="12" s="1"/>
  <c r="F300" i="12"/>
  <c r="G300" i="12" s="1"/>
  <c r="F321" i="12"/>
  <c r="G321" i="12" s="1"/>
  <c r="F371" i="12"/>
  <c r="G371" i="12" s="1"/>
  <c r="F390" i="12"/>
  <c r="G390" i="12" s="1"/>
  <c r="F69" i="12"/>
  <c r="G69" i="12" s="1"/>
  <c r="F88" i="12"/>
  <c r="G88" i="12" s="1"/>
  <c r="F107" i="12"/>
  <c r="G107" i="12" s="1"/>
  <c r="F123" i="12"/>
  <c r="G123" i="12" s="1"/>
  <c r="F141" i="12"/>
  <c r="G141" i="12" s="1"/>
  <c r="F162" i="12"/>
  <c r="G162" i="12" s="1"/>
  <c r="F177" i="12"/>
  <c r="G177" i="12" s="1"/>
  <c r="F192" i="12"/>
  <c r="G192" i="12" s="1"/>
  <c r="F211" i="12"/>
  <c r="G211" i="12" s="1"/>
  <c r="F233" i="12"/>
  <c r="G233" i="12" s="1"/>
  <c r="F248" i="12"/>
  <c r="G248" i="12" s="1"/>
  <c r="F277" i="12"/>
  <c r="G277" i="12" s="1"/>
  <c r="F305" i="12"/>
  <c r="G305" i="12" s="1"/>
  <c r="F322" i="12"/>
  <c r="G322" i="12" s="1"/>
  <c r="F368" i="12"/>
  <c r="G368" i="12" s="1"/>
  <c r="F387" i="12"/>
  <c r="G387" i="12" s="1"/>
  <c r="F457" i="12"/>
  <c r="G457" i="12" s="1"/>
  <c r="F471" i="12"/>
  <c r="G471" i="12" s="1"/>
  <c r="F495" i="12"/>
  <c r="G495" i="12" s="1"/>
  <c r="F516" i="12"/>
  <c r="G516" i="12" s="1"/>
  <c r="F532" i="12"/>
  <c r="G532" i="12" s="1"/>
  <c r="F550" i="12"/>
  <c r="G550" i="12" s="1"/>
  <c r="F363" i="12"/>
  <c r="G363" i="12" s="1"/>
  <c r="F384" i="12"/>
  <c r="G384" i="12" s="1"/>
  <c r="F405" i="12"/>
  <c r="G405" i="12" s="1"/>
  <c r="F420" i="12"/>
  <c r="G420" i="12" s="1"/>
  <c r="F435" i="12"/>
  <c r="G435" i="12" s="1"/>
  <c r="F454" i="12"/>
  <c r="G454" i="12" s="1"/>
  <c r="F472" i="12"/>
  <c r="G472" i="12" s="1"/>
  <c r="F492" i="12"/>
  <c r="G492" i="12" s="1"/>
  <c r="F509" i="12"/>
  <c r="G509" i="12" s="1"/>
  <c r="F525" i="12"/>
  <c r="G525" i="12" s="1"/>
  <c r="F543" i="12"/>
  <c r="G543" i="12" s="1"/>
  <c r="F227" i="12"/>
  <c r="G227" i="12" s="1"/>
  <c r="F245" i="12"/>
  <c r="G245" i="12" s="1"/>
  <c r="F268" i="12"/>
  <c r="G268" i="12" s="1"/>
  <c r="F284" i="12"/>
  <c r="G284" i="12" s="1"/>
  <c r="F306" i="12"/>
  <c r="G306" i="12" s="1"/>
  <c r="F329" i="12"/>
  <c r="G329" i="12" s="1"/>
  <c r="F345" i="12"/>
  <c r="G345" i="12" s="1"/>
  <c r="F364" i="12"/>
  <c r="G364" i="12" s="1"/>
  <c r="F385" i="12"/>
  <c r="G385" i="12" s="1"/>
  <c r="F406" i="12"/>
  <c r="G406" i="12" s="1"/>
  <c r="F421" i="12"/>
  <c r="G421" i="12" s="1"/>
  <c r="F436" i="12"/>
  <c r="G436" i="12" s="1"/>
  <c r="F455" i="12"/>
  <c r="G455" i="12" s="1"/>
  <c r="F477" i="12"/>
  <c r="G477" i="12" s="1"/>
  <c r="F493" i="12"/>
  <c r="G493" i="12" s="1"/>
  <c r="F510" i="12"/>
  <c r="G510" i="12" s="1"/>
  <c r="F526" i="12"/>
  <c r="G526" i="12" s="1"/>
  <c r="F544" i="12"/>
  <c r="G544" i="12" s="1"/>
  <c r="F537" i="12"/>
  <c r="G537" i="12" s="1"/>
  <c r="F48" i="12"/>
  <c r="G48" i="12" s="1"/>
  <c r="F64" i="12"/>
  <c r="G64" i="12" s="1"/>
  <c r="F216" i="12"/>
  <c r="G216" i="12" s="1"/>
  <c r="F15" i="12"/>
  <c r="G15" i="12" s="1"/>
  <c r="F23" i="12"/>
  <c r="G23" i="12" s="1"/>
  <c r="F35" i="12"/>
  <c r="G35" i="12" s="1"/>
  <c r="F6" i="12"/>
  <c r="G6" i="12" s="1"/>
  <c r="F39" i="12"/>
  <c r="G39" i="12" s="1"/>
  <c r="F53" i="12"/>
  <c r="G53" i="12" s="1"/>
  <c r="F108" i="12"/>
  <c r="G108" i="12" s="1"/>
  <c r="F124" i="12"/>
  <c r="G124" i="12" s="1"/>
  <c r="F146" i="12"/>
  <c r="G146" i="12" s="1"/>
  <c r="F197" i="12"/>
  <c r="G197" i="12" s="1"/>
  <c r="F361" i="12"/>
  <c r="G361" i="12" s="1"/>
  <c r="F474" i="12"/>
  <c r="G474" i="12" s="1"/>
  <c r="F14" i="12"/>
  <c r="G14" i="12" s="1"/>
  <c r="F77" i="12"/>
  <c r="G77" i="12" s="1"/>
  <c r="F93" i="12"/>
  <c r="G93" i="12" s="1"/>
  <c r="F109" i="12"/>
  <c r="G109" i="12" s="1"/>
  <c r="F125" i="12"/>
  <c r="G125" i="12" s="1"/>
  <c r="F139" i="12"/>
  <c r="G139" i="12" s="1"/>
  <c r="F178" i="12"/>
  <c r="G178" i="12" s="1"/>
  <c r="F350" i="12"/>
  <c r="G350" i="12" s="1"/>
  <c r="F422" i="12"/>
  <c r="G422" i="12" s="1"/>
  <c r="F47" i="12"/>
  <c r="G47" i="12" s="1"/>
  <c r="F67" i="12"/>
  <c r="G67" i="12" s="1"/>
  <c r="F82" i="12"/>
  <c r="G82" i="12" s="1"/>
  <c r="F98" i="12"/>
  <c r="G98" i="12" s="1"/>
  <c r="F167" i="12"/>
  <c r="G167" i="12" s="1"/>
  <c r="F266" i="12"/>
  <c r="G266" i="12" s="1"/>
  <c r="F282" i="12"/>
  <c r="G282" i="12" s="1"/>
  <c r="F156" i="12"/>
  <c r="G156" i="12" s="1"/>
  <c r="F172" i="12"/>
  <c r="G172" i="12" s="1"/>
  <c r="F194" i="12"/>
  <c r="G194" i="12" s="1"/>
  <c r="F209" i="12"/>
  <c r="G209" i="12" s="1"/>
  <c r="F224" i="12"/>
  <c r="G224" i="12" s="1"/>
  <c r="F242" i="12"/>
  <c r="G242" i="12" s="1"/>
  <c r="F263" i="12"/>
  <c r="G263" i="12" s="1"/>
  <c r="F279" i="12"/>
  <c r="G279" i="12" s="1"/>
  <c r="F299" i="12"/>
  <c r="G299" i="12" s="1"/>
  <c r="F320" i="12"/>
  <c r="G320" i="12" s="1"/>
  <c r="F354" i="12"/>
  <c r="G354" i="12" s="1"/>
  <c r="F389" i="12"/>
  <c r="G389" i="12" s="1"/>
  <c r="F411" i="12"/>
  <c r="G411" i="12" s="1"/>
  <c r="F427" i="12"/>
  <c r="G427" i="12" s="1"/>
  <c r="F460" i="12"/>
  <c r="G460" i="12" s="1"/>
  <c r="F507" i="12"/>
  <c r="G507" i="12" s="1"/>
  <c r="F523" i="12"/>
  <c r="G523" i="12" s="1"/>
  <c r="F5" i="12"/>
  <c r="G5" i="12" s="1"/>
  <c r="F24" i="12"/>
  <c r="G24" i="12" s="1"/>
  <c r="F33" i="12"/>
  <c r="G33" i="12" s="1"/>
  <c r="F50" i="12"/>
  <c r="G50" i="12" s="1"/>
  <c r="F72" i="12"/>
  <c r="G72" i="12" s="1"/>
  <c r="F87" i="12"/>
  <c r="G87" i="12" s="1"/>
  <c r="F106" i="12"/>
  <c r="G106" i="12" s="1"/>
  <c r="F122" i="12"/>
  <c r="G122" i="12" s="1"/>
  <c r="F137" i="12"/>
  <c r="G137" i="12" s="1"/>
  <c r="F154" i="12"/>
  <c r="G154" i="12" s="1"/>
  <c r="F169" i="12"/>
  <c r="G169" i="12" s="1"/>
  <c r="F191" i="12"/>
  <c r="G191" i="12" s="1"/>
  <c r="F210" i="12"/>
  <c r="G210" i="12" s="1"/>
  <c r="F232" i="12"/>
  <c r="G232" i="12" s="1"/>
  <c r="F247" i="12"/>
  <c r="G247" i="12" s="1"/>
  <c r="F261" i="12"/>
  <c r="G261" i="12" s="1"/>
  <c r="F304" i="12"/>
  <c r="G304" i="12" s="1"/>
  <c r="F324" i="12"/>
  <c r="G324" i="12" s="1"/>
  <c r="F375" i="12"/>
  <c r="G375" i="12" s="1"/>
  <c r="F484" i="12"/>
  <c r="G484" i="12" s="1"/>
  <c r="F76" i="12"/>
  <c r="G76" i="12" s="1"/>
  <c r="F92" i="12"/>
  <c r="G92" i="12" s="1"/>
  <c r="F111" i="12"/>
  <c r="G111" i="12" s="1"/>
  <c r="F127" i="12"/>
  <c r="G127" i="12" s="1"/>
  <c r="F145" i="12"/>
  <c r="G145" i="12" s="1"/>
  <c r="F166" i="12"/>
  <c r="G166" i="12" s="1"/>
  <c r="F181" i="12"/>
  <c r="G181" i="12" s="1"/>
  <c r="F196" i="12"/>
  <c r="G196" i="12" s="1"/>
  <c r="F215" i="12"/>
  <c r="G215" i="12" s="1"/>
  <c r="F236" i="12"/>
  <c r="G236" i="12" s="1"/>
  <c r="F265" i="12"/>
  <c r="G265" i="12" s="1"/>
  <c r="F281" i="12"/>
  <c r="G281" i="12" s="1"/>
  <c r="F309" i="12"/>
  <c r="G309" i="12" s="1"/>
  <c r="F325" i="12"/>
  <c r="G325" i="12" s="1"/>
  <c r="F372" i="12"/>
  <c r="G372" i="12" s="1"/>
  <c r="F450" i="12"/>
  <c r="G450" i="12" s="1"/>
  <c r="F461" i="12"/>
  <c r="G461" i="12" s="1"/>
  <c r="F475" i="12"/>
  <c r="G475" i="12" s="1"/>
  <c r="F504" i="12"/>
  <c r="G504" i="12" s="1"/>
  <c r="F520" i="12"/>
  <c r="G520" i="12" s="1"/>
  <c r="F538" i="12"/>
  <c r="G538" i="12" s="1"/>
  <c r="F352" i="12"/>
  <c r="G352" i="12" s="1"/>
  <c r="F373" i="12"/>
  <c r="G373" i="12" s="1"/>
  <c r="F393" i="12"/>
  <c r="G393" i="12" s="1"/>
  <c r="F408" i="12"/>
  <c r="G408" i="12" s="1"/>
  <c r="F424" i="12"/>
  <c r="G424" i="12" s="1"/>
  <c r="F440" i="12"/>
  <c r="G440" i="12" s="1"/>
  <c r="F458" i="12"/>
  <c r="G458" i="12" s="1"/>
  <c r="F476" i="12"/>
  <c r="G476" i="12" s="1"/>
  <c r="F496" i="12"/>
  <c r="G496" i="12" s="1"/>
  <c r="F513" i="12"/>
  <c r="G513" i="12" s="1"/>
  <c r="F529" i="12"/>
  <c r="G529" i="12" s="1"/>
  <c r="F547" i="12"/>
  <c r="G547" i="12" s="1"/>
  <c r="F230" i="12"/>
  <c r="G230" i="12" s="1"/>
  <c r="F249" i="12"/>
  <c r="G249" i="12" s="1"/>
  <c r="F272" i="12"/>
  <c r="G272" i="12" s="1"/>
  <c r="F287" i="12"/>
  <c r="G287" i="12" s="1"/>
  <c r="F313" i="12"/>
  <c r="G313" i="12" s="1"/>
  <c r="F332" i="12"/>
  <c r="G332" i="12" s="1"/>
  <c r="F349" i="12"/>
  <c r="G349" i="12" s="1"/>
  <c r="F370" i="12"/>
  <c r="G370" i="12" s="1"/>
  <c r="F394" i="12"/>
  <c r="G394" i="12" s="1"/>
  <c r="F409" i="12"/>
  <c r="G409" i="12" s="1"/>
  <c r="F425" i="12"/>
  <c r="G425" i="12" s="1"/>
  <c r="F441" i="12"/>
  <c r="G441" i="12" s="1"/>
  <c r="F459" i="12"/>
  <c r="G459" i="12" s="1"/>
  <c r="F480" i="12"/>
  <c r="G480" i="12" s="1"/>
  <c r="F497" i="12"/>
  <c r="G497" i="12" s="1"/>
  <c r="F514" i="12"/>
  <c r="G514" i="12" s="1"/>
  <c r="F530" i="12"/>
  <c r="G530" i="12" s="1"/>
  <c r="F548" i="12"/>
  <c r="G548" i="12" s="1"/>
  <c r="F545" i="12"/>
  <c r="G545" i="12" s="1"/>
  <c r="F52" i="12"/>
  <c r="G52" i="12" s="1"/>
  <c r="F204" i="12"/>
  <c r="G204" i="12" s="1"/>
  <c r="F2" i="12"/>
  <c r="G2" i="12" s="1"/>
  <c r="F17" i="12"/>
  <c r="G17" i="12" s="1"/>
  <c r="F25" i="12"/>
  <c r="G25" i="12" s="1"/>
  <c r="F153" i="12"/>
  <c r="G153" i="12" s="1"/>
  <c r="F8" i="12"/>
  <c r="G8" i="12" s="1"/>
  <c r="F42" i="12"/>
  <c r="G42" i="12" s="1"/>
  <c r="F57" i="12"/>
  <c r="G57" i="12" s="1"/>
  <c r="F112" i="12"/>
  <c r="G112" i="12" s="1"/>
  <c r="F128" i="12"/>
  <c r="G128" i="12" s="1"/>
  <c r="F150" i="12"/>
  <c r="G150" i="12" s="1"/>
  <c r="F201" i="12"/>
  <c r="G201" i="12" s="1"/>
  <c r="F365" i="12"/>
  <c r="G365" i="12" s="1"/>
  <c r="F494" i="12"/>
  <c r="G494" i="12" s="1"/>
  <c r="F16" i="12"/>
  <c r="G16" i="12" s="1"/>
  <c r="F81" i="12"/>
  <c r="G81" i="12" s="1"/>
  <c r="F97" i="12"/>
  <c r="G97" i="12" s="1"/>
  <c r="F113" i="12"/>
  <c r="G113" i="12" s="1"/>
  <c r="F129" i="12"/>
  <c r="G129" i="12" s="1"/>
  <c r="F143" i="12"/>
  <c r="G143" i="12" s="1"/>
  <c r="F182" i="12"/>
  <c r="G182" i="12" s="1"/>
  <c r="F410" i="12"/>
  <c r="G410" i="12" s="1"/>
  <c r="F426" i="12"/>
  <c r="G426" i="12" s="1"/>
  <c r="F51" i="12"/>
  <c r="G51" i="12" s="1"/>
  <c r="F71" i="12"/>
  <c r="G71" i="12" s="1"/>
  <c r="F86" i="12"/>
  <c r="G86" i="12" s="1"/>
  <c r="F102" i="12"/>
  <c r="G102" i="12" s="1"/>
  <c r="F171" i="12"/>
  <c r="G171" i="12" s="1"/>
  <c r="F270" i="12"/>
  <c r="G270" i="12" s="1"/>
  <c r="F395" i="12"/>
  <c r="G395" i="12" s="1"/>
  <c r="F160" i="12"/>
  <c r="G160" i="12" s="1"/>
  <c r="F179" i="12"/>
  <c r="G179" i="12" s="1"/>
  <c r="F198" i="12"/>
  <c r="G198" i="12" s="1"/>
  <c r="F213" i="12"/>
  <c r="G213" i="12" s="1"/>
  <c r="F228" i="12"/>
  <c r="G228" i="12" s="1"/>
  <c r="F246" i="12"/>
  <c r="G246" i="12" s="1"/>
  <c r="F267" i="12"/>
  <c r="G267" i="12" s="1"/>
  <c r="F283" i="12"/>
  <c r="G283" i="12" s="1"/>
  <c r="F303" i="12"/>
  <c r="G303" i="12" s="1"/>
  <c r="F330" i="12"/>
  <c r="G330" i="12" s="1"/>
  <c r="F358" i="12"/>
  <c r="G358" i="12" s="1"/>
  <c r="F396" i="12"/>
  <c r="G396" i="12" s="1"/>
  <c r="F415" i="12"/>
  <c r="G415" i="12" s="1"/>
  <c r="F431" i="12"/>
  <c r="G431" i="12" s="1"/>
  <c r="F464" i="12"/>
  <c r="G464" i="12" s="1"/>
  <c r="F511" i="12"/>
  <c r="G511" i="12" s="1"/>
  <c r="F527" i="12"/>
  <c r="G527" i="12" s="1"/>
  <c r="F7" i="12"/>
  <c r="G7" i="12" s="1"/>
  <c r="F26" i="12"/>
  <c r="G26" i="12" s="1"/>
  <c r="F37" i="12"/>
  <c r="G37" i="12" s="1"/>
  <c r="F54" i="12"/>
  <c r="G54" i="12" s="1"/>
  <c r="F75" i="12"/>
  <c r="G75" i="12" s="1"/>
  <c r="F91" i="12"/>
  <c r="G91" i="12" s="1"/>
  <c r="F110" i="12"/>
  <c r="G110" i="12" s="1"/>
  <c r="F126" i="12"/>
  <c r="G126" i="12" s="1"/>
  <c r="F140" i="12"/>
  <c r="G140" i="12" s="1"/>
  <c r="F157" i="12"/>
  <c r="G157" i="12" s="1"/>
  <c r="F173" i="12"/>
  <c r="G173" i="12" s="1"/>
  <c r="F195" i="12"/>
  <c r="G195" i="12" s="1"/>
  <c r="F214" i="12"/>
  <c r="G214" i="12" s="1"/>
  <c r="F235" i="12"/>
  <c r="G235" i="12" s="1"/>
  <c r="F251" i="12"/>
  <c r="G251" i="12" s="1"/>
  <c r="F293" i="12"/>
  <c r="G293" i="12" s="1"/>
  <c r="F308" i="12"/>
  <c r="G308" i="12" s="1"/>
  <c r="F327" i="12"/>
  <c r="G327" i="12" s="1"/>
  <c r="F379" i="12"/>
  <c r="G379" i="12" s="1"/>
  <c r="F59" i="12"/>
  <c r="G59" i="12" s="1"/>
  <c r="F80" i="12"/>
  <c r="G80" i="12" s="1"/>
  <c r="F96" i="12"/>
  <c r="G96" i="12" s="1"/>
  <c r="F115" i="12"/>
  <c r="G115" i="12" s="1"/>
  <c r="F134" i="12"/>
  <c r="G134" i="12" s="1"/>
  <c r="F149" i="12"/>
  <c r="G149" i="12" s="1"/>
  <c r="F170" i="12"/>
  <c r="G170" i="12" s="1"/>
  <c r="F185" i="12"/>
  <c r="G185" i="12" s="1"/>
  <c r="F200" i="12"/>
  <c r="G200" i="12" s="1"/>
  <c r="F222" i="12"/>
  <c r="G222" i="12" s="1"/>
  <c r="F240" i="12"/>
  <c r="G240" i="12" s="1"/>
  <c r="F269" i="12"/>
  <c r="G269" i="12" s="1"/>
  <c r="F297" i="12"/>
  <c r="G297" i="12" s="1"/>
  <c r="F541" i="12"/>
  <c r="G541" i="12" s="1"/>
  <c r="F19" i="12"/>
  <c r="G19" i="12" s="1"/>
  <c r="F45" i="12"/>
  <c r="G45" i="12" s="1"/>
  <c r="F189" i="12"/>
  <c r="G189" i="12" s="1"/>
  <c r="F66" i="12"/>
  <c r="G66" i="12" s="1"/>
  <c r="F132" i="12"/>
  <c r="G132" i="12" s="1"/>
  <c r="F430" i="12"/>
  <c r="G430" i="12" s="1"/>
  <c r="F159" i="12"/>
  <c r="G159" i="12" s="1"/>
  <c r="F164" i="12"/>
  <c r="G164" i="12" s="1"/>
  <c r="F231" i="12"/>
  <c r="G231" i="12" s="1"/>
  <c r="F307" i="12"/>
  <c r="G307" i="12" s="1"/>
  <c r="F419" i="12"/>
  <c r="G419" i="12" s="1"/>
  <c r="F531" i="12"/>
  <c r="G531" i="12" s="1"/>
  <c r="F58" i="12"/>
  <c r="G58" i="12" s="1"/>
  <c r="F130" i="12"/>
  <c r="G130" i="12" s="1"/>
  <c r="F199" i="12"/>
  <c r="G199" i="12" s="1"/>
  <c r="F296" i="12"/>
  <c r="G296" i="12" s="1"/>
  <c r="F65" i="12"/>
  <c r="G65" i="12" s="1"/>
  <c r="F138" i="12"/>
  <c r="G138" i="12" s="1"/>
  <c r="F207" i="12"/>
  <c r="G207" i="12" s="1"/>
  <c r="F301" i="12"/>
  <c r="G301" i="12" s="1"/>
  <c r="F335" i="12"/>
  <c r="G335" i="12" s="1"/>
  <c r="F453" i="12"/>
  <c r="G453" i="12" s="1"/>
  <c r="F488" i="12"/>
  <c r="G488" i="12" s="1"/>
  <c r="F528" i="12"/>
  <c r="G528" i="12" s="1"/>
  <c r="F359" i="12"/>
  <c r="G359" i="12" s="1"/>
  <c r="F401" i="12"/>
  <c r="G401" i="12" s="1"/>
  <c r="F432" i="12"/>
  <c r="G432" i="12" s="1"/>
  <c r="F469" i="12"/>
  <c r="G469" i="12" s="1"/>
  <c r="F505" i="12"/>
  <c r="G505" i="12" s="1"/>
  <c r="F539" i="12"/>
  <c r="G539" i="12" s="1"/>
  <c r="F241" i="12"/>
  <c r="G241" i="12" s="1"/>
  <c r="F280" i="12"/>
  <c r="G280" i="12" s="1"/>
  <c r="F319" i="12"/>
  <c r="G319" i="12" s="1"/>
  <c r="F360" i="12"/>
  <c r="G360" i="12" s="1"/>
  <c r="F402" i="12"/>
  <c r="G402" i="12" s="1"/>
  <c r="F433" i="12"/>
  <c r="G433" i="12" s="1"/>
  <c r="F473" i="12"/>
  <c r="G473" i="12" s="1"/>
  <c r="F506" i="12"/>
  <c r="G506" i="12" s="1"/>
  <c r="F540" i="12"/>
  <c r="G540" i="12" s="1"/>
  <c r="F56" i="12"/>
  <c r="G56" i="12" s="1"/>
  <c r="F27" i="12"/>
  <c r="G27" i="12" s="1"/>
  <c r="F61" i="12"/>
  <c r="G61" i="12" s="1"/>
  <c r="F253" i="12"/>
  <c r="G253" i="12" s="1"/>
  <c r="F85" i="12"/>
  <c r="G85" i="12" s="1"/>
  <c r="F147" i="12"/>
  <c r="G147" i="12" s="1"/>
  <c r="F55" i="12"/>
  <c r="G55" i="12" s="1"/>
  <c r="F175" i="12"/>
  <c r="G175" i="12" s="1"/>
  <c r="F183" i="12"/>
  <c r="G183" i="12" s="1"/>
  <c r="F250" i="12"/>
  <c r="G250" i="12" s="1"/>
  <c r="F333" i="12"/>
  <c r="G333" i="12" s="1"/>
  <c r="F452" i="12"/>
  <c r="G452" i="12" s="1"/>
  <c r="F20" i="12"/>
  <c r="G20" i="12" s="1"/>
  <c r="F79" i="12"/>
  <c r="G79" i="12" s="1"/>
  <c r="F144" i="12"/>
  <c r="G144" i="12" s="1"/>
  <c r="F221" i="12"/>
  <c r="G221" i="12" s="1"/>
  <c r="F311" i="12"/>
  <c r="G311" i="12" s="1"/>
  <c r="F84" i="12"/>
  <c r="G84" i="12" s="1"/>
  <c r="F158" i="12"/>
  <c r="G158" i="12" s="1"/>
  <c r="F226" i="12"/>
  <c r="G226" i="12" s="1"/>
  <c r="F312" i="12"/>
  <c r="G312" i="12" s="1"/>
  <c r="F376" i="12"/>
  <c r="G376" i="12" s="1"/>
  <c r="F465" i="12"/>
  <c r="G465" i="12" s="1"/>
  <c r="F508" i="12"/>
  <c r="G508" i="12" s="1"/>
  <c r="F542" i="12"/>
  <c r="G542" i="12" s="1"/>
  <c r="F377" i="12"/>
  <c r="G377" i="12" s="1"/>
  <c r="F412" i="12"/>
  <c r="G412" i="12" s="1"/>
  <c r="F445" i="12"/>
  <c r="G445" i="12" s="1"/>
  <c r="F479" i="12"/>
  <c r="G479" i="12" s="1"/>
  <c r="F517" i="12"/>
  <c r="G517" i="12" s="1"/>
  <c r="F551" i="12"/>
  <c r="G551" i="12" s="1"/>
  <c r="F256" i="12"/>
  <c r="G256" i="12" s="1"/>
  <c r="F295" i="12"/>
  <c r="G295" i="12" s="1"/>
  <c r="F336" i="12"/>
  <c r="G336" i="12" s="1"/>
  <c r="F374" i="12"/>
  <c r="G374" i="12" s="1"/>
  <c r="F413" i="12"/>
  <c r="G413" i="12" s="1"/>
  <c r="F446" i="12"/>
  <c r="G446" i="12" s="1"/>
  <c r="F483" i="12"/>
  <c r="G483" i="12" s="1"/>
  <c r="F518" i="12"/>
  <c r="G518" i="12" s="1"/>
  <c r="F552" i="12"/>
  <c r="G552" i="12" s="1"/>
  <c r="F208" i="12"/>
  <c r="G208" i="12" s="1"/>
  <c r="F116" i="12"/>
  <c r="G116" i="12" s="1"/>
  <c r="F437" i="12"/>
  <c r="G437" i="12" s="1"/>
  <c r="F101" i="12"/>
  <c r="G101" i="12" s="1"/>
  <c r="F186" i="12"/>
  <c r="G186" i="12" s="1"/>
  <c r="F74" i="12"/>
  <c r="G74" i="12" s="1"/>
  <c r="F274" i="12"/>
  <c r="G274" i="12" s="1"/>
  <c r="F202" i="12"/>
  <c r="G202" i="12" s="1"/>
  <c r="F271" i="12"/>
  <c r="G271" i="12" s="1"/>
  <c r="F362" i="12"/>
  <c r="G362" i="12" s="1"/>
  <c r="F487" i="12"/>
  <c r="G487" i="12" s="1"/>
  <c r="F28" i="12"/>
  <c r="G28" i="12" s="1"/>
  <c r="F95" i="12"/>
  <c r="G95" i="12" s="1"/>
  <c r="F161" i="12"/>
  <c r="G161" i="12" s="1"/>
  <c r="F239" i="12"/>
  <c r="G239" i="12" s="1"/>
  <c r="F334" i="12"/>
  <c r="G334" i="12" s="1"/>
  <c r="F100" i="12"/>
  <c r="G100" i="12" s="1"/>
  <c r="F174" i="12"/>
  <c r="G174" i="12" s="1"/>
  <c r="F244" i="12"/>
  <c r="G244" i="12" s="1"/>
  <c r="F315" i="12"/>
  <c r="G315" i="12" s="1"/>
  <c r="F380" i="12"/>
  <c r="G380" i="12" s="1"/>
  <c r="F468" i="12"/>
  <c r="G468" i="12" s="1"/>
  <c r="F512" i="12"/>
  <c r="G512" i="12" s="1"/>
  <c r="F546" i="12"/>
  <c r="G546" i="12" s="1"/>
  <c r="F381" i="12"/>
  <c r="G381" i="12" s="1"/>
  <c r="F416" i="12"/>
  <c r="G416" i="12" s="1"/>
  <c r="F448" i="12"/>
  <c r="G448" i="12" s="1"/>
  <c r="F489" i="12"/>
  <c r="G489" i="12" s="1"/>
  <c r="F521" i="12"/>
  <c r="G521" i="12" s="1"/>
  <c r="F223" i="12"/>
  <c r="G223" i="12" s="1"/>
  <c r="F259" i="12"/>
  <c r="G259" i="12" s="1"/>
  <c r="F302" i="12"/>
  <c r="G302" i="12" s="1"/>
  <c r="F341" i="12"/>
  <c r="G341" i="12" s="1"/>
  <c r="F382" i="12"/>
  <c r="G382" i="12" s="1"/>
  <c r="F417" i="12"/>
  <c r="G417" i="12" s="1"/>
  <c r="F449" i="12"/>
  <c r="G449" i="12" s="1"/>
  <c r="F490" i="12"/>
  <c r="G490" i="12" s="1"/>
  <c r="F522" i="12"/>
  <c r="G522" i="12" s="1"/>
  <c r="F378" i="12"/>
  <c r="G378" i="12" s="1"/>
  <c r="F11" i="12"/>
  <c r="G11" i="12" s="1"/>
  <c r="F117" i="12"/>
  <c r="G117" i="12" s="1"/>
  <c r="F217" i="12"/>
  <c r="G217" i="12" s="1"/>
  <c r="F40" i="12"/>
  <c r="G40" i="12" s="1"/>
  <c r="F386" i="12"/>
  <c r="G386" i="12" s="1"/>
  <c r="F328" i="12"/>
  <c r="G328" i="12" s="1"/>
  <c r="F355" i="12"/>
  <c r="G355" i="12" s="1"/>
  <c r="F501" i="12"/>
  <c r="G501" i="12" s="1"/>
  <c r="F316" i="12"/>
  <c r="G316" i="12" s="1"/>
  <c r="F463" i="12"/>
  <c r="G463" i="12" s="1"/>
  <c r="F32" i="12"/>
  <c r="G32" i="12" s="1"/>
  <c r="F414" i="12"/>
  <c r="G414" i="12" s="1"/>
  <c r="F286" i="12"/>
  <c r="G286" i="12" s="1"/>
  <c r="F114" i="12"/>
  <c r="G114" i="12" s="1"/>
  <c r="F119" i="12"/>
  <c r="G119" i="12" s="1"/>
  <c r="F481" i="12"/>
  <c r="G481" i="12" s="1"/>
  <c r="F397" i="12"/>
  <c r="G397" i="12" s="1"/>
  <c r="F533" i="12"/>
  <c r="G533" i="12" s="1"/>
  <c r="F356" i="12"/>
  <c r="G356" i="12" s="1"/>
  <c r="F502" i="12"/>
  <c r="G502" i="12" s="1"/>
  <c r="F399" i="12"/>
  <c r="G399" i="12" s="1"/>
  <c r="F515" i="12"/>
  <c r="G515" i="12" s="1"/>
  <c r="F524" i="12"/>
  <c r="G524" i="12" s="1"/>
  <c r="F462" i="12"/>
  <c r="G462" i="12" s="1"/>
  <c r="F429" i="12"/>
  <c r="G429" i="12" s="1"/>
  <c r="F135" i="12"/>
  <c r="G135" i="12" s="1"/>
  <c r="F90" i="12"/>
  <c r="G90" i="12" s="1"/>
  <c r="F400" i="12"/>
  <c r="G400" i="12" s="1"/>
  <c r="F180" i="12"/>
  <c r="G180" i="12" s="1"/>
  <c r="F188" i="12"/>
  <c r="G188" i="12" s="1"/>
  <c r="F485" i="12"/>
  <c r="G485" i="12" s="1"/>
  <c r="F428" i="12"/>
  <c r="G428" i="12" s="1"/>
  <c r="F237" i="12"/>
  <c r="G237" i="12" s="1"/>
  <c r="F398" i="12"/>
  <c r="G398" i="12" s="1"/>
  <c r="F536" i="12"/>
  <c r="G536" i="12" s="1"/>
  <c r="F10" i="12"/>
  <c r="G10" i="12" s="1"/>
  <c r="F255" i="12"/>
  <c r="G255" i="12" s="1"/>
  <c r="F273" i="12"/>
  <c r="G273" i="12" s="1"/>
  <c r="F276" i="12"/>
  <c r="G276" i="12" s="1"/>
  <c r="F287" i="9"/>
  <c r="G287" i="9" s="1"/>
  <c r="F355" i="9"/>
  <c r="G355" i="9" s="1"/>
  <c r="F338" i="9"/>
  <c r="G338" i="9" s="1"/>
  <c r="F381" i="9"/>
  <c r="G381" i="9" s="1"/>
  <c r="F368" i="9"/>
  <c r="G368" i="9" s="1"/>
  <c r="F295" i="9"/>
  <c r="G295" i="9" s="1"/>
  <c r="F470" i="9"/>
  <c r="G470" i="9" s="1"/>
  <c r="F207" i="9"/>
  <c r="G207" i="9" s="1"/>
  <c r="F150" i="9"/>
  <c r="G150" i="9" s="1"/>
  <c r="F14" i="9"/>
  <c r="G14" i="9" s="1"/>
  <c r="F495" i="9"/>
  <c r="G495" i="9" s="1"/>
  <c r="F491" i="9"/>
  <c r="G491" i="9" s="1"/>
  <c r="F156" i="9"/>
  <c r="G156" i="9" s="1"/>
  <c r="F5" i="9"/>
  <c r="G5" i="9" s="1"/>
  <c r="F328" i="9"/>
  <c r="G328" i="9" s="1"/>
  <c r="F449" i="9"/>
  <c r="G449" i="9" s="1"/>
  <c r="F64" i="9"/>
  <c r="G64" i="9" s="1"/>
  <c r="F145" i="9"/>
  <c r="G145" i="9" s="1"/>
  <c r="F331" i="9"/>
  <c r="G331" i="9" s="1"/>
  <c r="F346" i="9"/>
  <c r="G346" i="9" s="1"/>
  <c r="F455" i="9"/>
  <c r="G455" i="9" s="1"/>
  <c r="F268" i="9"/>
  <c r="G268" i="9" s="1"/>
  <c r="F524" i="9"/>
  <c r="G524" i="9" s="1"/>
  <c r="F271" i="9"/>
  <c r="G271" i="9" s="1"/>
  <c r="F53" i="9"/>
  <c r="G53" i="9" s="1"/>
  <c r="F23" i="9"/>
  <c r="G23" i="9" s="1"/>
  <c r="F12" i="9"/>
  <c r="G12" i="9" s="1"/>
  <c r="F112" i="9"/>
  <c r="G112" i="9" s="1"/>
  <c r="F115" i="9"/>
  <c r="G115" i="9" s="1"/>
  <c r="F433" i="9"/>
  <c r="G433" i="9" s="1"/>
  <c r="F224" i="9"/>
  <c r="G224" i="9" s="1"/>
  <c r="F516" i="9"/>
  <c r="G516" i="9" s="1"/>
  <c r="F468" i="9"/>
  <c r="G468" i="9" s="1"/>
  <c r="F526" i="9"/>
  <c r="G526" i="9" s="1"/>
  <c r="F81" i="9"/>
  <c r="G81" i="9" s="1"/>
  <c r="F494" i="9"/>
  <c r="G494" i="9" s="1"/>
  <c r="F110" i="9"/>
  <c r="G110" i="9" s="1"/>
  <c r="F392" i="9"/>
  <c r="G392" i="9" s="1"/>
  <c r="F133" i="9"/>
  <c r="G133" i="9" s="1"/>
  <c r="F13" i="9"/>
  <c r="G13" i="9" s="1"/>
  <c r="F487" i="9"/>
  <c r="G487" i="9" s="1"/>
  <c r="F192" i="9"/>
  <c r="G192" i="9" s="1"/>
  <c r="F244" i="9"/>
  <c r="G244" i="9" s="1"/>
  <c r="F124" i="9"/>
  <c r="G124" i="9" s="1"/>
  <c r="F425" i="9"/>
  <c r="G425" i="9" s="1"/>
  <c r="F71" i="9"/>
  <c r="G71" i="9" s="1"/>
  <c r="F89" i="9"/>
  <c r="G89" i="9" s="1"/>
  <c r="F187" i="9"/>
  <c r="G187" i="9" s="1"/>
  <c r="F486" i="9"/>
  <c r="G486" i="9" s="1"/>
  <c r="F184" i="9"/>
  <c r="G184" i="9" s="1"/>
  <c r="F315" i="9"/>
  <c r="G315" i="9" s="1"/>
  <c r="F498" i="9"/>
  <c r="G498" i="9" s="1"/>
  <c r="F469" i="9"/>
  <c r="G469" i="9" s="1"/>
  <c r="F431" i="9"/>
  <c r="G431" i="9" s="1"/>
  <c r="F457" i="9"/>
  <c r="G457" i="9" s="1"/>
  <c r="F377" i="9"/>
  <c r="G377" i="9" s="1"/>
  <c r="F209" i="9"/>
  <c r="G209" i="9" s="1"/>
  <c r="F151" i="9"/>
  <c r="G151" i="9" s="1"/>
  <c r="F200" i="9"/>
  <c r="G200" i="9" s="1"/>
  <c r="F15" i="9"/>
  <c r="G15" i="9" s="1"/>
  <c r="F475" i="9"/>
  <c r="G475" i="9" s="1"/>
  <c r="F350" i="9"/>
  <c r="G350" i="9" s="1"/>
  <c r="F104" i="9"/>
  <c r="G104" i="9" s="1"/>
  <c r="F260" i="9"/>
  <c r="G260" i="9" s="1"/>
  <c r="F525" i="9"/>
  <c r="G525" i="9" s="1"/>
  <c r="F303" i="9"/>
  <c r="G303" i="9" s="1"/>
  <c r="F456" i="9"/>
  <c r="G456" i="9" s="1"/>
  <c r="F298" i="9"/>
  <c r="G298" i="9" s="1"/>
  <c r="F363" i="9"/>
  <c r="G363" i="9" s="1"/>
  <c r="F157" i="9"/>
  <c r="G157" i="9" s="1"/>
  <c r="F171" i="9"/>
  <c r="G171" i="9" s="1"/>
  <c r="F67" i="9"/>
  <c r="G67" i="9" s="1"/>
  <c r="F305" i="9"/>
  <c r="G305" i="9" s="1"/>
  <c r="F32" i="9"/>
  <c r="G32" i="9" s="1"/>
  <c r="F278" i="9"/>
  <c r="G278" i="9" s="1"/>
  <c r="F515" i="9"/>
  <c r="G515" i="9" s="1"/>
  <c r="F309" i="9"/>
  <c r="G309" i="9" s="1"/>
  <c r="F320" i="9"/>
  <c r="G320" i="9" s="1"/>
  <c r="F279" i="9"/>
  <c r="G279" i="9" s="1"/>
  <c r="F341" i="9"/>
  <c r="G341" i="9" s="1"/>
  <c r="F139" i="9"/>
  <c r="G139" i="9" s="1"/>
  <c r="F426" i="9"/>
  <c r="G426" i="9" s="1"/>
  <c r="F256" i="9"/>
  <c r="G256" i="9" s="1"/>
  <c r="F90" i="9"/>
  <c r="G90" i="9" s="1"/>
  <c r="F50" i="9"/>
  <c r="G50" i="9" s="1"/>
  <c r="F398" i="9"/>
  <c r="G398" i="9" s="1"/>
  <c r="F385" i="9"/>
  <c r="G385" i="9" s="1"/>
  <c r="F160" i="9"/>
  <c r="G160" i="9" s="1"/>
  <c r="F531" i="9"/>
  <c r="G531" i="9" s="1"/>
  <c r="F75" i="9"/>
  <c r="G75" i="9" s="1"/>
  <c r="F292" i="9"/>
  <c r="G292" i="9" s="1"/>
  <c r="F393" i="9"/>
  <c r="G393" i="9" s="1"/>
  <c r="F116" i="9"/>
  <c r="G116" i="9" s="1"/>
  <c r="F452" i="9"/>
  <c r="G452" i="9" s="1"/>
  <c r="F306" i="9"/>
  <c r="G306" i="9" s="1"/>
  <c r="F213" i="9"/>
  <c r="G213" i="9" s="1"/>
  <c r="F159" i="9"/>
  <c r="G159" i="9" s="1"/>
  <c r="F375" i="9"/>
  <c r="G375" i="9" s="1"/>
  <c r="F127" i="9"/>
  <c r="G127" i="9" s="1"/>
  <c r="F399" i="9"/>
  <c r="G399" i="9" s="1"/>
  <c r="F316" i="9"/>
  <c r="G316" i="9" s="1"/>
  <c r="F497" i="9"/>
  <c r="G497" i="9" s="1"/>
  <c r="F352" i="9"/>
  <c r="G352" i="9" s="1"/>
  <c r="F247" i="9"/>
  <c r="G247" i="9" s="1"/>
  <c r="F390" i="9"/>
  <c r="G390" i="9" s="1"/>
  <c r="F44" i="9"/>
  <c r="G44" i="9" s="1"/>
  <c r="F490" i="9"/>
  <c r="G490" i="9" s="1"/>
  <c r="F403" i="9"/>
  <c r="G403" i="9" s="1"/>
  <c r="F165" i="9"/>
  <c r="G165" i="9" s="1"/>
  <c r="F387" i="9"/>
  <c r="G387" i="9" s="1"/>
  <c r="F136" i="9"/>
  <c r="G136" i="9" s="1"/>
  <c r="F52" i="9"/>
  <c r="G52" i="9" s="1"/>
  <c r="F147" i="9"/>
  <c r="G147" i="9" s="1"/>
  <c r="F280" i="9"/>
  <c r="G280" i="9" s="1"/>
  <c r="F294" i="9"/>
  <c r="G294" i="9" s="1"/>
  <c r="F42" i="9"/>
  <c r="G42" i="9" s="1"/>
  <c r="F402" i="9"/>
  <c r="G402" i="9" s="1"/>
  <c r="F529" i="9"/>
  <c r="G529" i="9" s="1"/>
  <c r="F182" i="9"/>
  <c r="G182" i="9" s="1"/>
  <c r="F442" i="9"/>
  <c r="G442" i="9" s="1"/>
  <c r="F46" i="9"/>
  <c r="G46" i="9" s="1"/>
  <c r="F296" i="9"/>
  <c r="G296" i="9" s="1"/>
  <c r="F33" i="9"/>
  <c r="G33" i="9" s="1"/>
  <c r="F289" i="9"/>
  <c r="G289" i="9" s="1"/>
  <c r="F447" i="9"/>
  <c r="G447" i="9" s="1"/>
  <c r="F93" i="9"/>
  <c r="G93" i="9" s="1"/>
  <c r="F10" i="9"/>
  <c r="G10" i="9" s="1"/>
  <c r="F11" i="9"/>
  <c r="G11" i="9" s="1"/>
  <c r="F232" i="9"/>
  <c r="G232" i="9" s="1"/>
  <c r="F2" i="9"/>
  <c r="G2" i="9" s="1"/>
  <c r="F371" i="9"/>
  <c r="G371" i="9" s="1"/>
  <c r="F458" i="9"/>
  <c r="G458" i="9" s="1"/>
  <c r="F519" i="9"/>
  <c r="G519" i="9" s="1"/>
  <c r="F109" i="9"/>
  <c r="G109" i="9" s="1"/>
  <c r="F51" i="9"/>
  <c r="G51" i="9" s="1"/>
  <c r="F243" i="9"/>
  <c r="G243" i="9" s="1"/>
  <c r="F258" i="9"/>
  <c r="G258" i="9" s="1"/>
  <c r="F530" i="9"/>
  <c r="G530" i="9" s="1"/>
  <c r="F286" i="9"/>
  <c r="G286" i="9" s="1"/>
  <c r="F454" i="9"/>
  <c r="G454" i="9" s="1"/>
  <c r="F102" i="9"/>
  <c r="G102" i="9" s="1"/>
  <c r="F437" i="9"/>
  <c r="G437" i="9" s="1"/>
  <c r="F39" i="9"/>
  <c r="G39" i="9" s="1"/>
  <c r="F450" i="9"/>
  <c r="G450" i="9" s="1"/>
  <c r="F272" i="9"/>
  <c r="G272" i="9" s="1"/>
  <c r="F480" i="9"/>
  <c r="G480" i="9" s="1"/>
  <c r="F246" i="9"/>
  <c r="G246" i="9" s="1"/>
  <c r="F189" i="9"/>
  <c r="G189" i="9" s="1"/>
  <c r="F181" i="9"/>
  <c r="G181" i="9" s="1"/>
  <c r="F424" i="9"/>
  <c r="G424" i="9" s="1"/>
  <c r="F155" i="9"/>
  <c r="G155" i="9" s="1"/>
  <c r="F318" i="9"/>
  <c r="G318" i="9" s="1"/>
  <c r="F521" i="9"/>
  <c r="G521" i="9" s="1"/>
  <c r="F47" i="9"/>
  <c r="G47" i="9" s="1"/>
  <c r="F100" i="9"/>
  <c r="G100" i="9" s="1"/>
  <c r="F30" i="9"/>
  <c r="G30" i="9" s="1"/>
  <c r="F74" i="9"/>
  <c r="G74" i="9" s="1"/>
  <c r="F430" i="9"/>
  <c r="G430" i="9" s="1"/>
  <c r="F283" i="9"/>
  <c r="G283" i="9" s="1"/>
  <c r="F376" i="9"/>
  <c r="G376" i="9" s="1"/>
  <c r="F285" i="9"/>
  <c r="G285" i="9" s="1"/>
  <c r="F345" i="9"/>
  <c r="G345" i="9" s="1"/>
  <c r="F414" i="9"/>
  <c r="G414" i="9" s="1"/>
  <c r="F357" i="9"/>
  <c r="G357" i="9" s="1"/>
  <c r="F482" i="9"/>
  <c r="G482" i="9" s="1"/>
  <c r="F504" i="9"/>
  <c r="G504" i="9" s="1"/>
  <c r="F510" i="9"/>
  <c r="G510" i="9" s="1"/>
  <c r="F448" i="9"/>
  <c r="G448" i="9" s="1"/>
  <c r="F72" i="9"/>
  <c r="G72" i="9" s="1"/>
  <c r="F465" i="9"/>
  <c r="G465" i="9" s="1"/>
  <c r="F336" i="9"/>
  <c r="G336" i="9" s="1"/>
  <c r="F245" i="9"/>
  <c r="G245" i="9" s="1"/>
  <c r="F520" i="9"/>
  <c r="G520" i="9" s="1"/>
  <c r="F388" i="9"/>
  <c r="G388" i="9" s="1"/>
  <c r="F418" i="9"/>
  <c r="G418" i="9" s="1"/>
  <c r="F329" i="9"/>
  <c r="G329" i="9" s="1"/>
  <c r="F95" i="9"/>
  <c r="G95" i="9" s="1"/>
  <c r="F164" i="9"/>
  <c r="G164" i="9" s="1"/>
  <c r="F27" i="9"/>
  <c r="G27" i="9" s="1"/>
  <c r="F304" i="9"/>
  <c r="G304" i="9" s="1"/>
  <c r="F343" i="9"/>
  <c r="G343" i="9" s="1"/>
  <c r="F41" i="9"/>
  <c r="G41" i="9" s="1"/>
  <c r="F31" i="9"/>
  <c r="G31" i="9" s="1"/>
  <c r="F386" i="9"/>
  <c r="G386" i="9" s="1"/>
  <c r="F478" i="9"/>
  <c r="G478" i="9" s="1"/>
  <c r="F120" i="9"/>
  <c r="G120" i="9" s="1"/>
  <c r="F107" i="9"/>
  <c r="G107" i="9" s="1"/>
  <c r="F534" i="9"/>
  <c r="G534" i="9" s="1"/>
  <c r="F228" i="9"/>
  <c r="G228" i="9" s="1"/>
  <c r="F172" i="9"/>
  <c r="G172" i="9" s="1"/>
  <c r="F211" i="9"/>
  <c r="G211" i="9" s="1"/>
  <c r="F212" i="9"/>
  <c r="G212" i="9" s="1"/>
  <c r="F451" i="9"/>
  <c r="G451" i="9" s="1"/>
  <c r="F140" i="9"/>
  <c r="G140" i="9" s="1"/>
  <c r="F113" i="9"/>
  <c r="G113" i="9" s="1"/>
  <c r="F528" i="9"/>
  <c r="G528" i="9" s="1"/>
  <c r="F340" i="9"/>
  <c r="G340" i="9" s="1"/>
  <c r="F335" i="9"/>
  <c r="G335" i="9" s="1"/>
  <c r="F337" i="9"/>
  <c r="G337" i="9" s="1"/>
  <c r="F201" i="9"/>
  <c r="G201" i="9" s="1"/>
  <c r="F467" i="9"/>
  <c r="G467" i="9" s="1"/>
  <c r="F34" i="9"/>
  <c r="G34" i="9" s="1"/>
  <c r="F54" i="9"/>
  <c r="G54" i="9" s="1"/>
  <c r="F180" i="9"/>
  <c r="G180" i="9" s="1"/>
  <c r="F3" i="9"/>
  <c r="G3" i="9" s="1"/>
  <c r="F485" i="9"/>
  <c r="G485" i="9" s="1"/>
  <c r="F427" i="9"/>
  <c r="G427" i="9" s="1"/>
  <c r="F507" i="9"/>
  <c r="G507" i="9" s="1"/>
  <c r="F517" i="9"/>
  <c r="G517" i="9" s="1"/>
  <c r="F443" i="9"/>
  <c r="G443" i="9" s="1"/>
  <c r="F62" i="9"/>
  <c r="G62" i="9" s="1"/>
  <c r="F167" i="9"/>
  <c r="G167" i="9" s="1"/>
  <c r="F249" i="9"/>
  <c r="G249" i="9" s="1"/>
  <c r="F117" i="9"/>
  <c r="G117" i="9" s="1"/>
  <c r="F88" i="9"/>
  <c r="G88" i="9" s="1"/>
  <c r="F360" i="9"/>
  <c r="G360" i="9" s="1"/>
  <c r="F440" i="9"/>
  <c r="G440" i="9" s="1"/>
  <c r="F513" i="9"/>
  <c r="G513" i="9" s="1"/>
  <c r="F302" i="9"/>
  <c r="G302" i="9" s="1"/>
  <c r="F146" i="9"/>
  <c r="G146" i="9" s="1"/>
  <c r="F293" i="9"/>
  <c r="G293" i="9" s="1"/>
  <c r="F314" i="9"/>
  <c r="G314" i="9" s="1"/>
  <c r="F446" i="9"/>
  <c r="G446" i="9" s="1"/>
  <c r="F383" i="9"/>
  <c r="G383" i="9" s="1"/>
  <c r="F372" i="9"/>
  <c r="G372" i="9" s="1"/>
  <c r="F288" i="9"/>
  <c r="G288" i="9" s="1"/>
  <c r="F69" i="9"/>
  <c r="G69" i="9" s="1"/>
  <c r="F76" i="9"/>
  <c r="G76" i="9" s="1"/>
  <c r="F231" i="9"/>
  <c r="G231" i="9" s="1"/>
  <c r="F463" i="9"/>
  <c r="G463" i="9" s="1"/>
  <c r="F523" i="9"/>
  <c r="G523" i="9" s="1"/>
  <c r="F509" i="9"/>
  <c r="G509" i="9" s="1"/>
  <c r="F374" i="9"/>
  <c r="G374" i="9" s="1"/>
  <c r="F396" i="9"/>
  <c r="G396" i="9" s="1"/>
  <c r="F197" i="9"/>
  <c r="G197" i="9" s="1"/>
  <c r="F149" i="9"/>
  <c r="G149" i="9" s="1"/>
  <c r="F106" i="9"/>
  <c r="G106" i="9" s="1"/>
  <c r="F276" i="9"/>
  <c r="G276" i="9" s="1"/>
  <c r="F142" i="9"/>
  <c r="G142" i="9" s="1"/>
  <c r="F19" i="9"/>
  <c r="G19" i="9" s="1"/>
  <c r="F83" i="9"/>
  <c r="G83" i="9" s="1"/>
  <c r="F128" i="9"/>
  <c r="G128" i="9" s="1"/>
  <c r="F199" i="9"/>
  <c r="G199" i="9" s="1"/>
  <c r="F353" i="9"/>
  <c r="G353" i="9" s="1"/>
  <c r="F409" i="9"/>
  <c r="G409" i="9" s="1"/>
  <c r="F477" i="9"/>
  <c r="G477" i="9" s="1"/>
  <c r="F291" i="9"/>
  <c r="G291" i="9" s="1"/>
  <c r="F453" i="9"/>
  <c r="G453" i="9" s="1"/>
  <c r="F499" i="9"/>
  <c r="G499" i="9" s="1"/>
  <c r="F233" i="9"/>
  <c r="G233" i="9" s="1"/>
  <c r="F59" i="9"/>
  <c r="G59" i="9" s="1"/>
  <c r="F227" i="9"/>
  <c r="G227" i="9" s="1"/>
  <c r="F238" i="9"/>
  <c r="G238" i="9" s="1"/>
  <c r="F183" i="9"/>
  <c r="G183" i="9" s="1"/>
  <c r="F8" i="9"/>
  <c r="G8" i="9" s="1"/>
  <c r="F319" i="9"/>
  <c r="G319" i="9" s="1"/>
  <c r="F441" i="9"/>
  <c r="G441" i="9" s="1"/>
  <c r="F365" i="9"/>
  <c r="G365" i="9" s="1"/>
  <c r="F92" i="9"/>
  <c r="G92" i="9" s="1"/>
  <c r="F361" i="9"/>
  <c r="G361" i="9" s="1"/>
  <c r="F143" i="9"/>
  <c r="G143" i="9" s="1"/>
  <c r="F134" i="9"/>
  <c r="G134" i="9" s="1"/>
  <c r="F514" i="9"/>
  <c r="G514" i="9" s="1"/>
  <c r="F58" i="9"/>
  <c r="G58" i="9" s="1"/>
  <c r="F412" i="9"/>
  <c r="G412" i="9" s="1"/>
  <c r="F148" i="9"/>
  <c r="G148" i="9" s="1"/>
  <c r="F188" i="9"/>
  <c r="G188" i="9" s="1"/>
  <c r="F98" i="9"/>
  <c r="G98" i="9" s="1"/>
  <c r="F290" i="9"/>
  <c r="G290" i="9" s="1"/>
  <c r="F264" i="9"/>
  <c r="G264" i="9" s="1"/>
  <c r="F22" i="9"/>
  <c r="G22" i="9" s="1"/>
  <c r="F405" i="9"/>
  <c r="G405" i="9" s="1"/>
  <c r="F250" i="9"/>
  <c r="G250" i="9" s="1"/>
  <c r="F18" i="9"/>
  <c r="G18" i="9" s="1"/>
  <c r="F359" i="9"/>
  <c r="G359" i="9" s="1"/>
  <c r="F429" i="9"/>
  <c r="G429" i="9" s="1"/>
  <c r="F48" i="9"/>
  <c r="G48" i="9" s="1"/>
  <c r="F126" i="9"/>
  <c r="G126" i="9" s="1"/>
  <c r="F265" i="9"/>
  <c r="G265" i="9" s="1"/>
  <c r="F82" i="9"/>
  <c r="G82" i="9" s="1"/>
  <c r="F36" i="9"/>
  <c r="G36" i="9" s="1"/>
  <c r="F394" i="9"/>
  <c r="G394" i="9" s="1"/>
  <c r="F461" i="9"/>
  <c r="G461" i="9" s="1"/>
  <c r="F203" i="9"/>
  <c r="G203" i="9" s="1"/>
  <c r="F362" i="9"/>
  <c r="G362" i="9" s="1"/>
  <c r="F29" i="9"/>
  <c r="G29" i="9" s="1"/>
  <c r="F518" i="9"/>
  <c r="G518" i="9" s="1"/>
  <c r="F138" i="9"/>
  <c r="G138" i="9" s="1"/>
  <c r="F99" i="9"/>
  <c r="G99" i="9" s="1"/>
  <c r="F234" i="9"/>
  <c r="G234" i="9" s="1"/>
  <c r="F344" i="9"/>
  <c r="G344" i="9" s="1"/>
  <c r="F500" i="9"/>
  <c r="G500" i="9" s="1"/>
  <c r="F428" i="9"/>
  <c r="G428" i="9" s="1"/>
  <c r="F273" i="9"/>
  <c r="G273" i="9" s="1"/>
  <c r="F522" i="9"/>
  <c r="G522" i="9" s="1"/>
  <c r="F348" i="9"/>
  <c r="G348" i="9" s="1"/>
  <c r="F460" i="9"/>
  <c r="G460" i="9" s="1"/>
  <c r="F481" i="9"/>
  <c r="G481" i="9" s="1"/>
  <c r="F324" i="9"/>
  <c r="G324" i="9" s="1"/>
  <c r="F38" i="9"/>
  <c r="G38" i="9" s="1"/>
  <c r="F237" i="9"/>
  <c r="G237" i="9" s="1"/>
  <c r="F195" i="9"/>
  <c r="G195" i="9" s="1"/>
  <c r="F28" i="9"/>
  <c r="G28" i="9" s="1"/>
  <c r="F462" i="9"/>
  <c r="G462" i="9" s="1"/>
  <c r="F351" i="9"/>
  <c r="G351" i="9" s="1"/>
  <c r="F235" i="9"/>
  <c r="G235" i="9" s="1"/>
  <c r="F78" i="9"/>
  <c r="G78" i="9" s="1"/>
  <c r="F255" i="9"/>
  <c r="G255" i="9" s="1"/>
  <c r="F484" i="9"/>
  <c r="G484" i="9" s="1"/>
  <c r="F17" i="9"/>
  <c r="G17" i="9" s="1"/>
  <c r="F261" i="9"/>
  <c r="G261" i="9" s="1"/>
  <c r="F259" i="9"/>
  <c r="G259" i="9" s="1"/>
  <c r="F7" i="9"/>
  <c r="G7" i="9" s="1"/>
  <c r="F242" i="9"/>
  <c r="G242" i="9" s="1"/>
  <c r="F370" i="9"/>
  <c r="G370" i="9" s="1"/>
  <c r="F137" i="9"/>
  <c r="G137" i="9" s="1"/>
  <c r="F321" i="9"/>
  <c r="G321" i="9" s="1"/>
  <c r="F105" i="9"/>
  <c r="G105" i="9" s="1"/>
  <c r="F186" i="9"/>
  <c r="G186" i="9" s="1"/>
  <c r="F444" i="9"/>
  <c r="G444" i="9" s="1"/>
  <c r="F408" i="9"/>
  <c r="G408" i="9" s="1"/>
  <c r="F80" i="9"/>
  <c r="G80" i="9" s="1"/>
  <c r="F114" i="9"/>
  <c r="G114" i="9" s="1"/>
  <c r="F366" i="9"/>
  <c r="G366" i="9" s="1"/>
  <c r="F274" i="9"/>
  <c r="G274" i="9" s="1"/>
  <c r="F382" i="9"/>
  <c r="G382" i="9" s="1"/>
  <c r="F333" i="9"/>
  <c r="G333" i="9" s="1"/>
  <c r="F230" i="9"/>
  <c r="G230" i="9" s="1"/>
  <c r="F300" i="9"/>
  <c r="G300" i="9" s="1"/>
  <c r="F501" i="9"/>
  <c r="G501" i="9" s="1"/>
  <c r="F210" i="9"/>
  <c r="G210" i="9" s="1"/>
  <c r="F505" i="9"/>
  <c r="G505" i="9" s="1"/>
  <c r="F254" i="9"/>
  <c r="G254" i="9" s="1"/>
  <c r="F9" i="9"/>
  <c r="G9" i="9" s="1"/>
  <c r="F251" i="9"/>
  <c r="G251" i="9" s="1"/>
  <c r="F26" i="9"/>
  <c r="G26" i="9" s="1"/>
  <c r="F263" i="9"/>
  <c r="G263" i="9" s="1"/>
  <c r="F311" i="9"/>
  <c r="G311" i="9" s="1"/>
  <c r="F395" i="9"/>
  <c r="G395" i="9" s="1"/>
  <c r="F122" i="9"/>
  <c r="G122" i="9" s="1"/>
  <c r="F121" i="9"/>
  <c r="G121" i="9" s="1"/>
  <c r="F330" i="9"/>
  <c r="G330" i="9" s="1"/>
  <c r="F322" i="9"/>
  <c r="G322" i="9" s="1"/>
  <c r="F179" i="9"/>
  <c r="G179" i="9" s="1"/>
  <c r="F281" i="9"/>
  <c r="G281" i="9" s="1"/>
  <c r="F85" i="9"/>
  <c r="G85" i="9" s="1"/>
  <c r="F479" i="9"/>
  <c r="G479" i="9" s="1"/>
  <c r="F132" i="9"/>
  <c r="G132" i="9" s="1"/>
  <c r="F169" i="9"/>
  <c r="G169" i="9" s="1"/>
  <c r="F40" i="9"/>
  <c r="G40" i="9" s="1"/>
  <c r="F313" i="9"/>
  <c r="G313" i="9" s="1"/>
  <c r="F503" i="9"/>
  <c r="G503" i="9" s="1"/>
  <c r="F266" i="9"/>
  <c r="G266" i="9" s="1"/>
  <c r="F439" i="9"/>
  <c r="G439" i="9" s="1"/>
  <c r="F252" i="9"/>
  <c r="G252" i="9" s="1"/>
  <c r="F131" i="9"/>
  <c r="G131" i="9" s="1"/>
  <c r="F166" i="9"/>
  <c r="G166" i="9" s="1"/>
  <c r="F173" i="9"/>
  <c r="G173" i="9" s="1"/>
  <c r="F323" i="9"/>
  <c r="G323" i="9" s="1"/>
  <c r="F43" i="9"/>
  <c r="G43" i="9" s="1"/>
  <c r="F240" i="9"/>
  <c r="G240" i="9" s="1"/>
  <c r="F391" i="9"/>
  <c r="G391" i="9" s="1"/>
  <c r="F170" i="9"/>
  <c r="G170" i="9" s="1"/>
  <c r="F415" i="9"/>
  <c r="G415" i="9" s="1"/>
  <c r="F206" i="9"/>
  <c r="G206" i="9" s="1"/>
  <c r="F118" i="9"/>
  <c r="G118" i="9" s="1"/>
  <c r="F356" i="9"/>
  <c r="G356" i="9" s="1"/>
  <c r="F384" i="9"/>
  <c r="G384" i="9" s="1"/>
  <c r="F177" i="9"/>
  <c r="G177" i="9" s="1"/>
  <c r="F214" i="9"/>
  <c r="G214" i="9" s="1"/>
  <c r="F492" i="9"/>
  <c r="G492" i="9" s="1"/>
  <c r="F317" i="9"/>
  <c r="G317" i="9" s="1"/>
  <c r="F6" i="9"/>
  <c r="G6" i="9" s="1"/>
  <c r="F308" i="9"/>
  <c r="G308" i="9" s="1"/>
  <c r="F339" i="9"/>
  <c r="G339" i="9" s="1"/>
  <c r="F312" i="9"/>
  <c r="G312" i="9" s="1"/>
  <c r="F284" i="9"/>
  <c r="G284" i="9" s="1"/>
  <c r="F267" i="9"/>
  <c r="G267" i="9" s="1"/>
  <c r="F176" i="9"/>
  <c r="G176" i="9" s="1"/>
  <c r="F65" i="9"/>
  <c r="G65" i="9" s="1"/>
  <c r="F129" i="9"/>
  <c r="G129" i="9" s="1"/>
  <c r="F496" i="9"/>
  <c r="G496" i="9" s="1"/>
  <c r="F220" i="9"/>
  <c r="G220" i="9" s="1"/>
  <c r="F193" i="9"/>
  <c r="G193" i="9" s="1"/>
  <c r="F349" i="9"/>
  <c r="G349" i="9" s="1"/>
  <c r="F459" i="9"/>
  <c r="G459" i="9" s="1"/>
  <c r="F77" i="9"/>
  <c r="G77" i="9" s="1"/>
  <c r="F91" i="9"/>
  <c r="G91" i="9" s="1"/>
  <c r="F87" i="9"/>
  <c r="G87" i="9" s="1"/>
  <c r="F66" i="9"/>
  <c r="G66" i="9" s="1"/>
  <c r="F217" i="9"/>
  <c r="G217" i="9" s="1"/>
  <c r="F196" i="9"/>
  <c r="G196" i="9" s="1"/>
  <c r="F327" i="9"/>
  <c r="G327" i="9" s="1"/>
  <c r="F416" i="9"/>
  <c r="G416" i="9" s="1"/>
  <c r="F70" i="9"/>
  <c r="G70" i="9" s="1"/>
  <c r="F466" i="9"/>
  <c r="G466" i="9" s="1"/>
  <c r="F153" i="9"/>
  <c r="G153" i="9" s="1"/>
  <c r="F332" i="9"/>
  <c r="G332" i="9" s="1"/>
  <c r="F464" i="9"/>
  <c r="G464" i="9" s="1"/>
  <c r="F358" i="9"/>
  <c r="G358" i="9" s="1"/>
  <c r="F325" i="9"/>
  <c r="G325" i="9" s="1"/>
  <c r="F202" i="9"/>
  <c r="G202" i="9" s="1"/>
  <c r="F401" i="9"/>
  <c r="G401" i="9" s="1"/>
  <c r="F511" i="9"/>
  <c r="G511" i="9" s="1"/>
  <c r="F379" i="9"/>
  <c r="G379" i="9" s="1"/>
  <c r="F35" i="9"/>
  <c r="G35" i="9" s="1"/>
  <c r="F342" i="9"/>
  <c r="G342" i="9" s="1"/>
  <c r="F158" i="9"/>
  <c r="G158" i="9" s="1"/>
  <c r="F241" i="9"/>
  <c r="G241" i="9" s="1"/>
  <c r="F141" i="9"/>
  <c r="G141" i="9" s="1"/>
  <c r="F438" i="9"/>
  <c r="G438" i="9" s="1"/>
  <c r="F347" i="9"/>
  <c r="G347" i="9" s="1"/>
  <c r="F502" i="9"/>
  <c r="G502" i="9" s="1"/>
  <c r="F483" i="9"/>
  <c r="G483" i="9" s="1"/>
  <c r="F37" i="9"/>
  <c r="G37" i="9" s="1"/>
  <c r="F435" i="9"/>
  <c r="G435" i="9" s="1"/>
  <c r="F223" i="9"/>
  <c r="G223" i="9" s="1"/>
  <c r="F301" i="9"/>
  <c r="G301" i="9" s="1"/>
  <c r="F178" i="9"/>
  <c r="G178" i="9" s="1"/>
  <c r="F270" i="9"/>
  <c r="G270" i="9" s="1"/>
  <c r="F471" i="9"/>
  <c r="G471" i="9" s="1"/>
  <c r="F25" i="9"/>
  <c r="G25" i="9" s="1"/>
  <c r="F421" i="9"/>
  <c r="G421" i="9" s="1"/>
  <c r="F532" i="9"/>
  <c r="G532" i="9" s="1"/>
  <c r="F380" i="9"/>
  <c r="G380" i="9" s="1"/>
  <c r="F473" i="9"/>
  <c r="G473" i="9" s="1"/>
  <c r="F354" i="9"/>
  <c r="G354" i="9" s="1"/>
  <c r="F389" i="9"/>
  <c r="G389" i="9" s="1"/>
  <c r="F472" i="9"/>
  <c r="G472" i="9" s="1"/>
  <c r="F445" i="9"/>
  <c r="G445" i="9" s="1"/>
  <c r="F162" i="9"/>
  <c r="G162" i="9" s="1"/>
  <c r="F432" i="9"/>
  <c r="G432" i="9" s="1"/>
  <c r="F508" i="9"/>
  <c r="G508" i="9" s="1"/>
  <c r="F108" i="9"/>
  <c r="G108" i="9" s="1"/>
  <c r="F68" i="9"/>
  <c r="G68" i="9" s="1"/>
  <c r="F297" i="9"/>
  <c r="G297" i="9" s="1"/>
  <c r="F533" i="9"/>
  <c r="G533" i="9" s="1"/>
  <c r="F536" i="9"/>
  <c r="G536" i="9" s="1"/>
  <c r="F417" i="9"/>
  <c r="G417" i="9" s="1"/>
  <c r="F55" i="9"/>
  <c r="G55" i="9" s="1"/>
  <c r="F269" i="9"/>
  <c r="G269" i="9" s="1"/>
  <c r="F45" i="9"/>
  <c r="G45" i="9" s="1"/>
  <c r="F527" i="9"/>
  <c r="G527" i="9" s="1"/>
  <c r="F225" i="9"/>
  <c r="G225" i="9" s="1"/>
  <c r="F16" i="9"/>
  <c r="G16" i="9" s="1"/>
  <c r="F84" i="9"/>
  <c r="G84" i="9" s="1"/>
  <c r="F420" i="9"/>
  <c r="G420" i="9" s="1"/>
  <c r="F406" i="9"/>
  <c r="G406" i="9" s="1"/>
  <c r="F86" i="9"/>
  <c r="G86" i="9" s="1"/>
  <c r="F190" i="9"/>
  <c r="G190" i="9" s="1"/>
  <c r="F373" i="9"/>
  <c r="G373" i="9" s="1"/>
  <c r="F154" i="9"/>
  <c r="G154" i="9" s="1"/>
  <c r="F175" i="9"/>
  <c r="G175" i="9" s="1"/>
  <c r="F413" i="9"/>
  <c r="G413" i="9" s="1"/>
  <c r="F248" i="9"/>
  <c r="G248" i="9" s="1"/>
  <c r="F61" i="9"/>
  <c r="G61" i="9" s="1"/>
  <c r="F489" i="9"/>
  <c r="G489" i="9" s="1"/>
  <c r="F215" i="9"/>
  <c r="G215" i="9" s="1"/>
  <c r="F422" i="9"/>
  <c r="G422" i="9" s="1"/>
  <c r="F411" i="9"/>
  <c r="G411" i="9" s="1"/>
  <c r="F299" i="9"/>
  <c r="G299" i="9" s="1"/>
  <c r="F506" i="9"/>
  <c r="G506" i="9" s="1"/>
  <c r="F208" i="9"/>
  <c r="G208" i="9" s="1"/>
  <c r="F476" i="9"/>
  <c r="G476" i="9" s="1"/>
  <c r="F130" i="9"/>
  <c r="G130" i="9" s="1"/>
  <c r="F410" i="9"/>
  <c r="G410" i="9" s="1"/>
  <c r="F423" i="9"/>
  <c r="G423" i="9" s="1"/>
  <c r="F419" i="9"/>
  <c r="G419" i="9" s="1"/>
  <c r="F161" i="9"/>
  <c r="G161" i="9" s="1"/>
  <c r="F60" i="9"/>
  <c r="G60" i="9" s="1"/>
  <c r="F174" i="9"/>
  <c r="G174" i="9" s="1"/>
  <c r="F101" i="9"/>
  <c r="G101" i="9" s="1"/>
  <c r="F364" i="9"/>
  <c r="G364" i="9" s="1"/>
  <c r="F282" i="9"/>
  <c r="G282" i="9" s="1"/>
  <c r="F103" i="9"/>
  <c r="G103" i="9" s="1"/>
  <c r="F63" i="9"/>
  <c r="G63" i="9" s="1"/>
  <c r="F205" i="9"/>
  <c r="G205" i="9" s="1"/>
  <c r="F198" i="9"/>
  <c r="G198" i="9" s="1"/>
  <c r="F94" i="9"/>
  <c r="G94" i="9" s="1"/>
  <c r="F21" i="9"/>
  <c r="G21" i="9" s="1"/>
  <c r="F96" i="9"/>
  <c r="G96" i="9" s="1"/>
  <c r="F168" i="9"/>
  <c r="G168" i="9" s="1"/>
  <c r="F277" i="9"/>
  <c r="G277" i="9" s="1"/>
  <c r="F219" i="9"/>
  <c r="G219" i="9" s="1"/>
  <c r="F512" i="9"/>
  <c r="G512" i="9" s="1"/>
  <c r="F334" i="9"/>
  <c r="G334" i="9" s="1"/>
  <c r="F226" i="9"/>
  <c r="G226" i="9" s="1"/>
  <c r="F49" i="9"/>
  <c r="G49" i="9" s="1"/>
  <c r="F218" i="9"/>
  <c r="G218" i="9" s="1"/>
  <c r="F436" i="9"/>
  <c r="G436" i="9" s="1"/>
  <c r="F97" i="9"/>
  <c r="G97" i="9" s="1"/>
  <c r="F216" i="9"/>
  <c r="G216" i="9" s="1"/>
  <c r="F275" i="9"/>
  <c r="G275" i="9" s="1"/>
  <c r="F163" i="9"/>
  <c r="G163" i="9" s="1"/>
  <c r="F24" i="9"/>
  <c r="G24" i="9" s="1"/>
  <c r="F535" i="9"/>
  <c r="G535" i="9" s="1"/>
  <c r="F57" i="9"/>
  <c r="G57" i="9" s="1"/>
  <c r="F307" i="9"/>
  <c r="G307" i="9" s="1"/>
  <c r="F185" i="9"/>
  <c r="G185" i="9" s="1"/>
  <c r="F111" i="9"/>
  <c r="G111" i="9" s="1"/>
  <c r="F222" i="9"/>
  <c r="G222" i="9" s="1"/>
  <c r="F125" i="9"/>
  <c r="G125" i="9" s="1"/>
  <c r="F253" i="9"/>
  <c r="G253" i="9" s="1"/>
  <c r="F493" i="9"/>
  <c r="G493" i="9" s="1"/>
  <c r="F400" i="9"/>
  <c r="G400" i="9" s="1"/>
  <c r="F123" i="9"/>
  <c r="G123" i="9" s="1"/>
  <c r="F262" i="9"/>
  <c r="G262" i="9" s="1"/>
  <c r="F204" i="9"/>
  <c r="G204" i="9" s="1"/>
  <c r="F56" i="9"/>
  <c r="G56" i="9" s="1"/>
  <c r="F488" i="9"/>
  <c r="G488" i="9" s="1"/>
  <c r="F79" i="9"/>
  <c r="G79" i="9" s="1"/>
  <c r="F194" i="9"/>
  <c r="G194" i="9" s="1"/>
  <c r="F474" i="9"/>
  <c r="G474" i="9" s="1"/>
  <c r="F191" i="9"/>
  <c r="G191" i="9" s="1"/>
  <c r="F144" i="9"/>
  <c r="G144" i="9" s="1"/>
  <c r="F20" i="9"/>
  <c r="G20" i="9" s="1"/>
  <c r="F119" i="9"/>
  <c r="G119" i="9" s="1"/>
  <c r="F397" i="9"/>
  <c r="G397" i="9" s="1"/>
  <c r="F310" i="9"/>
  <c r="G310" i="9" s="1"/>
  <c r="F135" i="9"/>
  <c r="G135" i="9" s="1"/>
  <c r="F4" i="9"/>
  <c r="G4" i="9" s="1"/>
  <c r="F221" i="9"/>
  <c r="G221" i="9" s="1"/>
  <c r="F239" i="9"/>
  <c r="G239" i="9" s="1"/>
  <c r="F404" i="9"/>
  <c r="G404" i="9" s="1"/>
  <c r="H10" i="12" l="1"/>
  <c r="H428" i="12"/>
  <c r="H400" i="12"/>
  <c r="H462" i="12"/>
  <c r="H502" i="12"/>
  <c r="H481" i="12"/>
  <c r="H414" i="12"/>
  <c r="H501" i="12"/>
  <c r="H40" i="12"/>
  <c r="H378" i="12"/>
  <c r="H417" i="12"/>
  <c r="H259" i="12"/>
  <c r="H448" i="12"/>
  <c r="H512" i="12"/>
  <c r="H244" i="12"/>
  <c r="H239" i="12"/>
  <c r="H487" i="12"/>
  <c r="H274" i="12"/>
  <c r="H437" i="12"/>
  <c r="H518" i="12"/>
  <c r="H374" i="12"/>
  <c r="H551" i="12"/>
  <c r="H412" i="12"/>
  <c r="H465" i="12"/>
  <c r="H158" i="12"/>
  <c r="H144" i="12"/>
  <c r="H333" i="12"/>
  <c r="H55" i="12"/>
  <c r="H61" i="12"/>
  <c r="H506" i="12"/>
  <c r="H360" i="12"/>
  <c r="H539" i="12"/>
  <c r="H401" i="12"/>
  <c r="H453" i="12"/>
  <c r="H138" i="12"/>
  <c r="H130" i="12"/>
  <c r="H307" i="12"/>
  <c r="H430" i="12"/>
  <c r="H45" i="12"/>
  <c r="H269" i="12"/>
  <c r="H185" i="12"/>
  <c r="H115" i="12"/>
  <c r="H379" i="12"/>
  <c r="H251" i="12"/>
  <c r="H173" i="12"/>
  <c r="H110" i="12"/>
  <c r="H37" i="12"/>
  <c r="H511" i="12"/>
  <c r="H396" i="12"/>
  <c r="H283" i="12"/>
  <c r="H213" i="12"/>
  <c r="H395" i="12"/>
  <c r="H86" i="12"/>
  <c r="H410" i="12"/>
  <c r="H113" i="12"/>
  <c r="H494" i="12"/>
  <c r="H128" i="12"/>
  <c r="H8" i="12"/>
  <c r="H2" i="12"/>
  <c r="H548" i="12"/>
  <c r="H480" i="12"/>
  <c r="H409" i="12"/>
  <c r="H332" i="12"/>
  <c r="H249" i="12"/>
  <c r="H513" i="12"/>
  <c r="H440" i="12"/>
  <c r="H373" i="12"/>
  <c r="H504" i="12"/>
  <c r="H372" i="12"/>
  <c r="H265" i="12"/>
  <c r="H181" i="12"/>
  <c r="H111" i="12"/>
  <c r="H375" i="12"/>
  <c r="H247" i="12"/>
  <c r="H169" i="12"/>
  <c r="H106" i="12"/>
  <c r="H33" i="12"/>
  <c r="H507" i="12"/>
  <c r="H389" i="12"/>
  <c r="H279" i="12"/>
  <c r="H209" i="12"/>
  <c r="H282" i="12"/>
  <c r="H82" i="12"/>
  <c r="H350" i="12"/>
  <c r="H109" i="12"/>
  <c r="H474" i="12"/>
  <c r="H124" i="12"/>
  <c r="H6" i="12"/>
  <c r="H216" i="12"/>
  <c r="H544" i="12"/>
  <c r="H477" i="12"/>
  <c r="H406" i="12"/>
  <c r="H329" i="12"/>
  <c r="H245" i="12"/>
  <c r="H509" i="12"/>
  <c r="H435" i="12"/>
  <c r="H363" i="12"/>
  <c r="H495" i="12"/>
  <c r="H368" i="12"/>
  <c r="H248" i="12"/>
  <c r="H177" i="12"/>
  <c r="H107" i="12"/>
  <c r="H371" i="12"/>
  <c r="H243" i="12"/>
  <c r="H165" i="12"/>
  <c r="H99" i="12"/>
  <c r="H30" i="12"/>
  <c r="H503" i="12"/>
  <c r="H366" i="12"/>
  <c r="H275" i="12"/>
  <c r="H205" i="12"/>
  <c r="H278" i="12"/>
  <c r="H78" i="12"/>
  <c r="H291" i="12"/>
  <c r="H105" i="12"/>
  <c r="H467" i="12"/>
  <c r="H120" i="12"/>
  <c r="H4" i="12"/>
  <c r="H212" i="12"/>
  <c r="H439" i="12"/>
  <c r="H38" i="12"/>
  <c r="H470" i="12"/>
  <c r="H155" i="12"/>
  <c r="H234" i="12"/>
  <c r="H323" i="12"/>
  <c r="H347" i="12"/>
  <c r="H434" i="12"/>
  <c r="H187" i="12"/>
  <c r="H152" i="12"/>
  <c r="H290" i="12"/>
  <c r="H340" i="12"/>
  <c r="H383" i="12"/>
  <c r="H491" i="12"/>
  <c r="H369" i="12"/>
  <c r="H264" i="12"/>
  <c r="H388" i="12"/>
  <c r="H451" i="12"/>
  <c r="H276" i="12"/>
  <c r="H536" i="12"/>
  <c r="H485" i="12"/>
  <c r="H90" i="12"/>
  <c r="H524" i="12"/>
  <c r="H356" i="12"/>
  <c r="H119" i="12"/>
  <c r="H32" i="12"/>
  <c r="H355" i="12"/>
  <c r="H217" i="12"/>
  <c r="H522" i="12"/>
  <c r="H382" i="12"/>
  <c r="H223" i="12"/>
  <c r="H416" i="12"/>
  <c r="H468" i="12"/>
  <c r="H174" i="12"/>
  <c r="H161" i="12"/>
  <c r="H362" i="12"/>
  <c r="H74" i="12"/>
  <c r="H116" i="12"/>
  <c r="H483" i="12"/>
  <c r="H336" i="12"/>
  <c r="H517" i="12"/>
  <c r="H377" i="12"/>
  <c r="H376" i="12"/>
  <c r="H84" i="12"/>
  <c r="H79" i="12"/>
  <c r="H250" i="12"/>
  <c r="H147" i="12"/>
  <c r="H27" i="12"/>
  <c r="H473" i="12"/>
  <c r="H319" i="12"/>
  <c r="H505" i="12"/>
  <c r="H359" i="12"/>
  <c r="H335" i="12"/>
  <c r="H65" i="12"/>
  <c r="H58" i="12"/>
  <c r="H231" i="12"/>
  <c r="H132" i="12"/>
  <c r="H19" i="12"/>
  <c r="H240" i="12"/>
  <c r="H170" i="12"/>
  <c r="H96" i="12"/>
  <c r="H327" i="12"/>
  <c r="H235" i="12"/>
  <c r="H157" i="12"/>
  <c r="H91" i="12"/>
  <c r="H26" i="12"/>
  <c r="H464" i="12"/>
  <c r="H358" i="12"/>
  <c r="H267" i="12"/>
  <c r="H198" i="12"/>
  <c r="H270" i="12"/>
  <c r="H71" i="12"/>
  <c r="H182" i="12"/>
  <c r="H97" i="12"/>
  <c r="H365" i="12"/>
  <c r="H112" i="12"/>
  <c r="H153" i="12"/>
  <c r="H204" i="12"/>
  <c r="H530" i="12"/>
  <c r="H459" i="12"/>
  <c r="H394" i="12"/>
  <c r="H313" i="12"/>
  <c r="H230" i="12"/>
  <c r="H496" i="12"/>
  <c r="H424" i="12"/>
  <c r="H352" i="12"/>
  <c r="H475" i="12"/>
  <c r="H325" i="12"/>
  <c r="H236" i="12"/>
  <c r="H166" i="12"/>
  <c r="H92" i="12"/>
  <c r="H324" i="12"/>
  <c r="H232" i="12"/>
  <c r="H154" i="12"/>
  <c r="H87" i="12"/>
  <c r="H24" i="12"/>
  <c r="H460" i="12"/>
  <c r="H354" i="12"/>
  <c r="H263" i="12"/>
  <c r="H194" i="12"/>
  <c r="H266" i="12"/>
  <c r="H67" i="12"/>
  <c r="H178" i="12"/>
  <c r="H93" i="12"/>
  <c r="H361" i="12"/>
  <c r="H108" i="12"/>
  <c r="H35" i="12"/>
  <c r="H64" i="12"/>
  <c r="H526" i="12"/>
  <c r="H455" i="12"/>
  <c r="H385" i="12"/>
  <c r="H306" i="12"/>
  <c r="H227" i="12"/>
  <c r="H492" i="12"/>
  <c r="H420" i="12"/>
  <c r="H550" i="12"/>
  <c r="H471" i="12"/>
  <c r="H322" i="12"/>
  <c r="H233" i="12"/>
  <c r="H162" i="12"/>
  <c r="H88" i="12"/>
  <c r="H321" i="12"/>
  <c r="H225" i="12"/>
  <c r="H148" i="12"/>
  <c r="H83" i="12"/>
  <c r="H22" i="12"/>
  <c r="H456" i="12"/>
  <c r="H337" i="12"/>
  <c r="H254" i="12"/>
  <c r="H190" i="12"/>
  <c r="H219" i="12"/>
  <c r="H63" i="12"/>
  <c r="H151" i="12"/>
  <c r="H89" i="12"/>
  <c r="H357" i="12"/>
  <c r="H104" i="12"/>
  <c r="H29" i="12"/>
  <c r="H60" i="12"/>
  <c r="H442" i="12"/>
  <c r="H41" i="12"/>
  <c r="H73" i="12"/>
  <c r="H262" i="12"/>
  <c r="H257" i="12"/>
  <c r="H326" i="12"/>
  <c r="H351" i="12"/>
  <c r="H534" i="12"/>
  <c r="H314" i="12"/>
  <c r="H203" i="12"/>
  <c r="H318" i="12"/>
  <c r="H342" i="12"/>
  <c r="H444" i="12"/>
  <c r="H498" i="12"/>
  <c r="H482" i="12"/>
  <c r="H292" i="12"/>
  <c r="H391" i="12"/>
  <c r="H466" i="12"/>
  <c r="H273" i="12"/>
  <c r="H398" i="12"/>
  <c r="H188" i="12"/>
  <c r="H135" i="12"/>
  <c r="H515" i="12"/>
  <c r="H533" i="12"/>
  <c r="H114" i="12"/>
  <c r="H463" i="12"/>
  <c r="H328" i="12"/>
  <c r="H117" i="12"/>
  <c r="H490" i="12"/>
  <c r="H341" i="12"/>
  <c r="H521" i="12"/>
  <c r="H381" i="12"/>
  <c r="H380" i="12"/>
  <c r="H100" i="12"/>
  <c r="H95" i="12"/>
  <c r="H271" i="12"/>
  <c r="H186" i="12"/>
  <c r="H208" i="12"/>
  <c r="H446" i="12"/>
  <c r="H295" i="12"/>
  <c r="H479" i="12"/>
  <c r="H542" i="12"/>
  <c r="H312" i="12"/>
  <c r="H311" i="12"/>
  <c r="H20" i="12"/>
  <c r="H183" i="12"/>
  <c r="H85" i="12"/>
  <c r="H56" i="12"/>
  <c r="H433" i="12"/>
  <c r="H280" i="12"/>
  <c r="H469" i="12"/>
  <c r="H528" i="12"/>
  <c r="H301" i="12"/>
  <c r="H296" i="12"/>
  <c r="H531" i="12"/>
  <c r="H164" i="12"/>
  <c r="H66" i="12"/>
  <c r="H541" i="12"/>
  <c r="H222" i="12"/>
  <c r="H149" i="12"/>
  <c r="H80" i="12"/>
  <c r="H308" i="12"/>
  <c r="H214" i="12"/>
  <c r="H140" i="12"/>
  <c r="H75" i="12"/>
  <c r="H7" i="12"/>
  <c r="H431" i="12"/>
  <c r="H330" i="12"/>
  <c r="H246" i="12"/>
  <c r="H179" i="12"/>
  <c r="H171" i="12"/>
  <c r="H51" i="12"/>
  <c r="H143" i="12"/>
  <c r="H81" i="12"/>
  <c r="H201" i="12"/>
  <c r="H57" i="12"/>
  <c r="H25" i="12"/>
  <c r="H52" i="12"/>
  <c r="H514" i="12"/>
  <c r="H441" i="12"/>
  <c r="H370" i="12"/>
  <c r="H287" i="12"/>
  <c r="H547" i="12"/>
  <c r="H476" i="12"/>
  <c r="H408" i="12"/>
  <c r="H538" i="12"/>
  <c r="H461" i="12"/>
  <c r="H309" i="12"/>
  <c r="H215" i="12"/>
  <c r="H145" i="12"/>
  <c r="H76" i="12"/>
  <c r="H304" i="12"/>
  <c r="H210" i="12"/>
  <c r="H137" i="12"/>
  <c r="H72" i="12"/>
  <c r="H5" i="12"/>
  <c r="H427" i="12"/>
  <c r="H320" i="12"/>
  <c r="H242" i="12"/>
  <c r="H172" i="12"/>
  <c r="H167" i="12"/>
  <c r="H47" i="12"/>
  <c r="H139" i="12"/>
  <c r="H77" i="12"/>
  <c r="H197" i="12"/>
  <c r="H53" i="12"/>
  <c r="H23" i="12"/>
  <c r="H48" i="12"/>
  <c r="H510" i="12"/>
  <c r="H436" i="12"/>
  <c r="H364" i="12"/>
  <c r="H284" i="12"/>
  <c r="H543" i="12"/>
  <c r="H472" i="12"/>
  <c r="H405" i="12"/>
  <c r="H532" i="12"/>
  <c r="H457" i="12"/>
  <c r="H305" i="12"/>
  <c r="H211" i="12"/>
  <c r="H141" i="12"/>
  <c r="H69" i="12"/>
  <c r="H300" i="12"/>
  <c r="H206" i="12"/>
  <c r="H133" i="12"/>
  <c r="H68" i="12"/>
  <c r="H3" i="12"/>
  <c r="H423" i="12"/>
  <c r="H317" i="12"/>
  <c r="H238" i="12"/>
  <c r="H168" i="12"/>
  <c r="H163" i="12"/>
  <c r="H34" i="12"/>
  <c r="H136" i="12"/>
  <c r="H70" i="12"/>
  <c r="H193" i="12"/>
  <c r="H49" i="12"/>
  <c r="H21" i="12"/>
  <c r="H44" i="12"/>
  <c r="H9" i="12"/>
  <c r="H131" i="12"/>
  <c r="H294" i="12"/>
  <c r="H285" i="12"/>
  <c r="H260" i="12"/>
  <c r="H339" i="12"/>
  <c r="H392" i="12"/>
  <c r="H18" i="12"/>
  <c r="H62" i="12"/>
  <c r="H218" i="12"/>
  <c r="H331" i="12"/>
  <c r="H344" i="12"/>
  <c r="H447" i="12"/>
  <c r="H500" i="12"/>
  <c r="H535" i="12"/>
  <c r="H298" i="12"/>
  <c r="H438" i="12"/>
  <c r="H486" i="12"/>
  <c r="H255" i="12"/>
  <c r="H237" i="12"/>
  <c r="H180" i="12"/>
  <c r="H429" i="12"/>
  <c r="H399" i="12"/>
  <c r="H397" i="12"/>
  <c r="H286" i="12"/>
  <c r="H316" i="12"/>
  <c r="H386" i="12"/>
  <c r="H11" i="12"/>
  <c r="H449" i="12"/>
  <c r="H302" i="12"/>
  <c r="H489" i="12"/>
  <c r="H546" i="12"/>
  <c r="H315" i="12"/>
  <c r="H334" i="12"/>
  <c r="H28" i="12"/>
  <c r="H202" i="12"/>
  <c r="H101" i="12"/>
  <c r="H552" i="12"/>
  <c r="H413" i="12"/>
  <c r="H256" i="12"/>
  <c r="H445" i="12"/>
  <c r="H508" i="12"/>
  <c r="H226" i="12"/>
  <c r="H221" i="12"/>
  <c r="H452" i="12"/>
  <c r="H175" i="12"/>
  <c r="H253" i="12"/>
  <c r="H540" i="12"/>
  <c r="H402" i="12"/>
  <c r="H241" i="12"/>
  <c r="H432" i="12"/>
  <c r="H488" i="12"/>
  <c r="H207" i="12"/>
  <c r="H199" i="12"/>
  <c r="H419" i="12"/>
  <c r="H159" i="12"/>
  <c r="H189" i="12"/>
  <c r="H297" i="12"/>
  <c r="H200" i="12"/>
  <c r="H134" i="12"/>
  <c r="H59" i="12"/>
  <c r="H293" i="12"/>
  <c r="H195" i="12"/>
  <c r="H126" i="12"/>
  <c r="H54" i="12"/>
  <c r="H527" i="12"/>
  <c r="H415" i="12"/>
  <c r="H303" i="12"/>
  <c r="H228" i="12"/>
  <c r="H160" i="12"/>
  <c r="H102" i="12"/>
  <c r="H426" i="12"/>
  <c r="H129" i="12"/>
  <c r="H16" i="12"/>
  <c r="H150" i="12"/>
  <c r="H42" i="12"/>
  <c r="H17" i="12"/>
  <c r="H545" i="12"/>
  <c r="H497" i="12"/>
  <c r="H425" i="12"/>
  <c r="H349" i="12"/>
  <c r="H272" i="12"/>
  <c r="H529" i="12"/>
  <c r="H458" i="12"/>
  <c r="H393" i="12"/>
  <c r="H520" i="12"/>
  <c r="H450" i="12"/>
  <c r="H281" i="12"/>
  <c r="H196" i="12"/>
  <c r="H127" i="12"/>
  <c r="H484" i="12"/>
  <c r="H261" i="12"/>
  <c r="H191" i="12"/>
  <c r="H122" i="12"/>
  <c r="H50" i="12"/>
  <c r="H523" i="12"/>
  <c r="H411" i="12"/>
  <c r="H299" i="12"/>
  <c r="H224" i="12"/>
  <c r="H156" i="12"/>
  <c r="H98" i="12"/>
  <c r="H422" i="12"/>
  <c r="H125" i="12"/>
  <c r="H14" i="12"/>
  <c r="H146" i="12"/>
  <c r="H39" i="12"/>
  <c r="H15" i="12"/>
  <c r="H537" i="12"/>
  <c r="H493" i="12"/>
  <c r="H421" i="12"/>
  <c r="H345" i="12"/>
  <c r="H268" i="12"/>
  <c r="H525" i="12"/>
  <c r="H454" i="12"/>
  <c r="H384" i="12"/>
  <c r="H516" i="12"/>
  <c r="H387" i="12"/>
  <c r="H277" i="12"/>
  <c r="H192" i="12"/>
  <c r="H123" i="12"/>
  <c r="H390" i="12"/>
  <c r="H258" i="12"/>
  <c r="H184" i="12"/>
  <c r="H118" i="12"/>
  <c r="H46" i="12"/>
  <c r="H519" i="12"/>
  <c r="H404" i="12"/>
  <c r="H289" i="12"/>
  <c r="H220" i="12"/>
  <c r="H403" i="12"/>
  <c r="H94" i="12"/>
  <c r="H418" i="12"/>
  <c r="H121" i="12"/>
  <c r="H12" i="12"/>
  <c r="H142" i="12"/>
  <c r="H36" i="12"/>
  <c r="H13" i="12"/>
  <c r="H549" i="12"/>
  <c r="H31" i="12"/>
  <c r="H353" i="12"/>
  <c r="H43" i="12"/>
  <c r="H288" i="12"/>
  <c r="H310" i="12"/>
  <c r="H343" i="12"/>
  <c r="H407" i="12"/>
  <c r="H176" i="12"/>
  <c r="H103" i="12"/>
  <c r="H229" i="12"/>
  <c r="H338" i="12"/>
  <c r="H346" i="12"/>
  <c r="H478" i="12"/>
  <c r="H348" i="12"/>
  <c r="H252" i="12"/>
  <c r="H367" i="12"/>
  <c r="H443" i="12"/>
  <c r="H499" i="12"/>
  <c r="H351" i="9"/>
  <c r="H488" i="9"/>
  <c r="H163" i="9"/>
  <c r="H334" i="9"/>
  <c r="H282" i="9"/>
  <c r="H410" i="9"/>
  <c r="H119" i="9"/>
  <c r="H400" i="9"/>
  <c r="H57" i="9"/>
  <c r="H512" i="9"/>
  <c r="H364" i="9"/>
  <c r="H130" i="9"/>
  <c r="H175" i="9"/>
  <c r="H404" i="9"/>
  <c r="H135" i="9"/>
  <c r="H20" i="9"/>
  <c r="H194" i="9"/>
  <c r="H204" i="9"/>
  <c r="H493" i="9"/>
  <c r="H111" i="9"/>
  <c r="H535" i="9"/>
  <c r="H216" i="9"/>
  <c r="H49" i="9"/>
  <c r="H219" i="9"/>
  <c r="H21" i="9"/>
  <c r="H63" i="9"/>
  <c r="H101" i="9"/>
  <c r="H419" i="9"/>
  <c r="H476" i="9"/>
  <c r="H411" i="9"/>
  <c r="H61" i="9"/>
  <c r="H154" i="9"/>
  <c r="H406" i="9"/>
  <c r="H225" i="9"/>
  <c r="H55" i="9"/>
  <c r="H297" i="9"/>
  <c r="H432" i="9"/>
  <c r="H389" i="9"/>
  <c r="H532" i="9"/>
  <c r="H270" i="9"/>
  <c r="H435" i="9"/>
  <c r="H347" i="9"/>
  <c r="H158" i="9"/>
  <c r="H511" i="9"/>
  <c r="H358" i="9"/>
  <c r="H466" i="9"/>
  <c r="H196" i="9"/>
  <c r="H91" i="9"/>
  <c r="H193" i="9"/>
  <c r="H65" i="9"/>
  <c r="H312" i="9"/>
  <c r="H317" i="9"/>
  <c r="H384" i="9"/>
  <c r="H415" i="9"/>
  <c r="H43" i="9"/>
  <c r="H131" i="9"/>
  <c r="H503" i="9"/>
  <c r="H132" i="9"/>
  <c r="H179" i="9"/>
  <c r="H122" i="9"/>
  <c r="H26" i="9"/>
  <c r="H505" i="9"/>
  <c r="H230" i="9"/>
  <c r="H366" i="9"/>
  <c r="H444" i="9"/>
  <c r="H137" i="9"/>
  <c r="H259" i="9"/>
  <c r="H255" i="9"/>
  <c r="H462" i="9"/>
  <c r="H38" i="9"/>
  <c r="H348" i="9"/>
  <c r="H500" i="9"/>
  <c r="H138" i="9"/>
  <c r="H203" i="9"/>
  <c r="H82" i="9"/>
  <c r="H429" i="9"/>
  <c r="H405" i="9"/>
  <c r="H98" i="9"/>
  <c r="H58" i="9"/>
  <c r="H361" i="9"/>
  <c r="H319" i="9"/>
  <c r="H227" i="9"/>
  <c r="H453" i="9"/>
  <c r="H353" i="9"/>
  <c r="H19" i="9"/>
  <c r="H149" i="9"/>
  <c r="H509" i="9"/>
  <c r="H76" i="9"/>
  <c r="H383" i="9"/>
  <c r="H146" i="9"/>
  <c r="H360" i="9"/>
  <c r="H167" i="9"/>
  <c r="H507" i="9"/>
  <c r="H180" i="9"/>
  <c r="H201" i="9"/>
  <c r="H528" i="9"/>
  <c r="H212" i="9"/>
  <c r="H534" i="9"/>
  <c r="H386" i="9"/>
  <c r="H304" i="9"/>
  <c r="H329" i="9"/>
  <c r="H245" i="9"/>
  <c r="H448" i="9"/>
  <c r="H357" i="9"/>
  <c r="H376" i="9"/>
  <c r="H30" i="9"/>
  <c r="H318" i="9"/>
  <c r="H189" i="9"/>
  <c r="H450" i="9"/>
  <c r="H454" i="9"/>
  <c r="H243" i="9"/>
  <c r="H458" i="9"/>
  <c r="H11" i="9"/>
  <c r="H289" i="9"/>
  <c r="H442" i="9"/>
  <c r="H42" i="9"/>
  <c r="H52" i="9"/>
  <c r="H403" i="9"/>
  <c r="H247" i="9"/>
  <c r="H399" i="9"/>
  <c r="H213" i="9"/>
  <c r="H393" i="9"/>
  <c r="H160" i="9"/>
  <c r="H90" i="9"/>
  <c r="H341" i="9"/>
  <c r="H515" i="9"/>
  <c r="H67" i="9"/>
  <c r="H298" i="9"/>
  <c r="H260" i="9"/>
  <c r="H15" i="9"/>
  <c r="H377" i="9"/>
  <c r="H498" i="9"/>
  <c r="H187" i="9"/>
  <c r="H124" i="9"/>
  <c r="H13" i="9"/>
  <c r="H494" i="9"/>
  <c r="H516" i="9"/>
  <c r="H112" i="9"/>
  <c r="H271" i="9"/>
  <c r="H346" i="9"/>
  <c r="H449" i="9"/>
  <c r="H491" i="9"/>
  <c r="H207" i="9"/>
  <c r="H381" i="9"/>
  <c r="H221" i="9"/>
  <c r="H123" i="9"/>
  <c r="H307" i="9"/>
  <c r="H168" i="9"/>
  <c r="H60" i="9"/>
  <c r="H215" i="9"/>
  <c r="H474" i="9"/>
  <c r="H222" i="9"/>
  <c r="H275" i="9"/>
  <c r="H96" i="9"/>
  <c r="H161" i="9"/>
  <c r="H299" i="9"/>
  <c r="H86" i="9"/>
  <c r="H239" i="9"/>
  <c r="H310" i="9"/>
  <c r="H144" i="9"/>
  <c r="H79" i="9"/>
  <c r="H262" i="9"/>
  <c r="H253" i="9"/>
  <c r="H185" i="9"/>
  <c r="H24" i="9"/>
  <c r="H97" i="9"/>
  <c r="H226" i="9"/>
  <c r="H277" i="9"/>
  <c r="H94" i="9"/>
  <c r="H103" i="9"/>
  <c r="H174" i="9"/>
  <c r="H423" i="9"/>
  <c r="H208" i="9"/>
  <c r="H422" i="9"/>
  <c r="H248" i="9"/>
  <c r="H373" i="9"/>
  <c r="H420" i="9"/>
  <c r="H527" i="9"/>
  <c r="H417" i="9"/>
  <c r="H68" i="9"/>
  <c r="H162" i="9"/>
  <c r="H354" i="9"/>
  <c r="H421" i="9"/>
  <c r="H178" i="9"/>
  <c r="H37" i="9"/>
  <c r="H438" i="9"/>
  <c r="H342" i="9"/>
  <c r="H401" i="9"/>
  <c r="H464" i="9"/>
  <c r="H70" i="9"/>
  <c r="H217" i="9"/>
  <c r="H77" i="9"/>
  <c r="H220" i="9"/>
  <c r="H176" i="9"/>
  <c r="H339" i="9"/>
  <c r="H492" i="9"/>
  <c r="H356" i="9"/>
  <c r="H170" i="9"/>
  <c r="H323" i="9"/>
  <c r="H252" i="9"/>
  <c r="H313" i="9"/>
  <c r="H479" i="9"/>
  <c r="H322" i="9"/>
  <c r="H395" i="9"/>
  <c r="H251" i="9"/>
  <c r="H210" i="9"/>
  <c r="H333" i="9"/>
  <c r="H114" i="9"/>
  <c r="H186" i="9"/>
  <c r="H370" i="9"/>
  <c r="H261" i="9"/>
  <c r="H78" i="9"/>
  <c r="H28" i="9"/>
  <c r="H324" i="9"/>
  <c r="H522" i="9"/>
  <c r="H344" i="9"/>
  <c r="H518" i="9"/>
  <c r="H461" i="9"/>
  <c r="H265" i="9"/>
  <c r="H359" i="9"/>
  <c r="H22" i="9"/>
  <c r="H188" i="9"/>
  <c r="H514" i="9"/>
  <c r="H92" i="9"/>
  <c r="H8" i="9"/>
  <c r="H59" i="9"/>
  <c r="H291" i="9"/>
  <c r="H199" i="9"/>
  <c r="H142" i="9"/>
  <c r="H197" i="9"/>
  <c r="H523" i="9"/>
  <c r="H69" i="9"/>
  <c r="H446" i="9"/>
  <c r="H302" i="9"/>
  <c r="H88" i="9"/>
  <c r="H62" i="9"/>
  <c r="H427" i="9"/>
  <c r="H54" i="9"/>
  <c r="H337" i="9"/>
  <c r="H113" i="9"/>
  <c r="H211" i="9"/>
  <c r="H107" i="9"/>
  <c r="H31" i="9"/>
  <c r="H27" i="9"/>
  <c r="H418" i="9"/>
  <c r="H336" i="9"/>
  <c r="H510" i="9"/>
  <c r="H414" i="9"/>
  <c r="H283" i="9"/>
  <c r="H100" i="9"/>
  <c r="H155" i="9"/>
  <c r="H246" i="9"/>
  <c r="H39" i="9"/>
  <c r="H286" i="9"/>
  <c r="H51" i="9"/>
  <c r="H371" i="9"/>
  <c r="H10" i="9"/>
  <c r="H33" i="9"/>
  <c r="H182" i="9"/>
  <c r="H294" i="9"/>
  <c r="H136" i="9"/>
  <c r="H490" i="9"/>
  <c r="H352" i="9"/>
  <c r="H127" i="9"/>
  <c r="H306" i="9"/>
  <c r="H292" i="9"/>
  <c r="H385" i="9"/>
  <c r="H256" i="9"/>
  <c r="H279" i="9"/>
  <c r="H278" i="9"/>
  <c r="H171" i="9"/>
  <c r="H456" i="9"/>
  <c r="H104" i="9"/>
  <c r="H200" i="9"/>
  <c r="H457" i="9"/>
  <c r="H315" i="9"/>
  <c r="H89" i="9"/>
  <c r="H244" i="9"/>
  <c r="H133" i="9"/>
  <c r="H81" i="9"/>
  <c r="H224" i="9"/>
  <c r="H12" i="9"/>
  <c r="H524" i="9"/>
  <c r="H331" i="9"/>
  <c r="H328" i="9"/>
  <c r="H495" i="9"/>
  <c r="H470" i="9"/>
  <c r="H338" i="9"/>
  <c r="H191" i="9"/>
  <c r="H413" i="9"/>
  <c r="H190" i="9"/>
  <c r="H84" i="9"/>
  <c r="H45" i="9"/>
  <c r="H536" i="9"/>
  <c r="H108" i="9"/>
  <c r="H445" i="9"/>
  <c r="H473" i="9"/>
  <c r="H25" i="9"/>
  <c r="H301" i="9"/>
  <c r="H483" i="9"/>
  <c r="H141" i="9"/>
  <c r="H35" i="9"/>
  <c r="H202" i="9"/>
  <c r="H332" i="9"/>
  <c r="H416" i="9"/>
  <c r="H66" i="9"/>
  <c r="H459" i="9"/>
  <c r="H496" i="9"/>
  <c r="H267" i="9"/>
  <c r="H308" i="9"/>
  <c r="H214" i="9"/>
  <c r="H118" i="9"/>
  <c r="H391" i="9"/>
  <c r="H173" i="9"/>
  <c r="H439" i="9"/>
  <c r="H40" i="9"/>
  <c r="H85" i="9"/>
  <c r="H330" i="9"/>
  <c r="H311" i="9"/>
  <c r="H9" i="9"/>
  <c r="H501" i="9"/>
  <c r="H382" i="9"/>
  <c r="H80" i="9"/>
  <c r="H105" i="9"/>
  <c r="H242" i="9"/>
  <c r="H17" i="9"/>
  <c r="H235" i="9"/>
  <c r="H195" i="9"/>
  <c r="H481" i="9"/>
  <c r="H273" i="9"/>
  <c r="H234" i="9"/>
  <c r="H29" i="9"/>
  <c r="H394" i="9"/>
  <c r="H126" i="9"/>
  <c r="H18" i="9"/>
  <c r="H264" i="9"/>
  <c r="H148" i="9"/>
  <c r="H134" i="9"/>
  <c r="H365" i="9"/>
  <c r="H183" i="9"/>
  <c r="H233" i="9"/>
  <c r="H477" i="9"/>
  <c r="H128" i="9"/>
  <c r="H276" i="9"/>
  <c r="H396" i="9"/>
  <c r="H463" i="9"/>
  <c r="H288" i="9"/>
  <c r="H314" i="9"/>
  <c r="H513" i="9"/>
  <c r="H117" i="9"/>
  <c r="H443" i="9"/>
  <c r="H485" i="9"/>
  <c r="H34" i="9"/>
  <c r="H335" i="9"/>
  <c r="H140" i="9"/>
  <c r="H172" i="9"/>
  <c r="H120" i="9"/>
  <c r="H41" i="9"/>
  <c r="H164" i="9"/>
  <c r="H388" i="9"/>
  <c r="H465" i="9"/>
  <c r="H504" i="9"/>
  <c r="H345" i="9"/>
  <c r="H430" i="9"/>
  <c r="H47" i="9"/>
  <c r="H424" i="9"/>
  <c r="H480" i="9"/>
  <c r="H437" i="9"/>
  <c r="H530" i="9"/>
  <c r="H109" i="9"/>
  <c r="H2" i="9"/>
  <c r="H93" i="9"/>
  <c r="H296" i="9"/>
  <c r="H529" i="9"/>
  <c r="H280" i="9"/>
  <c r="H387" i="9"/>
  <c r="H44" i="9"/>
  <c r="H497" i="9"/>
  <c r="H375" i="9"/>
  <c r="H452" i="9"/>
  <c r="H75" i="9"/>
  <c r="H398" i="9"/>
  <c r="H426" i="9"/>
  <c r="H320" i="9"/>
  <c r="H32" i="9"/>
  <c r="H157" i="9"/>
  <c r="H303" i="9"/>
  <c r="H350" i="9"/>
  <c r="H151" i="9"/>
  <c r="H431" i="9"/>
  <c r="H184" i="9"/>
  <c r="H71" i="9"/>
  <c r="H192" i="9"/>
  <c r="H392" i="9"/>
  <c r="H526" i="9"/>
  <c r="H433" i="9"/>
  <c r="H23" i="9"/>
  <c r="H268" i="9"/>
  <c r="H145" i="9"/>
  <c r="H5" i="9"/>
  <c r="H14" i="9"/>
  <c r="H295" i="9"/>
  <c r="H355" i="9"/>
  <c r="H397" i="9"/>
  <c r="H125" i="9"/>
  <c r="H436" i="9"/>
  <c r="H198" i="9"/>
  <c r="H506" i="9"/>
  <c r="H4" i="9"/>
  <c r="H56" i="9"/>
  <c r="H218" i="9"/>
  <c r="H205" i="9"/>
  <c r="H489" i="9"/>
  <c r="H16" i="9"/>
  <c r="H269" i="9"/>
  <c r="H533" i="9"/>
  <c r="H508" i="9"/>
  <c r="H472" i="9"/>
  <c r="H380" i="9"/>
  <c r="H471" i="9"/>
  <c r="H223" i="9"/>
  <c r="H502" i="9"/>
  <c r="H241" i="9"/>
  <c r="H379" i="9"/>
  <c r="H325" i="9"/>
  <c r="H153" i="9"/>
  <c r="H327" i="9"/>
  <c r="H87" i="9"/>
  <c r="H349" i="9"/>
  <c r="H129" i="9"/>
  <c r="H284" i="9"/>
  <c r="H6" i="9"/>
  <c r="H177" i="9"/>
  <c r="H206" i="9"/>
  <c r="H240" i="9"/>
  <c r="H166" i="9"/>
  <c r="H266" i="9"/>
  <c r="H169" i="9"/>
  <c r="H281" i="9"/>
  <c r="H121" i="9"/>
  <c r="H263" i="9"/>
  <c r="H254" i="9"/>
  <c r="H300" i="9"/>
  <c r="H274" i="9"/>
  <c r="H408" i="9"/>
  <c r="H321" i="9"/>
  <c r="H7" i="9"/>
  <c r="H484" i="9"/>
  <c r="H237" i="9"/>
  <c r="H460" i="9"/>
  <c r="H428" i="9"/>
  <c r="H99" i="9"/>
  <c r="H362" i="9"/>
  <c r="H36" i="9"/>
  <c r="H48" i="9"/>
  <c r="H250" i="9"/>
  <c r="H290" i="9"/>
  <c r="H412" i="9"/>
  <c r="H143" i="9"/>
  <c r="H441" i="9"/>
  <c r="H238" i="9"/>
  <c r="H499" i="9"/>
  <c r="H409" i="9"/>
  <c r="H83" i="9"/>
  <c r="H106" i="9"/>
  <c r="H374" i="9"/>
  <c r="H231" i="9"/>
  <c r="H372" i="9"/>
  <c r="H293" i="9"/>
  <c r="H440" i="9"/>
  <c r="H249" i="9"/>
  <c r="H517" i="9"/>
  <c r="H3" i="9"/>
  <c r="H467" i="9"/>
  <c r="H340" i="9"/>
  <c r="H451" i="9"/>
  <c r="H228" i="9"/>
  <c r="H478" i="9"/>
  <c r="H343" i="9"/>
  <c r="H95" i="9"/>
  <c r="H520" i="9"/>
  <c r="H72" i="9"/>
  <c r="H482" i="9"/>
  <c r="H285" i="9"/>
  <c r="H74" i="9"/>
  <c r="H521" i="9"/>
  <c r="H181" i="9"/>
  <c r="H272" i="9"/>
  <c r="H102" i="9"/>
  <c r="H258" i="9"/>
  <c r="H519" i="9"/>
  <c r="H232" i="9"/>
  <c r="H447" i="9"/>
  <c r="H46" i="9"/>
  <c r="H402" i="9"/>
  <c r="H147" i="9"/>
  <c r="H165" i="9"/>
  <c r="H390" i="9"/>
  <c r="H316" i="9"/>
  <c r="H159" i="9"/>
  <c r="H116" i="9"/>
  <c r="H531" i="9"/>
  <c r="H50" i="9"/>
  <c r="H139" i="9"/>
  <c r="H309" i="9"/>
  <c r="H305" i="9"/>
  <c r="H363" i="9"/>
  <c r="H525" i="9"/>
  <c r="H475" i="9"/>
  <c r="H209" i="9"/>
  <c r="H469" i="9"/>
  <c r="H486" i="9"/>
  <c r="H425" i="9"/>
  <c r="H487" i="9"/>
  <c r="H110" i="9"/>
  <c r="H468" i="9"/>
  <c r="H115" i="9"/>
  <c r="H53" i="9"/>
  <c r="H455" i="9"/>
  <c r="H64" i="9"/>
  <c r="H156" i="9"/>
  <c r="H150" i="9"/>
  <c r="H368" i="9"/>
  <c r="H287" i="9"/>
</calcChain>
</file>

<file path=xl/sharedStrings.xml><?xml version="1.0" encoding="utf-8"?>
<sst xmlns="http://schemas.openxmlformats.org/spreadsheetml/2006/main" count="4226" uniqueCount="1305">
  <si>
    <t>Total</t>
  </si>
  <si>
    <t>Kabul</t>
  </si>
  <si>
    <t>Tirana</t>
  </si>
  <si>
    <t>Algiers</t>
  </si>
  <si>
    <t>Luanda</t>
  </si>
  <si>
    <t>Buenos Aires</t>
  </si>
  <si>
    <t>Yerevan</t>
  </si>
  <si>
    <t>Sydney</t>
  </si>
  <si>
    <t>Melbourne</t>
  </si>
  <si>
    <t>Vienna</t>
  </si>
  <si>
    <t>Baku</t>
  </si>
  <si>
    <t>Manama</t>
  </si>
  <si>
    <t>Dhaka</t>
  </si>
  <si>
    <t>Minsk</t>
  </si>
  <si>
    <t>Brussels</t>
  </si>
  <si>
    <t>Belize City</t>
  </si>
  <si>
    <t>Thimphu</t>
  </si>
  <si>
    <t>Sarajevo</t>
  </si>
  <si>
    <t>Gaborone</t>
  </si>
  <si>
    <t>Bandar Seri Begawan</t>
  </si>
  <si>
    <t>Sofia</t>
  </si>
  <si>
    <t>Ouagadougou</t>
  </si>
  <si>
    <t>Bujumbura</t>
  </si>
  <si>
    <t>Phnom Penh</t>
  </si>
  <si>
    <t>Toronto</t>
  </si>
  <si>
    <t>Montreal</t>
  </si>
  <si>
    <t>Bangui</t>
  </si>
  <si>
    <t>N'Djamena</t>
  </si>
  <si>
    <t>Santiago</t>
  </si>
  <si>
    <t>Shanghai</t>
  </si>
  <si>
    <t>Beijing</t>
  </si>
  <si>
    <t>Kinshasa</t>
  </si>
  <si>
    <t>Brazzaville</t>
  </si>
  <si>
    <t>Abidjan</t>
  </si>
  <si>
    <t>Zagreb</t>
  </si>
  <si>
    <t>Havana</t>
  </si>
  <si>
    <t>Nicosia</t>
  </si>
  <si>
    <t>Prague</t>
  </si>
  <si>
    <t>Copenhagen</t>
  </si>
  <si>
    <t>Djibouti</t>
  </si>
  <si>
    <t>Santo Domingo</t>
  </si>
  <si>
    <t>Dili</t>
  </si>
  <si>
    <t>Guayaquil</t>
  </si>
  <si>
    <t>Cairo</t>
  </si>
  <si>
    <t>San Salvador</t>
  </si>
  <si>
    <t>Bata</t>
  </si>
  <si>
    <t>Asmara</t>
  </si>
  <si>
    <t>Manzini</t>
  </si>
  <si>
    <t>Helsinki</t>
  </si>
  <si>
    <t>Paris</t>
  </si>
  <si>
    <t>Libreville</t>
  </si>
  <si>
    <t>Serekunda</t>
  </si>
  <si>
    <t>Tbilisi</t>
  </si>
  <si>
    <t>Berlin</t>
  </si>
  <si>
    <t>Kumasi</t>
  </si>
  <si>
    <t>Athens</t>
  </si>
  <si>
    <t>Dededo</t>
  </si>
  <si>
    <t>Guatemala City</t>
  </si>
  <si>
    <t>Conakry</t>
  </si>
  <si>
    <t>Bissau</t>
  </si>
  <si>
    <t>Georgetown</t>
  </si>
  <si>
    <t>Tegucigalpa</t>
  </si>
  <si>
    <t>Budapest</t>
  </si>
  <si>
    <t>Mumbai</t>
  </si>
  <si>
    <t>Delhi</t>
  </si>
  <si>
    <t>Jakarta</t>
  </si>
  <si>
    <t>Tehran</t>
  </si>
  <si>
    <t>Baghdad</t>
  </si>
  <si>
    <t>Dublin</t>
  </si>
  <si>
    <t>Rome</t>
  </si>
  <si>
    <t>Kingston</t>
  </si>
  <si>
    <t>Tokyo</t>
  </si>
  <si>
    <t>Osaka</t>
  </si>
  <si>
    <t>Amman</t>
  </si>
  <si>
    <t>Almaty</t>
  </si>
  <si>
    <t>Nairobi</t>
  </si>
  <si>
    <t>Pyongyang</t>
  </si>
  <si>
    <t>Seoul</t>
  </si>
  <si>
    <t>Kuwait City</t>
  </si>
  <si>
    <t>Bishkek</t>
  </si>
  <si>
    <t>Vientiane</t>
  </si>
  <si>
    <t>Riga</t>
  </si>
  <si>
    <t>Beirut</t>
  </si>
  <si>
    <t>Tripoli</t>
  </si>
  <si>
    <t>Maseru</t>
  </si>
  <si>
    <t>Monrovia</t>
  </si>
  <si>
    <t>Vilnius</t>
  </si>
  <si>
    <t>Luxembourg City</t>
  </si>
  <si>
    <t>Antananarivo</t>
  </si>
  <si>
    <t>Lilongwe</t>
  </si>
  <si>
    <t>Kuala Lumpur</t>
  </si>
  <si>
    <t>Bamako</t>
  </si>
  <si>
    <t>Valletta</t>
  </si>
  <si>
    <t>Nouakchott</t>
  </si>
  <si>
    <t>Mexico City</t>
  </si>
  <si>
    <t>Ulaanbaatar</t>
  </si>
  <si>
    <t>Casablanca</t>
  </si>
  <si>
    <t>Matola</t>
  </si>
  <si>
    <t>Yangon</t>
  </si>
  <si>
    <t>Windhoek</t>
  </si>
  <si>
    <t>Kathmandu</t>
  </si>
  <si>
    <t>Amsterdam</t>
  </si>
  <si>
    <t>Auckland</t>
  </si>
  <si>
    <t>Managua</t>
  </si>
  <si>
    <t>Niamey</t>
  </si>
  <si>
    <t>Lagos</t>
  </si>
  <si>
    <t>Skopje</t>
  </si>
  <si>
    <t>Oslo</t>
  </si>
  <si>
    <t>Muscat</t>
  </si>
  <si>
    <t>Karachi</t>
  </si>
  <si>
    <t>Panama City</t>
  </si>
  <si>
    <t>Port Moresby</t>
  </si>
  <si>
    <t>Lima</t>
  </si>
  <si>
    <t>Manila</t>
  </si>
  <si>
    <t>Warsaw</t>
  </si>
  <si>
    <t>Lisbon</t>
  </si>
  <si>
    <t>San Juan</t>
  </si>
  <si>
    <t>Bucharest</t>
  </si>
  <si>
    <t>Moscow</t>
  </si>
  <si>
    <t>Saint Petersburg</t>
  </si>
  <si>
    <t>Kigali</t>
  </si>
  <si>
    <t>Riyadh</t>
  </si>
  <si>
    <t>Dakar</t>
  </si>
  <si>
    <t>Belgrade</t>
  </si>
  <si>
    <t>Freetown</t>
  </si>
  <si>
    <t>Singapore</t>
  </si>
  <si>
    <t>Bratislava</t>
  </si>
  <si>
    <t>Ljubljana</t>
  </si>
  <si>
    <t>Mogadishu</t>
  </si>
  <si>
    <t>Johannesburg</t>
  </si>
  <si>
    <t>Madrid</t>
  </si>
  <si>
    <t>Colombo</t>
  </si>
  <si>
    <t>Khartoum</t>
  </si>
  <si>
    <t>Paramaribo</t>
  </si>
  <si>
    <t>Stockholm</t>
  </si>
  <si>
    <t>Damascus</t>
  </si>
  <si>
    <t>Dushanbe</t>
  </si>
  <si>
    <t>Bangkok</t>
  </si>
  <si>
    <t>Tunis</t>
  </si>
  <si>
    <t>Istanbul</t>
  </si>
  <si>
    <t>Ashgabat</t>
  </si>
  <si>
    <t>Kampala</t>
  </si>
  <si>
    <t>Dubai</t>
  </si>
  <si>
    <t>London</t>
  </si>
  <si>
    <t>Los Angeles</t>
  </si>
  <si>
    <t>Montevideo</t>
  </si>
  <si>
    <t>Tashkent</t>
  </si>
  <si>
    <t>Caracas</t>
  </si>
  <si>
    <t>Ho Chi Minh City</t>
  </si>
  <si>
    <t>Lusaka</t>
  </si>
  <si>
    <t>Harare</t>
  </si>
  <si>
    <t>Japan</t>
  </si>
  <si>
    <t>India</t>
  </si>
  <si>
    <t>China</t>
  </si>
  <si>
    <t>Brazil</t>
  </si>
  <si>
    <t>Mexico</t>
  </si>
  <si>
    <t>Bangladesh</t>
  </si>
  <si>
    <t>Egypt</t>
  </si>
  <si>
    <t>Pakistan</t>
  </si>
  <si>
    <t>Chongqing</t>
  </si>
  <si>
    <t>Turkey</t>
  </si>
  <si>
    <t>Argentina</t>
  </si>
  <si>
    <t>Kolkata</t>
  </si>
  <si>
    <t>Nigeria</t>
  </si>
  <si>
    <t>Philippines</t>
  </si>
  <si>
    <t>Tianjin</t>
  </si>
  <si>
    <t>Guangzhou</t>
  </si>
  <si>
    <t>Russia</t>
  </si>
  <si>
    <t>Bangalore</t>
  </si>
  <si>
    <t>France</t>
  </si>
  <si>
    <t>Bogota</t>
  </si>
  <si>
    <t>Colombia</t>
  </si>
  <si>
    <t>Indonesia</t>
  </si>
  <si>
    <t>Peru</t>
  </si>
  <si>
    <t>Thailand</t>
  </si>
  <si>
    <t>South Korea</t>
  </si>
  <si>
    <t>United Kingdom</t>
  </si>
  <si>
    <t>Chengdu</t>
  </si>
  <si>
    <t>Iran</t>
  </si>
  <si>
    <t>New York</t>
  </si>
  <si>
    <t>United States</t>
  </si>
  <si>
    <t>Wuhan</t>
  </si>
  <si>
    <t>Angola</t>
  </si>
  <si>
    <t>Malaysia</t>
  </si>
  <si>
    <t>Hangzhou</t>
  </si>
  <si>
    <t>Hong Kong</t>
  </si>
  <si>
    <t>Saudi Arabia</t>
  </si>
  <si>
    <t>Shenyang</t>
  </si>
  <si>
    <t>Iraq</t>
  </si>
  <si>
    <t>Chile</t>
  </si>
  <si>
    <t>Dar Es Salaam</t>
  </si>
  <si>
    <t>Tanzania</t>
  </si>
  <si>
    <t>Spain</t>
  </si>
  <si>
    <t>Harbin</t>
  </si>
  <si>
    <t>Canada</t>
  </si>
  <si>
    <t>Sudan</t>
  </si>
  <si>
    <t>South Africa</t>
  </si>
  <si>
    <t>Qingdao</t>
  </si>
  <si>
    <t>Fukuoka</t>
  </si>
  <si>
    <t>Myanmar</t>
  </si>
  <si>
    <t>Zhengzhou</t>
  </si>
  <si>
    <t>Australia</t>
  </si>
  <si>
    <t>Kenya</t>
  </si>
  <si>
    <t>Brasilia</t>
  </si>
  <si>
    <t>Changsha</t>
  </si>
  <si>
    <t>Kunming</t>
  </si>
  <si>
    <t>Changchun</t>
  </si>
  <si>
    <t>Taiwan</t>
  </si>
  <si>
    <t>Urumqi</t>
  </si>
  <si>
    <t>Italy</t>
  </si>
  <si>
    <t>Hefei</t>
  </si>
  <si>
    <t>Shijiazhuang</t>
  </si>
  <si>
    <t>Yaounde</t>
  </si>
  <si>
    <t>Cameroon</t>
  </si>
  <si>
    <t>Nanning</t>
  </si>
  <si>
    <t>Morocco</t>
  </si>
  <si>
    <t>Xiamen</t>
  </si>
  <si>
    <t>Nanchang</t>
  </si>
  <si>
    <t>Germany</t>
  </si>
  <si>
    <t>Madagascar</t>
  </si>
  <si>
    <t>Ghana</t>
  </si>
  <si>
    <t>Asuncion</t>
  </si>
  <si>
    <t>Paraguay</t>
  </si>
  <si>
    <t>Dominican Republic</t>
  </si>
  <si>
    <t>Guiyang</t>
  </si>
  <si>
    <t>Uganda</t>
  </si>
  <si>
    <t>Greece</t>
  </si>
  <si>
    <t>Senegal</t>
  </si>
  <si>
    <t>Kuwait</t>
  </si>
  <si>
    <t>Lanzhou</t>
  </si>
  <si>
    <t>Ecuador</t>
  </si>
  <si>
    <t>Sanaa</t>
  </si>
  <si>
    <t>Yemen</t>
  </si>
  <si>
    <t>Portugal</t>
  </si>
  <si>
    <t>Guatemala</t>
  </si>
  <si>
    <t>United Arab Emirates</t>
  </si>
  <si>
    <t>Burkina Faso</t>
  </si>
  <si>
    <t>Zambia</t>
  </si>
  <si>
    <t>Port Au Prince</t>
  </si>
  <si>
    <t>Haiti</t>
  </si>
  <si>
    <t>Algeria</t>
  </si>
  <si>
    <t>Taiyuan</t>
  </si>
  <si>
    <t>Sapporo</t>
  </si>
  <si>
    <t>Mali</t>
  </si>
  <si>
    <t>Vancouver</t>
  </si>
  <si>
    <t>Uzbekistan</t>
  </si>
  <si>
    <t>Lebanon</t>
  </si>
  <si>
    <t>Brisbane</t>
  </si>
  <si>
    <t>Syria</t>
  </si>
  <si>
    <t>Houston</t>
  </si>
  <si>
    <t>Tunisia</t>
  </si>
  <si>
    <t>Azerbaijan</t>
  </si>
  <si>
    <t>Belem</t>
  </si>
  <si>
    <t>Somalia</t>
  </si>
  <si>
    <t>Manaus</t>
  </si>
  <si>
    <t>Venezuela</t>
  </si>
  <si>
    <t>Baotou</t>
  </si>
  <si>
    <t>Jordan</t>
  </si>
  <si>
    <t>Cuba</t>
  </si>
  <si>
    <t>Belgium</t>
  </si>
  <si>
    <t>Cambodia</t>
  </si>
  <si>
    <t>Perth</t>
  </si>
  <si>
    <t>Belarus</t>
  </si>
  <si>
    <t>Guinea</t>
  </si>
  <si>
    <t>Austria</t>
  </si>
  <si>
    <t>Kazakhstan</t>
  </si>
  <si>
    <t>Haikou</t>
  </si>
  <si>
    <t>Panama</t>
  </si>
  <si>
    <t>Lome</t>
  </si>
  <si>
    <t>Togo</t>
  </si>
  <si>
    <t>Romania</t>
  </si>
  <si>
    <t>Poland</t>
  </si>
  <si>
    <t>Hungary</t>
  </si>
  <si>
    <t>Phoenix</t>
  </si>
  <si>
    <t>Santa Cruz</t>
  </si>
  <si>
    <t>Bolivia</t>
  </si>
  <si>
    <t>Mozambique</t>
  </si>
  <si>
    <t>Novosibirsk</t>
  </si>
  <si>
    <t>Sweden</t>
  </si>
  <si>
    <t>Vietnam</t>
  </si>
  <si>
    <t>New Zealand</t>
  </si>
  <si>
    <t>Philadelphia</t>
  </si>
  <si>
    <t>Yinchuan</t>
  </si>
  <si>
    <t>Oman</t>
  </si>
  <si>
    <t>Calgary</t>
  </si>
  <si>
    <t>Xining</t>
  </si>
  <si>
    <t>Zimbabwe</t>
  </si>
  <si>
    <t>Liberia</t>
  </si>
  <si>
    <t>Yekaterinburg</t>
  </si>
  <si>
    <t>Honduras</t>
  </si>
  <si>
    <t>Ukraine</t>
  </si>
  <si>
    <t>Nepal</t>
  </si>
  <si>
    <t>Chad</t>
  </si>
  <si>
    <t>San Jose</t>
  </si>
  <si>
    <t>Costa Rica</t>
  </si>
  <si>
    <t>Serbia</t>
  </si>
  <si>
    <t>Zurich</t>
  </si>
  <si>
    <t>Switzerland</t>
  </si>
  <si>
    <t>Denmark</t>
  </si>
  <si>
    <t>Adelaide</t>
  </si>
  <si>
    <t>Mauritania</t>
  </si>
  <si>
    <t>Czech Republic</t>
  </si>
  <si>
    <t>Finland</t>
  </si>
  <si>
    <t>Niger</t>
  </si>
  <si>
    <t>Bulgaria</t>
  </si>
  <si>
    <t>Kazan</t>
  </si>
  <si>
    <t>Ireland</t>
  </si>
  <si>
    <t>Sierra Leone</t>
  </si>
  <si>
    <t>Libya</t>
  </si>
  <si>
    <t>Chifeng</t>
  </si>
  <si>
    <t>Netherlands</t>
  </si>
  <si>
    <t>Rwanda</t>
  </si>
  <si>
    <t>Malawi</t>
  </si>
  <si>
    <t>Guwahati</t>
  </si>
  <si>
    <t>Georgia</t>
  </si>
  <si>
    <t>Nicaragua</t>
  </si>
  <si>
    <t>Benin</t>
  </si>
  <si>
    <t>Norway</t>
  </si>
  <si>
    <t>Kyrgyzstan</t>
  </si>
  <si>
    <t>Burundi</t>
  </si>
  <si>
    <t>Eritrea</t>
  </si>
  <si>
    <t>Jacksonville</t>
  </si>
  <si>
    <t>Tajikistan</t>
  </si>
  <si>
    <t>Charlotte</t>
  </si>
  <si>
    <t>Columbus</t>
  </si>
  <si>
    <t>Central African Republic</t>
  </si>
  <si>
    <t>Turkmenistan</t>
  </si>
  <si>
    <t>Gabon</t>
  </si>
  <si>
    <t>Winnipeg</t>
  </si>
  <si>
    <t>Seattle</t>
  </si>
  <si>
    <t>Denver</t>
  </si>
  <si>
    <t>Ar Rayyan</t>
  </si>
  <si>
    <t>Qatar</t>
  </si>
  <si>
    <t>Boston</t>
  </si>
  <si>
    <t>Croatia</t>
  </si>
  <si>
    <t>Laos</t>
  </si>
  <si>
    <t>Oklahoma City</t>
  </si>
  <si>
    <t>Detroit</t>
  </si>
  <si>
    <t>Macau</t>
  </si>
  <si>
    <t>North Korea</t>
  </si>
  <si>
    <t>Bahrain</t>
  </si>
  <si>
    <t>Latvia</t>
  </si>
  <si>
    <t>Vladivostok</t>
  </si>
  <si>
    <t>Afghanistan</t>
  </si>
  <si>
    <t>Jamaica</t>
  </si>
  <si>
    <t>Milwaukee</t>
  </si>
  <si>
    <t>Port Of Spain</t>
  </si>
  <si>
    <t>Mekele</t>
  </si>
  <si>
    <t>Ethiopia</t>
  </si>
  <si>
    <t>Atlanta</t>
  </si>
  <si>
    <t>Porto Velho</t>
  </si>
  <si>
    <t>Matsuyama</t>
  </si>
  <si>
    <t>Kansas City</t>
  </si>
  <si>
    <t>Population</t>
  </si>
  <si>
    <t>Albania</t>
  </si>
  <si>
    <t>Armenia</t>
  </si>
  <si>
    <t>Belize</t>
  </si>
  <si>
    <t>Bhutan</t>
  </si>
  <si>
    <t>Bosnia and Herzegovina</t>
  </si>
  <si>
    <t>Botswana</t>
  </si>
  <si>
    <t>Brunei</t>
  </si>
  <si>
    <t>Congo (Brazzaville)</t>
  </si>
  <si>
    <t>Congo (Kinshasa)</t>
  </si>
  <si>
    <t>Cote DIvoire</t>
  </si>
  <si>
    <t>Cyprus</t>
  </si>
  <si>
    <t>El Salvador</t>
  </si>
  <si>
    <t>Equatorial Guinea</t>
  </si>
  <si>
    <t>Estonia</t>
  </si>
  <si>
    <t>Gambia</t>
  </si>
  <si>
    <t>Guinea-Bissau</t>
  </si>
  <si>
    <t>Guyana</t>
  </si>
  <si>
    <t>Iceland</t>
  </si>
  <si>
    <t>Israel &amp; Palestina</t>
  </si>
  <si>
    <t>Lesotho</t>
  </si>
  <si>
    <t>Lithuania</t>
  </si>
  <si>
    <t>Luxembourg</t>
  </si>
  <si>
    <t>Macedonia</t>
  </si>
  <si>
    <t>Malta</t>
  </si>
  <si>
    <t>Moldova</t>
  </si>
  <si>
    <t>Mongolia</t>
  </si>
  <si>
    <t>Montenegro</t>
  </si>
  <si>
    <t>Namibia</t>
  </si>
  <si>
    <t>Papua New Guinea</t>
  </si>
  <si>
    <t>Slovakia</t>
  </si>
  <si>
    <t>Slovenia</t>
  </si>
  <si>
    <t>Sri Lanka</t>
  </si>
  <si>
    <t>Suriname</t>
  </si>
  <si>
    <t>Swaziland</t>
  </si>
  <si>
    <t>Timor-Leste (East Timor)</t>
  </si>
  <si>
    <t>Trinidad and Tobago</t>
  </si>
  <si>
    <t>Uruguay</t>
  </si>
  <si>
    <t>Talinn</t>
  </si>
  <si>
    <t>Reykjavik</t>
  </si>
  <si>
    <t>Chisinau</t>
  </si>
  <si>
    <t>Podgroica</t>
  </si>
  <si>
    <t>AS-AFG</t>
  </si>
  <si>
    <t>EU-ALB</t>
  </si>
  <si>
    <t>AF-DZA</t>
  </si>
  <si>
    <t>AF-AGO</t>
  </si>
  <si>
    <t>SA-ARG</t>
  </si>
  <si>
    <t>EU-ARM</t>
  </si>
  <si>
    <t>EU-AUT</t>
  </si>
  <si>
    <t>EU-AZE</t>
  </si>
  <si>
    <t>AS-BHR</t>
  </si>
  <si>
    <t>AS-BGD</t>
  </si>
  <si>
    <t>EU-BLR</t>
  </si>
  <si>
    <t>EU-BEL</t>
  </si>
  <si>
    <t>NA-BLZ</t>
  </si>
  <si>
    <t>AF-BEN</t>
  </si>
  <si>
    <t>AS-BTN</t>
  </si>
  <si>
    <t>SA-BOL</t>
  </si>
  <si>
    <t>EU-BIH</t>
  </si>
  <si>
    <t>AF-BWA</t>
  </si>
  <si>
    <t>AS-BRN</t>
  </si>
  <si>
    <t>EU-BGR</t>
  </si>
  <si>
    <t>AF-BFA</t>
  </si>
  <si>
    <t>AF-BDI</t>
  </si>
  <si>
    <t>AS-KHM</t>
  </si>
  <si>
    <t>AF-CMR</t>
  </si>
  <si>
    <t>AF-CAF</t>
  </si>
  <si>
    <t>AF-TCD</t>
  </si>
  <si>
    <t>SA-CHL</t>
  </si>
  <si>
    <t>SA-COL</t>
  </si>
  <si>
    <t>AF-COG</t>
  </si>
  <si>
    <t>AF-COD</t>
  </si>
  <si>
    <t>NA-CRI</t>
  </si>
  <si>
    <t>AF-CIV</t>
  </si>
  <si>
    <t>EU-HRV</t>
  </si>
  <si>
    <t>NA-CUB</t>
  </si>
  <si>
    <t>EU-CYP</t>
  </si>
  <si>
    <t>EU-CZE</t>
  </si>
  <si>
    <t>EU-DNK</t>
  </si>
  <si>
    <t>AF-DJI</t>
  </si>
  <si>
    <t>NA-DOM</t>
  </si>
  <si>
    <t>SA-ECU</t>
  </si>
  <si>
    <t>AF-EGY</t>
  </si>
  <si>
    <t>NA-SLV</t>
  </si>
  <si>
    <t>AF-GNQ</t>
  </si>
  <si>
    <t>AF-ERI</t>
  </si>
  <si>
    <t>EU-EST</t>
  </si>
  <si>
    <t>AF-ETH</t>
  </si>
  <si>
    <t>EU-FIN</t>
  </si>
  <si>
    <t>EU-FRA</t>
  </si>
  <si>
    <t>AF-GAB</t>
  </si>
  <si>
    <t>AF-GMB</t>
  </si>
  <si>
    <t>EU-GEO</t>
  </si>
  <si>
    <t>EU-DEU</t>
  </si>
  <si>
    <t>AF-GHA</t>
  </si>
  <si>
    <t>EU-GRC</t>
  </si>
  <si>
    <t>NA-GTM</t>
  </si>
  <si>
    <t>AF-GIN</t>
  </si>
  <si>
    <t>AF-GNB</t>
  </si>
  <si>
    <t>SA-GUY</t>
  </si>
  <si>
    <t>NA-HTI</t>
  </si>
  <si>
    <t>NA-HND</t>
  </si>
  <si>
    <t>EU-HUN</t>
  </si>
  <si>
    <t>EU-ISL</t>
  </si>
  <si>
    <t>AS-IDN</t>
  </si>
  <si>
    <t>AS-IRN</t>
  </si>
  <si>
    <t>AS-IRQ</t>
  </si>
  <si>
    <t>EU-IRL</t>
  </si>
  <si>
    <t>AS-ISR</t>
  </si>
  <si>
    <t>EU-ITA</t>
  </si>
  <si>
    <t>NA-JAM</t>
  </si>
  <si>
    <t>AS-JOR</t>
  </si>
  <si>
    <t>AS-KAZ</t>
  </si>
  <si>
    <t>AF-KEN</t>
  </si>
  <si>
    <t>AS-KWT</t>
  </si>
  <si>
    <t>AS-KGZ</t>
  </si>
  <si>
    <t>AS-LAO</t>
  </si>
  <si>
    <t>EU-LVA</t>
  </si>
  <si>
    <t>AS-LBN</t>
  </si>
  <si>
    <t>AF-LSO</t>
  </si>
  <si>
    <t>AF-LBR</t>
  </si>
  <si>
    <t>AF-LBY</t>
  </si>
  <si>
    <t>EU-LTU</t>
  </si>
  <si>
    <t>EU-LUX</t>
  </si>
  <si>
    <t>EU-MKD</t>
  </si>
  <si>
    <t>AF-MDG</t>
  </si>
  <si>
    <t>AF-MWI</t>
  </si>
  <si>
    <t>AS-MYS</t>
  </si>
  <si>
    <t>AF-MLI</t>
  </si>
  <si>
    <t>EU-MLT</t>
  </si>
  <si>
    <t>AF-MRT</t>
  </si>
  <si>
    <t>NA-MEX</t>
  </si>
  <si>
    <t>EU-MDA</t>
  </si>
  <si>
    <t>AS-MNG</t>
  </si>
  <si>
    <t>EU-MNE</t>
  </si>
  <si>
    <t>AF-MAR</t>
  </si>
  <si>
    <t>AF-MOZ</t>
  </si>
  <si>
    <t>AS-MMR</t>
  </si>
  <si>
    <t>AF-NAM</t>
  </si>
  <si>
    <t>AS-NPL</t>
  </si>
  <si>
    <t>EU-NLD</t>
  </si>
  <si>
    <t>OC-NZL</t>
  </si>
  <si>
    <t>NA-NIC</t>
  </si>
  <si>
    <t>AF-NER</t>
  </si>
  <si>
    <t>AF-NGA</t>
  </si>
  <si>
    <t>AS-PRK</t>
  </si>
  <si>
    <t>EU-NOR</t>
  </si>
  <si>
    <t>AS-OMN</t>
  </si>
  <si>
    <t>AS-PAK</t>
  </si>
  <si>
    <t>NA-PAN</t>
  </si>
  <si>
    <t>OC-PNG</t>
  </si>
  <si>
    <t>SA-PRY</t>
  </si>
  <si>
    <t>SA-PER</t>
  </si>
  <si>
    <t>AS-PHL</t>
  </si>
  <si>
    <t>EU-POL</t>
  </si>
  <si>
    <t>EU-PRT</t>
  </si>
  <si>
    <t>AS-QAT</t>
  </si>
  <si>
    <t>EU-ROU</t>
  </si>
  <si>
    <t>AF-RWA</t>
  </si>
  <si>
    <t>AS-SAU</t>
  </si>
  <si>
    <t>AF-SEN</t>
  </si>
  <si>
    <t>EU-SRB</t>
  </si>
  <si>
    <t>AF-SLE</t>
  </si>
  <si>
    <t>AS-SGP</t>
  </si>
  <si>
    <t>EU-SVK</t>
  </si>
  <si>
    <t>EU-SVN</t>
  </si>
  <si>
    <t>AF-SOM</t>
  </si>
  <si>
    <t>AF-ZAF</t>
  </si>
  <si>
    <t>AS-KOR</t>
  </si>
  <si>
    <t>EU-ESP</t>
  </si>
  <si>
    <t>AS-LKA</t>
  </si>
  <si>
    <t>AF-SDN</t>
  </si>
  <si>
    <t>SA-SUR</t>
  </si>
  <si>
    <t>AF-SWZ</t>
  </si>
  <si>
    <t>EU-SWE</t>
  </si>
  <si>
    <t>EU-CHE</t>
  </si>
  <si>
    <t>AS-SYR</t>
  </si>
  <si>
    <t>AS-TWN</t>
  </si>
  <si>
    <t>AS-TJK</t>
  </si>
  <si>
    <t>AF-TZA</t>
  </si>
  <si>
    <t>AS-THA</t>
  </si>
  <si>
    <t>AS-TLS</t>
  </si>
  <si>
    <t>AF-TGO</t>
  </si>
  <si>
    <t>NA-TTO</t>
  </si>
  <si>
    <t>AF-TUN</t>
  </si>
  <si>
    <t>AS-TUR</t>
  </si>
  <si>
    <t>AS-TKM</t>
  </si>
  <si>
    <t>AF-UGA</t>
  </si>
  <si>
    <t>EU-UKR</t>
  </si>
  <si>
    <t>AS-ARE</t>
  </si>
  <si>
    <t>EU-GBR</t>
  </si>
  <si>
    <t>SA-URY</t>
  </si>
  <si>
    <t>AS-UZB</t>
  </si>
  <si>
    <t>SA-VEN</t>
  </si>
  <si>
    <t>AS-VNM</t>
  </si>
  <si>
    <t>AS-YEM</t>
  </si>
  <si>
    <t>AF-ZMB</t>
  </si>
  <si>
    <t>AF-ZWE</t>
  </si>
  <si>
    <t>OC-AUS-NT</t>
  </si>
  <si>
    <t>OC-AUS-QL</t>
  </si>
  <si>
    <t>OC-AUS-SA</t>
  </si>
  <si>
    <t>OC-AUS-SW</t>
  </si>
  <si>
    <t>OC-AUS-TA</t>
  </si>
  <si>
    <t>OC-AUS-VI</t>
  </si>
  <si>
    <t>OC-AUS-WA</t>
  </si>
  <si>
    <t>SA-BRA-CN</t>
  </si>
  <si>
    <t>SA-BRA-CW</t>
  </si>
  <si>
    <t>SA-BRA-J1</t>
  </si>
  <si>
    <t>SA-BRA-J2</t>
  </si>
  <si>
    <t>SA-BRA-J3</t>
  </si>
  <si>
    <t>SA-BRA-NE</t>
  </si>
  <si>
    <t>SA-BRA-NW</t>
  </si>
  <si>
    <t>SA-BRA-SE</t>
  </si>
  <si>
    <t>SA-BRA-SO</t>
  </si>
  <si>
    <t>SA-BRA-WE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</si>
  <si>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</si>
  <si>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</si>
  <si>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</si>
  <si>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</si>
  <si>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</si>
  <si>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</si>
  <si>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</si>
  <si>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</si>
  <si>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</si>
  <si>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</si>
  <si>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</si>
  <si>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</si>
  <si>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</si>
  <si>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</si>
  <si>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</si>
  <si>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</si>
  <si>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</si>
  <si>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</si>
  <si>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</si>
  <si>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</si>
  <si>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</si>
  <si>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</si>
  <si>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</si>
  <si>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</si>
  <si>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</si>
  <si>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</si>
  <si>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</si>
  <si>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</si>
  <si>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</si>
  <si>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</si>
  <si>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</si>
  <si>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</si>
  <si>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</si>
  <si>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</si>
  <si>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</si>
  <si>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</si>
  <si>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</si>
  <si>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</si>
  <si>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</si>
  <si>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</si>
  <si>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</si>
  <si>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</si>
  <si>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</si>
  <si>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AS-IND-EA</t>
  </si>
  <si>
    <t>AS-IND-NE</t>
  </si>
  <si>
    <t>AS-IND-NO</t>
  </si>
  <si>
    <t>AS-IND-SO</t>
  </si>
  <si>
    <t>AS-IND-WE</t>
  </si>
  <si>
    <t>AS-JPN-CE</t>
  </si>
  <si>
    <t>AS-JPN-HO</t>
  </si>
  <si>
    <t>AS-JPN-KY</t>
  </si>
  <si>
    <t>AS-JPN-OK</t>
  </si>
  <si>
    <t>AS-JPN-SH</t>
  </si>
  <si>
    <t>AS-JPN-TO</t>
  </si>
  <si>
    <t>AS-RUS-CE</t>
  </si>
  <si>
    <t>AS-RUS-FE</t>
  </si>
  <si>
    <t>AS-RUS-MV</t>
  </si>
  <si>
    <t>AS-RUS-NW</t>
  </si>
  <si>
    <t>AS-RUS-SI</t>
  </si>
  <si>
    <t>AS-RUS-SO</t>
  </si>
  <si>
    <t>AS-RUS-UR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</si>
  <si>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</si>
  <si>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</si>
  <si>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</si>
  <si>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</si>
  <si>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</si>
  <si>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</si>
  <si>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</si>
  <si>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</si>
  <si>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</si>
  <si>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</si>
  <si>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</si>
  <si>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</si>
  <si>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</si>
  <si>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</si>
  <si>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</si>
  <si>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</si>
  <si>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</si>
  <si>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</si>
  <si>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</si>
  <si>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</si>
  <si>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</si>
  <si>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</si>
  <si>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</si>
  <si>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</si>
  <si>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Node</t>
  </si>
  <si>
    <t>Largest City</t>
  </si>
  <si>
    <t>Country/Region</t>
  </si>
  <si>
    <t>Nanjing</t>
  </si>
  <si>
    <t>Xi'an</t>
  </si>
  <si>
    <t>Lhasa</t>
  </si>
  <si>
    <t>Naha</t>
  </si>
  <si>
    <t>Rostov-on-Don</t>
  </si>
  <si>
    <t>Halifax</t>
  </si>
  <si>
    <t>Saskatoon</t>
  </si>
  <si>
    <t>Yellowknife</t>
  </si>
  <si>
    <t>Darwin</t>
  </si>
  <si>
    <t>Hobart</t>
  </si>
  <si>
    <t>-</t>
  </si>
  <si>
    <t>Sao Paolo</t>
  </si>
  <si>
    <t>Curitiba</t>
  </si>
  <si>
    <t>Salvador</t>
  </si>
  <si>
    <t>Minneapolis</t>
  </si>
  <si>
    <t>New Orleans</t>
  </si>
  <si>
    <t>Honolulu</t>
  </si>
  <si>
    <t>Nashville</t>
  </si>
  <si>
    <t>Anchorage</t>
  </si>
  <si>
    <t>Latitude</t>
  </si>
  <si>
    <t>Longitude</t>
  </si>
  <si>
    <t>Abomey</t>
  </si>
  <si>
    <t>Tel Aviv-Yafo</t>
  </si>
  <si>
    <t>Taipei</t>
  </si>
  <si>
    <t>Saint John's</t>
  </si>
  <si>
    <t>St. Louis</t>
  </si>
  <si>
    <t>Kyiv</t>
  </si>
  <si>
    <t>Line</t>
  </si>
  <si>
    <t>From</t>
  </si>
  <si>
    <t>To</t>
  </si>
  <si>
    <t>KM distance</t>
  </si>
  <si>
    <t>Zappa et al., uses load center to load center approach with land-based AC Lines (90% OHL, 10% sub-ground) and subsea HVDC for subsea.</t>
  </si>
  <si>
    <t>ABB</t>
  </si>
  <si>
    <t>600-800 km</t>
  </si>
  <si>
    <t>https://ieeexplore.ieee.org/stamp/stamp.jsp?tp=&amp;arnumber=4126468</t>
  </si>
  <si>
    <t>500 km, with the note that the concept is misleading because in some cases more AC lines are required for higher power ratings (and hence more lines=more distance) due to system stability limitations.</t>
  </si>
  <si>
    <t>https://reader.elsevier.com/reader/sd/pii/S1364032115016718?token=C5BEAD3A91A0A446C13A6C320E5270A2EB4C453E27E018845CB1A6CE1F69CB8464204C3815DC080F5B6DA1A80914F80F</t>
  </si>
  <si>
    <t>600 km</t>
  </si>
  <si>
    <t>https://ieeexplore.ieee.org/stamp/stamp.jsp?tp=&amp;arnumber=7888921</t>
  </si>
  <si>
    <t>Break-Even distances HVDC VS HVAC (600 km most mentioned value)</t>
  </si>
  <si>
    <t>HVAC</t>
  </si>
  <si>
    <t>HVDC</t>
  </si>
  <si>
    <t>Subsea</t>
  </si>
  <si>
    <t>Lines (€/MW/KM)</t>
  </si>
  <si>
    <t>FOM (% of total CAPEX)</t>
  </si>
  <si>
    <t>Line Losses %/100 km</t>
  </si>
  <si>
    <t>https://books.google.nl/books?id=uSw-OW5IgIQC&amp;pg=PA79&amp;lpg=PA79&amp;dq=hvdc+normalized+cost+per+km&amp;source=bl&amp;ots=lAsPLs_aNX&amp;sig=ACfU3U2aa_qlz4uRXVUgXKdJ0jUpuIKqDw&amp;hl=en&amp;sa=X&amp;ved=2ahUKEwiwu4Hw5JLpAhVGy6QKHS46C6M4ChDoATABegQIDBAB#v=onepage&amp;q=hvdc%20normalized%20cost%20per%20km&amp;f=false</t>
  </si>
  <si>
    <t>.</t>
  </si>
  <si>
    <t>HVDC OHL</t>
  </si>
  <si>
    <t>HVDC Subsea</t>
  </si>
  <si>
    <t>AC/DC Coverter pair losses %</t>
  </si>
  <si>
    <t>HVAC/HVDC/Subsea</t>
  </si>
  <si>
    <t>IDN-PHL</t>
  </si>
  <si>
    <t>IDN-SGP</t>
  </si>
  <si>
    <t>IND-SO-LKA</t>
  </si>
  <si>
    <t>MYS-PHL</t>
  </si>
  <si>
    <t>EGY-JOR</t>
  </si>
  <si>
    <t>BEL-GBR</t>
  </si>
  <si>
    <t>CYP-EGY</t>
  </si>
  <si>
    <t>CYP-GRC</t>
  </si>
  <si>
    <t>CYP-ISR</t>
  </si>
  <si>
    <t>DEU-NOR</t>
  </si>
  <si>
    <t>DEU-SWE</t>
  </si>
  <si>
    <t>DNK-GBR</t>
  </si>
  <si>
    <t>DNK-NLD</t>
  </si>
  <si>
    <t>DNK-NOR</t>
  </si>
  <si>
    <t>DNK-SWE</t>
  </si>
  <si>
    <t>ESP-MAR</t>
  </si>
  <si>
    <t>EST-FIN</t>
  </si>
  <si>
    <t>FRA-GBR</t>
  </si>
  <si>
    <t>FRA-IRL</t>
  </si>
  <si>
    <t>GBR-ISL</t>
  </si>
  <si>
    <t>GBR-NLD</t>
  </si>
  <si>
    <t>GBR-NOR</t>
  </si>
  <si>
    <t>GRC-ITA</t>
  </si>
  <si>
    <t>ITA-TUN</t>
  </si>
  <si>
    <t>LTU-SWE</t>
  </si>
  <si>
    <t>NLD-NOR</t>
  </si>
  <si>
    <t>POL-SWE</t>
  </si>
  <si>
    <t>Converter (€/MW)</t>
  </si>
  <si>
    <t>Line Max Size (MW)</t>
  </si>
  <si>
    <t>https://www.eia.gov/analysis/studies/electricity/hvdctransmission/pdf/transmission.pdf</t>
  </si>
  <si>
    <t>200 km</t>
  </si>
  <si>
    <t>https://books.google.nl/books?id=i730DAAAQBAJ&amp;pg=PA108&amp;lpg=PA108&amp;dq=abb+break+even+distance+200+km+dc&amp;source=bl&amp;ots=WNce_m8Okw&amp;sig=ACfU3U1Hm7jwZCaR4JRDGIfdeDL2r796-A&amp;hl=en&amp;sa=X&amp;ved=2ahUKEwjDo_2M-pLpAhWBDOwKHd26C5MQ6AEwCXoECAoQAQ#v=onepage&amp;q=abb%20break%20even%20distance%20200%20km%20dc&amp;f=false</t>
  </si>
  <si>
    <t>450 km</t>
  </si>
  <si>
    <t>Value highly dependent on power ratings etc.</t>
  </si>
  <si>
    <t>Size line</t>
  </si>
  <si>
    <t>KM</t>
  </si>
  <si>
    <t>HVAC cheapter than HVDC?</t>
  </si>
  <si>
    <t>HVDC CAPEX lower from km onwards--&gt;</t>
  </si>
  <si>
    <t>Losses</t>
  </si>
  <si>
    <t>Subsea lines</t>
  </si>
  <si>
    <t xml:space="preserve">Lines </t>
  </si>
  <si>
    <t>DC lines assumed to have 3.5% losses per 1000 km + 1.3% AC/DC converter loss. AC lines assumed to have 6.75% losses per 1000 km. Both following Zappa et al., 2019.</t>
  </si>
  <si>
    <t>Based on Zappa et al. (in 2016€).</t>
  </si>
  <si>
    <t xml:space="preserve"> </t>
  </si>
  <si>
    <t>https://www.macrotrends.net/2548/euro-dollar-exchange-rate-historical-chart</t>
  </si>
  <si>
    <t>Historic exchange rates euro's to dollars</t>
  </si>
  <si>
    <t>1 2016 € = x 2016 $</t>
  </si>
  <si>
    <t xml:space="preserve">1 2016 $ = x 2010 $ </t>
  </si>
  <si>
    <t>1 2016 € = x 2010 $</t>
  </si>
  <si>
    <t>https://www.in2013dollars.com/us/inflation/2016?endYear=2010&amp;amount=100</t>
  </si>
  <si>
    <t>https://www.in2013dollars.com/us/inflation/2013?endYear=2010&amp;amount=100</t>
  </si>
  <si>
    <t>FOM % of CAPEX</t>
  </si>
  <si>
    <t>Based on book (2012) for assumed future HVDC costs, downscaled to 1 mw. Assumed future cost for HVDC in book.</t>
  </si>
  <si>
    <t>Li-ion (4 hour storage kWh)</t>
  </si>
  <si>
    <t>Year 2035</t>
  </si>
  <si>
    <t>1 dollar in 2018 was 0.868 dollar in 2010.</t>
  </si>
  <si>
    <t>https://www.nrel.gov/docs/fy19osti/73222.pdf</t>
  </si>
  <si>
    <t>Capital cost ($2018/kWh)</t>
  </si>
  <si>
    <t>Capital cost ($2010/kWh)</t>
  </si>
  <si>
    <t>Technical life 15 years</t>
  </si>
  <si>
    <t>Overnight capital costs in PLEXOS are in $/kW. For the 4-hour storage system, 1 kW power rating=4 kWh storage. Hence cost/kW needs to be multiplied with 4.</t>
  </si>
  <si>
    <t>Capital cost ($2010/kW)</t>
  </si>
  <si>
    <t>FOM ($2010/kW)</t>
  </si>
  <si>
    <t>Data based on NREL study for a 4-hour Lithium-Ion battery in the mid cost range. 2035 used for cost projections because it's in the middle of 2020-2050 horizon.</t>
  </si>
  <si>
    <t>Following NREL, High-End cost for FOM applied to assume that the FOM cost counteracts degration such that the s ystem is able to perform at rated capacity throughout its liftetime.</t>
  </si>
  <si>
    <t>Lifetime also follows NREL study as mean value.</t>
  </si>
  <si>
    <t>AUS-TA-AUS-VI</t>
  </si>
  <si>
    <t>Build Cost ($2010 in $000)</t>
  </si>
  <si>
    <t>Annual FO&amp;M (3.5% of CAPEX) ($2010 in $000)</t>
  </si>
  <si>
    <t>Interface</t>
  </si>
  <si>
    <t>COD-COG</t>
  </si>
  <si>
    <t>AUT-SVK</t>
  </si>
  <si>
    <t>LBN-SYR</t>
  </si>
  <si>
    <t>BRA-J1-BRA-SO</t>
  </si>
  <si>
    <t>CHN-GD-CHN-MA</t>
  </si>
  <si>
    <t>ISR-JOR</t>
  </si>
  <si>
    <t>CHN-BE-CHN-TJ</t>
  </si>
  <si>
    <t>HRV-SVN</t>
  </si>
  <si>
    <t>MOZ-SWZ</t>
  </si>
  <si>
    <t>GIN-SLE</t>
  </si>
  <si>
    <t>CHN-GD-CHN-HK</t>
  </si>
  <si>
    <t>USA-NY-USA-RE</t>
  </si>
  <si>
    <t>ALB-MNE</t>
  </si>
  <si>
    <t>CHN-AN-CHN-JS</t>
  </si>
  <si>
    <t>BEN-TGO</t>
  </si>
  <si>
    <t>ALB-MKD</t>
  </si>
  <si>
    <t>CHN-SH-CHN-ZH</t>
  </si>
  <si>
    <t>HUN-SVK</t>
  </si>
  <si>
    <t>GMB-SEN</t>
  </si>
  <si>
    <t>GAB-GNQ</t>
  </si>
  <si>
    <t>BLR-LTU</t>
  </si>
  <si>
    <t>CHN-HB-CHN-SX</t>
  </si>
  <si>
    <t>BGR-MKD</t>
  </si>
  <si>
    <t>BIH-MNE</t>
  </si>
  <si>
    <t>ARM-GEO</t>
  </si>
  <si>
    <t>BEL-NLD</t>
  </si>
  <si>
    <t>GTM-SLV</t>
  </si>
  <si>
    <t>BDI-RWA</t>
  </si>
  <si>
    <t>BEN-NGA</t>
  </si>
  <si>
    <t>JOR-SYR</t>
  </si>
  <si>
    <t>BEL-LUX</t>
  </si>
  <si>
    <t>CHN-GA-CHN-QI</t>
  </si>
  <si>
    <t>CAN-BC-USA-NW</t>
  </si>
  <si>
    <t>KOR-PRK</t>
  </si>
  <si>
    <t>KAZ-KGZ</t>
  </si>
  <si>
    <t>BIH-SRB</t>
  </si>
  <si>
    <t>ARG-URY</t>
  </si>
  <si>
    <t>ISR-LBN</t>
  </si>
  <si>
    <t>ERI-ETH</t>
  </si>
  <si>
    <t>KHM-VNM</t>
  </si>
  <si>
    <t>ISR-SYR</t>
  </si>
  <si>
    <t>AUT-HUN</t>
  </si>
  <si>
    <t>HND-SLV</t>
  </si>
  <si>
    <t>AFG-TJK</t>
  </si>
  <si>
    <t>CHN-HJ-CHN-JI</t>
  </si>
  <si>
    <t>CHN-JS-CHN-ZH</t>
  </si>
  <si>
    <t>HND-NIC</t>
  </si>
  <si>
    <t>AUT-CZE</t>
  </si>
  <si>
    <t>BGD-IND-EA</t>
  </si>
  <si>
    <t>DOM-HTI</t>
  </si>
  <si>
    <t>BEL-FRA</t>
  </si>
  <si>
    <t>CHN-HU-CHN-JX</t>
  </si>
  <si>
    <t>LTU-LVA</t>
  </si>
  <si>
    <t>CHN-HB-CHN-TJ</t>
  </si>
  <si>
    <t>CHN-BE-CHN-HB</t>
  </si>
  <si>
    <t>JPN-CE-JPN-SH</t>
  </si>
  <si>
    <t>USA-RM-USA-RW</t>
  </si>
  <si>
    <t>CHN-JS-CHN-SH</t>
  </si>
  <si>
    <t>BWA-ZAF</t>
  </si>
  <si>
    <t>CHN-CH-CHN-SC</t>
  </si>
  <si>
    <t>CHN-JI-CHN-LI</t>
  </si>
  <si>
    <t>AUT-SVN</t>
  </si>
  <si>
    <t>EST-LVA</t>
  </si>
  <si>
    <t>BTN-CHN-TI</t>
  </si>
  <si>
    <t>CZE-DEU</t>
  </si>
  <si>
    <t>MNE-SRB</t>
  </si>
  <si>
    <t>BIH-HRV</t>
  </si>
  <si>
    <t>FRA-LUX</t>
  </si>
  <si>
    <t>CHN-HN-CHN-JX</t>
  </si>
  <si>
    <t>CZE-SVK</t>
  </si>
  <si>
    <t>BRA-J1-BRA-SE</t>
  </si>
  <si>
    <t>CHN-HN-CHN-HU</t>
  </si>
  <si>
    <t>CMR-GNQ</t>
  </si>
  <si>
    <t>BGR-ROU</t>
  </si>
  <si>
    <t>USA-NE-USA-NY</t>
  </si>
  <si>
    <t>FIN-RUS-NW</t>
  </si>
  <si>
    <t>HRV-HUN</t>
  </si>
  <si>
    <t>BGD-IND-NE</t>
  </si>
  <si>
    <t>CIV-GHA</t>
  </si>
  <si>
    <t>TJK-UZB</t>
  </si>
  <si>
    <t>EST-RUS-NW</t>
  </si>
  <si>
    <t>HUN-SRB</t>
  </si>
  <si>
    <t>CHN-AN-CHN-HU</t>
  </si>
  <si>
    <t>GHA-TGO</t>
  </si>
  <si>
    <t>MKD-SRB</t>
  </si>
  <si>
    <t>CHN-AN-CHN-ZH</t>
  </si>
  <si>
    <t>BGR-SRB</t>
  </si>
  <si>
    <t>CHN-CH-CHN-GU</t>
  </si>
  <si>
    <t>CAN-ON-USA-RM</t>
  </si>
  <si>
    <t>GIN-GNB</t>
  </si>
  <si>
    <t>SWZ-ZAF</t>
  </si>
  <si>
    <t>CHN-BE-CHN-EM</t>
  </si>
  <si>
    <t>GBR-FRA</t>
  </si>
  <si>
    <t>CRI-NIC</t>
  </si>
  <si>
    <t>USA-SC-USA-SE</t>
  </si>
  <si>
    <t>BRA-SE-BRA-SO</t>
  </si>
  <si>
    <t>CHN-GA-CHN-NI</t>
  </si>
  <si>
    <t>GUY-SUR</t>
  </si>
  <si>
    <t>LSO-ZAF</t>
  </si>
  <si>
    <t>DEU-DNK</t>
  </si>
  <si>
    <t>MDA-ROU</t>
  </si>
  <si>
    <t>LBR-SLE</t>
  </si>
  <si>
    <t>CHN-HE-CHN-SX</t>
  </si>
  <si>
    <t>GTM-HND</t>
  </si>
  <si>
    <t>CHN-LI-PRK</t>
  </si>
  <si>
    <t>HRV-SRB</t>
  </si>
  <si>
    <t>USA-SE-USA-SV</t>
  </si>
  <si>
    <t>BRA-J3-BRA-NW</t>
  </si>
  <si>
    <t>CHN-HB-CHN-HE</t>
  </si>
  <si>
    <t>CHN-EM-CHN-LI</t>
  </si>
  <si>
    <t>GNB-SEN</t>
  </si>
  <si>
    <t>RWA-UGA</t>
  </si>
  <si>
    <t>CHN-AN-CHN-JX</t>
  </si>
  <si>
    <t>USA-SN-USA-SW</t>
  </si>
  <si>
    <t>CHN-EM-CHN-TJ</t>
  </si>
  <si>
    <t>ARE-OMN</t>
  </si>
  <si>
    <t>HUN-SVN</t>
  </si>
  <si>
    <t>CHN-SX-CHN-WM</t>
  </si>
  <si>
    <t>CHN-NI-CHN-WM</t>
  </si>
  <si>
    <t>CHN-TI-IND-NE</t>
  </si>
  <si>
    <t>FIN-SWE</t>
  </si>
  <si>
    <t>LTU-POL</t>
  </si>
  <si>
    <t>ZMB-ZWE</t>
  </si>
  <si>
    <t>MDA-UKR</t>
  </si>
  <si>
    <t>JPN-CE-JPN-TO</t>
  </si>
  <si>
    <t>BLR-LVA</t>
  </si>
  <si>
    <t>EGY-ISR</t>
  </si>
  <si>
    <t>BLZ-GTM</t>
  </si>
  <si>
    <t>CAN-QC-USA-NE</t>
  </si>
  <si>
    <t>MRT-SEN</t>
  </si>
  <si>
    <t>USA-SC-USA-SW</t>
  </si>
  <si>
    <t>BFA-NER</t>
  </si>
  <si>
    <t>NOR-SWE</t>
  </si>
  <si>
    <t>BLR-UKR</t>
  </si>
  <si>
    <t>CHN-SD-CHN-TJ</t>
  </si>
  <si>
    <t>CHN-GU-CHN-YU</t>
  </si>
  <si>
    <t>CHN-HE-CHN-SI</t>
  </si>
  <si>
    <t>MOZ-ZAF</t>
  </si>
  <si>
    <t>CHN-GU-CHN-GX</t>
  </si>
  <si>
    <t>ROU-SRB</t>
  </si>
  <si>
    <t>CMR-GAB</t>
  </si>
  <si>
    <t>CHN-JX-CHN-ZH</t>
  </si>
  <si>
    <t>AZE-GEO</t>
  </si>
  <si>
    <t>DJI-ETH</t>
  </si>
  <si>
    <t>ARM-AZE</t>
  </si>
  <si>
    <t>HRV-MNE</t>
  </si>
  <si>
    <t>USA-FR-USA-SE</t>
  </si>
  <si>
    <t>GBR-IRL</t>
  </si>
  <si>
    <t>CHN-GD-CHN-HA</t>
  </si>
  <si>
    <t>CHN-AN-CHN-HE</t>
  </si>
  <si>
    <t>CHN-HE-CHN-HU</t>
  </si>
  <si>
    <t>KGZ-UZB</t>
  </si>
  <si>
    <t>CHN-JS-CHN-SD</t>
  </si>
  <si>
    <t>USA-ME-USA-MW</t>
  </si>
  <si>
    <t>QAT-SAU</t>
  </si>
  <si>
    <t>BLR-POL</t>
  </si>
  <si>
    <t>GIN-LBR</t>
  </si>
  <si>
    <t>JPN-CE-JPN-KY</t>
  </si>
  <si>
    <t>USA-SN-USA-SS</t>
  </si>
  <si>
    <t>GRC-MKD</t>
  </si>
  <si>
    <t>CHE-FRA</t>
  </si>
  <si>
    <t>ITA-SVN</t>
  </si>
  <si>
    <t>LVA-RUS-NW</t>
  </si>
  <si>
    <t>CHN-HB-CHN-WM</t>
  </si>
  <si>
    <t>ALB-GRC</t>
  </si>
  <si>
    <t>KEN-UGA</t>
  </si>
  <si>
    <t>BGR-TUR</t>
  </si>
  <si>
    <t>CAN-ON-CAN-QC</t>
  </si>
  <si>
    <t>CHN-GA-CHN-SI</t>
  </si>
  <si>
    <t>ESP-PRT</t>
  </si>
  <si>
    <t>CHN-FU-CHN-GD</t>
  </si>
  <si>
    <t>AFG-UZB</t>
  </si>
  <si>
    <t>CHN-HJ-RUS-FE</t>
  </si>
  <si>
    <t>CRI-PAN</t>
  </si>
  <si>
    <t>LBY-TUN</t>
  </si>
  <si>
    <t>CHN-GD-CHN-GX</t>
  </si>
  <si>
    <t>CZE-POL</t>
  </si>
  <si>
    <t>DEU-POL</t>
  </si>
  <si>
    <t>CHN-SI-CHN-SX</t>
  </si>
  <si>
    <t>CHN-FU-CHN-JX</t>
  </si>
  <si>
    <t>LAO-THA</t>
  </si>
  <si>
    <t>CHN-NI-CHN-SI</t>
  </si>
  <si>
    <t>CHN-GU-CHN-SC</t>
  </si>
  <si>
    <t>AUT-DEU</t>
  </si>
  <si>
    <t>BGR-GRC</t>
  </si>
  <si>
    <t>CAN-AB-CAN-SK</t>
  </si>
  <si>
    <t>USA-ER-USA-SA</t>
  </si>
  <si>
    <t>POL-SVK</t>
  </si>
  <si>
    <t>CAN-QC-USA-NY</t>
  </si>
  <si>
    <t>KHM-THA</t>
  </si>
  <si>
    <t>IND-EA-IND-NE</t>
  </si>
  <si>
    <t>USA-ME-USA-RW</t>
  </si>
  <si>
    <t>KWT-SAU</t>
  </si>
  <si>
    <t>USA-RW-USA-SC</t>
  </si>
  <si>
    <t>CHN-JI-PRK</t>
  </si>
  <si>
    <t>AZE-IRN</t>
  </si>
  <si>
    <t>CHN-EM-CHN-JI</t>
  </si>
  <si>
    <t>USA-SC-USA-SV</t>
  </si>
  <si>
    <t>CHN-AN-CHN-SD</t>
  </si>
  <si>
    <t>AGO-COD</t>
  </si>
  <si>
    <t>AGO-COG</t>
  </si>
  <si>
    <t>IRQ-KWT</t>
  </si>
  <si>
    <t>CHN-HE-CHN-JS</t>
  </si>
  <si>
    <t>CAN-ON-USA-NY</t>
  </si>
  <si>
    <t>CHN-GD-CHN-HN</t>
  </si>
  <si>
    <t>CHN-HB-CHN-SD</t>
  </si>
  <si>
    <t>USA-RW-USA-SV</t>
  </si>
  <si>
    <t>CHN-CH-CHN-SI</t>
  </si>
  <si>
    <t>BTN-IND-EA</t>
  </si>
  <si>
    <t>GRC-TUR</t>
  </si>
  <si>
    <t>DEU-NLD</t>
  </si>
  <si>
    <t>MMR-THA</t>
  </si>
  <si>
    <t>USA-AZ-USA-CA</t>
  </si>
  <si>
    <t>AUT-CHE</t>
  </si>
  <si>
    <t>CHN-GA-CHN-SC</t>
  </si>
  <si>
    <t>DEU-LUX</t>
  </si>
  <si>
    <t>CHN-TI-NPL</t>
  </si>
  <si>
    <t>CHN-EM-CHN-HB</t>
  </si>
  <si>
    <t>CHN-SC-CHN-SI</t>
  </si>
  <si>
    <t>MWI-ZMB</t>
  </si>
  <si>
    <t>DJI-ERI</t>
  </si>
  <si>
    <t>CAN-MB-USA-MW</t>
  </si>
  <si>
    <t>CHN-HE-CHN-SD</t>
  </si>
  <si>
    <t>CHN-GX-CHN-YU</t>
  </si>
  <si>
    <t>BFA-GHA</t>
  </si>
  <si>
    <t>RUS-CE-RUS-NW</t>
  </si>
  <si>
    <t>DZA-TUN</t>
  </si>
  <si>
    <t>CHN-SC-CHN-YU</t>
  </si>
  <si>
    <t>CHN-CH-CHN-HN</t>
  </si>
  <si>
    <t>HUN-ROU</t>
  </si>
  <si>
    <t>USA-RW-USA-SW</t>
  </si>
  <si>
    <t>CHN-GU-CHN-HN</t>
  </si>
  <si>
    <t>CHN-HU-CHN-SI</t>
  </si>
  <si>
    <t>BEL-DEU</t>
  </si>
  <si>
    <t>AUS-SA-AUS-VI</t>
  </si>
  <si>
    <t>IND-EA-NPL</t>
  </si>
  <si>
    <t>LTU-RUS-NW</t>
  </si>
  <si>
    <t>CAN-AR-USA-NE</t>
  </si>
  <si>
    <t>USA-MW-USA-SN</t>
  </si>
  <si>
    <t>USA-ER-USA-SS</t>
  </si>
  <si>
    <t>USA-SA-USA-SE</t>
  </si>
  <si>
    <t>KAZ-UZB</t>
  </si>
  <si>
    <t>CHN-GD-CHN-JX</t>
  </si>
  <si>
    <t>IRN-TKM</t>
  </si>
  <si>
    <t>CHE-DEU</t>
  </si>
  <si>
    <t>USA-RE-USA-RW</t>
  </si>
  <si>
    <t>KEN-TZA</t>
  </si>
  <si>
    <t>CAN-AB-CAN-BC</t>
  </si>
  <si>
    <t>BLR-RUS-CE</t>
  </si>
  <si>
    <t>CHN-FU-CHN-ZH</t>
  </si>
  <si>
    <t>CHE-ITA</t>
  </si>
  <si>
    <t>KGZ-TJK</t>
  </si>
  <si>
    <t>ERI-SDN</t>
  </si>
  <si>
    <t>PRK-RUS-FE</t>
  </si>
  <si>
    <t>ITA-MLT</t>
  </si>
  <si>
    <t>LAO-MMR</t>
  </si>
  <si>
    <t>POL-UKR</t>
  </si>
  <si>
    <t>BLR-RUS-NW</t>
  </si>
  <si>
    <t>BEN-BFA</t>
  </si>
  <si>
    <t>IRN-IRQ</t>
  </si>
  <si>
    <t>CHN-QI-CHN-SC</t>
  </si>
  <si>
    <t>CHN-EM-CHN-SD</t>
  </si>
  <si>
    <t>BEN-NER</t>
  </si>
  <si>
    <t>BFA-MLI</t>
  </si>
  <si>
    <t>AUS-SW-AUS-VI</t>
  </si>
  <si>
    <t>GIN-SEN</t>
  </si>
  <si>
    <t>GIN-MLI</t>
  </si>
  <si>
    <t>CAN-AB-USA-NW</t>
  </si>
  <si>
    <t>CAN-MB-CAN-SK</t>
  </si>
  <si>
    <t>CHN-SI-CHN-WM</t>
  </si>
  <si>
    <t>RUS-MV-RUS-UR</t>
  </si>
  <si>
    <t>CHN-SD-CHN-SX</t>
  </si>
  <si>
    <t>RUS-CE-RUS-MV</t>
  </si>
  <si>
    <t>CHN-EM-CHN-HJ</t>
  </si>
  <si>
    <t>USA-RE-USA-SV</t>
  </si>
  <si>
    <t>CHN-GA-CHN-WM</t>
  </si>
  <si>
    <t>GEO-RUS-SO</t>
  </si>
  <si>
    <t>CHN-AN-CHN-HB</t>
  </si>
  <si>
    <t>USA-SA-USA-SC</t>
  </si>
  <si>
    <t>AUS-QL-AUS-SW</t>
  </si>
  <si>
    <t>ROU-UKR</t>
  </si>
  <si>
    <t>CHN-CH-CHN-HU</t>
  </si>
  <si>
    <t>USA-MW-USA-SW</t>
  </si>
  <si>
    <t>IRQ-SYR</t>
  </si>
  <si>
    <t>BFA-TGO</t>
  </si>
  <si>
    <t>CIV-LBR</t>
  </si>
  <si>
    <t>KHM-LAO</t>
  </si>
  <si>
    <t>RUS-CE-UKR</t>
  </si>
  <si>
    <t>CHN-GX-CHN-HN</t>
  </si>
  <si>
    <t>RUS-SO-UKR</t>
  </si>
  <si>
    <t>BRA-NW-BRA-WE</t>
  </si>
  <si>
    <t>AUT-ITA</t>
  </si>
  <si>
    <t>COL-PAN</t>
  </si>
  <si>
    <t>CHN-EM-CHN-WM</t>
  </si>
  <si>
    <t>ETH-SDN</t>
  </si>
  <si>
    <t>CAF-CMR</t>
  </si>
  <si>
    <t>ARM-IRN</t>
  </si>
  <si>
    <t>FIN-NOR</t>
  </si>
  <si>
    <t>CAN-AR-CAN-QC</t>
  </si>
  <si>
    <t>CHN-YU-LAO</t>
  </si>
  <si>
    <t>NER-NGA</t>
  </si>
  <si>
    <t>IND-NO-NPL</t>
  </si>
  <si>
    <t>USA-RA-USA-SS</t>
  </si>
  <si>
    <t>IRQ-JOR</t>
  </si>
  <si>
    <t>BRA-CN-BRA-J2</t>
  </si>
  <si>
    <t>COG-GAB</t>
  </si>
  <si>
    <t>BFA-CIV</t>
  </si>
  <si>
    <t>JPN-HO-JPN-TO</t>
  </si>
  <si>
    <t>BRA-SO-PRY</t>
  </si>
  <si>
    <t>CHN-WM-MNG</t>
  </si>
  <si>
    <t>IND-SO-IND-WE</t>
  </si>
  <si>
    <t>ARE-SAU</t>
  </si>
  <si>
    <t>CHN-XI-KAZ</t>
  </si>
  <si>
    <t>CHN-JS-CHN-SX</t>
  </si>
  <si>
    <t>CHN-HB-CHN-LI</t>
  </si>
  <si>
    <t>BRA-CW-BRA-J2</t>
  </si>
  <si>
    <t>BRA-CW-BRA-SE</t>
  </si>
  <si>
    <t>DEU-FRA</t>
  </si>
  <si>
    <t>IND-WE-PAK</t>
  </si>
  <si>
    <t>USA-RA-USA-SN</t>
  </si>
  <si>
    <t>HUN-UKR</t>
  </si>
  <si>
    <t>CHN-HN-CHN-SC</t>
  </si>
  <si>
    <t>LAO-VNM</t>
  </si>
  <si>
    <t>MOZ-ZWE</t>
  </si>
  <si>
    <t>CIV-MLI</t>
  </si>
  <si>
    <t>BWA-ZWE</t>
  </si>
  <si>
    <t>BWA-NAM</t>
  </si>
  <si>
    <t>USA-SA-USA-SS</t>
  </si>
  <si>
    <t>BRA-J2-BRA-NE</t>
  </si>
  <si>
    <t>USA-AZ-USA-RA</t>
  </si>
  <si>
    <t>CAF-TCD</t>
  </si>
  <si>
    <t>CMR-NGA</t>
  </si>
  <si>
    <t>CHN-JS-CHN-SI</t>
  </si>
  <si>
    <t>USA-SA-USA-SW</t>
  </si>
  <si>
    <t>RUS-CE-RUS-SO</t>
  </si>
  <si>
    <t>BGD-MMR</t>
  </si>
  <si>
    <t>ZAF-ZWE</t>
  </si>
  <si>
    <t>IRQ-SAU</t>
  </si>
  <si>
    <t>CMR-COG</t>
  </si>
  <si>
    <t>CMR-TCD</t>
  </si>
  <si>
    <t>COL-ECU</t>
  </si>
  <si>
    <t>MWI-TZA</t>
  </si>
  <si>
    <t>SVK-UKR</t>
  </si>
  <si>
    <t>BOL-BRA-WE</t>
  </si>
  <si>
    <t>TKM-UZB</t>
  </si>
  <si>
    <t>USA-MW-USA-RW</t>
  </si>
  <si>
    <t>BOL-PRY</t>
  </si>
  <si>
    <t>DZA-LBY</t>
  </si>
  <si>
    <t>KEN-SOM</t>
  </si>
  <si>
    <t>CAF-COG</t>
  </si>
  <si>
    <t>COL-VEN</t>
  </si>
  <si>
    <t>AFG-TKM</t>
  </si>
  <si>
    <t>DZA-MAR</t>
  </si>
  <si>
    <t>CAF-COD</t>
  </si>
  <si>
    <t>ARG-PRY</t>
  </si>
  <si>
    <t>GUY-VEN</t>
  </si>
  <si>
    <t>MLI-MRT</t>
  </si>
  <si>
    <t>MLI-SEN</t>
  </si>
  <si>
    <t>ESP-FRA</t>
  </si>
  <si>
    <t>CHN-XI-KGZ</t>
  </si>
  <si>
    <t>BWA-ZMB</t>
  </si>
  <si>
    <t>GTM-MEX</t>
  </si>
  <si>
    <t>SYR-TUR</t>
  </si>
  <si>
    <t>BRA-CW-BRA-NE</t>
  </si>
  <si>
    <t>SAU-YEM</t>
  </si>
  <si>
    <t>CHN-CH-CHN-SX</t>
  </si>
  <si>
    <t>CHN-HN-CHN-SX</t>
  </si>
  <si>
    <t>BRA-CW-BRA-SO</t>
  </si>
  <si>
    <t>TZA-UGA</t>
  </si>
  <si>
    <t>NOR-RUS-NW</t>
  </si>
  <si>
    <t>DJI-SOM</t>
  </si>
  <si>
    <t>USA-SA-USA-SN</t>
  </si>
  <si>
    <t>BRA-CN-SUR</t>
  </si>
  <si>
    <t>MLI-NER</t>
  </si>
  <si>
    <t>IND-NO-PAK</t>
  </si>
  <si>
    <t>FRA-ITA</t>
  </si>
  <si>
    <t>CAN-ON-USA-MW</t>
  </si>
  <si>
    <t>AZE-RUS-SO</t>
  </si>
  <si>
    <t>USA-MW-USA-RA</t>
  </si>
  <si>
    <t>BRA-NW-GUY</t>
  </si>
  <si>
    <t>BRA-CN-BRA-J3</t>
  </si>
  <si>
    <t>BRA-NW-SUR</t>
  </si>
  <si>
    <t>IND-NE-MMR</t>
  </si>
  <si>
    <t>CHN-YU-MMR</t>
  </si>
  <si>
    <t>ARG-CHL</t>
  </si>
  <si>
    <t>ECU-PER</t>
  </si>
  <si>
    <t>RWA-TZA</t>
  </si>
  <si>
    <t>AUS-SA-AUS-SW</t>
  </si>
  <si>
    <t>BDI-TZA</t>
  </si>
  <si>
    <t>CIV-GIN</t>
  </si>
  <si>
    <t>IND-NO-IND-WE</t>
  </si>
  <si>
    <t>BLZ-MEX</t>
  </si>
  <si>
    <t>NAM-ZAF</t>
  </si>
  <si>
    <t>MYS-THA</t>
  </si>
  <si>
    <t>IDN-MYS</t>
  </si>
  <si>
    <t>CHN-CH-CHN-HB</t>
  </si>
  <si>
    <t>OMN-SAU</t>
  </si>
  <si>
    <t>MEX-USA-ER</t>
  </si>
  <si>
    <t>CAN-SK-USA-NW</t>
  </si>
  <si>
    <t>CAN-NO-CAN-SK</t>
  </si>
  <si>
    <t>BRA-SO-URY</t>
  </si>
  <si>
    <t>MOZ-ZMB</t>
  </si>
  <si>
    <t>CHN-SC-CHN-TI</t>
  </si>
  <si>
    <t>CHN-TI-CHN-YU</t>
  </si>
  <si>
    <t>CHN-QI-CHN-TI</t>
  </si>
  <si>
    <t>CAN-AB-CAN-NO</t>
  </si>
  <si>
    <t>CAN-SK-USA-MW</t>
  </si>
  <si>
    <t>CHN-NI-CHN-SD</t>
  </si>
  <si>
    <t>CHN-XI-RUS-SI</t>
  </si>
  <si>
    <t>BRA-CN-BRA-NW</t>
  </si>
  <si>
    <t>IND-EA-IND-NO</t>
  </si>
  <si>
    <t>ARM-TUR</t>
  </si>
  <si>
    <t>GEO-TUR</t>
  </si>
  <si>
    <t>CHN-GU-CHN-JS</t>
  </si>
  <si>
    <t>JOR-SAU</t>
  </si>
  <si>
    <t>MOZ-MWI</t>
  </si>
  <si>
    <t>ARG-BRA-SO</t>
  </si>
  <si>
    <t>CHN-GX-VNM</t>
  </si>
  <si>
    <t>CHN-TI-IND-NO</t>
  </si>
  <si>
    <t>USA-AZ-USA-SS</t>
  </si>
  <si>
    <t>AFG-PAK</t>
  </si>
  <si>
    <t>KAZ-RUS-SI</t>
  </si>
  <si>
    <t>BRA-J2-BRA-J3</t>
  </si>
  <si>
    <t>RUS-SI-RUS-UR</t>
  </si>
  <si>
    <t>NER-TCD</t>
  </si>
  <si>
    <t>BRA-CN-GUY</t>
  </si>
  <si>
    <t>NAM-ZMB</t>
  </si>
  <si>
    <t>NGA-TCD</t>
  </si>
  <si>
    <t>CHN-JX-CHN-WM</t>
  </si>
  <si>
    <t>CHN-QI-CHN-XI</t>
  </si>
  <si>
    <t>CHN-GA-CHN-JS</t>
  </si>
  <si>
    <t>BRA-NE-BRA-SE</t>
  </si>
  <si>
    <t>BRA-CW-PRY</t>
  </si>
  <si>
    <t>BRN-MYS</t>
  </si>
  <si>
    <t>BRA-WE-PER</t>
  </si>
  <si>
    <t>CAN-MB-CAN-ON</t>
  </si>
  <si>
    <t>CHN-TI-MMR</t>
  </si>
  <si>
    <t>TZA-ZMB</t>
  </si>
  <si>
    <t>USA-CA-USA-NW</t>
  </si>
  <si>
    <t>IND-EA-IND-SO</t>
  </si>
  <si>
    <t>CAN-BC-CAN-NO</t>
  </si>
  <si>
    <t>CHN-XI-MNG</t>
  </si>
  <si>
    <t>BDI-COD</t>
  </si>
  <si>
    <t>CHN-NI-CHN-ZH</t>
  </si>
  <si>
    <t>AGO-NAM</t>
  </si>
  <si>
    <t>BRA-CN-BRA-CW</t>
  </si>
  <si>
    <t>AUS-QL-AUS-SA</t>
  </si>
  <si>
    <t>CHN-TI-CHN-XI</t>
  </si>
  <si>
    <t>CAN-NL-CAN-QC</t>
  </si>
  <si>
    <t>IRQ-TUR</t>
  </si>
  <si>
    <t>EGY-SDN</t>
  </si>
  <si>
    <t>BOL-PER</t>
  </si>
  <si>
    <t>CHN-GA-CHN-XI</t>
  </si>
  <si>
    <t>USA-AZ-USA-ER</t>
  </si>
  <si>
    <t>ERI-SOM</t>
  </si>
  <si>
    <t>CHN-YU-VNM</t>
  </si>
  <si>
    <t>BOL-BRA-CW</t>
  </si>
  <si>
    <t>USA-NW-USA-RA</t>
  </si>
  <si>
    <t>IND-EA-IND-WE</t>
  </si>
  <si>
    <t>COD-RWA</t>
  </si>
  <si>
    <t>COG-RWA</t>
  </si>
  <si>
    <t>AFG-IRN</t>
  </si>
  <si>
    <t>ETH-KEN</t>
  </si>
  <si>
    <t>KAZ-TKM</t>
  </si>
  <si>
    <t>CHN-XI-TJK</t>
  </si>
  <si>
    <t>AFG-CHN-XI</t>
  </si>
  <si>
    <t>BRA-CN-BRA-NE</t>
  </si>
  <si>
    <t>BRA-NW-VEN</t>
  </si>
  <si>
    <t>EGY-LBY</t>
  </si>
  <si>
    <t>CAN-MB-CAN-NO</t>
  </si>
  <si>
    <t>AZE-TUR</t>
  </si>
  <si>
    <t>OMN-YEM</t>
  </si>
  <si>
    <t>RUS-NW-RUS-UR</t>
  </si>
  <si>
    <t>USA-AZ-USA-NW</t>
  </si>
  <si>
    <t>BRA-NW-COL</t>
  </si>
  <si>
    <t>AGO-ZMB</t>
  </si>
  <si>
    <t>CAN-NO-USA-AK</t>
  </si>
  <si>
    <t>CHN-YU-CHN-ZH</t>
  </si>
  <si>
    <t>MNG-RUS-SI</t>
  </si>
  <si>
    <t>COD-ZMB</t>
  </si>
  <si>
    <t>COL-PER</t>
  </si>
  <si>
    <t>KAZ-RUS-UR</t>
  </si>
  <si>
    <t>BOL-CHL</t>
  </si>
  <si>
    <t>BRA-CW-BRA-WE</t>
  </si>
  <si>
    <t>IRN-PAK</t>
  </si>
  <si>
    <t>CHN-XI-IND-NO</t>
  </si>
  <si>
    <t>SDN-TCD</t>
  </si>
  <si>
    <t>BRA-CW-BRA-NW</t>
  </si>
  <si>
    <t>ARG-BOL</t>
  </si>
  <si>
    <t>CAF-SDN</t>
  </si>
  <si>
    <t>COD-UGA</t>
  </si>
  <si>
    <t>MEX-USA-AZ</t>
  </si>
  <si>
    <t>IRN-TUR</t>
  </si>
  <si>
    <t>IDN-TLS</t>
  </si>
  <si>
    <t>CAN-BC-USA-AK</t>
  </si>
  <si>
    <t>BRA-NW-PER</t>
  </si>
  <si>
    <t>AUS-SA-AUS-WA</t>
  </si>
  <si>
    <t>USA-MW-USA-NW</t>
  </si>
  <si>
    <t>MOZ-TZA</t>
  </si>
  <si>
    <t>LBY-TCD</t>
  </si>
  <si>
    <t>BRA-J3-BRA-SE</t>
  </si>
  <si>
    <t>KAZ-RUS-MV</t>
  </si>
  <si>
    <t>LBY-NER</t>
  </si>
  <si>
    <t>CHN-TI-PAK</t>
  </si>
  <si>
    <t>CHN-HE-CHN-XI</t>
  </si>
  <si>
    <t>CHL-PER</t>
  </si>
  <si>
    <t>MEX-USA-CA</t>
  </si>
  <si>
    <t>CHN-WM-RUS-SI</t>
  </si>
  <si>
    <t>DZA-NER</t>
  </si>
  <si>
    <t>AUS-NT-AUS-SA</t>
  </si>
  <si>
    <t>AUS-NT-AUS-WA</t>
  </si>
  <si>
    <t>COD-TZA</t>
  </si>
  <si>
    <t>COG-TZA</t>
  </si>
  <si>
    <t>LBY-SDN</t>
  </si>
  <si>
    <t>DZA-MRT</t>
  </si>
  <si>
    <t>CHN-XI-PAK</t>
  </si>
  <si>
    <t>AUS-NT-AUS-QL</t>
  </si>
  <si>
    <t>DZA-MLI</t>
  </si>
  <si>
    <t>CHN-GX-CHN-XI</t>
  </si>
  <si>
    <t>KAZ-RUS-CE</t>
  </si>
  <si>
    <t>CHN-HJ-RUS-SI</t>
  </si>
  <si>
    <t>RUS-FE-RUS-SI</t>
  </si>
  <si>
    <t>IDN-PNG</t>
  </si>
  <si>
    <t>Build cost + FOM (3.5% of Capex per year)</t>
  </si>
  <si>
    <t>Interface is per MW</t>
  </si>
  <si>
    <t>Economic life (yr)</t>
  </si>
  <si>
    <t>Zappa uses €2016. 1.5c scenario explorer uses 2010$.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</si>
</sst>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43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4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2013dollars.com/us/inflation/2016?endYear=2010&amp;amount=100" TargetMode="External"/><Relationship Id="rId3" Type="http://schemas.openxmlformats.org/officeDocument/2006/relationships/hyperlink" Target="https://ieeexplore.ieee.org/stamp/stamp.jsp?tp=&amp;arnumber=7888921" TargetMode="External"/><Relationship Id="rId7" Type="http://schemas.openxmlformats.org/officeDocument/2006/relationships/hyperlink" Target="https://www.macrotrends.net/2548/euro-dollar-exchange-rate-historical-chart" TargetMode="External"/><Relationship Id="rId2" Type="http://schemas.openxmlformats.org/officeDocument/2006/relationships/hyperlink" Target="https://reader.elsevier.com/reader/sd/pii/S1364032115016718?token=C5BEAD3A91A0A446C13A6C320E5270A2EB4C453E27E018845CB1A6CE1F69CB8464204C3815DC080F5B6DA1A80914F80F" TargetMode="External"/><Relationship Id="rId1" Type="http://schemas.openxmlformats.org/officeDocument/2006/relationships/hyperlink" Target="https://ieeexplore.ieee.org/stamp/stamp.jsp?tp=&amp;arnumber=4126468" TargetMode="External"/><Relationship Id="rId6" Type="http://schemas.openxmlformats.org/officeDocument/2006/relationships/hyperlink" Target="https://books.google.nl/books?id=uSw-OW5IgIQC&amp;pg=PA79&amp;lpg=PA79&amp;dq=hvdc+normalized+cost+per+km&amp;source=bl&amp;ots=lAsPLs_aNX&amp;sig=ACfU3U2aa_qlz4uRXVUgXKdJ0jUpuIKqDw&amp;hl=en&amp;sa=X&amp;ved=2ahUKEwiwu4Hw5JLpAhVGy6QKHS46C6M4ChDoATABegQIDBAB" TargetMode="External"/><Relationship Id="rId5" Type="http://schemas.openxmlformats.org/officeDocument/2006/relationships/hyperlink" Target="https://books.google.nl/books?id=i730DAAAQBAJ&amp;pg=PA108&amp;lpg=PA108&amp;dq=abb+break+even+distance+200+km+dc&amp;source=bl&amp;ots=WNce_m8Okw&amp;sig=ACfU3U1Hm7jwZCaR4JRDGIfdeDL2r796-A&amp;hl=en&amp;sa=X&amp;ved=2ahUKEwjDo_2M-pLpAhWBDOwKHd26C5MQ6AEwCXoECAoQAQ" TargetMode="External"/><Relationship Id="rId4" Type="http://schemas.openxmlformats.org/officeDocument/2006/relationships/hyperlink" Target="https://www.eia.gov/analysis/studies/electricity/hvdctransmission/pdf/transmission.pdf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nrel.gov/docs/fy19osti/73222.pdf" TargetMode="External"/><Relationship Id="rId1" Type="http://schemas.openxmlformats.org/officeDocument/2006/relationships/hyperlink" Target="https://www.in2013dollars.com/us/inflation/2013?endYear=2010&amp;amount=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31A2-7B67-425E-91BB-FA7097EB3138}">
  <dimension ref="A1:N585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2" max="2" width="15.42578125" customWidth="1"/>
    <col min="3" max="3" width="16.28515625" customWidth="1"/>
    <col min="4" max="4" width="12.140625" customWidth="1"/>
    <col min="5" max="5" width="18.140625" customWidth="1"/>
    <col min="6" max="6" width="23.28515625" customWidth="1"/>
    <col min="7" max="7" width="26.85546875" customWidth="1"/>
    <col min="8" max="8" width="21.140625" bestFit="1" customWidth="1"/>
    <col min="9" max="9" width="21.140625" customWidth="1"/>
    <col min="10" max="10" width="16.140625" bestFit="1" customWidth="1"/>
    <col min="11" max="12" width="13.42578125" bestFit="1" customWidth="1"/>
    <col min="14" max="14" width="22.140625" customWidth="1"/>
    <col min="15" max="15" width="14.5703125" customWidth="1"/>
  </cols>
  <sheetData>
    <row r="1" spans="1:14" x14ac:dyDescent="0.25">
      <c r="A1" s="3" t="s">
        <v>683</v>
      </c>
      <c r="B1" s="3" t="s">
        <v>684</v>
      </c>
      <c r="C1" s="3" t="s">
        <v>685</v>
      </c>
      <c r="D1" s="3" t="s">
        <v>686</v>
      </c>
      <c r="E1" s="3" t="s">
        <v>707</v>
      </c>
      <c r="F1" s="3" t="s">
        <v>775</v>
      </c>
      <c r="G1" s="3" t="s">
        <v>776</v>
      </c>
      <c r="H1" s="3" t="s">
        <v>746</v>
      </c>
      <c r="I1" s="3"/>
      <c r="J1" s="3" t="s">
        <v>736</v>
      </c>
      <c r="N1" s="3" t="s">
        <v>747</v>
      </c>
    </row>
    <row r="2" spans="1:14" x14ac:dyDescent="0.25">
      <c r="A2" t="s">
        <v>778</v>
      </c>
      <c r="B2" t="s">
        <v>424</v>
      </c>
      <c r="C2" t="s">
        <v>423</v>
      </c>
      <c r="D2">
        <f>ROUND(ACOS(COS(RADIANS(90-VLOOKUP(B2,Centerpoints!$A$2:$F$259,5,0)))*COS(RADIANS(90-VLOOKUP(C2,Centerpoints!$A$2:$F$259,5,0)))+SIN(RADIANS(90-VLOOKUP(B2,Centerpoints!$A$2:$F$259,5,0)))*SIN(RADIANS(90-VLOOKUP(C2,Centerpoints!$A$2:$F$259,5,0)))*COS(RADIANS(VLOOKUP(B2,Centerpoints!$A$2:$F$259,6,0)-VLOOKUP(C2,Centerpoints!$A$2:$F$259,6,0))))*6371,0)</f>
        <v>9</v>
      </c>
      <c r="E2" t="str">
        <f>IF(ISNA(VLOOKUP(LEFT(A2,LEN(A2)),$N$2:$N$270,1,0)),IF(D2&gt;'Costs and losses lines'!$E$32,"HVDC","HVAC"),"Subsea")</f>
        <v>HVAC</v>
      </c>
      <c r="F2" s="2">
        <f>ROUND(((HLOOKUP(E2,'Costs and losses lines'!$B$12:$D$14,2,0)*$J$2*D2)+(HLOOKUP(E2,'Costs and losses lines'!$B$12:$D$14,3,0)*$J$2*2))*'Costs and losses lines'!$E$24/1000,0)</f>
        <v>840087</v>
      </c>
      <c r="G2" s="2">
        <f>ROUND(F2*0.035,0)</f>
        <v>29403</v>
      </c>
      <c r="H2">
        <f>ROUND((HLOOKUP(E2,'Costs and losses lines'!$B$12:$D$17,4,0)/10000*D2)+(HLOOKUP(E2,'Costs and losses lines'!$B$12:$D$16,5,0)/100),3)</f>
        <v>1E-3</v>
      </c>
      <c r="I2" t="str">
        <f>LEFT(A2,LEN(A2)-4)</f>
        <v>COD</v>
      </c>
      <c r="J2">
        <f>'Costs and losses lines'!$B$33</f>
        <v>10000</v>
      </c>
      <c r="N2" t="s">
        <v>708</v>
      </c>
    </row>
    <row r="3" spans="1:14" x14ac:dyDescent="0.25">
      <c r="A3" t="s">
        <v>779</v>
      </c>
      <c r="B3" t="s">
        <v>401</v>
      </c>
      <c r="C3" t="s">
        <v>517</v>
      </c>
      <c r="D3">
        <f>ROUND(ACOS(COS(RADIANS(90-VLOOKUP(B3,Centerpoints!$A$2:$F$259,5,0)))*COS(RADIANS(90-VLOOKUP(C3,Centerpoints!$A$2:$F$259,5,0)))+SIN(RADIANS(90-VLOOKUP(B3,Centerpoints!$A$2:$F$259,5,0)))*SIN(RADIANS(90-VLOOKUP(C3,Centerpoints!$A$2:$F$259,5,0)))*COS(RADIANS(VLOOKUP(B3,Centerpoints!$A$2:$F$259,6,0)-VLOOKUP(C3,Centerpoints!$A$2:$F$259,6,0))))*6371,0)</f>
        <v>56</v>
      </c>
      <c r="E3" t="str">
        <f>IF(ISNA(VLOOKUP(LEFT(A3,LEN(A3)),$N$2:$N$270,1,0)),IF(D3&gt;'Costs and losses lines'!$E$32,"HVDC","HVAC"),"Subsea")</f>
        <v>HVAC</v>
      </c>
      <c r="F3" s="2">
        <f>ROUND(((HLOOKUP(E3,'Costs and losses lines'!$B$12:$D$14,2,0)*$J$2*D3)+(HLOOKUP(E3,'Costs and losses lines'!$B$12:$D$14,3,0)*$J$2*2))*'Costs and losses lines'!$E$24/1000,0)</f>
        <v>1140580</v>
      </c>
      <c r="G3" s="2">
        <f t="shared" ref="G3:G66" si="0">ROUND(F3*0.035,0)</f>
        <v>39920</v>
      </c>
      <c r="H3">
        <f>ROUND((HLOOKUP(E3,'Costs and losses lines'!$B$12:$D$17,4,0)/10000*D3)+(HLOOKUP(E3,'Costs and losses lines'!$B$12:$D$16,5,0)/100),3)</f>
        <v>4.0000000000000001E-3</v>
      </c>
      <c r="I3" t="str">
        <f t="shared" ref="I3:I66" si="1">LEFT(A3,LEN(A3)-4)</f>
        <v>AUT</v>
      </c>
      <c r="N3" t="s">
        <v>709</v>
      </c>
    </row>
    <row r="4" spans="1:14" x14ac:dyDescent="0.25">
      <c r="A4" t="s">
        <v>780</v>
      </c>
      <c r="B4" t="s">
        <v>471</v>
      </c>
      <c r="C4" t="s">
        <v>529</v>
      </c>
      <c r="D4">
        <f>ROUND(ACOS(COS(RADIANS(90-VLOOKUP(B4,Centerpoints!$A$2:$F$259,5,0)))*COS(RADIANS(90-VLOOKUP(C4,Centerpoints!$A$2:$F$259,5,0)))+SIN(RADIANS(90-VLOOKUP(B4,Centerpoints!$A$2:$F$259,5,0)))*SIN(RADIANS(90-VLOOKUP(C4,Centerpoints!$A$2:$F$259,5,0)))*COS(RADIANS(VLOOKUP(B4,Centerpoints!$A$2:$F$259,6,0)-VLOOKUP(C4,Centerpoints!$A$2:$F$259,6,0))))*6371,0)</f>
        <v>84</v>
      </c>
      <c r="E4" t="str">
        <f>IF(ISNA(VLOOKUP(LEFT(A4,LEN(A4)),$N$2:$N$270,1,0)),IF(D4&gt;'Costs and losses lines'!$E$32,"HVDC","HVAC"),"Subsea")</f>
        <v>HVAC</v>
      </c>
      <c r="F4" s="2">
        <f>ROUND(((HLOOKUP(E4,'Costs and losses lines'!$B$12:$D$14,2,0)*$J$2*D4)+(HLOOKUP(E4,'Costs and losses lines'!$B$12:$D$14,3,0)*$J$2*2))*'Costs and losses lines'!$E$24/1000,0)</f>
        <v>1319598</v>
      </c>
      <c r="G4" s="2">
        <f t="shared" si="0"/>
        <v>46186</v>
      </c>
      <c r="H4">
        <f>ROUND((HLOOKUP(E4,'Costs and losses lines'!$B$12:$D$17,4,0)/10000*D4)+(HLOOKUP(E4,'Costs and losses lines'!$B$12:$D$16,5,0)/100),3)</f>
        <v>6.0000000000000001E-3</v>
      </c>
      <c r="I4" t="str">
        <f t="shared" si="1"/>
        <v>LBN</v>
      </c>
      <c r="N4" t="s">
        <v>710</v>
      </c>
    </row>
    <row r="5" spans="1:14" x14ac:dyDescent="0.25">
      <c r="A5" t="s">
        <v>781</v>
      </c>
      <c r="B5" t="s">
        <v>560</v>
      </c>
      <c r="C5" t="s">
        <v>566</v>
      </c>
      <c r="D5">
        <f>ROUND(ACOS(COS(RADIANS(90-VLOOKUP(B5,Centerpoints!$A$2:$F$259,5,0)))*COS(RADIANS(90-VLOOKUP(C5,Centerpoints!$A$2:$F$259,5,0)))+SIN(RADIANS(90-VLOOKUP(B5,Centerpoints!$A$2:$F$259,5,0)))*SIN(RADIANS(90-VLOOKUP(C5,Centerpoints!$A$2:$F$259,5,0)))*COS(RADIANS(VLOOKUP(B5,Centerpoints!$A$2:$F$259,6,0)-VLOOKUP(C5,Centerpoints!$A$2:$F$259,6,0))))*6371,0)</f>
        <v>94</v>
      </c>
      <c r="E5" t="str">
        <f>IF(ISNA(VLOOKUP(LEFT(A5,LEN(A5)),$N$2:$N$270,1,0)),IF(D5&gt;'Costs and losses lines'!$E$32,"HVDC","HVAC"),"Subsea")</f>
        <v>HVAC</v>
      </c>
      <c r="F5" s="2">
        <f>ROUND(((HLOOKUP(E5,'Costs and losses lines'!$B$12:$D$14,2,0)*$J$2*D5)+(HLOOKUP(E5,'Costs and losses lines'!$B$12:$D$14,3,0)*$J$2*2))*'Costs and losses lines'!$E$24/1000,0)</f>
        <v>1383532</v>
      </c>
      <c r="G5" s="2">
        <f t="shared" si="0"/>
        <v>48424</v>
      </c>
      <c r="H5">
        <f>ROUND((HLOOKUP(E5,'Costs and losses lines'!$B$12:$D$17,4,0)/10000*D5)+(HLOOKUP(E5,'Costs and losses lines'!$B$12:$D$16,5,0)/100),3)</f>
        <v>6.0000000000000001E-3</v>
      </c>
      <c r="I5" t="str">
        <f t="shared" si="1"/>
        <v>BRA-J1-BR</v>
      </c>
      <c r="N5" t="s">
        <v>711</v>
      </c>
    </row>
    <row r="6" spans="1:14" x14ac:dyDescent="0.25">
      <c r="A6" t="s">
        <v>782</v>
      </c>
      <c r="B6" t="s">
        <v>583</v>
      </c>
      <c r="C6" t="s">
        <v>597</v>
      </c>
      <c r="D6">
        <f>ROUND(ACOS(COS(RADIANS(90-VLOOKUP(B6,Centerpoints!$A$2:$F$259,5,0)))*COS(RADIANS(90-VLOOKUP(C6,Centerpoints!$A$2:$F$259,5,0)))+SIN(RADIANS(90-VLOOKUP(B6,Centerpoints!$A$2:$F$259,5,0)))*SIN(RADIANS(90-VLOOKUP(C6,Centerpoints!$A$2:$F$259,5,0)))*COS(RADIANS(VLOOKUP(B6,Centerpoints!$A$2:$F$259,6,0)-VLOOKUP(C6,Centerpoints!$A$2:$F$259,6,0))))*6371,0)</f>
        <v>107</v>
      </c>
      <c r="E6" t="str">
        <f>IF(ISNA(VLOOKUP(LEFT(A6,LEN(A6)),$N$2:$N$270,1,0)),IF(D6&gt;'Costs and losses lines'!$E$32,"HVDC","HVAC"),"Subsea")</f>
        <v>HVAC</v>
      </c>
      <c r="F6" s="2">
        <f>ROUND(((HLOOKUP(E6,'Costs and losses lines'!$B$12:$D$14,2,0)*$J$2*D6)+(HLOOKUP(E6,'Costs and losses lines'!$B$12:$D$14,3,0)*$J$2*2))*'Costs and losses lines'!$E$24/1000,0)</f>
        <v>1466648</v>
      </c>
      <c r="G6" s="2">
        <f t="shared" si="0"/>
        <v>51333</v>
      </c>
      <c r="H6">
        <f>ROUND((HLOOKUP(E6,'Costs and losses lines'!$B$12:$D$17,4,0)/10000*D6)+(HLOOKUP(E6,'Costs and losses lines'!$B$12:$D$16,5,0)/100),3)</f>
        <v>7.0000000000000001E-3</v>
      </c>
      <c r="I6" t="str">
        <f t="shared" si="1"/>
        <v>CHN-GD-CH</v>
      </c>
      <c r="J6" s="9"/>
      <c r="K6" s="9"/>
      <c r="L6" s="9"/>
      <c r="N6" t="s">
        <v>712</v>
      </c>
    </row>
    <row r="7" spans="1:14" x14ac:dyDescent="0.25">
      <c r="A7" t="s">
        <v>783</v>
      </c>
      <c r="B7" t="s">
        <v>461</v>
      </c>
      <c r="C7" t="s">
        <v>464</v>
      </c>
      <c r="D7">
        <f>ROUND(ACOS(COS(RADIANS(90-VLOOKUP(B7,Centerpoints!$A$2:$F$259,5,0)))*COS(RADIANS(90-VLOOKUP(C7,Centerpoints!$A$2:$F$259,5,0)))+SIN(RADIANS(90-VLOOKUP(B7,Centerpoints!$A$2:$F$259,5,0)))*SIN(RADIANS(90-VLOOKUP(C7,Centerpoints!$A$2:$F$259,5,0)))*COS(RADIANS(VLOOKUP(B7,Centerpoints!$A$2:$F$259,6,0)-VLOOKUP(C7,Centerpoints!$A$2:$F$259,6,0))))*6371,0)</f>
        <v>111</v>
      </c>
      <c r="E7" t="str">
        <f>IF(ISNA(VLOOKUP(LEFT(A7,LEN(A7)),$N$2:$N$270,1,0)),IF(D7&gt;'Costs and losses lines'!$E$32,"HVDC","HVAC"),"Subsea")</f>
        <v>HVAC</v>
      </c>
      <c r="F7" s="2">
        <f>ROUND(((HLOOKUP(E7,'Costs and losses lines'!$B$12:$D$14,2,0)*$J$2*D7)+(HLOOKUP(E7,'Costs and losses lines'!$B$12:$D$14,3,0)*$J$2*2))*'Costs and losses lines'!$E$24/1000,0)</f>
        <v>1492222</v>
      </c>
      <c r="G7" s="2">
        <f t="shared" si="0"/>
        <v>52228</v>
      </c>
      <c r="H7">
        <f>ROUND((HLOOKUP(E7,'Costs and losses lines'!$B$12:$D$17,4,0)/10000*D7)+(HLOOKUP(E7,'Costs and losses lines'!$B$12:$D$16,5,0)/100),3)</f>
        <v>7.0000000000000001E-3</v>
      </c>
      <c r="I7" t="str">
        <f t="shared" si="1"/>
        <v>ISR</v>
      </c>
      <c r="N7" t="s">
        <v>713</v>
      </c>
    </row>
    <row r="8" spans="1:14" x14ac:dyDescent="0.25">
      <c r="A8" t="s">
        <v>784</v>
      </c>
      <c r="B8" t="s">
        <v>578</v>
      </c>
      <c r="C8" t="s">
        <v>606</v>
      </c>
      <c r="D8">
        <f>ROUND(ACOS(COS(RADIANS(90-VLOOKUP(B8,Centerpoints!$A$2:$F$259,5,0)))*COS(RADIANS(90-VLOOKUP(C8,Centerpoints!$A$2:$F$259,5,0)))+SIN(RADIANS(90-VLOOKUP(B8,Centerpoints!$A$2:$F$259,5,0)))*SIN(RADIANS(90-VLOOKUP(C8,Centerpoints!$A$2:$F$259,5,0)))*COS(RADIANS(VLOOKUP(B8,Centerpoints!$A$2:$F$259,6,0)-VLOOKUP(C8,Centerpoints!$A$2:$F$259,6,0))))*6371,0)</f>
        <v>113</v>
      </c>
      <c r="E8" t="str">
        <f>IF(ISNA(VLOOKUP(LEFT(A8,LEN(A8)),$N$2:$N$270,1,0)),IF(D8&gt;'Costs and losses lines'!$E$32,"HVDC","HVAC"),"Subsea")</f>
        <v>HVAC</v>
      </c>
      <c r="F8" s="2">
        <f>ROUND(((HLOOKUP(E8,'Costs and losses lines'!$B$12:$D$14,2,0)*$J$2*D8)+(HLOOKUP(E8,'Costs and losses lines'!$B$12:$D$14,3,0)*$J$2*2))*'Costs and losses lines'!$E$24/1000,0)</f>
        <v>1505009</v>
      </c>
      <c r="G8" s="2">
        <f t="shared" si="0"/>
        <v>52675</v>
      </c>
      <c r="H8">
        <f>ROUND((HLOOKUP(E8,'Costs and losses lines'!$B$12:$D$17,4,0)/10000*D8)+(HLOOKUP(E8,'Costs and losses lines'!$B$12:$D$16,5,0)/100),3)</f>
        <v>8.0000000000000002E-3</v>
      </c>
      <c r="I8" t="str">
        <f t="shared" si="1"/>
        <v>CHN-BE-CH</v>
      </c>
      <c r="N8" t="s">
        <v>714</v>
      </c>
    </row>
    <row r="9" spans="1:14" x14ac:dyDescent="0.25">
      <c r="A9" t="s">
        <v>785</v>
      </c>
      <c r="B9" t="s">
        <v>427</v>
      </c>
      <c r="C9" t="s">
        <v>518</v>
      </c>
      <c r="D9">
        <f>ROUND(ACOS(COS(RADIANS(90-VLOOKUP(B9,Centerpoints!$A$2:$F$259,5,0)))*COS(RADIANS(90-VLOOKUP(C9,Centerpoints!$A$2:$F$259,5,0)))+SIN(RADIANS(90-VLOOKUP(B9,Centerpoints!$A$2:$F$259,5,0)))*SIN(RADIANS(90-VLOOKUP(C9,Centerpoints!$A$2:$F$259,5,0)))*COS(RADIANS(VLOOKUP(B9,Centerpoints!$A$2:$F$259,6,0)-VLOOKUP(C9,Centerpoints!$A$2:$F$259,6,0))))*6371,0)</f>
        <v>118</v>
      </c>
      <c r="E9" t="str">
        <f>IF(ISNA(VLOOKUP(LEFT(A9,LEN(A9)),$N$2:$N$270,1,0)),IF(D9&gt;'Costs and losses lines'!$E$32,"HVDC","HVAC"),"Subsea")</f>
        <v>HVAC</v>
      </c>
      <c r="F9" s="2">
        <f>ROUND(((HLOOKUP(E9,'Costs and losses lines'!$B$12:$D$14,2,0)*$J$2*D9)+(HLOOKUP(E9,'Costs and losses lines'!$B$12:$D$14,3,0)*$J$2*2))*'Costs and losses lines'!$E$24/1000,0)</f>
        <v>1536976</v>
      </c>
      <c r="G9" s="2">
        <f t="shared" si="0"/>
        <v>53794</v>
      </c>
      <c r="H9">
        <f>ROUND((HLOOKUP(E9,'Costs and losses lines'!$B$12:$D$17,4,0)/10000*D9)+(HLOOKUP(E9,'Costs and losses lines'!$B$12:$D$16,5,0)/100),3)</f>
        <v>8.0000000000000002E-3</v>
      </c>
      <c r="I9" t="str">
        <f t="shared" si="1"/>
        <v>HRV</v>
      </c>
      <c r="N9" t="s">
        <v>715</v>
      </c>
    </row>
    <row r="10" spans="1:14" x14ac:dyDescent="0.25">
      <c r="A10" t="s">
        <v>786</v>
      </c>
      <c r="B10" t="s">
        <v>489</v>
      </c>
      <c r="C10" t="s">
        <v>526</v>
      </c>
      <c r="D10">
        <f>ROUND(ACOS(COS(RADIANS(90-VLOOKUP(B10,Centerpoints!$A$2:$F$259,5,0)))*COS(RADIANS(90-VLOOKUP(C10,Centerpoints!$A$2:$F$259,5,0)))+SIN(RADIANS(90-VLOOKUP(B10,Centerpoints!$A$2:$F$259,5,0)))*SIN(RADIANS(90-VLOOKUP(C10,Centerpoints!$A$2:$F$259,5,0)))*COS(RADIANS(VLOOKUP(B10,Centerpoints!$A$2:$F$259,6,0)-VLOOKUP(C10,Centerpoints!$A$2:$F$259,6,0))))*6371,0)</f>
        <v>122</v>
      </c>
      <c r="E10" t="str">
        <f>IF(ISNA(VLOOKUP(LEFT(A10,LEN(A10)),$N$2:$N$270,1,0)),IF(D10&gt;'Costs and losses lines'!$E$32,"HVDC","HVAC"),"Subsea")</f>
        <v>HVAC</v>
      </c>
      <c r="F10" s="2">
        <f>ROUND(((HLOOKUP(E10,'Costs and losses lines'!$B$12:$D$14,2,0)*$J$2*D10)+(HLOOKUP(E10,'Costs and losses lines'!$B$12:$D$14,3,0)*$J$2*2))*'Costs and losses lines'!$E$24/1000,0)</f>
        <v>1562550</v>
      </c>
      <c r="G10" s="2">
        <f t="shared" si="0"/>
        <v>54689</v>
      </c>
      <c r="H10">
        <f>ROUND((HLOOKUP(E10,'Costs and losses lines'!$B$12:$D$17,4,0)/10000*D10)+(HLOOKUP(E10,'Costs and losses lines'!$B$12:$D$16,5,0)/100),3)</f>
        <v>8.0000000000000002E-3</v>
      </c>
      <c r="I10" t="str">
        <f t="shared" si="1"/>
        <v>MOZ</v>
      </c>
      <c r="N10" t="s">
        <v>716</v>
      </c>
    </row>
    <row r="11" spans="1:14" x14ac:dyDescent="0.25">
      <c r="A11" t="s">
        <v>787</v>
      </c>
      <c r="B11" t="s">
        <v>450</v>
      </c>
      <c r="C11" t="s">
        <v>515</v>
      </c>
      <c r="D11">
        <f>ROUND(ACOS(COS(RADIANS(90-VLOOKUP(B11,Centerpoints!$A$2:$F$259,5,0)))*COS(RADIANS(90-VLOOKUP(C11,Centerpoints!$A$2:$F$259,5,0)))+SIN(RADIANS(90-VLOOKUP(B11,Centerpoints!$A$2:$F$259,5,0)))*SIN(RADIANS(90-VLOOKUP(C11,Centerpoints!$A$2:$F$259,5,0)))*COS(RADIANS(VLOOKUP(B11,Centerpoints!$A$2:$F$259,6,0)-VLOOKUP(C11,Centerpoints!$A$2:$F$259,6,0))))*6371,0)</f>
        <v>128</v>
      </c>
      <c r="E11" t="str">
        <f>IF(ISNA(VLOOKUP(LEFT(A11,LEN(A11)),$N$2:$N$270,1,0)),IF(D11&gt;'Costs and losses lines'!$E$32,"HVDC","HVAC"),"Subsea")</f>
        <v>HVAC</v>
      </c>
      <c r="F11" s="2">
        <f>ROUND(((HLOOKUP(E11,'Costs and losses lines'!$B$12:$D$14,2,0)*$J$2*D11)+(HLOOKUP(E11,'Costs and losses lines'!$B$12:$D$14,3,0)*$J$2*2))*'Costs and losses lines'!$E$24/1000,0)</f>
        <v>1600911</v>
      </c>
      <c r="G11" s="2">
        <f t="shared" si="0"/>
        <v>56032</v>
      </c>
      <c r="H11">
        <f>ROUND((HLOOKUP(E11,'Costs and losses lines'!$B$12:$D$17,4,0)/10000*D11)+(HLOOKUP(E11,'Costs and losses lines'!$B$12:$D$16,5,0)/100),3)</f>
        <v>8.9999999999999993E-3</v>
      </c>
      <c r="I11" t="str">
        <f t="shared" si="1"/>
        <v>GIN</v>
      </c>
      <c r="N11" t="s">
        <v>717</v>
      </c>
    </row>
    <row r="12" spans="1:14" x14ac:dyDescent="0.25">
      <c r="A12" t="s">
        <v>788</v>
      </c>
      <c r="B12" t="s">
        <v>583</v>
      </c>
      <c r="C12" t="s">
        <v>590</v>
      </c>
      <c r="D12">
        <f>ROUND(ACOS(COS(RADIANS(90-VLOOKUP(B12,Centerpoints!$A$2:$F$259,5,0)))*COS(RADIANS(90-VLOOKUP(C12,Centerpoints!$A$2:$F$259,5,0)))+SIN(RADIANS(90-VLOOKUP(B12,Centerpoints!$A$2:$F$259,5,0)))*SIN(RADIANS(90-VLOOKUP(C12,Centerpoints!$A$2:$F$259,5,0)))*COS(RADIANS(VLOOKUP(B12,Centerpoints!$A$2:$F$259,6,0)-VLOOKUP(C12,Centerpoints!$A$2:$F$259,6,0))))*6371,0)</f>
        <v>128</v>
      </c>
      <c r="E12" t="str">
        <f>IF(ISNA(VLOOKUP(LEFT(A12,LEN(A12)),$N$2:$N$270,1,0)),IF(D12&gt;'Costs and losses lines'!$E$32,"HVDC","HVAC"),"Subsea")</f>
        <v>HVAC</v>
      </c>
      <c r="F12" s="2">
        <f>ROUND(((HLOOKUP(E12,'Costs and losses lines'!$B$12:$D$14,2,0)*$J$2*D12)+(HLOOKUP(E12,'Costs and losses lines'!$B$12:$D$14,3,0)*$J$2*2))*'Costs and losses lines'!$E$24/1000,0)</f>
        <v>1600911</v>
      </c>
      <c r="G12" s="2">
        <f t="shared" si="0"/>
        <v>56032</v>
      </c>
      <c r="H12">
        <f>ROUND((HLOOKUP(E12,'Costs and losses lines'!$B$12:$D$17,4,0)/10000*D12)+(HLOOKUP(E12,'Costs and losses lines'!$B$12:$D$16,5,0)/100),3)</f>
        <v>8.9999999999999993E-3</v>
      </c>
      <c r="I12" t="str">
        <f t="shared" si="1"/>
        <v>CHN-GD-CH</v>
      </c>
      <c r="N12" t="s">
        <v>718</v>
      </c>
    </row>
    <row r="13" spans="1:14" x14ac:dyDescent="0.25">
      <c r="A13" t="s">
        <v>789</v>
      </c>
      <c r="B13" t="s">
        <v>640</v>
      </c>
      <c r="C13" t="s">
        <v>643</v>
      </c>
      <c r="D13">
        <f>ROUND(ACOS(COS(RADIANS(90-VLOOKUP(B13,Centerpoints!$A$2:$F$259,5,0)))*COS(RADIANS(90-VLOOKUP(C13,Centerpoints!$A$2:$F$259,5,0)))+SIN(RADIANS(90-VLOOKUP(B13,Centerpoints!$A$2:$F$259,5,0)))*SIN(RADIANS(90-VLOOKUP(C13,Centerpoints!$A$2:$F$259,5,0)))*COS(RADIANS(VLOOKUP(B13,Centerpoints!$A$2:$F$259,6,0)-VLOOKUP(C13,Centerpoints!$A$2:$F$259,6,0))))*6371,0)</f>
        <v>128</v>
      </c>
      <c r="E13" t="str">
        <f>IF(ISNA(VLOOKUP(LEFT(A13,LEN(A13)),$N$2:$N$270,1,0)),IF(D13&gt;'Costs and losses lines'!$E$32,"HVDC","HVAC"),"Subsea")</f>
        <v>HVAC</v>
      </c>
      <c r="F13" s="2">
        <f>ROUND(((HLOOKUP(E13,'Costs and losses lines'!$B$12:$D$14,2,0)*$J$2*D13)+(HLOOKUP(E13,'Costs and losses lines'!$B$12:$D$14,3,0)*$J$2*2))*'Costs and losses lines'!$E$24/1000,0)</f>
        <v>1600911</v>
      </c>
      <c r="G13" s="2">
        <f t="shared" si="0"/>
        <v>56032</v>
      </c>
      <c r="H13">
        <f>ROUND((HLOOKUP(E13,'Costs and losses lines'!$B$12:$D$17,4,0)/10000*D13)+(HLOOKUP(E13,'Costs and losses lines'!$B$12:$D$16,5,0)/100),3)</f>
        <v>8.9999999999999993E-3</v>
      </c>
      <c r="I13" t="str">
        <f t="shared" si="1"/>
        <v>USA-NY-US</v>
      </c>
      <c r="N13" t="s">
        <v>719</v>
      </c>
    </row>
    <row r="14" spans="1:14" x14ac:dyDescent="0.25">
      <c r="A14" t="s">
        <v>790</v>
      </c>
      <c r="B14" t="s">
        <v>396</v>
      </c>
      <c r="C14" t="s">
        <v>487</v>
      </c>
      <c r="D14">
        <f>ROUND(ACOS(COS(RADIANS(90-VLOOKUP(B14,Centerpoints!$A$2:$F$259,5,0)))*COS(RADIANS(90-VLOOKUP(C14,Centerpoints!$A$2:$F$259,5,0)))+SIN(RADIANS(90-VLOOKUP(B14,Centerpoints!$A$2:$F$259,5,0)))*SIN(RADIANS(90-VLOOKUP(C14,Centerpoints!$A$2:$F$259,5,0)))*COS(RADIANS(VLOOKUP(B14,Centerpoints!$A$2:$F$259,6,0)-VLOOKUP(C14,Centerpoints!$A$2:$F$259,6,0))))*6371,0)</f>
        <v>132</v>
      </c>
      <c r="E14" t="str">
        <f>IF(ISNA(VLOOKUP(LEFT(A14,LEN(A14)),$N$2:$N$270,1,0)),IF(D14&gt;'Costs and losses lines'!$E$32,"HVDC","HVAC"),"Subsea")</f>
        <v>HVAC</v>
      </c>
      <c r="F14" s="2">
        <f>ROUND(((HLOOKUP(E14,'Costs and losses lines'!$B$12:$D$14,2,0)*$J$2*D14)+(HLOOKUP(E14,'Costs and losses lines'!$B$12:$D$14,3,0)*$J$2*2))*'Costs and losses lines'!$E$24/1000,0)</f>
        <v>1626485</v>
      </c>
      <c r="G14" s="2">
        <f t="shared" si="0"/>
        <v>56927</v>
      </c>
      <c r="H14">
        <f>ROUND((HLOOKUP(E14,'Costs and losses lines'!$B$12:$D$17,4,0)/10000*D14)+(HLOOKUP(E14,'Costs and losses lines'!$B$12:$D$16,5,0)/100),3)</f>
        <v>8.9999999999999993E-3</v>
      </c>
      <c r="I14" t="str">
        <f t="shared" si="1"/>
        <v>ALB</v>
      </c>
      <c r="N14" t="s">
        <v>720</v>
      </c>
    </row>
    <row r="15" spans="1:14" x14ac:dyDescent="0.25">
      <c r="A15" t="s">
        <v>791</v>
      </c>
      <c r="B15" t="s">
        <v>577</v>
      </c>
      <c r="C15" t="s">
        <v>594</v>
      </c>
      <c r="D15">
        <f>ROUND(ACOS(COS(RADIANS(90-VLOOKUP(B15,Centerpoints!$A$2:$F$259,5,0)))*COS(RADIANS(90-VLOOKUP(C15,Centerpoints!$A$2:$F$259,5,0)))+SIN(RADIANS(90-VLOOKUP(B15,Centerpoints!$A$2:$F$259,5,0)))*SIN(RADIANS(90-VLOOKUP(C15,Centerpoints!$A$2:$F$259,5,0)))*COS(RADIANS(VLOOKUP(B15,Centerpoints!$A$2:$F$259,6,0)-VLOOKUP(C15,Centerpoints!$A$2:$F$259,6,0))))*6371,0)</f>
        <v>143</v>
      </c>
      <c r="E15" t="str">
        <f>IF(ISNA(VLOOKUP(LEFT(A15,LEN(A15)),$N$2:$N$270,1,0)),IF(D15&gt;'Costs and losses lines'!$E$32,"HVDC","HVAC"),"Subsea")</f>
        <v>HVAC</v>
      </c>
      <c r="F15" s="2">
        <f>ROUND(((HLOOKUP(E15,'Costs and losses lines'!$B$12:$D$14,2,0)*$J$2*D15)+(HLOOKUP(E15,'Costs and losses lines'!$B$12:$D$14,3,0)*$J$2*2))*'Costs and losses lines'!$E$24/1000,0)</f>
        <v>1696813</v>
      </c>
      <c r="G15" s="2">
        <f t="shared" si="0"/>
        <v>59388</v>
      </c>
      <c r="H15">
        <f>ROUND((HLOOKUP(E15,'Costs and losses lines'!$B$12:$D$17,4,0)/10000*D15)+(HLOOKUP(E15,'Costs and losses lines'!$B$12:$D$16,5,0)/100),3)</f>
        <v>0.01</v>
      </c>
      <c r="I15" t="str">
        <f t="shared" si="1"/>
        <v>CHN-AN-CH</v>
      </c>
      <c r="N15" t="s">
        <v>721</v>
      </c>
    </row>
    <row r="16" spans="1:14" x14ac:dyDescent="0.25">
      <c r="A16" t="s">
        <v>792</v>
      </c>
      <c r="B16" t="s">
        <v>408</v>
      </c>
      <c r="C16" t="s">
        <v>535</v>
      </c>
      <c r="D16">
        <f>ROUND(ACOS(COS(RADIANS(90-VLOOKUP(B16,Centerpoints!$A$2:$F$259,5,0)))*COS(RADIANS(90-VLOOKUP(C16,Centerpoints!$A$2:$F$259,5,0)))+SIN(RADIANS(90-VLOOKUP(B16,Centerpoints!$A$2:$F$259,5,0)))*SIN(RADIANS(90-VLOOKUP(C16,Centerpoints!$A$2:$F$259,5,0)))*COS(RADIANS(VLOOKUP(B16,Centerpoints!$A$2:$F$259,6,0)-VLOOKUP(C16,Centerpoints!$A$2:$F$259,6,0))))*6371,0)</f>
        <v>145</v>
      </c>
      <c r="E16" t="str">
        <f>IF(ISNA(VLOOKUP(LEFT(A16,LEN(A16)),$N$2:$N$270,1,0)),IF(D16&gt;'Costs and losses lines'!$E$32,"HVDC","HVAC"),"Subsea")</f>
        <v>HVAC</v>
      </c>
      <c r="F16" s="2">
        <f>ROUND(((HLOOKUP(E16,'Costs and losses lines'!$B$12:$D$14,2,0)*$J$2*D16)+(HLOOKUP(E16,'Costs and losses lines'!$B$12:$D$14,3,0)*$J$2*2))*'Costs and losses lines'!$E$24/1000,0)</f>
        <v>1709600</v>
      </c>
      <c r="G16" s="2">
        <f t="shared" si="0"/>
        <v>59836</v>
      </c>
      <c r="H16">
        <f>ROUND((HLOOKUP(E16,'Costs and losses lines'!$B$12:$D$17,4,0)/10000*D16)+(HLOOKUP(E16,'Costs and losses lines'!$B$12:$D$16,5,0)/100),3)</f>
        <v>0.01</v>
      </c>
      <c r="I16" t="str">
        <f t="shared" si="1"/>
        <v>BEN</v>
      </c>
      <c r="N16" t="s">
        <v>722</v>
      </c>
    </row>
    <row r="17" spans="1:14" x14ac:dyDescent="0.25">
      <c r="A17" t="s">
        <v>793</v>
      </c>
      <c r="B17" t="s">
        <v>396</v>
      </c>
      <c r="C17" t="s">
        <v>477</v>
      </c>
      <c r="D17">
        <f>ROUND(ACOS(COS(RADIANS(90-VLOOKUP(B17,Centerpoints!$A$2:$F$259,5,0)))*COS(RADIANS(90-VLOOKUP(C17,Centerpoints!$A$2:$F$259,5,0)))+SIN(RADIANS(90-VLOOKUP(B17,Centerpoints!$A$2:$F$259,5,0)))*SIN(RADIANS(90-VLOOKUP(C17,Centerpoints!$A$2:$F$259,5,0)))*COS(RADIANS(VLOOKUP(B17,Centerpoints!$A$2:$F$259,6,0)-VLOOKUP(C17,Centerpoints!$A$2:$F$259,6,0))))*6371,0)</f>
        <v>154</v>
      </c>
      <c r="E17" t="str">
        <f>IF(ISNA(VLOOKUP(LEFT(A17,LEN(A17)),$N$2:$N$270,1,0)),IF(D17&gt;'Costs and losses lines'!$E$32,"HVDC","HVAC"),"Subsea")</f>
        <v>HVAC</v>
      </c>
      <c r="F17" s="2">
        <f>ROUND(((HLOOKUP(E17,'Costs and losses lines'!$B$12:$D$14,2,0)*$J$2*D17)+(HLOOKUP(E17,'Costs and losses lines'!$B$12:$D$14,3,0)*$J$2*2))*'Costs and losses lines'!$E$24/1000,0)</f>
        <v>1767141</v>
      </c>
      <c r="G17" s="2">
        <f t="shared" si="0"/>
        <v>61850</v>
      </c>
      <c r="H17">
        <f>ROUND((HLOOKUP(E17,'Costs and losses lines'!$B$12:$D$17,4,0)/10000*D17)+(HLOOKUP(E17,'Costs and losses lines'!$B$12:$D$16,5,0)/100),3)</f>
        <v>0.01</v>
      </c>
      <c r="I17" t="str">
        <f t="shared" si="1"/>
        <v>ALB</v>
      </c>
      <c r="N17" t="s">
        <v>723</v>
      </c>
    </row>
    <row r="18" spans="1:14" x14ac:dyDescent="0.25">
      <c r="A18" t="s">
        <v>794</v>
      </c>
      <c r="B18" t="s">
        <v>602</v>
      </c>
      <c r="C18" t="s">
        <v>610</v>
      </c>
      <c r="D18">
        <f>ROUND(ACOS(COS(RADIANS(90-VLOOKUP(B18,Centerpoints!$A$2:$F$259,5,0)))*COS(RADIANS(90-VLOOKUP(C18,Centerpoints!$A$2:$F$259,5,0)))+SIN(RADIANS(90-VLOOKUP(B18,Centerpoints!$A$2:$F$259,5,0)))*SIN(RADIANS(90-VLOOKUP(C18,Centerpoints!$A$2:$F$259,5,0)))*COS(RADIANS(VLOOKUP(B18,Centerpoints!$A$2:$F$259,6,0)-VLOOKUP(C18,Centerpoints!$A$2:$F$259,6,0))))*6371,0)</f>
        <v>162</v>
      </c>
      <c r="E18" t="str">
        <f>IF(ISNA(VLOOKUP(LEFT(A18,LEN(A18)),$N$2:$N$270,1,0)),IF(D18&gt;'Costs and losses lines'!$E$32,"HVDC","HVAC"),"Subsea")</f>
        <v>HVAC</v>
      </c>
      <c r="F18" s="2">
        <f>ROUND(((HLOOKUP(E18,'Costs and losses lines'!$B$12:$D$14,2,0)*$J$2*D18)+(HLOOKUP(E18,'Costs and losses lines'!$B$12:$D$14,3,0)*$J$2*2))*'Costs and losses lines'!$E$24/1000,0)</f>
        <v>1818289</v>
      </c>
      <c r="G18" s="2">
        <f t="shared" si="0"/>
        <v>63640</v>
      </c>
      <c r="H18">
        <f>ROUND((HLOOKUP(E18,'Costs and losses lines'!$B$12:$D$17,4,0)/10000*D18)+(HLOOKUP(E18,'Costs and losses lines'!$B$12:$D$16,5,0)/100),3)</f>
        <v>1.0999999999999999E-2</v>
      </c>
      <c r="I18" t="str">
        <f t="shared" si="1"/>
        <v>CHN-SH-CH</v>
      </c>
      <c r="N18" t="s">
        <v>724</v>
      </c>
    </row>
    <row r="19" spans="1:14" x14ac:dyDescent="0.25">
      <c r="A19" t="s">
        <v>795</v>
      </c>
      <c r="B19" t="s">
        <v>455</v>
      </c>
      <c r="C19" t="s">
        <v>517</v>
      </c>
      <c r="D19">
        <f>ROUND(ACOS(COS(RADIANS(90-VLOOKUP(B19,Centerpoints!$A$2:$F$259,5,0)))*COS(RADIANS(90-VLOOKUP(C19,Centerpoints!$A$2:$F$259,5,0)))+SIN(RADIANS(90-VLOOKUP(B19,Centerpoints!$A$2:$F$259,5,0)))*SIN(RADIANS(90-VLOOKUP(C19,Centerpoints!$A$2:$F$259,5,0)))*COS(RADIANS(VLOOKUP(B19,Centerpoints!$A$2:$F$259,6,0)-VLOOKUP(C19,Centerpoints!$A$2:$F$259,6,0))))*6371,0)</f>
        <v>164</v>
      </c>
      <c r="E19" t="str">
        <f>IF(ISNA(VLOOKUP(LEFT(A19,LEN(A19)),$N$2:$N$270,1,0)),IF(D19&gt;'Costs and losses lines'!$E$32,"HVDC","HVAC"),"Subsea")</f>
        <v>HVAC</v>
      </c>
      <c r="F19" s="2">
        <f>ROUND(((HLOOKUP(E19,'Costs and losses lines'!$B$12:$D$14,2,0)*$J$2*D19)+(HLOOKUP(E19,'Costs and losses lines'!$B$12:$D$14,3,0)*$J$2*2))*'Costs and losses lines'!$E$24/1000,0)</f>
        <v>1831076</v>
      </c>
      <c r="G19" s="2">
        <f t="shared" si="0"/>
        <v>64088</v>
      </c>
      <c r="H19">
        <f>ROUND((HLOOKUP(E19,'Costs and losses lines'!$B$12:$D$17,4,0)/10000*D19)+(HLOOKUP(E19,'Costs and losses lines'!$B$12:$D$16,5,0)/100),3)</f>
        <v>1.0999999999999999E-2</v>
      </c>
      <c r="I19" t="str">
        <f t="shared" si="1"/>
        <v>HUN</v>
      </c>
      <c r="N19" t="s">
        <v>725</v>
      </c>
    </row>
    <row r="20" spans="1:14" x14ac:dyDescent="0.25">
      <c r="A20" t="s">
        <v>796</v>
      </c>
      <c r="B20" t="s">
        <v>444</v>
      </c>
      <c r="C20" t="s">
        <v>513</v>
      </c>
      <c r="D20">
        <f>ROUND(ACOS(COS(RADIANS(90-VLOOKUP(B20,Centerpoints!$A$2:$F$259,5,0)))*COS(RADIANS(90-VLOOKUP(C20,Centerpoints!$A$2:$F$259,5,0)))+SIN(RADIANS(90-VLOOKUP(B20,Centerpoints!$A$2:$F$259,5,0)))*SIN(RADIANS(90-VLOOKUP(C20,Centerpoints!$A$2:$F$259,5,0)))*COS(RADIANS(VLOOKUP(B20,Centerpoints!$A$2:$F$259,6,0)-VLOOKUP(C20,Centerpoints!$A$2:$F$259,6,0))))*6371,0)</f>
        <v>165</v>
      </c>
      <c r="E20" t="str">
        <f>IF(ISNA(VLOOKUP(LEFT(A20,LEN(A20)),$N$2:$N$270,1,0)),IF(D20&gt;'Costs and losses lines'!$E$32,"HVDC","HVAC"),"Subsea")</f>
        <v>HVAC</v>
      </c>
      <c r="F20" s="2">
        <f>ROUND(((HLOOKUP(E20,'Costs and losses lines'!$B$12:$D$14,2,0)*$J$2*D20)+(HLOOKUP(E20,'Costs and losses lines'!$B$12:$D$14,3,0)*$J$2*2))*'Costs and losses lines'!$E$24/1000,0)</f>
        <v>1837469</v>
      </c>
      <c r="G20" s="2">
        <f t="shared" si="0"/>
        <v>64311</v>
      </c>
      <c r="H20">
        <f>ROUND((HLOOKUP(E20,'Costs and losses lines'!$B$12:$D$17,4,0)/10000*D20)+(HLOOKUP(E20,'Costs and losses lines'!$B$12:$D$16,5,0)/100),3)</f>
        <v>1.0999999999999999E-2</v>
      </c>
      <c r="I20" t="str">
        <f t="shared" si="1"/>
        <v>GMB</v>
      </c>
      <c r="N20" t="s">
        <v>726</v>
      </c>
    </row>
    <row r="21" spans="1:14" x14ac:dyDescent="0.25">
      <c r="A21" t="s">
        <v>797</v>
      </c>
      <c r="B21" t="s">
        <v>443</v>
      </c>
      <c r="C21" t="s">
        <v>437</v>
      </c>
      <c r="D21">
        <f>ROUND(ACOS(COS(RADIANS(90-VLOOKUP(B21,Centerpoints!$A$2:$F$259,5,0)))*COS(RADIANS(90-VLOOKUP(C21,Centerpoints!$A$2:$F$259,5,0)))+SIN(RADIANS(90-VLOOKUP(B21,Centerpoints!$A$2:$F$259,5,0)))*SIN(RADIANS(90-VLOOKUP(C21,Centerpoints!$A$2:$F$259,5,0)))*COS(RADIANS(VLOOKUP(B21,Centerpoints!$A$2:$F$259,6,0)-VLOOKUP(C21,Centerpoints!$A$2:$F$259,6,0))))*6371,0)</f>
        <v>169</v>
      </c>
      <c r="E21" t="str">
        <f>IF(ISNA(VLOOKUP(LEFT(A21,LEN(A21)),$N$2:$N$270,1,0)),IF(D21&gt;'Costs and losses lines'!$E$32,"HVDC","HVAC"),"Subsea")</f>
        <v>HVAC</v>
      </c>
      <c r="F21" s="2">
        <f>ROUND(((HLOOKUP(E21,'Costs and losses lines'!$B$12:$D$14,2,0)*$J$2*D21)+(HLOOKUP(E21,'Costs and losses lines'!$B$12:$D$14,3,0)*$J$2*2))*'Costs and losses lines'!$E$24/1000,0)</f>
        <v>1863043</v>
      </c>
      <c r="G21" s="2">
        <f t="shared" si="0"/>
        <v>65207</v>
      </c>
      <c r="H21">
        <f>ROUND((HLOOKUP(E21,'Costs and losses lines'!$B$12:$D$17,4,0)/10000*D21)+(HLOOKUP(E21,'Costs and losses lines'!$B$12:$D$16,5,0)/100),3)</f>
        <v>1.0999999999999999E-2</v>
      </c>
      <c r="I21" t="str">
        <f t="shared" si="1"/>
        <v>GAB</v>
      </c>
      <c r="N21" t="s">
        <v>727</v>
      </c>
    </row>
    <row r="22" spans="1:14" x14ac:dyDescent="0.25">
      <c r="A22" t="s">
        <v>798</v>
      </c>
      <c r="B22" t="s">
        <v>405</v>
      </c>
      <c r="C22" t="s">
        <v>475</v>
      </c>
      <c r="D22">
        <f>ROUND(ACOS(COS(RADIANS(90-VLOOKUP(B22,Centerpoints!$A$2:$F$259,5,0)))*COS(RADIANS(90-VLOOKUP(C22,Centerpoints!$A$2:$F$259,5,0)))+SIN(RADIANS(90-VLOOKUP(B22,Centerpoints!$A$2:$F$259,5,0)))*SIN(RADIANS(90-VLOOKUP(C22,Centerpoints!$A$2:$F$259,5,0)))*COS(RADIANS(VLOOKUP(B22,Centerpoints!$A$2:$F$259,6,0)-VLOOKUP(C22,Centerpoints!$A$2:$F$259,6,0))))*6371,0)</f>
        <v>170</v>
      </c>
      <c r="E22" t="str">
        <f>IF(ISNA(VLOOKUP(LEFT(A22,LEN(A22)),$N$2:$N$270,1,0)),IF(D22&gt;'Costs and losses lines'!$E$32,"HVDC","HVAC"),"Subsea")</f>
        <v>HVAC</v>
      </c>
      <c r="F22" s="2">
        <f>ROUND(((HLOOKUP(E22,'Costs and losses lines'!$B$12:$D$14,2,0)*$J$2*D22)+(HLOOKUP(E22,'Costs and losses lines'!$B$12:$D$14,3,0)*$J$2*2))*'Costs and losses lines'!$E$24/1000,0)</f>
        <v>1869437</v>
      </c>
      <c r="G22" s="2">
        <f t="shared" si="0"/>
        <v>65430</v>
      </c>
      <c r="H22">
        <f>ROUND((HLOOKUP(E22,'Costs and losses lines'!$B$12:$D$17,4,0)/10000*D22)+(HLOOKUP(E22,'Costs and losses lines'!$B$12:$D$16,5,0)/100),3)</f>
        <v>1.0999999999999999E-2</v>
      </c>
      <c r="I22" t="str">
        <f t="shared" si="1"/>
        <v>BLR</v>
      </c>
      <c r="N22" t="s">
        <v>728</v>
      </c>
    </row>
    <row r="23" spans="1:14" x14ac:dyDescent="0.25">
      <c r="A23" t="s">
        <v>799</v>
      </c>
      <c r="B23" t="s">
        <v>587</v>
      </c>
      <c r="C23" t="s">
        <v>604</v>
      </c>
      <c r="D23">
        <f>ROUND(ACOS(COS(RADIANS(90-VLOOKUP(B23,Centerpoints!$A$2:$F$259,5,0)))*COS(RADIANS(90-VLOOKUP(C23,Centerpoints!$A$2:$F$259,5,0)))+SIN(RADIANS(90-VLOOKUP(B23,Centerpoints!$A$2:$F$259,5,0)))*SIN(RADIANS(90-VLOOKUP(C23,Centerpoints!$A$2:$F$259,5,0)))*COS(RADIANS(VLOOKUP(B23,Centerpoints!$A$2:$F$259,6,0)-VLOOKUP(C23,Centerpoints!$A$2:$F$259,6,0))))*6371,0)</f>
        <v>171</v>
      </c>
      <c r="E23" t="str">
        <f>IF(ISNA(VLOOKUP(LEFT(A23,LEN(A23)),$N$2:$N$270,1,0)),IF(D23&gt;'Costs and losses lines'!$E$32,"HVDC","HVAC"),"Subsea")</f>
        <v>HVAC</v>
      </c>
      <c r="F23" s="2">
        <f>ROUND(((HLOOKUP(E23,'Costs and losses lines'!$B$12:$D$14,2,0)*$J$2*D23)+(HLOOKUP(E23,'Costs and losses lines'!$B$12:$D$14,3,0)*$J$2*2))*'Costs and losses lines'!$E$24/1000,0)</f>
        <v>1875830</v>
      </c>
      <c r="G23" s="2">
        <f t="shared" si="0"/>
        <v>65654</v>
      </c>
      <c r="H23">
        <f>ROUND((HLOOKUP(E23,'Costs and losses lines'!$B$12:$D$17,4,0)/10000*D23)+(HLOOKUP(E23,'Costs and losses lines'!$B$12:$D$16,5,0)/100),3)</f>
        <v>1.2E-2</v>
      </c>
      <c r="I23" t="str">
        <f t="shared" si="1"/>
        <v>CHN-HB-CH</v>
      </c>
      <c r="N23" t="s">
        <v>729</v>
      </c>
    </row>
    <row r="24" spans="1:14" x14ac:dyDescent="0.25">
      <c r="A24" t="s">
        <v>800</v>
      </c>
      <c r="B24" t="s">
        <v>414</v>
      </c>
      <c r="C24" t="s">
        <v>477</v>
      </c>
      <c r="D24">
        <f>ROUND(ACOS(COS(RADIANS(90-VLOOKUP(B24,Centerpoints!$A$2:$F$259,5,0)))*COS(RADIANS(90-VLOOKUP(C24,Centerpoints!$A$2:$F$259,5,0)))+SIN(RADIANS(90-VLOOKUP(B24,Centerpoints!$A$2:$F$259,5,0)))*SIN(RADIANS(90-VLOOKUP(C24,Centerpoints!$A$2:$F$259,5,0)))*COS(RADIANS(VLOOKUP(B24,Centerpoints!$A$2:$F$259,6,0)-VLOOKUP(C24,Centerpoints!$A$2:$F$259,6,0))))*6371,0)</f>
        <v>172</v>
      </c>
      <c r="E24" t="str">
        <f>IF(ISNA(VLOOKUP(LEFT(A24,LEN(A24)),$N$2:$N$270,1,0)),IF(D24&gt;'Costs and losses lines'!$E$32,"HVDC","HVAC"),"Subsea")</f>
        <v>HVAC</v>
      </c>
      <c r="F24" s="2">
        <f>ROUND(((HLOOKUP(E24,'Costs and losses lines'!$B$12:$D$14,2,0)*$J$2*D24)+(HLOOKUP(E24,'Costs and losses lines'!$B$12:$D$14,3,0)*$J$2*2))*'Costs and losses lines'!$E$24/1000,0)</f>
        <v>1882224</v>
      </c>
      <c r="G24" s="2">
        <f t="shared" si="0"/>
        <v>65878</v>
      </c>
      <c r="H24">
        <f>ROUND((HLOOKUP(E24,'Costs and losses lines'!$B$12:$D$17,4,0)/10000*D24)+(HLOOKUP(E24,'Costs and losses lines'!$B$12:$D$16,5,0)/100),3)</f>
        <v>1.2E-2</v>
      </c>
      <c r="I24" t="str">
        <f t="shared" si="1"/>
        <v>BGR</v>
      </c>
      <c r="N24" t="s">
        <v>730</v>
      </c>
    </row>
    <row r="25" spans="1:14" x14ac:dyDescent="0.25">
      <c r="A25" t="s">
        <v>801</v>
      </c>
      <c r="B25" t="s">
        <v>411</v>
      </c>
      <c r="C25" t="s">
        <v>487</v>
      </c>
      <c r="D25">
        <f>ROUND(ACOS(COS(RADIANS(90-VLOOKUP(B25,Centerpoints!$A$2:$F$259,5,0)))*COS(RADIANS(90-VLOOKUP(C25,Centerpoints!$A$2:$F$259,5,0)))+SIN(RADIANS(90-VLOOKUP(B25,Centerpoints!$A$2:$F$259,5,0)))*SIN(RADIANS(90-VLOOKUP(C25,Centerpoints!$A$2:$F$259,5,0)))*COS(RADIANS(VLOOKUP(B25,Centerpoints!$A$2:$F$259,6,0)-VLOOKUP(C25,Centerpoints!$A$2:$F$259,6,0))))*6371,0)</f>
        <v>172</v>
      </c>
      <c r="E25" t="str">
        <f>IF(ISNA(VLOOKUP(LEFT(A25,LEN(A25)),$N$2:$N$270,1,0)),IF(D25&gt;'Costs and losses lines'!$E$32,"HVDC","HVAC"),"Subsea")</f>
        <v>HVAC</v>
      </c>
      <c r="F25" s="2">
        <f>ROUND(((HLOOKUP(E25,'Costs and losses lines'!$B$12:$D$14,2,0)*$J$2*D25)+(HLOOKUP(E25,'Costs and losses lines'!$B$12:$D$14,3,0)*$J$2*2))*'Costs and losses lines'!$E$24/1000,0)</f>
        <v>1882224</v>
      </c>
      <c r="G25" s="2">
        <f t="shared" si="0"/>
        <v>65878</v>
      </c>
      <c r="H25">
        <f>ROUND((HLOOKUP(E25,'Costs and losses lines'!$B$12:$D$17,4,0)/10000*D25)+(HLOOKUP(E25,'Costs and losses lines'!$B$12:$D$16,5,0)/100),3)</f>
        <v>1.2E-2</v>
      </c>
      <c r="I25" t="str">
        <f t="shared" si="1"/>
        <v>BIH</v>
      </c>
      <c r="N25" t="s">
        <v>731</v>
      </c>
    </row>
    <row r="26" spans="1:14" x14ac:dyDescent="0.25">
      <c r="A26" t="s">
        <v>802</v>
      </c>
      <c r="B26" t="s">
        <v>400</v>
      </c>
      <c r="C26" t="s">
        <v>445</v>
      </c>
      <c r="D26">
        <f>ROUND(ACOS(COS(RADIANS(90-VLOOKUP(B26,Centerpoints!$A$2:$F$259,5,0)))*COS(RADIANS(90-VLOOKUP(C26,Centerpoints!$A$2:$F$259,5,0)))+SIN(RADIANS(90-VLOOKUP(B26,Centerpoints!$A$2:$F$259,5,0)))*SIN(RADIANS(90-VLOOKUP(C26,Centerpoints!$A$2:$F$259,5,0)))*COS(RADIANS(VLOOKUP(B26,Centerpoints!$A$2:$F$259,6,0)-VLOOKUP(C26,Centerpoints!$A$2:$F$259,6,0))))*6371,0)</f>
        <v>173</v>
      </c>
      <c r="E26" t="str">
        <f>IF(ISNA(VLOOKUP(LEFT(A26,LEN(A26)),$N$2:$N$270,1,0)),IF(D26&gt;'Costs and losses lines'!$E$32,"HVDC","HVAC"),"Subsea")</f>
        <v>HVAC</v>
      </c>
      <c r="F26" s="2">
        <f>ROUND(((HLOOKUP(E26,'Costs and losses lines'!$B$12:$D$14,2,0)*$J$2*D26)+(HLOOKUP(E26,'Costs and losses lines'!$B$12:$D$14,3,0)*$J$2*2))*'Costs and losses lines'!$E$24/1000,0)</f>
        <v>1888617</v>
      </c>
      <c r="G26" s="2">
        <f t="shared" si="0"/>
        <v>66102</v>
      </c>
      <c r="H26">
        <f>ROUND((HLOOKUP(E26,'Costs and losses lines'!$B$12:$D$17,4,0)/10000*D26)+(HLOOKUP(E26,'Costs and losses lines'!$B$12:$D$16,5,0)/100),3)</f>
        <v>1.2E-2</v>
      </c>
      <c r="I26" t="str">
        <f t="shared" si="1"/>
        <v>ARM</v>
      </c>
      <c r="N26" t="s">
        <v>732</v>
      </c>
    </row>
    <row r="27" spans="1:14" x14ac:dyDescent="0.25">
      <c r="A27" t="s">
        <v>803</v>
      </c>
      <c r="B27" t="s">
        <v>406</v>
      </c>
      <c r="C27" t="s">
        <v>493</v>
      </c>
      <c r="D27">
        <f>ROUND(ACOS(COS(RADIANS(90-VLOOKUP(B27,Centerpoints!$A$2:$F$259,5,0)))*COS(RADIANS(90-VLOOKUP(C27,Centerpoints!$A$2:$F$259,5,0)))+SIN(RADIANS(90-VLOOKUP(B27,Centerpoints!$A$2:$F$259,5,0)))*SIN(RADIANS(90-VLOOKUP(C27,Centerpoints!$A$2:$F$259,5,0)))*COS(RADIANS(VLOOKUP(B27,Centerpoints!$A$2:$F$259,6,0)-VLOOKUP(C27,Centerpoints!$A$2:$F$259,6,0))))*6371,0)</f>
        <v>173</v>
      </c>
      <c r="E27" t="str">
        <f>IF(ISNA(VLOOKUP(LEFT(A27,LEN(A27)),$N$2:$N$270,1,0)),IF(D27&gt;'Costs and losses lines'!$E$32,"HVDC","HVAC"),"Subsea")</f>
        <v>HVAC</v>
      </c>
      <c r="F27" s="2">
        <f>ROUND(((HLOOKUP(E27,'Costs and losses lines'!$B$12:$D$14,2,0)*$J$2*D27)+(HLOOKUP(E27,'Costs and losses lines'!$B$12:$D$14,3,0)*$J$2*2))*'Costs and losses lines'!$E$24/1000,0)</f>
        <v>1888617</v>
      </c>
      <c r="G27" s="2">
        <f t="shared" si="0"/>
        <v>66102</v>
      </c>
      <c r="H27">
        <f>ROUND((HLOOKUP(E27,'Costs and losses lines'!$B$12:$D$17,4,0)/10000*D27)+(HLOOKUP(E27,'Costs and losses lines'!$B$12:$D$16,5,0)/100),3)</f>
        <v>1.2E-2</v>
      </c>
      <c r="I27" t="str">
        <f t="shared" si="1"/>
        <v>BEL</v>
      </c>
      <c r="N27" t="s">
        <v>733</v>
      </c>
    </row>
    <row r="28" spans="1:14" x14ac:dyDescent="0.25">
      <c r="A28" t="s">
        <v>804</v>
      </c>
      <c r="B28" t="s">
        <v>449</v>
      </c>
      <c r="C28" t="s">
        <v>436</v>
      </c>
      <c r="D28">
        <f>ROUND(ACOS(COS(RADIANS(90-VLOOKUP(B28,Centerpoints!$A$2:$F$259,5,0)))*COS(RADIANS(90-VLOOKUP(C28,Centerpoints!$A$2:$F$259,5,0)))+SIN(RADIANS(90-VLOOKUP(B28,Centerpoints!$A$2:$F$259,5,0)))*SIN(RADIANS(90-VLOOKUP(C28,Centerpoints!$A$2:$F$259,5,0)))*COS(RADIANS(VLOOKUP(B28,Centerpoints!$A$2:$F$259,6,0)-VLOOKUP(C28,Centerpoints!$A$2:$F$259,6,0))))*6371,0)</f>
        <v>175</v>
      </c>
      <c r="E28" t="str">
        <f>IF(ISNA(VLOOKUP(LEFT(A28,LEN(A28)),$N$2:$N$270,1,0)),IF(D28&gt;'Costs and losses lines'!$E$32,"HVDC","HVAC"),"Subsea")</f>
        <v>HVAC</v>
      </c>
      <c r="F28" s="2">
        <f>ROUND(((HLOOKUP(E28,'Costs and losses lines'!$B$12:$D$14,2,0)*$J$2*D28)+(HLOOKUP(E28,'Costs and losses lines'!$B$12:$D$14,3,0)*$J$2*2))*'Costs and losses lines'!$E$24/1000,0)</f>
        <v>1901404</v>
      </c>
      <c r="G28" s="2">
        <f t="shared" si="0"/>
        <v>66549</v>
      </c>
      <c r="H28">
        <f>ROUND((HLOOKUP(E28,'Costs and losses lines'!$B$12:$D$17,4,0)/10000*D28)+(HLOOKUP(E28,'Costs and losses lines'!$B$12:$D$16,5,0)/100),3)</f>
        <v>1.2E-2</v>
      </c>
      <c r="I28" t="str">
        <f t="shared" si="1"/>
        <v>GTM</v>
      </c>
      <c r="N28" t="s">
        <v>734</v>
      </c>
    </row>
    <row r="29" spans="1:14" x14ac:dyDescent="0.25">
      <c r="A29" t="s">
        <v>805</v>
      </c>
      <c r="B29" t="s">
        <v>416</v>
      </c>
      <c r="C29" t="s">
        <v>511</v>
      </c>
      <c r="D29">
        <f>ROUND(ACOS(COS(RADIANS(90-VLOOKUP(B29,Centerpoints!$A$2:$F$259,5,0)))*COS(RADIANS(90-VLOOKUP(C29,Centerpoints!$A$2:$F$259,5,0)))+SIN(RADIANS(90-VLOOKUP(B29,Centerpoints!$A$2:$F$259,5,0)))*SIN(RADIANS(90-VLOOKUP(C29,Centerpoints!$A$2:$F$259,5,0)))*COS(RADIANS(VLOOKUP(B29,Centerpoints!$A$2:$F$259,6,0)-VLOOKUP(C29,Centerpoints!$A$2:$F$259,6,0))))*6371,0)</f>
        <v>176</v>
      </c>
      <c r="E29" t="str">
        <f>IF(ISNA(VLOOKUP(LEFT(A29,LEN(A29)),$N$2:$N$270,1,0)),IF(D29&gt;'Costs and losses lines'!$E$32,"HVDC","HVAC"),"Subsea")</f>
        <v>HVAC</v>
      </c>
      <c r="F29" s="2">
        <f>ROUND(((HLOOKUP(E29,'Costs and losses lines'!$B$12:$D$14,2,0)*$J$2*D29)+(HLOOKUP(E29,'Costs and losses lines'!$B$12:$D$14,3,0)*$J$2*2))*'Costs and losses lines'!$E$24/1000,0)</f>
        <v>1907798</v>
      </c>
      <c r="G29" s="2">
        <f t="shared" si="0"/>
        <v>66773</v>
      </c>
      <c r="H29">
        <f>ROUND((HLOOKUP(E29,'Costs and losses lines'!$B$12:$D$17,4,0)/10000*D29)+(HLOOKUP(E29,'Costs and losses lines'!$B$12:$D$16,5,0)/100),3)</f>
        <v>1.2E-2</v>
      </c>
      <c r="I29" t="str">
        <f t="shared" si="1"/>
        <v>BDI</v>
      </c>
      <c r="N29" t="s">
        <v>774</v>
      </c>
    </row>
    <row r="30" spans="1:14" x14ac:dyDescent="0.25">
      <c r="A30" t="s">
        <v>806</v>
      </c>
      <c r="B30" t="s">
        <v>408</v>
      </c>
      <c r="C30" t="s">
        <v>497</v>
      </c>
      <c r="D30">
        <f>ROUND(ACOS(COS(RADIANS(90-VLOOKUP(B30,Centerpoints!$A$2:$F$259,5,0)))*COS(RADIANS(90-VLOOKUP(C30,Centerpoints!$A$2:$F$259,5,0)))+SIN(RADIANS(90-VLOOKUP(B30,Centerpoints!$A$2:$F$259,5,0)))*SIN(RADIANS(90-VLOOKUP(C30,Centerpoints!$A$2:$F$259,5,0)))*COS(RADIANS(VLOOKUP(B30,Centerpoints!$A$2:$F$259,6,0)-VLOOKUP(C30,Centerpoints!$A$2:$F$259,6,0))))*6371,0)</f>
        <v>176</v>
      </c>
      <c r="E30" t="str">
        <f>IF(ISNA(VLOOKUP(LEFT(A30,LEN(A30)),$N$2:$N$270,1,0)),IF(D30&gt;'Costs and losses lines'!$E$32,"HVDC","HVAC"),"Subsea")</f>
        <v>HVAC</v>
      </c>
      <c r="F30" s="2">
        <f>ROUND(((HLOOKUP(E30,'Costs and losses lines'!$B$12:$D$14,2,0)*$J$2*D30)+(HLOOKUP(E30,'Costs and losses lines'!$B$12:$D$14,3,0)*$J$2*2))*'Costs and losses lines'!$E$24/1000,0)</f>
        <v>1907798</v>
      </c>
      <c r="G30" s="2">
        <f t="shared" si="0"/>
        <v>66773</v>
      </c>
      <c r="H30">
        <f>ROUND((HLOOKUP(E30,'Costs and losses lines'!$B$12:$D$17,4,0)/10000*D30)+(HLOOKUP(E30,'Costs and losses lines'!$B$12:$D$16,5,0)/100),3)</f>
        <v>1.2E-2</v>
      </c>
      <c r="I30" t="str">
        <f t="shared" si="1"/>
        <v>BEN</v>
      </c>
    </row>
    <row r="31" spans="1:14" x14ac:dyDescent="0.25">
      <c r="A31" t="s">
        <v>807</v>
      </c>
      <c r="B31" t="s">
        <v>464</v>
      </c>
      <c r="C31" t="s">
        <v>529</v>
      </c>
      <c r="D31">
        <f>ROUND(ACOS(COS(RADIANS(90-VLOOKUP(B31,Centerpoints!$A$2:$F$259,5,0)))*COS(RADIANS(90-VLOOKUP(C31,Centerpoints!$A$2:$F$259,5,0)))+SIN(RADIANS(90-VLOOKUP(B31,Centerpoints!$A$2:$F$259,5,0)))*SIN(RADIANS(90-VLOOKUP(C31,Centerpoints!$A$2:$F$259,5,0)))*COS(RADIANS(VLOOKUP(B31,Centerpoints!$A$2:$F$259,6,0)-VLOOKUP(C31,Centerpoints!$A$2:$F$259,6,0))))*6371,0)</f>
        <v>176</v>
      </c>
      <c r="E31" t="str">
        <f>IF(ISNA(VLOOKUP(LEFT(A31,LEN(A31)),$N$2:$N$270,1,0)),IF(D31&gt;'Costs and losses lines'!$E$32,"HVDC","HVAC"),"Subsea")</f>
        <v>HVAC</v>
      </c>
      <c r="F31" s="2">
        <f>ROUND(((HLOOKUP(E31,'Costs and losses lines'!$B$12:$D$14,2,0)*$J$2*D31)+(HLOOKUP(E31,'Costs and losses lines'!$B$12:$D$14,3,0)*$J$2*2))*'Costs and losses lines'!$E$24/1000,0)</f>
        <v>1907798</v>
      </c>
      <c r="G31" s="2">
        <f t="shared" si="0"/>
        <v>66773</v>
      </c>
      <c r="H31">
        <f>ROUND((HLOOKUP(E31,'Costs and losses lines'!$B$12:$D$17,4,0)/10000*D31)+(HLOOKUP(E31,'Costs and losses lines'!$B$12:$D$16,5,0)/100),3)</f>
        <v>1.2E-2</v>
      </c>
      <c r="I31" t="str">
        <f t="shared" si="1"/>
        <v>JOR</v>
      </c>
    </row>
    <row r="32" spans="1:14" x14ac:dyDescent="0.25">
      <c r="A32" t="s">
        <v>808</v>
      </c>
      <c r="B32" t="s">
        <v>406</v>
      </c>
      <c r="C32" t="s">
        <v>476</v>
      </c>
      <c r="D32">
        <f>ROUND(ACOS(COS(RADIANS(90-VLOOKUP(B32,Centerpoints!$A$2:$F$259,5,0)))*COS(RADIANS(90-VLOOKUP(C32,Centerpoints!$A$2:$F$259,5,0)))+SIN(RADIANS(90-VLOOKUP(B32,Centerpoints!$A$2:$F$259,5,0)))*SIN(RADIANS(90-VLOOKUP(C32,Centerpoints!$A$2:$F$259,5,0)))*COS(RADIANS(VLOOKUP(B32,Centerpoints!$A$2:$F$259,6,0)-VLOOKUP(C32,Centerpoints!$A$2:$F$259,6,0))))*6371,0)</f>
        <v>187</v>
      </c>
      <c r="E32" t="str">
        <f>IF(ISNA(VLOOKUP(LEFT(A32,LEN(A32)),$N$2:$N$270,1,0)),IF(D32&gt;'Costs and losses lines'!$E$32,"HVDC","HVAC"),"Subsea")</f>
        <v>HVAC</v>
      </c>
      <c r="F32" s="2">
        <f>ROUND(((HLOOKUP(E32,'Costs and losses lines'!$B$12:$D$14,2,0)*$J$2*D32)+(HLOOKUP(E32,'Costs and losses lines'!$B$12:$D$14,3,0)*$J$2*2))*'Costs and losses lines'!$E$24/1000,0)</f>
        <v>1978126</v>
      </c>
      <c r="G32" s="2">
        <f t="shared" si="0"/>
        <v>69234</v>
      </c>
      <c r="H32">
        <f>ROUND((HLOOKUP(E32,'Costs and losses lines'!$B$12:$D$17,4,0)/10000*D32)+(HLOOKUP(E32,'Costs and losses lines'!$B$12:$D$16,5,0)/100),3)</f>
        <v>1.2999999999999999E-2</v>
      </c>
      <c r="I32" t="str">
        <f t="shared" si="1"/>
        <v>BEL</v>
      </c>
    </row>
    <row r="33" spans="1:9" x14ac:dyDescent="0.25">
      <c r="A33" t="s">
        <v>809</v>
      </c>
      <c r="B33" t="s">
        <v>582</v>
      </c>
      <c r="C33" t="s">
        <v>599</v>
      </c>
      <c r="D33">
        <f>ROUND(ACOS(COS(RADIANS(90-VLOOKUP(B33,Centerpoints!$A$2:$F$259,5,0)))*COS(RADIANS(90-VLOOKUP(C33,Centerpoints!$A$2:$F$259,5,0)))+SIN(RADIANS(90-VLOOKUP(B33,Centerpoints!$A$2:$F$259,5,0)))*SIN(RADIANS(90-VLOOKUP(C33,Centerpoints!$A$2:$F$259,5,0)))*COS(RADIANS(VLOOKUP(B33,Centerpoints!$A$2:$F$259,6,0)-VLOOKUP(C33,Centerpoints!$A$2:$F$259,6,0))))*6371,0)</f>
        <v>192</v>
      </c>
      <c r="E33" t="str">
        <f>IF(ISNA(VLOOKUP(LEFT(A33,LEN(A33)),$N$2:$N$270,1,0)),IF(D33&gt;'Costs and losses lines'!$E$32,"HVDC","HVAC"),"Subsea")</f>
        <v>HVAC</v>
      </c>
      <c r="F33" s="2">
        <f>ROUND(((HLOOKUP(E33,'Costs and losses lines'!$B$12:$D$14,2,0)*$J$2*D33)+(HLOOKUP(E33,'Costs and losses lines'!$B$12:$D$14,3,0)*$J$2*2))*'Costs and losses lines'!$E$24/1000,0)</f>
        <v>2010093</v>
      </c>
      <c r="G33" s="2">
        <f t="shared" si="0"/>
        <v>70353</v>
      </c>
      <c r="H33">
        <f>ROUND((HLOOKUP(E33,'Costs and losses lines'!$B$12:$D$17,4,0)/10000*D33)+(HLOOKUP(E33,'Costs and losses lines'!$B$12:$D$16,5,0)/100),3)</f>
        <v>1.2999999999999999E-2</v>
      </c>
      <c r="I33" t="str">
        <f t="shared" si="1"/>
        <v>CHN-GA-CH</v>
      </c>
    </row>
    <row r="34" spans="1:9" x14ac:dyDescent="0.25">
      <c r="A34" t="s">
        <v>810</v>
      </c>
      <c r="B34" t="s">
        <v>570</v>
      </c>
      <c r="C34" t="s">
        <v>639</v>
      </c>
      <c r="D34">
        <f>ROUND(ACOS(COS(RADIANS(90-VLOOKUP(B34,Centerpoints!$A$2:$F$259,5,0)))*COS(RADIANS(90-VLOOKUP(C34,Centerpoints!$A$2:$F$259,5,0)))+SIN(RADIANS(90-VLOOKUP(B34,Centerpoints!$A$2:$F$259,5,0)))*SIN(RADIANS(90-VLOOKUP(C34,Centerpoints!$A$2:$F$259,5,0)))*COS(RADIANS(VLOOKUP(B34,Centerpoints!$A$2:$F$259,6,0)-VLOOKUP(C34,Centerpoints!$A$2:$F$259,6,0))))*6371,0)</f>
        <v>193</v>
      </c>
      <c r="E34" t="str">
        <f>IF(ISNA(VLOOKUP(LEFT(A34,LEN(A34)),$N$2:$N$270,1,0)),IF(D34&gt;'Costs and losses lines'!$E$32,"HVDC","HVAC"),"Subsea")</f>
        <v>HVAC</v>
      </c>
      <c r="F34" s="2">
        <f>ROUND(((HLOOKUP(E34,'Costs and losses lines'!$B$12:$D$14,2,0)*$J$2*D34)+(HLOOKUP(E34,'Costs and losses lines'!$B$12:$D$14,3,0)*$J$2*2))*'Costs and losses lines'!$E$24/1000,0)</f>
        <v>2016487</v>
      </c>
      <c r="G34" s="2">
        <f t="shared" si="0"/>
        <v>70577</v>
      </c>
      <c r="H34">
        <f>ROUND((HLOOKUP(E34,'Costs and losses lines'!$B$12:$D$17,4,0)/10000*D34)+(HLOOKUP(E34,'Costs and losses lines'!$B$12:$D$16,5,0)/100),3)</f>
        <v>1.2999999999999999E-2</v>
      </c>
      <c r="I34" t="str">
        <f t="shared" si="1"/>
        <v>CAN-BC-US</v>
      </c>
    </row>
    <row r="35" spans="1:9" x14ac:dyDescent="0.25">
      <c r="A35" t="s">
        <v>811</v>
      </c>
      <c r="B35" t="s">
        <v>521</v>
      </c>
      <c r="C35" t="s">
        <v>498</v>
      </c>
      <c r="D35">
        <f>ROUND(ACOS(COS(RADIANS(90-VLOOKUP(B35,Centerpoints!$A$2:$F$259,5,0)))*COS(RADIANS(90-VLOOKUP(C35,Centerpoints!$A$2:$F$259,5,0)))+SIN(RADIANS(90-VLOOKUP(B35,Centerpoints!$A$2:$F$259,5,0)))*SIN(RADIANS(90-VLOOKUP(C35,Centerpoints!$A$2:$F$259,5,0)))*COS(RADIANS(VLOOKUP(B35,Centerpoints!$A$2:$F$259,6,0)-VLOOKUP(C35,Centerpoints!$A$2:$F$259,6,0))))*6371,0)</f>
        <v>195</v>
      </c>
      <c r="E35" t="str">
        <f>IF(ISNA(VLOOKUP(LEFT(A35,LEN(A35)),$N$2:$N$270,1,0)),IF(D35&gt;'Costs and losses lines'!$E$32,"HVDC","HVAC"),"Subsea")</f>
        <v>HVAC</v>
      </c>
      <c r="F35" s="2">
        <f>ROUND(((HLOOKUP(E35,'Costs and losses lines'!$B$12:$D$14,2,0)*$J$2*D35)+(HLOOKUP(E35,'Costs and losses lines'!$B$12:$D$14,3,0)*$J$2*2))*'Costs and losses lines'!$E$24/1000,0)</f>
        <v>2029274</v>
      </c>
      <c r="G35" s="2">
        <f t="shared" si="0"/>
        <v>71025</v>
      </c>
      <c r="H35">
        <f>ROUND((HLOOKUP(E35,'Costs and losses lines'!$B$12:$D$17,4,0)/10000*D35)+(HLOOKUP(E35,'Costs and losses lines'!$B$12:$D$16,5,0)/100),3)</f>
        <v>1.2999999999999999E-2</v>
      </c>
      <c r="I35" t="str">
        <f t="shared" si="1"/>
        <v>KOR</v>
      </c>
    </row>
    <row r="36" spans="1:9" x14ac:dyDescent="0.25">
      <c r="A36" t="s">
        <v>812</v>
      </c>
      <c r="B36" t="s">
        <v>465</v>
      </c>
      <c r="C36" t="s">
        <v>468</v>
      </c>
      <c r="D36">
        <f>ROUND(ACOS(COS(RADIANS(90-VLOOKUP(B36,Centerpoints!$A$2:$F$259,5,0)))*COS(RADIANS(90-VLOOKUP(C36,Centerpoints!$A$2:$F$259,5,0)))+SIN(RADIANS(90-VLOOKUP(B36,Centerpoints!$A$2:$F$259,5,0)))*SIN(RADIANS(90-VLOOKUP(C36,Centerpoints!$A$2:$F$259,5,0)))*COS(RADIANS(VLOOKUP(B36,Centerpoints!$A$2:$F$259,6,0)-VLOOKUP(C36,Centerpoints!$A$2:$F$259,6,0))))*6371,0)</f>
        <v>196</v>
      </c>
      <c r="E36" t="str">
        <f>IF(ISNA(VLOOKUP(LEFT(A36,LEN(A36)),$N$2:$N$270,1,0)),IF(D36&gt;'Costs and losses lines'!$E$32,"HVDC","HVAC"),"Subsea")</f>
        <v>HVAC</v>
      </c>
      <c r="F36" s="2">
        <f>ROUND(((HLOOKUP(E36,'Costs and losses lines'!$B$12:$D$14,2,0)*$J$2*D36)+(HLOOKUP(E36,'Costs and losses lines'!$B$12:$D$14,3,0)*$J$2*2))*'Costs and losses lines'!$E$24/1000,0)</f>
        <v>2035667</v>
      </c>
      <c r="G36" s="2">
        <f t="shared" si="0"/>
        <v>71248</v>
      </c>
      <c r="H36">
        <f>ROUND((HLOOKUP(E36,'Costs and losses lines'!$B$12:$D$17,4,0)/10000*D36)+(HLOOKUP(E36,'Costs and losses lines'!$B$12:$D$16,5,0)/100),3)</f>
        <v>1.2999999999999999E-2</v>
      </c>
      <c r="I36" t="str">
        <f t="shared" si="1"/>
        <v>KAZ</v>
      </c>
    </row>
    <row r="37" spans="1:9" x14ac:dyDescent="0.25">
      <c r="A37" t="s">
        <v>813</v>
      </c>
      <c r="B37" t="s">
        <v>411</v>
      </c>
      <c r="C37" t="s">
        <v>514</v>
      </c>
      <c r="D37">
        <f>ROUND(ACOS(COS(RADIANS(90-VLOOKUP(B37,Centerpoints!$A$2:$F$259,5,0)))*COS(RADIANS(90-VLOOKUP(C37,Centerpoints!$A$2:$F$259,5,0)))+SIN(RADIANS(90-VLOOKUP(B37,Centerpoints!$A$2:$F$259,5,0)))*SIN(RADIANS(90-VLOOKUP(C37,Centerpoints!$A$2:$F$259,5,0)))*COS(RADIANS(VLOOKUP(B37,Centerpoints!$A$2:$F$259,6,0)-VLOOKUP(C37,Centerpoints!$A$2:$F$259,6,0))))*6371,0)</f>
        <v>198</v>
      </c>
      <c r="E37" t="str">
        <f>IF(ISNA(VLOOKUP(LEFT(A37,LEN(A37)),$N$2:$N$270,1,0)),IF(D37&gt;'Costs and losses lines'!$E$32,"HVDC","HVAC"),"Subsea")</f>
        <v>HVAC</v>
      </c>
      <c r="F37" s="2">
        <f>ROUND(((HLOOKUP(E37,'Costs and losses lines'!$B$12:$D$14,2,0)*$J$2*D37)+(HLOOKUP(E37,'Costs and losses lines'!$B$12:$D$14,3,0)*$J$2*2))*'Costs and losses lines'!$E$24/1000,0)</f>
        <v>2048454</v>
      </c>
      <c r="G37" s="2">
        <f t="shared" si="0"/>
        <v>71696</v>
      </c>
      <c r="H37">
        <f>ROUND((HLOOKUP(E37,'Costs and losses lines'!$B$12:$D$17,4,0)/10000*D37)+(HLOOKUP(E37,'Costs and losses lines'!$B$12:$D$16,5,0)/100),3)</f>
        <v>1.2999999999999999E-2</v>
      </c>
      <c r="I37" t="str">
        <f t="shared" si="1"/>
        <v>BIH</v>
      </c>
    </row>
    <row r="38" spans="1:9" x14ac:dyDescent="0.25">
      <c r="A38" t="s">
        <v>814</v>
      </c>
      <c r="B38" t="s">
        <v>399</v>
      </c>
      <c r="C38" t="s">
        <v>544</v>
      </c>
      <c r="D38">
        <f>ROUND(ACOS(COS(RADIANS(90-VLOOKUP(B38,Centerpoints!$A$2:$F$259,5,0)))*COS(RADIANS(90-VLOOKUP(C38,Centerpoints!$A$2:$F$259,5,0)))+SIN(RADIANS(90-VLOOKUP(B38,Centerpoints!$A$2:$F$259,5,0)))*SIN(RADIANS(90-VLOOKUP(C38,Centerpoints!$A$2:$F$259,5,0)))*COS(RADIANS(VLOOKUP(B38,Centerpoints!$A$2:$F$259,6,0)-VLOOKUP(C38,Centerpoints!$A$2:$F$259,6,0))))*6371,0)</f>
        <v>205</v>
      </c>
      <c r="E38" t="str">
        <f>IF(ISNA(VLOOKUP(LEFT(A38,LEN(A38)),$N$2:$N$270,1,0)),IF(D38&gt;'Costs and losses lines'!$E$32,"HVDC","HVAC"),"Subsea")</f>
        <v>HVAC</v>
      </c>
      <c r="F38" s="2">
        <f>ROUND(((HLOOKUP(E38,'Costs and losses lines'!$B$12:$D$14,2,0)*$J$2*D38)+(HLOOKUP(E38,'Costs and losses lines'!$B$12:$D$14,3,0)*$J$2*2))*'Costs and losses lines'!$E$24/1000,0)</f>
        <v>2093209</v>
      </c>
      <c r="G38" s="2">
        <f t="shared" si="0"/>
        <v>73262</v>
      </c>
      <c r="H38">
        <f>ROUND((HLOOKUP(E38,'Costs and losses lines'!$B$12:$D$17,4,0)/10000*D38)+(HLOOKUP(E38,'Costs and losses lines'!$B$12:$D$16,5,0)/100),3)</f>
        <v>1.4E-2</v>
      </c>
      <c r="I38" t="str">
        <f t="shared" si="1"/>
        <v>ARG</v>
      </c>
    </row>
    <row r="39" spans="1:9" x14ac:dyDescent="0.25">
      <c r="A39" t="s">
        <v>815</v>
      </c>
      <c r="B39" t="s">
        <v>461</v>
      </c>
      <c r="C39" t="s">
        <v>471</v>
      </c>
      <c r="D39">
        <f>ROUND(ACOS(COS(RADIANS(90-VLOOKUP(B39,Centerpoints!$A$2:$F$259,5,0)))*COS(RADIANS(90-VLOOKUP(C39,Centerpoints!$A$2:$F$259,5,0)))+SIN(RADIANS(90-VLOOKUP(B39,Centerpoints!$A$2:$F$259,5,0)))*SIN(RADIANS(90-VLOOKUP(C39,Centerpoints!$A$2:$F$259,5,0)))*COS(RADIANS(VLOOKUP(B39,Centerpoints!$A$2:$F$259,6,0)-VLOOKUP(C39,Centerpoints!$A$2:$F$259,6,0))))*6371,0)</f>
        <v>211</v>
      </c>
      <c r="E39" t="str">
        <f>IF(ISNA(VLOOKUP(LEFT(A39,LEN(A39)),$N$2:$N$270,1,0)),IF(D39&gt;'Costs and losses lines'!$E$32,"HVDC","HVAC"),"Subsea")</f>
        <v>HVAC</v>
      </c>
      <c r="F39" s="2">
        <f>ROUND(((HLOOKUP(E39,'Costs and losses lines'!$B$12:$D$14,2,0)*$J$2*D39)+(HLOOKUP(E39,'Costs and losses lines'!$B$12:$D$14,3,0)*$J$2*2))*'Costs and losses lines'!$E$24/1000,0)</f>
        <v>2131569</v>
      </c>
      <c r="G39" s="2">
        <f t="shared" si="0"/>
        <v>74605</v>
      </c>
      <c r="H39">
        <f>ROUND((HLOOKUP(E39,'Costs and losses lines'!$B$12:$D$17,4,0)/10000*D39)+(HLOOKUP(E39,'Costs and losses lines'!$B$12:$D$16,5,0)/100),3)</f>
        <v>1.4E-2</v>
      </c>
      <c r="I39" t="str">
        <f t="shared" si="1"/>
        <v>ISR</v>
      </c>
    </row>
    <row r="40" spans="1:9" x14ac:dyDescent="0.25">
      <c r="A40" t="s">
        <v>816</v>
      </c>
      <c r="B40" t="s">
        <v>438</v>
      </c>
      <c r="C40" t="s">
        <v>440</v>
      </c>
      <c r="D40">
        <f>ROUND(ACOS(COS(RADIANS(90-VLOOKUP(B40,Centerpoints!$A$2:$F$259,5,0)))*COS(RADIANS(90-VLOOKUP(C40,Centerpoints!$A$2:$F$259,5,0)))+SIN(RADIANS(90-VLOOKUP(B40,Centerpoints!$A$2:$F$259,5,0)))*SIN(RADIANS(90-VLOOKUP(C40,Centerpoints!$A$2:$F$259,5,0)))*COS(RADIANS(VLOOKUP(B40,Centerpoints!$A$2:$F$259,6,0)-VLOOKUP(C40,Centerpoints!$A$2:$F$259,6,0))))*6371,0)</f>
        <v>212</v>
      </c>
      <c r="E40" t="str">
        <f>IF(ISNA(VLOOKUP(LEFT(A40,LEN(A40)),$N$2:$N$270,1,0)),IF(D40&gt;'Costs and losses lines'!$E$32,"HVDC","HVAC"),"Subsea")</f>
        <v>HVAC</v>
      </c>
      <c r="F40" s="2">
        <f>ROUND(((HLOOKUP(E40,'Costs and losses lines'!$B$12:$D$14,2,0)*$J$2*D40)+(HLOOKUP(E40,'Costs and losses lines'!$B$12:$D$14,3,0)*$J$2*2))*'Costs and losses lines'!$E$24/1000,0)</f>
        <v>2137963</v>
      </c>
      <c r="G40" s="2">
        <f t="shared" si="0"/>
        <v>74829</v>
      </c>
      <c r="H40">
        <f>ROUND((HLOOKUP(E40,'Costs and losses lines'!$B$12:$D$17,4,0)/10000*D40)+(HLOOKUP(E40,'Costs and losses lines'!$B$12:$D$16,5,0)/100),3)</f>
        <v>1.4E-2</v>
      </c>
      <c r="I40" t="str">
        <f t="shared" si="1"/>
        <v>ERI</v>
      </c>
    </row>
    <row r="41" spans="1:9" x14ac:dyDescent="0.25">
      <c r="A41" t="s">
        <v>817</v>
      </c>
      <c r="B41" t="s">
        <v>417</v>
      </c>
      <c r="C41" t="s">
        <v>547</v>
      </c>
      <c r="D41">
        <f>ROUND(ACOS(COS(RADIANS(90-VLOOKUP(B41,Centerpoints!$A$2:$F$259,5,0)))*COS(RADIANS(90-VLOOKUP(C41,Centerpoints!$A$2:$F$259,5,0)))+SIN(RADIANS(90-VLOOKUP(B41,Centerpoints!$A$2:$F$259,5,0)))*SIN(RADIANS(90-VLOOKUP(C41,Centerpoints!$A$2:$F$259,5,0)))*COS(RADIANS(VLOOKUP(B41,Centerpoints!$A$2:$F$259,6,0)-VLOOKUP(C41,Centerpoints!$A$2:$F$259,6,0))))*6371,0)</f>
        <v>212</v>
      </c>
      <c r="E41" t="str">
        <f>IF(ISNA(VLOOKUP(LEFT(A41,LEN(A41)),$N$2:$N$270,1,0)),IF(D41&gt;'Costs and losses lines'!$E$32,"HVDC","HVAC"),"Subsea")</f>
        <v>HVAC</v>
      </c>
      <c r="F41" s="2">
        <f>ROUND(((HLOOKUP(E41,'Costs and losses lines'!$B$12:$D$14,2,0)*$J$2*D41)+(HLOOKUP(E41,'Costs and losses lines'!$B$12:$D$14,3,0)*$J$2*2))*'Costs and losses lines'!$E$24/1000,0)</f>
        <v>2137963</v>
      </c>
      <c r="G41" s="2">
        <f t="shared" si="0"/>
        <v>74829</v>
      </c>
      <c r="H41">
        <f>ROUND((HLOOKUP(E41,'Costs and losses lines'!$B$12:$D$17,4,0)/10000*D41)+(HLOOKUP(E41,'Costs and losses lines'!$B$12:$D$16,5,0)/100),3)</f>
        <v>1.4E-2</v>
      </c>
      <c r="I41" t="str">
        <f t="shared" si="1"/>
        <v>KHM</v>
      </c>
    </row>
    <row r="42" spans="1:9" x14ac:dyDescent="0.25">
      <c r="A42" t="s">
        <v>818</v>
      </c>
      <c r="B42" t="s">
        <v>461</v>
      </c>
      <c r="C42" t="s">
        <v>529</v>
      </c>
      <c r="D42">
        <f>ROUND(ACOS(COS(RADIANS(90-VLOOKUP(B42,Centerpoints!$A$2:$F$259,5,0)))*COS(RADIANS(90-VLOOKUP(C42,Centerpoints!$A$2:$F$259,5,0)))+SIN(RADIANS(90-VLOOKUP(B42,Centerpoints!$A$2:$F$259,5,0)))*SIN(RADIANS(90-VLOOKUP(C42,Centerpoints!$A$2:$F$259,5,0)))*COS(RADIANS(VLOOKUP(B42,Centerpoints!$A$2:$F$259,6,0)-VLOOKUP(C42,Centerpoints!$A$2:$F$259,6,0))))*6371,0)</f>
        <v>213</v>
      </c>
      <c r="E42" t="str">
        <f>IF(ISNA(VLOOKUP(LEFT(A42,LEN(A42)),$N$2:$N$270,1,0)),IF(D42&gt;'Costs and losses lines'!$E$32,"HVDC","HVAC"),"Subsea")</f>
        <v>HVAC</v>
      </c>
      <c r="F42" s="2">
        <f>ROUND(((HLOOKUP(E42,'Costs and losses lines'!$B$12:$D$14,2,0)*$J$2*D42)+(HLOOKUP(E42,'Costs and losses lines'!$B$12:$D$14,3,0)*$J$2*2))*'Costs and losses lines'!$E$24/1000,0)</f>
        <v>2144356</v>
      </c>
      <c r="G42" s="2">
        <f t="shared" si="0"/>
        <v>75052</v>
      </c>
      <c r="H42">
        <f>ROUND((HLOOKUP(E42,'Costs and losses lines'!$B$12:$D$17,4,0)/10000*D42)+(HLOOKUP(E42,'Costs and losses lines'!$B$12:$D$16,5,0)/100),3)</f>
        <v>1.4E-2</v>
      </c>
      <c r="I42" t="str">
        <f t="shared" si="1"/>
        <v>ISR</v>
      </c>
    </row>
    <row r="43" spans="1:9" x14ac:dyDescent="0.25">
      <c r="A43" t="s">
        <v>819</v>
      </c>
      <c r="B43" t="s">
        <v>401</v>
      </c>
      <c r="C43" t="s">
        <v>455</v>
      </c>
      <c r="D43">
        <f>ROUND(ACOS(COS(RADIANS(90-VLOOKUP(B43,Centerpoints!$A$2:$F$259,5,0)))*COS(RADIANS(90-VLOOKUP(C43,Centerpoints!$A$2:$F$259,5,0)))+SIN(RADIANS(90-VLOOKUP(B43,Centerpoints!$A$2:$F$259,5,0)))*SIN(RADIANS(90-VLOOKUP(C43,Centerpoints!$A$2:$F$259,5,0)))*COS(RADIANS(VLOOKUP(B43,Centerpoints!$A$2:$F$259,6,0)-VLOOKUP(C43,Centerpoints!$A$2:$F$259,6,0))))*6371,0)</f>
        <v>217</v>
      </c>
      <c r="E43" t="str">
        <f>IF(ISNA(VLOOKUP(LEFT(A43,LEN(A43)),$N$2:$N$270,1,0)),IF(D43&gt;'Costs and losses lines'!$E$32,"HVDC","HVAC"),"Subsea")</f>
        <v>HVAC</v>
      </c>
      <c r="F43" s="2">
        <f>ROUND(((HLOOKUP(E43,'Costs and losses lines'!$B$12:$D$14,2,0)*$J$2*D43)+(HLOOKUP(E43,'Costs and losses lines'!$B$12:$D$14,3,0)*$J$2*2))*'Costs and losses lines'!$E$24/1000,0)</f>
        <v>2169930</v>
      </c>
      <c r="G43" s="2">
        <f t="shared" si="0"/>
        <v>75948</v>
      </c>
      <c r="H43">
        <f>ROUND((HLOOKUP(E43,'Costs and losses lines'!$B$12:$D$17,4,0)/10000*D43)+(HLOOKUP(E43,'Costs and losses lines'!$B$12:$D$16,5,0)/100),3)</f>
        <v>1.4999999999999999E-2</v>
      </c>
      <c r="I43" t="str">
        <f t="shared" si="1"/>
        <v>AUT</v>
      </c>
    </row>
    <row r="44" spans="1:9" x14ac:dyDescent="0.25">
      <c r="A44" t="s">
        <v>820</v>
      </c>
      <c r="B44" t="s">
        <v>454</v>
      </c>
      <c r="C44" t="s">
        <v>436</v>
      </c>
      <c r="D44">
        <f>ROUND(ACOS(COS(RADIANS(90-VLOOKUP(B44,Centerpoints!$A$2:$F$259,5,0)))*COS(RADIANS(90-VLOOKUP(C44,Centerpoints!$A$2:$F$259,5,0)))+SIN(RADIANS(90-VLOOKUP(B44,Centerpoints!$A$2:$F$259,5,0)))*SIN(RADIANS(90-VLOOKUP(C44,Centerpoints!$A$2:$F$259,5,0)))*COS(RADIANS(VLOOKUP(B44,Centerpoints!$A$2:$F$259,6,0)-VLOOKUP(C44,Centerpoints!$A$2:$F$259,6,0))))*6371,0)</f>
        <v>219</v>
      </c>
      <c r="E44" t="str">
        <f>IF(ISNA(VLOOKUP(LEFT(A44,LEN(A44)),$N$2:$N$270,1,0)),IF(D44&gt;'Costs and losses lines'!$E$32,"HVDC","HVAC"),"Subsea")</f>
        <v>HVAC</v>
      </c>
      <c r="F44" s="2">
        <f>ROUND(((HLOOKUP(E44,'Costs and losses lines'!$B$12:$D$14,2,0)*$J$2*D44)+(HLOOKUP(E44,'Costs and losses lines'!$B$12:$D$14,3,0)*$J$2*2))*'Costs and losses lines'!$E$24/1000,0)</f>
        <v>2182717</v>
      </c>
      <c r="G44" s="2">
        <f t="shared" si="0"/>
        <v>76395</v>
      </c>
      <c r="H44">
        <f>ROUND((HLOOKUP(E44,'Costs and losses lines'!$B$12:$D$17,4,0)/10000*D44)+(HLOOKUP(E44,'Costs and losses lines'!$B$12:$D$16,5,0)/100),3)</f>
        <v>1.4999999999999999E-2</v>
      </c>
      <c r="I44" t="str">
        <f t="shared" si="1"/>
        <v>HND</v>
      </c>
    </row>
    <row r="45" spans="1:9" x14ac:dyDescent="0.25">
      <c r="A45" t="s">
        <v>821</v>
      </c>
      <c r="B45" t="s">
        <v>395</v>
      </c>
      <c r="C45" t="s">
        <v>531</v>
      </c>
      <c r="D45">
        <f>ROUND(ACOS(COS(RADIANS(90-VLOOKUP(B45,Centerpoints!$A$2:$F$259,5,0)))*COS(RADIANS(90-VLOOKUP(C45,Centerpoints!$A$2:$F$259,5,0)))+SIN(RADIANS(90-VLOOKUP(B45,Centerpoints!$A$2:$F$259,5,0)))*SIN(RADIANS(90-VLOOKUP(C45,Centerpoints!$A$2:$F$259,5,0)))*COS(RADIANS(VLOOKUP(B45,Centerpoints!$A$2:$F$259,6,0)-VLOOKUP(C45,Centerpoints!$A$2:$F$259,6,0))))*6371,0)</f>
        <v>223</v>
      </c>
      <c r="E45" t="str">
        <f>IF(ISNA(VLOOKUP(LEFT(A45,LEN(A45)),$N$2:$N$270,1,0)),IF(D45&gt;'Costs and losses lines'!$E$32,"HVDC","HVAC"),"Subsea")</f>
        <v>HVAC</v>
      </c>
      <c r="F45" s="2">
        <f>ROUND(((HLOOKUP(E45,'Costs and losses lines'!$B$12:$D$14,2,0)*$J$2*D45)+(HLOOKUP(E45,'Costs and losses lines'!$B$12:$D$14,3,0)*$J$2*2))*'Costs and losses lines'!$E$24/1000,0)</f>
        <v>2208291</v>
      </c>
      <c r="G45" s="2">
        <f t="shared" si="0"/>
        <v>77290</v>
      </c>
      <c r="H45">
        <f>ROUND((HLOOKUP(E45,'Costs and losses lines'!$B$12:$D$17,4,0)/10000*D45)+(HLOOKUP(E45,'Costs and losses lines'!$B$12:$D$16,5,0)/100),3)</f>
        <v>1.4999999999999999E-2</v>
      </c>
      <c r="I45" t="str">
        <f t="shared" si="1"/>
        <v>AFG</v>
      </c>
    </row>
    <row r="46" spans="1:9" x14ac:dyDescent="0.25">
      <c r="A46" t="s">
        <v>822</v>
      </c>
      <c r="B46" t="s">
        <v>589</v>
      </c>
      <c r="C46" t="s">
        <v>593</v>
      </c>
      <c r="D46">
        <f>ROUND(ACOS(COS(RADIANS(90-VLOOKUP(B46,Centerpoints!$A$2:$F$259,5,0)))*COS(RADIANS(90-VLOOKUP(C46,Centerpoints!$A$2:$F$259,5,0)))+SIN(RADIANS(90-VLOOKUP(B46,Centerpoints!$A$2:$F$259,5,0)))*SIN(RADIANS(90-VLOOKUP(C46,Centerpoints!$A$2:$F$259,5,0)))*COS(RADIANS(VLOOKUP(B46,Centerpoints!$A$2:$F$259,6,0)-VLOOKUP(C46,Centerpoints!$A$2:$F$259,6,0))))*6371,0)</f>
        <v>234</v>
      </c>
      <c r="E46" t="str">
        <f>IF(ISNA(VLOOKUP(LEFT(A46,LEN(A46)),$N$2:$N$270,1,0)),IF(D46&gt;'Costs and losses lines'!$E$32,"HVDC","HVAC"),"Subsea")</f>
        <v>HVAC</v>
      </c>
      <c r="F46" s="2">
        <f>ROUND(((HLOOKUP(E46,'Costs and losses lines'!$B$12:$D$14,2,0)*$J$2*D46)+(HLOOKUP(E46,'Costs and losses lines'!$B$12:$D$14,3,0)*$J$2*2))*'Costs and losses lines'!$E$24/1000,0)</f>
        <v>2278619</v>
      </c>
      <c r="G46" s="2">
        <f t="shared" si="0"/>
        <v>79752</v>
      </c>
      <c r="H46">
        <f>ROUND((HLOOKUP(E46,'Costs and losses lines'!$B$12:$D$17,4,0)/10000*D46)+(HLOOKUP(E46,'Costs and losses lines'!$B$12:$D$16,5,0)/100),3)</f>
        <v>1.6E-2</v>
      </c>
      <c r="I46" t="str">
        <f t="shared" si="1"/>
        <v>CHN-HJ-CH</v>
      </c>
    </row>
    <row r="47" spans="1:9" x14ac:dyDescent="0.25">
      <c r="A47" t="s">
        <v>823</v>
      </c>
      <c r="B47" t="s">
        <v>594</v>
      </c>
      <c r="C47" t="s">
        <v>610</v>
      </c>
      <c r="D47">
        <f>ROUND(ACOS(COS(RADIANS(90-VLOOKUP(B47,Centerpoints!$A$2:$F$259,5,0)))*COS(RADIANS(90-VLOOKUP(C47,Centerpoints!$A$2:$F$259,5,0)))+SIN(RADIANS(90-VLOOKUP(B47,Centerpoints!$A$2:$F$259,5,0)))*SIN(RADIANS(90-VLOOKUP(C47,Centerpoints!$A$2:$F$259,5,0)))*COS(RADIANS(VLOOKUP(B47,Centerpoints!$A$2:$F$259,6,0)-VLOOKUP(C47,Centerpoints!$A$2:$F$259,6,0))))*6371,0)</f>
        <v>240</v>
      </c>
      <c r="E47" t="str">
        <f>IF(ISNA(VLOOKUP(LEFT(A47,LEN(A47)),$N$2:$N$270,1,0)),IF(D47&gt;'Costs and losses lines'!$E$32,"HVDC","HVAC"),"Subsea")</f>
        <v>HVAC</v>
      </c>
      <c r="F47" s="2">
        <f>ROUND(((HLOOKUP(E47,'Costs and losses lines'!$B$12:$D$14,2,0)*$J$2*D47)+(HLOOKUP(E47,'Costs and losses lines'!$B$12:$D$14,3,0)*$J$2*2))*'Costs and losses lines'!$E$24/1000,0)</f>
        <v>2316980</v>
      </c>
      <c r="G47" s="2">
        <f t="shared" si="0"/>
        <v>81094</v>
      </c>
      <c r="H47">
        <f>ROUND((HLOOKUP(E47,'Costs and losses lines'!$B$12:$D$17,4,0)/10000*D47)+(HLOOKUP(E47,'Costs and losses lines'!$B$12:$D$16,5,0)/100),3)</f>
        <v>1.6E-2</v>
      </c>
      <c r="I47" t="str">
        <f t="shared" si="1"/>
        <v>CHN-JS-CH</v>
      </c>
    </row>
    <row r="48" spans="1:9" x14ac:dyDescent="0.25">
      <c r="A48" t="s">
        <v>824</v>
      </c>
      <c r="B48" t="s">
        <v>454</v>
      </c>
      <c r="C48" t="s">
        <v>495</v>
      </c>
      <c r="D48">
        <f>ROUND(ACOS(COS(RADIANS(90-VLOOKUP(B48,Centerpoints!$A$2:$F$259,5,0)))*COS(RADIANS(90-VLOOKUP(C48,Centerpoints!$A$2:$F$259,5,0)))+SIN(RADIANS(90-VLOOKUP(B48,Centerpoints!$A$2:$F$259,5,0)))*SIN(RADIANS(90-VLOOKUP(C48,Centerpoints!$A$2:$F$259,5,0)))*COS(RADIANS(VLOOKUP(B48,Centerpoints!$A$2:$F$259,6,0)-VLOOKUP(C48,Centerpoints!$A$2:$F$259,6,0))))*6371,0)</f>
        <v>240</v>
      </c>
      <c r="E48" t="str">
        <f>IF(ISNA(VLOOKUP(LEFT(A48,LEN(A48)),$N$2:$N$270,1,0)),IF(D48&gt;'Costs and losses lines'!$E$32,"HVDC","HVAC"),"Subsea")</f>
        <v>HVAC</v>
      </c>
      <c r="F48" s="2">
        <f>ROUND(((HLOOKUP(E48,'Costs and losses lines'!$B$12:$D$14,2,0)*$J$2*D48)+(HLOOKUP(E48,'Costs and losses lines'!$B$12:$D$14,3,0)*$J$2*2))*'Costs and losses lines'!$E$24/1000,0)</f>
        <v>2316980</v>
      </c>
      <c r="G48" s="2">
        <f t="shared" si="0"/>
        <v>81094</v>
      </c>
      <c r="H48">
        <f>ROUND((HLOOKUP(E48,'Costs and losses lines'!$B$12:$D$17,4,0)/10000*D48)+(HLOOKUP(E48,'Costs and losses lines'!$B$12:$D$16,5,0)/100),3)</f>
        <v>1.6E-2</v>
      </c>
      <c r="I48" t="str">
        <f t="shared" si="1"/>
        <v>HND</v>
      </c>
    </row>
    <row r="49" spans="1:9" x14ac:dyDescent="0.25">
      <c r="A49" t="s">
        <v>825</v>
      </c>
      <c r="B49" t="s">
        <v>401</v>
      </c>
      <c r="C49" t="s">
        <v>430</v>
      </c>
      <c r="D49">
        <f>ROUND(ACOS(COS(RADIANS(90-VLOOKUP(B49,Centerpoints!$A$2:$F$259,5,0)))*COS(RADIANS(90-VLOOKUP(C49,Centerpoints!$A$2:$F$259,5,0)))+SIN(RADIANS(90-VLOOKUP(B49,Centerpoints!$A$2:$F$259,5,0)))*SIN(RADIANS(90-VLOOKUP(C49,Centerpoints!$A$2:$F$259,5,0)))*COS(RADIANS(VLOOKUP(B49,Centerpoints!$A$2:$F$259,6,0)-VLOOKUP(C49,Centerpoints!$A$2:$F$259,6,0))))*6371,0)</f>
        <v>251</v>
      </c>
      <c r="E49" t="str">
        <f>IF(ISNA(VLOOKUP(LEFT(A49,LEN(A49)),$N$2:$N$270,1,0)),IF(D49&gt;'Costs and losses lines'!$E$32,"HVDC","HVAC"),"Subsea")</f>
        <v>HVAC</v>
      </c>
      <c r="F49" s="2">
        <f>ROUND(((HLOOKUP(E49,'Costs and losses lines'!$B$12:$D$14,2,0)*$J$2*D49)+(HLOOKUP(E49,'Costs and losses lines'!$B$12:$D$14,3,0)*$J$2*2))*'Costs and losses lines'!$E$24/1000,0)</f>
        <v>2387309</v>
      </c>
      <c r="G49" s="2">
        <f t="shared" si="0"/>
        <v>83556</v>
      </c>
      <c r="H49">
        <f>ROUND((HLOOKUP(E49,'Costs and losses lines'!$B$12:$D$17,4,0)/10000*D49)+(HLOOKUP(E49,'Costs and losses lines'!$B$12:$D$16,5,0)/100),3)</f>
        <v>1.7000000000000001E-2</v>
      </c>
      <c r="I49" t="str">
        <f t="shared" si="1"/>
        <v>AUT</v>
      </c>
    </row>
    <row r="50" spans="1:9" x14ac:dyDescent="0.25">
      <c r="A50" t="s">
        <v>826</v>
      </c>
      <c r="B50" t="s">
        <v>404</v>
      </c>
      <c r="C50" t="s">
        <v>611</v>
      </c>
      <c r="D50">
        <f>ROUND(ACOS(COS(RADIANS(90-VLOOKUP(B50,Centerpoints!$A$2:$F$259,5,0)))*COS(RADIANS(90-VLOOKUP(C50,Centerpoints!$A$2:$F$259,5,0)))+SIN(RADIANS(90-VLOOKUP(B50,Centerpoints!$A$2:$F$259,5,0)))*SIN(RADIANS(90-VLOOKUP(C50,Centerpoints!$A$2:$F$259,5,0)))*COS(RADIANS(VLOOKUP(B50,Centerpoints!$A$2:$F$259,6,0)-VLOOKUP(C50,Centerpoints!$A$2:$F$259,6,0))))*6371,0)</f>
        <v>253</v>
      </c>
      <c r="E50" t="str">
        <f>IF(ISNA(VLOOKUP(LEFT(A50,LEN(A50)),$N$2:$N$270,1,0)),IF(D50&gt;'Costs and losses lines'!$E$32,"HVDC","HVAC"),"Subsea")</f>
        <v>HVAC</v>
      </c>
      <c r="F50" s="2">
        <f>ROUND(((HLOOKUP(E50,'Costs and losses lines'!$B$12:$D$14,2,0)*$J$2*D50)+(HLOOKUP(E50,'Costs and losses lines'!$B$12:$D$14,3,0)*$J$2*2))*'Costs and losses lines'!$E$24/1000,0)</f>
        <v>2400095</v>
      </c>
      <c r="G50" s="2">
        <f t="shared" si="0"/>
        <v>84003</v>
      </c>
      <c r="H50">
        <f>ROUND((HLOOKUP(E50,'Costs and losses lines'!$B$12:$D$17,4,0)/10000*D50)+(HLOOKUP(E50,'Costs and losses lines'!$B$12:$D$16,5,0)/100),3)</f>
        <v>1.7000000000000001E-2</v>
      </c>
      <c r="I50" t="str">
        <f t="shared" si="1"/>
        <v>BGD-IN</v>
      </c>
    </row>
    <row r="51" spans="1:9" x14ac:dyDescent="0.25">
      <c r="A51" t="s">
        <v>827</v>
      </c>
      <c r="B51" t="s">
        <v>433</v>
      </c>
      <c r="C51" t="s">
        <v>453</v>
      </c>
      <c r="D51">
        <f>ROUND(ACOS(COS(RADIANS(90-VLOOKUP(B51,Centerpoints!$A$2:$F$259,5,0)))*COS(RADIANS(90-VLOOKUP(C51,Centerpoints!$A$2:$F$259,5,0)))+SIN(RADIANS(90-VLOOKUP(B51,Centerpoints!$A$2:$F$259,5,0)))*SIN(RADIANS(90-VLOOKUP(C51,Centerpoints!$A$2:$F$259,5,0)))*COS(RADIANS(VLOOKUP(B51,Centerpoints!$A$2:$F$259,6,0)-VLOOKUP(C51,Centerpoints!$A$2:$F$259,6,0))))*6371,0)</f>
        <v>257</v>
      </c>
      <c r="E51" t="str">
        <f>IF(ISNA(VLOOKUP(LEFT(A51,LEN(A51)),$N$2:$N$270,1,0)),IF(D51&gt;'Costs and losses lines'!$E$32,"HVDC","HVAC"),"Subsea")</f>
        <v>HVAC</v>
      </c>
      <c r="F51" s="2">
        <f>ROUND(((HLOOKUP(E51,'Costs and losses lines'!$B$12:$D$14,2,0)*$J$2*D51)+(HLOOKUP(E51,'Costs and losses lines'!$B$12:$D$14,3,0)*$J$2*2))*'Costs and losses lines'!$E$24/1000,0)</f>
        <v>2425669</v>
      </c>
      <c r="G51" s="2">
        <f t="shared" si="0"/>
        <v>84898</v>
      </c>
      <c r="H51">
        <f>ROUND((HLOOKUP(E51,'Costs and losses lines'!$B$12:$D$17,4,0)/10000*D51)+(HLOOKUP(E51,'Costs and losses lines'!$B$12:$D$16,5,0)/100),3)</f>
        <v>1.7000000000000001E-2</v>
      </c>
      <c r="I51" t="str">
        <f t="shared" si="1"/>
        <v>DOM</v>
      </c>
    </row>
    <row r="52" spans="1:9" x14ac:dyDescent="0.25">
      <c r="A52" t="s">
        <v>828</v>
      </c>
      <c r="B52" t="s">
        <v>406</v>
      </c>
      <c r="C52" t="s">
        <v>442</v>
      </c>
      <c r="D52">
        <f>ROUND(ACOS(COS(RADIANS(90-VLOOKUP(B52,Centerpoints!$A$2:$F$259,5,0)))*COS(RADIANS(90-VLOOKUP(C52,Centerpoints!$A$2:$F$259,5,0)))+SIN(RADIANS(90-VLOOKUP(B52,Centerpoints!$A$2:$F$259,5,0)))*SIN(RADIANS(90-VLOOKUP(C52,Centerpoints!$A$2:$F$259,5,0)))*COS(RADIANS(VLOOKUP(B52,Centerpoints!$A$2:$F$259,6,0)-VLOOKUP(C52,Centerpoints!$A$2:$F$259,6,0))))*6371,0)</f>
        <v>261</v>
      </c>
      <c r="E52" t="str">
        <f>IF(ISNA(VLOOKUP(LEFT(A52,LEN(A52)),$N$2:$N$270,1,0)),IF(D52&gt;'Costs and losses lines'!$E$32,"HVDC","HVAC"),"Subsea")</f>
        <v>HVAC</v>
      </c>
      <c r="F52" s="2">
        <f>ROUND(((HLOOKUP(E52,'Costs and losses lines'!$B$12:$D$14,2,0)*$J$2*D52)+(HLOOKUP(E52,'Costs and losses lines'!$B$12:$D$14,3,0)*$J$2*2))*'Costs and losses lines'!$E$24/1000,0)</f>
        <v>2451243</v>
      </c>
      <c r="G52" s="2">
        <f t="shared" si="0"/>
        <v>85794</v>
      </c>
      <c r="H52">
        <f>ROUND((HLOOKUP(E52,'Costs and losses lines'!$B$12:$D$17,4,0)/10000*D52)+(HLOOKUP(E52,'Costs and losses lines'!$B$12:$D$16,5,0)/100),3)</f>
        <v>1.7999999999999999E-2</v>
      </c>
      <c r="I52" t="str">
        <f t="shared" si="1"/>
        <v>BEL</v>
      </c>
    </row>
    <row r="53" spans="1:9" x14ac:dyDescent="0.25">
      <c r="A53" t="s">
        <v>829</v>
      </c>
      <c r="B53" t="s">
        <v>592</v>
      </c>
      <c r="C53" t="s">
        <v>595</v>
      </c>
      <c r="D53">
        <f>ROUND(ACOS(COS(RADIANS(90-VLOOKUP(B53,Centerpoints!$A$2:$F$259,5,0)))*COS(RADIANS(90-VLOOKUP(C53,Centerpoints!$A$2:$F$259,5,0)))+SIN(RADIANS(90-VLOOKUP(B53,Centerpoints!$A$2:$F$259,5,0)))*SIN(RADIANS(90-VLOOKUP(C53,Centerpoints!$A$2:$F$259,5,0)))*COS(RADIANS(VLOOKUP(B53,Centerpoints!$A$2:$F$259,6,0)-VLOOKUP(C53,Centerpoints!$A$2:$F$259,6,0))))*6371,0)</f>
        <v>262</v>
      </c>
      <c r="E53" t="str">
        <f>IF(ISNA(VLOOKUP(LEFT(A53,LEN(A53)),$N$2:$N$270,1,0)),IF(D53&gt;'Costs and losses lines'!$E$32,"HVDC","HVAC"),"Subsea")</f>
        <v>HVAC</v>
      </c>
      <c r="F53" s="2">
        <f>ROUND(((HLOOKUP(E53,'Costs and losses lines'!$B$12:$D$14,2,0)*$J$2*D53)+(HLOOKUP(E53,'Costs and losses lines'!$B$12:$D$14,3,0)*$J$2*2))*'Costs and losses lines'!$E$24/1000,0)</f>
        <v>2457637</v>
      </c>
      <c r="G53" s="2">
        <f t="shared" si="0"/>
        <v>86017</v>
      </c>
      <c r="H53">
        <f>ROUND((HLOOKUP(E53,'Costs and losses lines'!$B$12:$D$17,4,0)/10000*D53)+(HLOOKUP(E53,'Costs and losses lines'!$B$12:$D$16,5,0)/100),3)</f>
        <v>1.7999999999999999E-2</v>
      </c>
      <c r="I53" t="str">
        <f t="shared" si="1"/>
        <v>CHN-HU-CH</v>
      </c>
    </row>
    <row r="54" spans="1:9" x14ac:dyDescent="0.25">
      <c r="A54" t="s">
        <v>830</v>
      </c>
      <c r="B54" t="s">
        <v>475</v>
      </c>
      <c r="C54" t="s">
        <v>470</v>
      </c>
      <c r="D54">
        <f>ROUND(ACOS(COS(RADIANS(90-VLOOKUP(B54,Centerpoints!$A$2:$F$259,5,0)))*COS(RADIANS(90-VLOOKUP(C54,Centerpoints!$A$2:$F$259,5,0)))+SIN(RADIANS(90-VLOOKUP(B54,Centerpoints!$A$2:$F$259,5,0)))*SIN(RADIANS(90-VLOOKUP(C54,Centerpoints!$A$2:$F$259,5,0)))*COS(RADIANS(VLOOKUP(B54,Centerpoints!$A$2:$F$259,6,0)-VLOOKUP(C54,Centerpoints!$A$2:$F$259,6,0))))*6371,0)</f>
        <v>263</v>
      </c>
      <c r="E54" t="str">
        <f>IF(ISNA(VLOOKUP(LEFT(A54,LEN(A54)),$N$2:$N$270,1,0)),IF(D54&gt;'Costs and losses lines'!$E$32,"HVDC","HVAC"),"Subsea")</f>
        <v>HVAC</v>
      </c>
      <c r="F54" s="2">
        <f>ROUND(((HLOOKUP(E54,'Costs and losses lines'!$B$12:$D$14,2,0)*$J$2*D54)+(HLOOKUP(E54,'Costs and losses lines'!$B$12:$D$14,3,0)*$J$2*2))*'Costs and losses lines'!$E$24/1000,0)</f>
        <v>2464030</v>
      </c>
      <c r="G54" s="2">
        <f t="shared" si="0"/>
        <v>86241</v>
      </c>
      <c r="H54">
        <f>ROUND((HLOOKUP(E54,'Costs and losses lines'!$B$12:$D$17,4,0)/10000*D54)+(HLOOKUP(E54,'Costs and losses lines'!$B$12:$D$16,5,0)/100),3)</f>
        <v>1.7999999999999999E-2</v>
      </c>
      <c r="I54" t="str">
        <f t="shared" si="1"/>
        <v>LTU</v>
      </c>
    </row>
    <row r="55" spans="1:9" x14ac:dyDescent="0.25">
      <c r="A55" t="s">
        <v>831</v>
      </c>
      <c r="B55" t="s">
        <v>587</v>
      </c>
      <c r="C55" t="s">
        <v>606</v>
      </c>
      <c r="D55">
        <f>ROUND(ACOS(COS(RADIANS(90-VLOOKUP(B55,Centerpoints!$A$2:$F$259,5,0)))*COS(RADIANS(90-VLOOKUP(C55,Centerpoints!$A$2:$F$259,5,0)))+SIN(RADIANS(90-VLOOKUP(B55,Centerpoints!$A$2:$F$259,5,0)))*SIN(RADIANS(90-VLOOKUP(C55,Centerpoints!$A$2:$F$259,5,0)))*COS(RADIANS(VLOOKUP(B55,Centerpoints!$A$2:$F$259,6,0)-VLOOKUP(C55,Centerpoints!$A$2:$F$259,6,0))))*6371,0)</f>
        <v>265</v>
      </c>
      <c r="E55" t="str">
        <f>IF(ISNA(VLOOKUP(LEFT(A55,LEN(A55)),$N$2:$N$270,1,0)),IF(D55&gt;'Costs and losses lines'!$E$32,"HVDC","HVAC"),"Subsea")</f>
        <v>HVAC</v>
      </c>
      <c r="F55" s="2">
        <f>ROUND(((HLOOKUP(E55,'Costs and losses lines'!$B$12:$D$14,2,0)*$J$2*D55)+(HLOOKUP(E55,'Costs and losses lines'!$B$12:$D$14,3,0)*$J$2*2))*'Costs and losses lines'!$E$24/1000,0)</f>
        <v>2476817</v>
      </c>
      <c r="G55" s="2">
        <f t="shared" si="0"/>
        <v>86689</v>
      </c>
      <c r="H55">
        <f>ROUND((HLOOKUP(E55,'Costs and losses lines'!$B$12:$D$17,4,0)/10000*D55)+(HLOOKUP(E55,'Costs and losses lines'!$B$12:$D$16,5,0)/100),3)</f>
        <v>1.7999999999999999E-2</v>
      </c>
      <c r="I55" t="str">
        <f t="shared" si="1"/>
        <v>CHN-HB-CH</v>
      </c>
    </row>
    <row r="56" spans="1:9" x14ac:dyDescent="0.25">
      <c r="A56" t="s">
        <v>832</v>
      </c>
      <c r="B56" t="s">
        <v>578</v>
      </c>
      <c r="C56" t="s">
        <v>587</v>
      </c>
      <c r="D56">
        <f>ROUND(ACOS(COS(RADIANS(90-VLOOKUP(B56,Centerpoints!$A$2:$F$259,5,0)))*COS(RADIANS(90-VLOOKUP(C56,Centerpoints!$A$2:$F$259,5,0)))+SIN(RADIANS(90-VLOOKUP(B56,Centerpoints!$A$2:$F$259,5,0)))*SIN(RADIANS(90-VLOOKUP(C56,Centerpoints!$A$2:$F$259,5,0)))*COS(RADIANS(VLOOKUP(B56,Centerpoints!$A$2:$F$259,6,0)-VLOOKUP(C56,Centerpoints!$A$2:$F$259,6,0))))*6371,0)</f>
        <v>266</v>
      </c>
      <c r="E56" t="str">
        <f>IF(ISNA(VLOOKUP(LEFT(A56,LEN(A56)),$N$2:$N$270,1,0)),IF(D56&gt;'Costs and losses lines'!$E$32,"HVDC","HVAC"),"Subsea")</f>
        <v>HVAC</v>
      </c>
      <c r="F56" s="2">
        <f>ROUND(((HLOOKUP(E56,'Costs and losses lines'!$B$12:$D$14,2,0)*$J$2*D56)+(HLOOKUP(E56,'Costs and losses lines'!$B$12:$D$14,3,0)*$J$2*2))*'Costs and losses lines'!$E$24/1000,0)</f>
        <v>2483211</v>
      </c>
      <c r="G56" s="2">
        <f t="shared" si="0"/>
        <v>86912</v>
      </c>
      <c r="H56">
        <f>ROUND((HLOOKUP(E56,'Costs and losses lines'!$B$12:$D$17,4,0)/10000*D56)+(HLOOKUP(E56,'Costs and losses lines'!$B$12:$D$16,5,0)/100),3)</f>
        <v>1.7999999999999999E-2</v>
      </c>
      <c r="I56" t="str">
        <f t="shared" si="1"/>
        <v>CHN-BE-CH</v>
      </c>
    </row>
    <row r="57" spans="1:9" x14ac:dyDescent="0.25">
      <c r="A57" t="s">
        <v>833</v>
      </c>
      <c r="B57" t="s">
        <v>616</v>
      </c>
      <c r="C57" t="s">
        <v>620</v>
      </c>
      <c r="D57">
        <f>ROUND(ACOS(COS(RADIANS(90-VLOOKUP(B57,Centerpoints!$A$2:$F$259,5,0)))*COS(RADIANS(90-VLOOKUP(C57,Centerpoints!$A$2:$F$259,5,0)))+SIN(RADIANS(90-VLOOKUP(B57,Centerpoints!$A$2:$F$259,5,0)))*SIN(RADIANS(90-VLOOKUP(C57,Centerpoints!$A$2:$F$259,5,0)))*COS(RADIANS(VLOOKUP(B57,Centerpoints!$A$2:$F$259,6,0)-VLOOKUP(C57,Centerpoints!$A$2:$F$259,6,0))))*6371,0)</f>
        <v>267</v>
      </c>
      <c r="E57" t="str">
        <f>IF(ISNA(VLOOKUP(LEFT(A57,LEN(A57)),$N$2:$N$270,1,0)),IF(D57&gt;'Costs and losses lines'!$E$32,"HVDC","HVAC"),"Subsea")</f>
        <v>HVAC</v>
      </c>
      <c r="F57" s="2">
        <f>ROUND(((HLOOKUP(E57,'Costs and losses lines'!$B$12:$D$14,2,0)*$J$2*D57)+(HLOOKUP(E57,'Costs and losses lines'!$B$12:$D$14,3,0)*$J$2*2))*'Costs and losses lines'!$E$24/1000,0)</f>
        <v>2489604</v>
      </c>
      <c r="G57" s="2">
        <f t="shared" si="0"/>
        <v>87136</v>
      </c>
      <c r="H57">
        <f>ROUND((HLOOKUP(E57,'Costs and losses lines'!$B$12:$D$17,4,0)/10000*D57)+(HLOOKUP(E57,'Costs and losses lines'!$B$12:$D$16,5,0)/100),3)</f>
        <v>1.7999999999999999E-2</v>
      </c>
      <c r="I57" t="str">
        <f t="shared" si="1"/>
        <v>JPN-CE-JP</v>
      </c>
    </row>
    <row r="58" spans="1:9" x14ac:dyDescent="0.25">
      <c r="A58" t="s">
        <v>834</v>
      </c>
      <c r="B58" t="s">
        <v>644</v>
      </c>
      <c r="C58" t="s">
        <v>645</v>
      </c>
      <c r="D58">
        <f>ROUND(ACOS(COS(RADIANS(90-VLOOKUP(B58,Centerpoints!$A$2:$F$259,5,0)))*COS(RADIANS(90-VLOOKUP(C58,Centerpoints!$A$2:$F$259,5,0)))+SIN(RADIANS(90-VLOOKUP(B58,Centerpoints!$A$2:$F$259,5,0)))*SIN(RADIANS(90-VLOOKUP(C58,Centerpoints!$A$2:$F$259,5,0)))*COS(RADIANS(VLOOKUP(B58,Centerpoints!$A$2:$F$259,6,0)-VLOOKUP(C58,Centerpoints!$A$2:$F$259,6,0))))*6371,0)</f>
        <v>267</v>
      </c>
      <c r="E58" t="str">
        <f>IF(ISNA(VLOOKUP(LEFT(A58,LEN(A58)),$N$2:$N$270,1,0)),IF(D58&gt;'Costs and losses lines'!$E$32,"HVDC","HVAC"),"Subsea")</f>
        <v>HVAC</v>
      </c>
      <c r="F58" s="2">
        <f>ROUND(((HLOOKUP(E58,'Costs and losses lines'!$B$12:$D$14,2,0)*$J$2*D58)+(HLOOKUP(E58,'Costs and losses lines'!$B$12:$D$14,3,0)*$J$2*2))*'Costs and losses lines'!$E$24/1000,0)</f>
        <v>2489604</v>
      </c>
      <c r="G58" s="2">
        <f t="shared" si="0"/>
        <v>87136</v>
      </c>
      <c r="H58">
        <f>ROUND((HLOOKUP(E58,'Costs and losses lines'!$B$12:$D$17,4,0)/10000*D58)+(HLOOKUP(E58,'Costs and losses lines'!$B$12:$D$16,5,0)/100),3)</f>
        <v>1.7999999999999999E-2</v>
      </c>
      <c r="I58" t="str">
        <f t="shared" si="1"/>
        <v>USA-RM-US</v>
      </c>
    </row>
    <row r="59" spans="1:9" x14ac:dyDescent="0.25">
      <c r="A59" t="s">
        <v>835</v>
      </c>
      <c r="B59" t="s">
        <v>594</v>
      </c>
      <c r="C59" t="s">
        <v>602</v>
      </c>
      <c r="D59">
        <f>ROUND(ACOS(COS(RADIANS(90-VLOOKUP(B59,Centerpoints!$A$2:$F$259,5,0)))*COS(RADIANS(90-VLOOKUP(C59,Centerpoints!$A$2:$F$259,5,0)))+SIN(RADIANS(90-VLOOKUP(B59,Centerpoints!$A$2:$F$259,5,0)))*SIN(RADIANS(90-VLOOKUP(C59,Centerpoints!$A$2:$F$259,5,0)))*COS(RADIANS(VLOOKUP(B59,Centerpoints!$A$2:$F$259,6,0)-VLOOKUP(C59,Centerpoints!$A$2:$F$259,6,0))))*6371,0)</f>
        <v>268</v>
      </c>
      <c r="E59" t="str">
        <f>IF(ISNA(VLOOKUP(LEFT(A59,LEN(A59)),$N$2:$N$270,1,0)),IF(D59&gt;'Costs and losses lines'!$E$32,"HVDC","HVAC"),"Subsea")</f>
        <v>HVAC</v>
      </c>
      <c r="F59" s="2">
        <f>ROUND(((HLOOKUP(E59,'Costs and losses lines'!$B$12:$D$14,2,0)*$J$2*D59)+(HLOOKUP(E59,'Costs and losses lines'!$B$12:$D$14,3,0)*$J$2*2))*'Costs and losses lines'!$E$24/1000,0)</f>
        <v>2495998</v>
      </c>
      <c r="G59" s="2">
        <f t="shared" si="0"/>
        <v>87360</v>
      </c>
      <c r="H59">
        <f>ROUND((HLOOKUP(E59,'Costs and losses lines'!$B$12:$D$17,4,0)/10000*D59)+(HLOOKUP(E59,'Costs and losses lines'!$B$12:$D$16,5,0)/100),3)</f>
        <v>1.7999999999999999E-2</v>
      </c>
      <c r="I59" t="str">
        <f t="shared" si="1"/>
        <v>CHN-JS-CH</v>
      </c>
    </row>
    <row r="60" spans="1:9" x14ac:dyDescent="0.25">
      <c r="A60" t="s">
        <v>836</v>
      </c>
      <c r="B60" t="s">
        <v>412</v>
      </c>
      <c r="C60" t="s">
        <v>520</v>
      </c>
      <c r="D60">
        <f>ROUND(ACOS(COS(RADIANS(90-VLOOKUP(B60,Centerpoints!$A$2:$F$259,5,0)))*COS(RADIANS(90-VLOOKUP(C60,Centerpoints!$A$2:$F$259,5,0)))+SIN(RADIANS(90-VLOOKUP(B60,Centerpoints!$A$2:$F$259,5,0)))*SIN(RADIANS(90-VLOOKUP(C60,Centerpoints!$A$2:$F$259,5,0)))*COS(RADIANS(VLOOKUP(B60,Centerpoints!$A$2:$F$259,6,0)-VLOOKUP(C60,Centerpoints!$A$2:$F$259,6,0))))*6371,0)</f>
        <v>272</v>
      </c>
      <c r="E60" t="str">
        <f>IF(ISNA(VLOOKUP(LEFT(A60,LEN(A60)),$N$2:$N$270,1,0)),IF(D60&gt;'Costs and losses lines'!$E$32,"HVDC","HVAC"),"Subsea")</f>
        <v>HVAC</v>
      </c>
      <c r="F60" s="2">
        <f>ROUND(((HLOOKUP(E60,'Costs and losses lines'!$B$12:$D$14,2,0)*$J$2*D60)+(HLOOKUP(E60,'Costs and losses lines'!$B$12:$D$14,3,0)*$J$2*2))*'Costs and losses lines'!$E$24/1000,0)</f>
        <v>2521572</v>
      </c>
      <c r="G60" s="2">
        <f t="shared" si="0"/>
        <v>88255</v>
      </c>
      <c r="H60">
        <f>ROUND((HLOOKUP(E60,'Costs and losses lines'!$B$12:$D$17,4,0)/10000*D60)+(HLOOKUP(E60,'Costs and losses lines'!$B$12:$D$16,5,0)/100),3)</f>
        <v>1.7999999999999999E-2</v>
      </c>
      <c r="I60" t="str">
        <f t="shared" si="1"/>
        <v>BWA</v>
      </c>
    </row>
    <row r="61" spans="1:9" x14ac:dyDescent="0.25">
      <c r="A61" t="s">
        <v>837</v>
      </c>
      <c r="B61" t="s">
        <v>579</v>
      </c>
      <c r="C61" t="s">
        <v>600</v>
      </c>
      <c r="D61">
        <f>ROUND(ACOS(COS(RADIANS(90-VLOOKUP(B61,Centerpoints!$A$2:$F$259,5,0)))*COS(RADIANS(90-VLOOKUP(C61,Centerpoints!$A$2:$F$259,5,0)))+SIN(RADIANS(90-VLOOKUP(B61,Centerpoints!$A$2:$F$259,5,0)))*SIN(RADIANS(90-VLOOKUP(C61,Centerpoints!$A$2:$F$259,5,0)))*COS(RADIANS(VLOOKUP(B61,Centerpoints!$A$2:$F$259,6,0)-VLOOKUP(C61,Centerpoints!$A$2:$F$259,6,0))))*6371,0)</f>
        <v>272</v>
      </c>
      <c r="E61" t="str">
        <f>IF(ISNA(VLOOKUP(LEFT(A61,LEN(A61)),$N$2:$N$270,1,0)),IF(D61&gt;'Costs and losses lines'!$E$32,"HVDC","HVAC"),"Subsea")</f>
        <v>HVAC</v>
      </c>
      <c r="F61" s="2">
        <f>ROUND(((HLOOKUP(E61,'Costs and losses lines'!$B$12:$D$14,2,0)*$J$2*D61)+(HLOOKUP(E61,'Costs and losses lines'!$B$12:$D$14,3,0)*$J$2*2))*'Costs and losses lines'!$E$24/1000,0)</f>
        <v>2521572</v>
      </c>
      <c r="G61" s="2">
        <f t="shared" si="0"/>
        <v>88255</v>
      </c>
      <c r="H61">
        <f>ROUND((HLOOKUP(E61,'Costs and losses lines'!$B$12:$D$17,4,0)/10000*D61)+(HLOOKUP(E61,'Costs and losses lines'!$B$12:$D$16,5,0)/100),3)</f>
        <v>1.7999999999999999E-2</v>
      </c>
      <c r="I61" t="str">
        <f t="shared" si="1"/>
        <v>CHN-CH-CH</v>
      </c>
    </row>
    <row r="62" spans="1:9" x14ac:dyDescent="0.25">
      <c r="A62" t="s">
        <v>838</v>
      </c>
      <c r="B62" t="s">
        <v>593</v>
      </c>
      <c r="C62" t="s">
        <v>596</v>
      </c>
      <c r="D62">
        <f>ROUND(ACOS(COS(RADIANS(90-VLOOKUP(B62,Centerpoints!$A$2:$F$259,5,0)))*COS(RADIANS(90-VLOOKUP(C62,Centerpoints!$A$2:$F$259,5,0)))+SIN(RADIANS(90-VLOOKUP(B62,Centerpoints!$A$2:$F$259,5,0)))*SIN(RADIANS(90-VLOOKUP(C62,Centerpoints!$A$2:$F$259,5,0)))*COS(RADIANS(VLOOKUP(B62,Centerpoints!$A$2:$F$259,6,0)-VLOOKUP(C62,Centerpoints!$A$2:$F$259,6,0))))*6371,0)</f>
        <v>276</v>
      </c>
      <c r="E62" t="str">
        <f>IF(ISNA(VLOOKUP(LEFT(A62,LEN(A62)),$N$2:$N$270,1,0)),IF(D62&gt;'Costs and losses lines'!$E$32,"HVDC","HVAC"),"Subsea")</f>
        <v>HVAC</v>
      </c>
      <c r="F62" s="2">
        <f>ROUND(((HLOOKUP(E62,'Costs and losses lines'!$B$12:$D$14,2,0)*$J$2*D62)+(HLOOKUP(E62,'Costs and losses lines'!$B$12:$D$14,3,0)*$J$2*2))*'Costs and losses lines'!$E$24/1000,0)</f>
        <v>2547145</v>
      </c>
      <c r="G62" s="2">
        <f t="shared" si="0"/>
        <v>89150</v>
      </c>
      <c r="H62">
        <f>ROUND((HLOOKUP(E62,'Costs and losses lines'!$B$12:$D$17,4,0)/10000*D62)+(HLOOKUP(E62,'Costs and losses lines'!$B$12:$D$16,5,0)/100),3)</f>
        <v>1.9E-2</v>
      </c>
      <c r="I62" t="str">
        <f t="shared" si="1"/>
        <v>CHN-JI-CH</v>
      </c>
    </row>
    <row r="63" spans="1:9" x14ac:dyDescent="0.25">
      <c r="A63" t="s">
        <v>839</v>
      </c>
      <c r="B63" t="s">
        <v>401</v>
      </c>
      <c r="C63" t="s">
        <v>518</v>
      </c>
      <c r="D63">
        <f>ROUND(ACOS(COS(RADIANS(90-VLOOKUP(B63,Centerpoints!$A$2:$F$259,5,0)))*COS(RADIANS(90-VLOOKUP(C63,Centerpoints!$A$2:$F$259,5,0)))+SIN(RADIANS(90-VLOOKUP(B63,Centerpoints!$A$2:$F$259,5,0)))*SIN(RADIANS(90-VLOOKUP(C63,Centerpoints!$A$2:$F$259,5,0)))*COS(RADIANS(VLOOKUP(B63,Centerpoints!$A$2:$F$259,6,0)-VLOOKUP(C63,Centerpoints!$A$2:$F$259,6,0))))*6371,0)</f>
        <v>277</v>
      </c>
      <c r="E63" t="str">
        <f>IF(ISNA(VLOOKUP(LEFT(A63,LEN(A63)),$N$2:$N$270,1,0)),IF(D63&gt;'Costs and losses lines'!$E$32,"HVDC","HVAC"),"Subsea")</f>
        <v>HVAC</v>
      </c>
      <c r="F63" s="2">
        <f>ROUND(((HLOOKUP(E63,'Costs and losses lines'!$B$12:$D$14,2,0)*$J$2*D63)+(HLOOKUP(E63,'Costs and losses lines'!$B$12:$D$14,3,0)*$J$2*2))*'Costs and losses lines'!$E$24/1000,0)</f>
        <v>2553539</v>
      </c>
      <c r="G63" s="2">
        <f t="shared" si="0"/>
        <v>89374</v>
      </c>
      <c r="H63">
        <f>ROUND((HLOOKUP(E63,'Costs and losses lines'!$B$12:$D$17,4,0)/10000*D63)+(HLOOKUP(E63,'Costs and losses lines'!$B$12:$D$16,5,0)/100),3)</f>
        <v>1.9E-2</v>
      </c>
      <c r="I63" t="str">
        <f t="shared" si="1"/>
        <v>AUT</v>
      </c>
    </row>
    <row r="64" spans="1:9" x14ac:dyDescent="0.25">
      <c r="A64" t="s">
        <v>840</v>
      </c>
      <c r="B64" t="s">
        <v>439</v>
      </c>
      <c r="C64" t="s">
        <v>470</v>
      </c>
      <c r="D64">
        <f>ROUND(ACOS(COS(RADIANS(90-VLOOKUP(B64,Centerpoints!$A$2:$F$259,5,0)))*COS(RADIANS(90-VLOOKUP(C64,Centerpoints!$A$2:$F$259,5,0)))+SIN(RADIANS(90-VLOOKUP(B64,Centerpoints!$A$2:$F$259,5,0)))*SIN(RADIANS(90-VLOOKUP(C64,Centerpoints!$A$2:$F$259,5,0)))*COS(RADIANS(VLOOKUP(B64,Centerpoints!$A$2:$F$259,6,0)-VLOOKUP(C64,Centerpoints!$A$2:$F$259,6,0))))*6371,0)</f>
        <v>279</v>
      </c>
      <c r="E64" t="str">
        <f>IF(ISNA(VLOOKUP(LEFT(A64,LEN(A64)),$N$2:$N$270,1,0)),IF(D64&gt;'Costs and losses lines'!$E$32,"HVDC","HVAC"),"Subsea")</f>
        <v>HVAC</v>
      </c>
      <c r="F64" s="2">
        <f>ROUND(((HLOOKUP(E64,'Costs and losses lines'!$B$12:$D$14,2,0)*$J$2*D64)+(HLOOKUP(E64,'Costs and losses lines'!$B$12:$D$14,3,0)*$J$2*2))*'Costs and losses lines'!$E$24/1000,0)</f>
        <v>2566326</v>
      </c>
      <c r="G64" s="2">
        <f t="shared" si="0"/>
        <v>89821</v>
      </c>
      <c r="H64">
        <f>ROUND((HLOOKUP(E64,'Costs and losses lines'!$B$12:$D$17,4,0)/10000*D64)+(HLOOKUP(E64,'Costs and losses lines'!$B$12:$D$16,5,0)/100),3)</f>
        <v>1.9E-2</v>
      </c>
      <c r="I64" t="str">
        <f t="shared" si="1"/>
        <v>EST</v>
      </c>
    </row>
    <row r="65" spans="1:9" x14ac:dyDescent="0.25">
      <c r="A65" t="s">
        <v>841</v>
      </c>
      <c r="B65" t="s">
        <v>409</v>
      </c>
      <c r="C65" t="s">
        <v>605</v>
      </c>
      <c r="D65">
        <f>ROUND(ACOS(COS(RADIANS(90-VLOOKUP(B65,Centerpoints!$A$2:$F$259,5,0)))*COS(RADIANS(90-VLOOKUP(C65,Centerpoints!$A$2:$F$259,5,0)))+SIN(RADIANS(90-VLOOKUP(B65,Centerpoints!$A$2:$F$259,5,0)))*SIN(RADIANS(90-VLOOKUP(C65,Centerpoints!$A$2:$F$259,5,0)))*COS(RADIANS(VLOOKUP(B65,Centerpoints!$A$2:$F$259,6,0)-VLOOKUP(C65,Centerpoints!$A$2:$F$259,6,0))))*6371,0)</f>
        <v>281</v>
      </c>
      <c r="E65" t="str">
        <f>IF(ISNA(VLOOKUP(LEFT(A65,LEN(A65)),$N$2:$N$270,1,0)),IF(D65&gt;'Costs and losses lines'!$E$32,"HVDC","HVAC"),"Subsea")</f>
        <v>HVAC</v>
      </c>
      <c r="F65" s="2">
        <f>ROUND(((HLOOKUP(E65,'Costs and losses lines'!$B$12:$D$14,2,0)*$J$2*D65)+(HLOOKUP(E65,'Costs and losses lines'!$B$12:$D$14,3,0)*$J$2*2))*'Costs and losses lines'!$E$24/1000,0)</f>
        <v>2579113</v>
      </c>
      <c r="G65" s="2">
        <f t="shared" si="0"/>
        <v>90269</v>
      </c>
      <c r="H65">
        <f>ROUND((HLOOKUP(E65,'Costs and losses lines'!$B$12:$D$17,4,0)/10000*D65)+(HLOOKUP(E65,'Costs and losses lines'!$B$12:$D$16,5,0)/100),3)</f>
        <v>1.9E-2</v>
      </c>
      <c r="I65" t="str">
        <f t="shared" si="1"/>
        <v>BTN-CH</v>
      </c>
    </row>
    <row r="66" spans="1:9" x14ac:dyDescent="0.25">
      <c r="A66" t="s">
        <v>842</v>
      </c>
      <c r="B66" t="s">
        <v>430</v>
      </c>
      <c r="C66" t="s">
        <v>446</v>
      </c>
      <c r="D66">
        <f>ROUND(ACOS(COS(RADIANS(90-VLOOKUP(B66,Centerpoints!$A$2:$F$259,5,0)))*COS(RADIANS(90-VLOOKUP(C66,Centerpoints!$A$2:$F$259,5,0)))+SIN(RADIANS(90-VLOOKUP(B66,Centerpoints!$A$2:$F$259,5,0)))*SIN(RADIANS(90-VLOOKUP(C66,Centerpoints!$A$2:$F$259,5,0)))*COS(RADIANS(VLOOKUP(B66,Centerpoints!$A$2:$F$259,6,0)-VLOOKUP(C66,Centerpoints!$A$2:$F$259,6,0))))*6371,0)</f>
        <v>281</v>
      </c>
      <c r="E66" t="str">
        <f>IF(ISNA(VLOOKUP(LEFT(A66,LEN(A66)),$N$2:$N$270,1,0)),IF(D66&gt;'Costs and losses lines'!$E$32,"HVDC","HVAC"),"Subsea")</f>
        <v>HVAC</v>
      </c>
      <c r="F66" s="2">
        <f>ROUND(((HLOOKUP(E66,'Costs and losses lines'!$B$12:$D$14,2,0)*$J$2*D66)+(HLOOKUP(E66,'Costs and losses lines'!$B$12:$D$14,3,0)*$J$2*2))*'Costs and losses lines'!$E$24/1000,0)</f>
        <v>2579113</v>
      </c>
      <c r="G66" s="2">
        <f t="shared" si="0"/>
        <v>90269</v>
      </c>
      <c r="H66">
        <f>ROUND((HLOOKUP(E66,'Costs and losses lines'!$B$12:$D$17,4,0)/10000*D66)+(HLOOKUP(E66,'Costs and losses lines'!$B$12:$D$16,5,0)/100),3)</f>
        <v>1.9E-2</v>
      </c>
      <c r="I66" t="str">
        <f t="shared" si="1"/>
        <v>CZE</v>
      </c>
    </row>
    <row r="67" spans="1:9" x14ac:dyDescent="0.25">
      <c r="A67" t="s">
        <v>843</v>
      </c>
      <c r="B67" t="s">
        <v>487</v>
      </c>
      <c r="C67" t="s">
        <v>514</v>
      </c>
      <c r="D67">
        <f>ROUND(ACOS(COS(RADIANS(90-VLOOKUP(B67,Centerpoints!$A$2:$F$259,5,0)))*COS(RADIANS(90-VLOOKUP(C67,Centerpoints!$A$2:$F$259,5,0)))+SIN(RADIANS(90-VLOOKUP(B67,Centerpoints!$A$2:$F$259,5,0)))*SIN(RADIANS(90-VLOOKUP(C67,Centerpoints!$A$2:$F$259,5,0)))*COS(RADIANS(VLOOKUP(B67,Centerpoints!$A$2:$F$259,6,0)-VLOOKUP(C67,Centerpoints!$A$2:$F$259,6,0))))*6371,0)</f>
        <v>281</v>
      </c>
      <c r="E67" t="str">
        <f>IF(ISNA(VLOOKUP(LEFT(A67,LEN(A67)),$N$2:$N$270,1,0)),IF(D67&gt;'Costs and losses lines'!$E$32,"HVDC","HVAC"),"Subsea")</f>
        <v>HVAC</v>
      </c>
      <c r="F67" s="2">
        <f>ROUND(((HLOOKUP(E67,'Costs and losses lines'!$B$12:$D$14,2,0)*$J$2*D67)+(HLOOKUP(E67,'Costs and losses lines'!$B$12:$D$14,3,0)*$J$2*2))*'Costs and losses lines'!$E$24/1000,0)</f>
        <v>2579113</v>
      </c>
      <c r="G67" s="2">
        <f t="shared" ref="G67:G130" si="2">ROUND(F67*0.035,0)</f>
        <v>90269</v>
      </c>
      <c r="H67">
        <f>ROUND((HLOOKUP(E67,'Costs and losses lines'!$B$12:$D$17,4,0)/10000*D67)+(HLOOKUP(E67,'Costs and losses lines'!$B$12:$D$16,5,0)/100),3)</f>
        <v>1.9E-2</v>
      </c>
      <c r="I67" t="str">
        <f t="shared" ref="I67:I130" si="3">LEFT(A67,LEN(A67)-4)</f>
        <v>MNE</v>
      </c>
    </row>
    <row r="68" spans="1:9" x14ac:dyDescent="0.25">
      <c r="A68" t="s">
        <v>844</v>
      </c>
      <c r="B68" t="s">
        <v>411</v>
      </c>
      <c r="C68" t="s">
        <v>427</v>
      </c>
      <c r="D68">
        <f>ROUND(ACOS(COS(RADIANS(90-VLOOKUP(B68,Centerpoints!$A$2:$F$259,5,0)))*COS(RADIANS(90-VLOOKUP(C68,Centerpoints!$A$2:$F$259,5,0)))+SIN(RADIANS(90-VLOOKUP(B68,Centerpoints!$A$2:$F$259,5,0)))*SIN(RADIANS(90-VLOOKUP(C68,Centerpoints!$A$2:$F$259,5,0)))*COS(RADIANS(VLOOKUP(B68,Centerpoints!$A$2:$F$259,6,0)-VLOOKUP(C68,Centerpoints!$A$2:$F$259,6,0))))*6371,0)</f>
        <v>287</v>
      </c>
      <c r="E68" t="str">
        <f>IF(ISNA(VLOOKUP(LEFT(A68,LEN(A68)),$N$2:$N$270,1,0)),IF(D68&gt;'Costs and losses lines'!$E$32,"HVDC","HVAC"),"Subsea")</f>
        <v>HVAC</v>
      </c>
      <c r="F68" s="2">
        <f>ROUND(((HLOOKUP(E68,'Costs and losses lines'!$B$12:$D$14,2,0)*$J$2*D68)+(HLOOKUP(E68,'Costs and losses lines'!$B$12:$D$14,3,0)*$J$2*2))*'Costs and losses lines'!$E$24/1000,0)</f>
        <v>2617474</v>
      </c>
      <c r="G68" s="2">
        <f t="shared" si="2"/>
        <v>91612</v>
      </c>
      <c r="H68">
        <f>ROUND((HLOOKUP(E68,'Costs and losses lines'!$B$12:$D$17,4,0)/10000*D68)+(HLOOKUP(E68,'Costs and losses lines'!$B$12:$D$16,5,0)/100),3)</f>
        <v>1.9E-2</v>
      </c>
      <c r="I68" t="str">
        <f t="shared" si="3"/>
        <v>BIH</v>
      </c>
    </row>
    <row r="69" spans="1:9" x14ac:dyDescent="0.25">
      <c r="A69" t="s">
        <v>845</v>
      </c>
      <c r="B69" t="s">
        <v>442</v>
      </c>
      <c r="C69" t="s">
        <v>476</v>
      </c>
      <c r="D69">
        <f>ROUND(ACOS(COS(RADIANS(90-VLOOKUP(B69,Centerpoints!$A$2:$F$259,5,0)))*COS(RADIANS(90-VLOOKUP(C69,Centerpoints!$A$2:$F$259,5,0)))+SIN(RADIANS(90-VLOOKUP(B69,Centerpoints!$A$2:$F$259,5,0)))*SIN(RADIANS(90-VLOOKUP(C69,Centerpoints!$A$2:$F$259,5,0)))*COS(RADIANS(VLOOKUP(B69,Centerpoints!$A$2:$F$259,6,0)-VLOOKUP(C69,Centerpoints!$A$2:$F$259,6,0))))*6371,0)</f>
        <v>288</v>
      </c>
      <c r="E69" t="str">
        <f>IF(ISNA(VLOOKUP(LEFT(A69,LEN(A69)),$N$2:$N$270,1,0)),IF(D69&gt;'Costs and losses lines'!$E$32,"HVDC","HVAC"),"Subsea")</f>
        <v>HVAC</v>
      </c>
      <c r="F69" s="2">
        <f>ROUND(((HLOOKUP(E69,'Costs and losses lines'!$B$12:$D$14,2,0)*$J$2*D69)+(HLOOKUP(E69,'Costs and losses lines'!$B$12:$D$14,3,0)*$J$2*2))*'Costs and losses lines'!$E$24/1000,0)</f>
        <v>2623867</v>
      </c>
      <c r="G69" s="2">
        <f t="shared" si="2"/>
        <v>91835</v>
      </c>
      <c r="H69">
        <f>ROUND((HLOOKUP(E69,'Costs and losses lines'!$B$12:$D$17,4,0)/10000*D69)+(HLOOKUP(E69,'Costs and losses lines'!$B$12:$D$16,5,0)/100),3)</f>
        <v>1.9E-2</v>
      </c>
      <c r="I69" t="str">
        <f t="shared" si="3"/>
        <v>FRA</v>
      </c>
    </row>
    <row r="70" spans="1:9" x14ac:dyDescent="0.25">
      <c r="A70" t="s">
        <v>846</v>
      </c>
      <c r="B70" t="s">
        <v>591</v>
      </c>
      <c r="C70" t="s">
        <v>595</v>
      </c>
      <c r="D70">
        <f>ROUND(ACOS(COS(RADIANS(90-VLOOKUP(B70,Centerpoints!$A$2:$F$259,5,0)))*COS(RADIANS(90-VLOOKUP(C70,Centerpoints!$A$2:$F$259,5,0)))+SIN(RADIANS(90-VLOOKUP(B70,Centerpoints!$A$2:$F$259,5,0)))*SIN(RADIANS(90-VLOOKUP(C70,Centerpoints!$A$2:$F$259,5,0)))*COS(RADIANS(VLOOKUP(B70,Centerpoints!$A$2:$F$259,6,0)-VLOOKUP(C70,Centerpoints!$A$2:$F$259,6,0))))*6371,0)</f>
        <v>289</v>
      </c>
      <c r="E70" t="str">
        <f>IF(ISNA(VLOOKUP(LEFT(A70,LEN(A70)),$N$2:$N$270,1,0)),IF(D70&gt;'Costs and losses lines'!$E$32,"HVDC","HVAC"),"Subsea")</f>
        <v>HVAC</v>
      </c>
      <c r="F70" s="2">
        <f>ROUND(((HLOOKUP(E70,'Costs and losses lines'!$B$12:$D$14,2,0)*$J$2*D70)+(HLOOKUP(E70,'Costs and losses lines'!$B$12:$D$14,3,0)*$J$2*2))*'Costs and losses lines'!$E$24/1000,0)</f>
        <v>2630261</v>
      </c>
      <c r="G70" s="2">
        <f t="shared" si="2"/>
        <v>92059</v>
      </c>
      <c r="H70">
        <f>ROUND((HLOOKUP(E70,'Costs and losses lines'!$B$12:$D$17,4,0)/10000*D70)+(HLOOKUP(E70,'Costs and losses lines'!$B$12:$D$16,5,0)/100),3)</f>
        <v>0.02</v>
      </c>
      <c r="I70" t="str">
        <f t="shared" si="3"/>
        <v>CHN-HN-CH</v>
      </c>
    </row>
    <row r="71" spans="1:9" x14ac:dyDescent="0.25">
      <c r="A71" t="s">
        <v>847</v>
      </c>
      <c r="B71" t="s">
        <v>430</v>
      </c>
      <c r="C71" t="s">
        <v>517</v>
      </c>
      <c r="D71">
        <f>ROUND(ACOS(COS(RADIANS(90-VLOOKUP(B71,Centerpoints!$A$2:$F$259,5,0)))*COS(RADIANS(90-VLOOKUP(C71,Centerpoints!$A$2:$F$259,5,0)))+SIN(RADIANS(90-VLOOKUP(B71,Centerpoints!$A$2:$F$259,5,0)))*SIN(RADIANS(90-VLOOKUP(C71,Centerpoints!$A$2:$F$259,5,0)))*COS(RADIANS(VLOOKUP(B71,Centerpoints!$A$2:$F$259,6,0)-VLOOKUP(C71,Centerpoints!$A$2:$F$259,6,0))))*6371,0)</f>
        <v>289</v>
      </c>
      <c r="E71" t="str">
        <f>IF(ISNA(VLOOKUP(LEFT(A71,LEN(A71)),$N$2:$N$270,1,0)),IF(D71&gt;'Costs and losses lines'!$E$32,"HVDC","HVAC"),"Subsea")</f>
        <v>HVAC</v>
      </c>
      <c r="F71" s="2">
        <f>ROUND(((HLOOKUP(E71,'Costs and losses lines'!$B$12:$D$14,2,0)*$J$2*D71)+(HLOOKUP(E71,'Costs and losses lines'!$B$12:$D$14,3,0)*$J$2*2))*'Costs and losses lines'!$E$24/1000,0)</f>
        <v>2630261</v>
      </c>
      <c r="G71" s="2">
        <f t="shared" si="2"/>
        <v>92059</v>
      </c>
      <c r="H71">
        <f>ROUND((HLOOKUP(E71,'Costs and losses lines'!$B$12:$D$17,4,0)/10000*D71)+(HLOOKUP(E71,'Costs and losses lines'!$B$12:$D$16,5,0)/100),3)</f>
        <v>0.02</v>
      </c>
      <c r="I71" t="str">
        <f t="shared" si="3"/>
        <v>CZE</v>
      </c>
    </row>
    <row r="72" spans="1:9" x14ac:dyDescent="0.25">
      <c r="A72" t="s">
        <v>848</v>
      </c>
      <c r="B72" t="s">
        <v>560</v>
      </c>
      <c r="C72" t="s">
        <v>565</v>
      </c>
      <c r="D72">
        <f>ROUND(ACOS(COS(RADIANS(90-VLOOKUP(B72,Centerpoints!$A$2:$F$259,5,0)))*COS(RADIANS(90-VLOOKUP(C72,Centerpoints!$A$2:$F$259,5,0)))+SIN(RADIANS(90-VLOOKUP(B72,Centerpoints!$A$2:$F$259,5,0)))*SIN(RADIANS(90-VLOOKUP(C72,Centerpoints!$A$2:$F$259,5,0)))*COS(RADIANS(VLOOKUP(B72,Centerpoints!$A$2:$F$259,6,0)-VLOOKUP(C72,Centerpoints!$A$2:$F$259,6,0))))*6371,0)</f>
        <v>290</v>
      </c>
      <c r="E72" t="str">
        <f>IF(ISNA(VLOOKUP(LEFT(A72,LEN(A72)),$N$2:$N$270,1,0)),IF(D72&gt;'Costs and losses lines'!$E$32,"HVDC","HVAC"),"Subsea")</f>
        <v>HVAC</v>
      </c>
      <c r="F72" s="2">
        <f>ROUND(((HLOOKUP(E72,'Costs and losses lines'!$B$12:$D$14,2,0)*$J$2*D72)+(HLOOKUP(E72,'Costs and losses lines'!$B$12:$D$14,3,0)*$J$2*2))*'Costs and losses lines'!$E$24/1000,0)</f>
        <v>2636654</v>
      </c>
      <c r="G72" s="2">
        <f t="shared" si="2"/>
        <v>92283</v>
      </c>
      <c r="H72">
        <f>ROUND((HLOOKUP(E72,'Costs and losses lines'!$B$12:$D$17,4,0)/10000*D72)+(HLOOKUP(E72,'Costs and losses lines'!$B$12:$D$16,5,0)/100),3)</f>
        <v>0.02</v>
      </c>
      <c r="I72" t="str">
        <f t="shared" si="3"/>
        <v>BRA-J1-BR</v>
      </c>
    </row>
    <row r="73" spans="1:9" x14ac:dyDescent="0.25">
      <c r="A73" t="s">
        <v>724</v>
      </c>
      <c r="B73" t="s">
        <v>439</v>
      </c>
      <c r="C73" t="s">
        <v>441</v>
      </c>
      <c r="D73">
        <f>ROUND(ACOS(COS(RADIANS(90-VLOOKUP(B73,Centerpoints!$A$2:$F$259,5,0)))*COS(RADIANS(90-VLOOKUP(C73,Centerpoints!$A$2:$F$259,5,0)))+SIN(RADIANS(90-VLOOKUP(B73,Centerpoints!$A$2:$F$259,5,0)))*SIN(RADIANS(90-VLOOKUP(C73,Centerpoints!$A$2:$F$259,5,0)))*COS(RADIANS(VLOOKUP(B73,Centerpoints!$A$2:$F$259,6,0)-VLOOKUP(C73,Centerpoints!$A$2:$F$259,6,0))))*6371,0)</f>
        <v>83</v>
      </c>
      <c r="E73" t="str">
        <f>IF(ISNA(VLOOKUP(LEFT(A73,LEN(A73)),$N$2:$N$270,1,0)),IF(D73&gt;'Costs and losses lines'!$E$32,"HVDC","HVAC"),"Subsea")</f>
        <v>Subsea</v>
      </c>
      <c r="F73" s="2">
        <f>ROUND(((HLOOKUP(E73,'Costs and losses lines'!$B$12:$D$14,2,0)*$J$2*D73)+(HLOOKUP(E73,'Costs and losses lines'!$B$12:$D$14,3,0)*$J$2*2))*'Costs and losses lines'!$E$24/1000,0)</f>
        <v>2641293</v>
      </c>
      <c r="G73" s="2">
        <f t="shared" si="2"/>
        <v>92445</v>
      </c>
      <c r="H73">
        <f>ROUND((HLOOKUP(E73,'Costs and losses lines'!$B$12:$D$17,4,0)/10000*D73)+(HLOOKUP(E73,'Costs and losses lines'!$B$12:$D$16,5,0)/100),3)</f>
        <v>1.6E-2</v>
      </c>
      <c r="I73" t="str">
        <f t="shared" si="3"/>
        <v>EST</v>
      </c>
    </row>
    <row r="74" spans="1:9" x14ac:dyDescent="0.25">
      <c r="A74" t="s">
        <v>849</v>
      </c>
      <c r="B74" t="s">
        <v>591</v>
      </c>
      <c r="C74" t="s">
        <v>592</v>
      </c>
      <c r="D74">
        <f>ROUND(ACOS(COS(RADIANS(90-VLOOKUP(B74,Centerpoints!$A$2:$F$259,5,0)))*COS(RADIANS(90-VLOOKUP(C74,Centerpoints!$A$2:$F$259,5,0)))+SIN(RADIANS(90-VLOOKUP(B74,Centerpoints!$A$2:$F$259,5,0)))*SIN(RADIANS(90-VLOOKUP(C74,Centerpoints!$A$2:$F$259,5,0)))*COS(RADIANS(VLOOKUP(B74,Centerpoints!$A$2:$F$259,6,0)-VLOOKUP(C74,Centerpoints!$A$2:$F$259,6,0))))*6371,0)</f>
        <v>293</v>
      </c>
      <c r="E74" t="str">
        <f>IF(ISNA(VLOOKUP(LEFT(A74,LEN(A74)),$N$2:$N$270,1,0)),IF(D74&gt;'Costs and losses lines'!$E$32,"HVDC","HVAC"),"Subsea")</f>
        <v>HVAC</v>
      </c>
      <c r="F74" s="2">
        <f>ROUND(((HLOOKUP(E74,'Costs and losses lines'!$B$12:$D$14,2,0)*$J$2*D74)+(HLOOKUP(E74,'Costs and losses lines'!$B$12:$D$14,3,0)*$J$2*2))*'Costs and losses lines'!$E$24/1000,0)</f>
        <v>2655835</v>
      </c>
      <c r="G74" s="2">
        <f t="shared" si="2"/>
        <v>92954</v>
      </c>
      <c r="H74">
        <f>ROUND((HLOOKUP(E74,'Costs and losses lines'!$B$12:$D$17,4,0)/10000*D74)+(HLOOKUP(E74,'Costs and losses lines'!$B$12:$D$16,5,0)/100),3)</f>
        <v>0.02</v>
      </c>
      <c r="I74" t="str">
        <f t="shared" si="3"/>
        <v>CHN-HN-CH</v>
      </c>
    </row>
    <row r="75" spans="1:9" x14ac:dyDescent="0.25">
      <c r="A75" t="s">
        <v>850</v>
      </c>
      <c r="B75" t="s">
        <v>418</v>
      </c>
      <c r="C75" t="s">
        <v>437</v>
      </c>
      <c r="D75">
        <f>ROUND(ACOS(COS(RADIANS(90-VLOOKUP(B75,Centerpoints!$A$2:$F$259,5,0)))*COS(RADIANS(90-VLOOKUP(C75,Centerpoints!$A$2:$F$259,5,0)))+SIN(RADIANS(90-VLOOKUP(B75,Centerpoints!$A$2:$F$259,5,0)))*SIN(RADIANS(90-VLOOKUP(C75,Centerpoints!$A$2:$F$259,5,0)))*COS(RADIANS(VLOOKUP(B75,Centerpoints!$A$2:$F$259,6,0)-VLOOKUP(C75,Centerpoints!$A$2:$F$259,6,0))))*6371,0)</f>
        <v>295</v>
      </c>
      <c r="E75" t="str">
        <f>IF(ISNA(VLOOKUP(LEFT(A75,LEN(A75)),$N$2:$N$270,1,0)),IF(D75&gt;'Costs and losses lines'!$E$32,"HVDC","HVAC"),"Subsea")</f>
        <v>HVAC</v>
      </c>
      <c r="F75" s="2">
        <f>ROUND(((HLOOKUP(E75,'Costs and losses lines'!$B$12:$D$14,2,0)*$J$2*D75)+(HLOOKUP(E75,'Costs and losses lines'!$B$12:$D$14,3,0)*$J$2*2))*'Costs and losses lines'!$E$24/1000,0)</f>
        <v>2668622</v>
      </c>
      <c r="G75" s="2">
        <f t="shared" si="2"/>
        <v>93402</v>
      </c>
      <c r="H75">
        <f>ROUND((HLOOKUP(E75,'Costs and losses lines'!$B$12:$D$17,4,0)/10000*D75)+(HLOOKUP(E75,'Costs and losses lines'!$B$12:$D$16,5,0)/100),3)</f>
        <v>0.02</v>
      </c>
      <c r="I75" t="str">
        <f t="shared" si="3"/>
        <v>CMR</v>
      </c>
    </row>
    <row r="76" spans="1:9" x14ac:dyDescent="0.25">
      <c r="A76" t="s">
        <v>851</v>
      </c>
      <c r="B76" t="s">
        <v>414</v>
      </c>
      <c r="C76" t="s">
        <v>510</v>
      </c>
      <c r="D76">
        <f>ROUND(ACOS(COS(RADIANS(90-VLOOKUP(B76,Centerpoints!$A$2:$F$259,5,0)))*COS(RADIANS(90-VLOOKUP(C76,Centerpoints!$A$2:$F$259,5,0)))+SIN(RADIANS(90-VLOOKUP(B76,Centerpoints!$A$2:$F$259,5,0)))*SIN(RADIANS(90-VLOOKUP(C76,Centerpoints!$A$2:$F$259,5,0)))*COS(RADIANS(VLOOKUP(B76,Centerpoints!$A$2:$F$259,6,0)-VLOOKUP(C76,Centerpoints!$A$2:$F$259,6,0))))*6371,0)</f>
        <v>297</v>
      </c>
      <c r="E76" t="str">
        <f>IF(ISNA(VLOOKUP(LEFT(A76,LEN(A76)),$N$2:$N$270,1,0)),IF(D76&gt;'Costs and losses lines'!$E$32,"HVDC","HVAC"),"Subsea")</f>
        <v>HVAC</v>
      </c>
      <c r="F76" s="2">
        <f>ROUND(((HLOOKUP(E76,'Costs and losses lines'!$B$12:$D$14,2,0)*$J$2*D76)+(HLOOKUP(E76,'Costs and losses lines'!$B$12:$D$14,3,0)*$J$2*2))*'Costs and losses lines'!$E$24/1000,0)</f>
        <v>2681408</v>
      </c>
      <c r="G76" s="2">
        <f t="shared" si="2"/>
        <v>93849</v>
      </c>
      <c r="H76">
        <f>ROUND((HLOOKUP(E76,'Costs and losses lines'!$B$12:$D$17,4,0)/10000*D76)+(HLOOKUP(E76,'Costs and losses lines'!$B$12:$D$16,5,0)/100),3)</f>
        <v>0.02</v>
      </c>
      <c r="I76" t="str">
        <f t="shared" si="3"/>
        <v>BGR</v>
      </c>
    </row>
    <row r="77" spans="1:9" x14ac:dyDescent="0.25">
      <c r="A77" t="s">
        <v>852</v>
      </c>
      <c r="B77" t="s">
        <v>638</v>
      </c>
      <c r="C77" t="s">
        <v>640</v>
      </c>
      <c r="D77">
        <f>ROUND(ACOS(COS(RADIANS(90-VLOOKUP(B77,Centerpoints!$A$2:$F$259,5,0)))*COS(RADIANS(90-VLOOKUP(C77,Centerpoints!$A$2:$F$259,5,0)))+SIN(RADIANS(90-VLOOKUP(B77,Centerpoints!$A$2:$F$259,5,0)))*SIN(RADIANS(90-VLOOKUP(C77,Centerpoints!$A$2:$F$259,5,0)))*COS(RADIANS(VLOOKUP(B77,Centerpoints!$A$2:$F$259,6,0)-VLOOKUP(C77,Centerpoints!$A$2:$F$259,6,0))))*6371,0)</f>
        <v>298</v>
      </c>
      <c r="E77" t="str">
        <f>IF(ISNA(VLOOKUP(LEFT(A77,LEN(A77)),$N$2:$N$270,1,0)),IF(D77&gt;'Costs and losses lines'!$E$32,"HVDC","HVAC"),"Subsea")</f>
        <v>HVAC</v>
      </c>
      <c r="F77" s="2">
        <f>ROUND(((HLOOKUP(E77,'Costs and losses lines'!$B$12:$D$14,2,0)*$J$2*D77)+(HLOOKUP(E77,'Costs and losses lines'!$B$12:$D$14,3,0)*$J$2*2))*'Costs and losses lines'!$E$24/1000,0)</f>
        <v>2687802</v>
      </c>
      <c r="G77" s="2">
        <f t="shared" si="2"/>
        <v>94073</v>
      </c>
      <c r="H77">
        <f>ROUND((HLOOKUP(E77,'Costs and losses lines'!$B$12:$D$17,4,0)/10000*D77)+(HLOOKUP(E77,'Costs and losses lines'!$B$12:$D$16,5,0)/100),3)</f>
        <v>0.02</v>
      </c>
      <c r="I77" t="str">
        <f t="shared" si="3"/>
        <v>USA-NE-US</v>
      </c>
    </row>
    <row r="78" spans="1:9" x14ac:dyDescent="0.25">
      <c r="A78" t="s">
        <v>853</v>
      </c>
      <c r="B78" t="s">
        <v>441</v>
      </c>
      <c r="C78" t="s">
        <v>625</v>
      </c>
      <c r="D78">
        <f>ROUND(ACOS(COS(RADIANS(90-VLOOKUP(B78,Centerpoints!$A$2:$F$259,5,0)))*COS(RADIANS(90-VLOOKUP(C78,Centerpoints!$A$2:$F$259,5,0)))+SIN(RADIANS(90-VLOOKUP(B78,Centerpoints!$A$2:$F$259,5,0)))*SIN(RADIANS(90-VLOOKUP(C78,Centerpoints!$A$2:$F$259,5,0)))*COS(RADIANS(VLOOKUP(B78,Centerpoints!$A$2:$F$259,6,0)-VLOOKUP(C78,Centerpoints!$A$2:$F$259,6,0))))*6371,0)</f>
        <v>300</v>
      </c>
      <c r="E78" t="str">
        <f>IF(ISNA(VLOOKUP(LEFT(A78,LEN(A78)),$N$2:$N$270,1,0)),IF(D78&gt;'Costs and losses lines'!$E$32,"HVDC","HVAC"),"Subsea")</f>
        <v>HVAC</v>
      </c>
      <c r="F78" s="2">
        <f>ROUND(((HLOOKUP(E78,'Costs and losses lines'!$B$12:$D$14,2,0)*$J$2*D78)+(HLOOKUP(E78,'Costs and losses lines'!$B$12:$D$14,3,0)*$J$2*2))*'Costs and losses lines'!$E$24/1000,0)</f>
        <v>2700589</v>
      </c>
      <c r="G78" s="2">
        <f t="shared" si="2"/>
        <v>94521</v>
      </c>
      <c r="H78">
        <f>ROUND((HLOOKUP(E78,'Costs and losses lines'!$B$12:$D$17,4,0)/10000*D78)+(HLOOKUP(E78,'Costs and losses lines'!$B$12:$D$16,5,0)/100),3)</f>
        <v>0.02</v>
      </c>
      <c r="I78" t="str">
        <f t="shared" si="3"/>
        <v>FIN-RU</v>
      </c>
    </row>
    <row r="79" spans="1:9" x14ac:dyDescent="0.25">
      <c r="A79" t="s">
        <v>854</v>
      </c>
      <c r="B79" t="s">
        <v>427</v>
      </c>
      <c r="C79" t="s">
        <v>455</v>
      </c>
      <c r="D79">
        <f>ROUND(ACOS(COS(RADIANS(90-VLOOKUP(B79,Centerpoints!$A$2:$F$259,5,0)))*COS(RADIANS(90-VLOOKUP(C79,Centerpoints!$A$2:$F$259,5,0)))+SIN(RADIANS(90-VLOOKUP(B79,Centerpoints!$A$2:$F$259,5,0)))*SIN(RADIANS(90-VLOOKUP(C79,Centerpoints!$A$2:$F$259,5,0)))*COS(RADIANS(VLOOKUP(B79,Centerpoints!$A$2:$F$259,6,0)-VLOOKUP(C79,Centerpoints!$A$2:$F$259,6,0))))*6371,0)</f>
        <v>302</v>
      </c>
      <c r="E79" t="str">
        <f>IF(ISNA(VLOOKUP(LEFT(A79,LEN(A79)),$N$2:$N$270,1,0)),IF(D79&gt;'Costs and losses lines'!$E$32,"HVDC","HVAC"),"Subsea")</f>
        <v>HVAC</v>
      </c>
      <c r="F79" s="2">
        <f>ROUND(((HLOOKUP(E79,'Costs and losses lines'!$B$12:$D$14,2,0)*$J$2*D79)+(HLOOKUP(E79,'Costs and losses lines'!$B$12:$D$14,3,0)*$J$2*2))*'Costs and losses lines'!$E$24/1000,0)</f>
        <v>2713376</v>
      </c>
      <c r="G79" s="2">
        <f t="shared" si="2"/>
        <v>94968</v>
      </c>
      <c r="H79">
        <f>ROUND((HLOOKUP(E79,'Costs and losses lines'!$B$12:$D$17,4,0)/10000*D79)+(HLOOKUP(E79,'Costs and losses lines'!$B$12:$D$16,5,0)/100),3)</f>
        <v>0.02</v>
      </c>
      <c r="I79" t="str">
        <f t="shared" si="3"/>
        <v>HRV</v>
      </c>
    </row>
    <row r="80" spans="1:9" x14ac:dyDescent="0.25">
      <c r="A80" t="s">
        <v>855</v>
      </c>
      <c r="B80" t="s">
        <v>404</v>
      </c>
      <c r="C80" t="s">
        <v>612</v>
      </c>
      <c r="D80">
        <f>ROUND(ACOS(COS(RADIANS(90-VLOOKUP(B80,Centerpoints!$A$2:$F$259,5,0)))*COS(RADIANS(90-VLOOKUP(C80,Centerpoints!$A$2:$F$259,5,0)))+SIN(RADIANS(90-VLOOKUP(B80,Centerpoints!$A$2:$F$259,5,0)))*SIN(RADIANS(90-VLOOKUP(C80,Centerpoints!$A$2:$F$259,5,0)))*COS(RADIANS(VLOOKUP(B80,Centerpoints!$A$2:$F$259,6,0)-VLOOKUP(C80,Centerpoints!$A$2:$F$259,6,0))))*6371,0)</f>
        <v>304</v>
      </c>
      <c r="E80" t="str">
        <f>IF(ISNA(VLOOKUP(LEFT(A80,LEN(A80)),$N$2:$N$270,1,0)),IF(D80&gt;'Costs and losses lines'!$E$32,"HVDC","HVAC"),"Subsea")</f>
        <v>HVAC</v>
      </c>
      <c r="F80" s="2">
        <f>ROUND(((HLOOKUP(E80,'Costs and losses lines'!$B$12:$D$14,2,0)*$J$2*D80)+(HLOOKUP(E80,'Costs and losses lines'!$B$12:$D$14,3,0)*$J$2*2))*'Costs and losses lines'!$E$24/1000,0)</f>
        <v>2726163</v>
      </c>
      <c r="G80" s="2">
        <f t="shared" si="2"/>
        <v>95416</v>
      </c>
      <c r="H80">
        <f>ROUND((HLOOKUP(E80,'Costs and losses lines'!$B$12:$D$17,4,0)/10000*D80)+(HLOOKUP(E80,'Costs and losses lines'!$B$12:$D$16,5,0)/100),3)</f>
        <v>2.1000000000000001E-2</v>
      </c>
      <c r="I80" t="str">
        <f t="shared" si="3"/>
        <v>BGD-IN</v>
      </c>
    </row>
    <row r="81" spans="1:9" x14ac:dyDescent="0.25">
      <c r="A81" t="s">
        <v>856</v>
      </c>
      <c r="B81" t="s">
        <v>426</v>
      </c>
      <c r="C81" t="s">
        <v>447</v>
      </c>
      <c r="D81">
        <f>ROUND(ACOS(COS(RADIANS(90-VLOOKUP(B81,Centerpoints!$A$2:$F$259,5,0)))*COS(RADIANS(90-VLOOKUP(C81,Centerpoints!$A$2:$F$259,5,0)))+SIN(RADIANS(90-VLOOKUP(B81,Centerpoints!$A$2:$F$259,5,0)))*SIN(RADIANS(90-VLOOKUP(C81,Centerpoints!$A$2:$F$259,5,0)))*COS(RADIANS(VLOOKUP(B81,Centerpoints!$A$2:$F$259,6,0)-VLOOKUP(C81,Centerpoints!$A$2:$F$259,6,0))))*6371,0)</f>
        <v>307</v>
      </c>
      <c r="E81" t="str">
        <f>IF(ISNA(VLOOKUP(LEFT(A81,LEN(A81)),$N$2:$N$270,1,0)),IF(D81&gt;'Costs and losses lines'!$E$32,"HVDC","HVAC"),"Subsea")</f>
        <v>HVAC</v>
      </c>
      <c r="F81" s="2">
        <f>ROUND(((HLOOKUP(E81,'Costs and losses lines'!$B$12:$D$14,2,0)*$J$2*D81)+(HLOOKUP(E81,'Costs and losses lines'!$B$12:$D$14,3,0)*$J$2*2))*'Costs and losses lines'!$E$24/1000,0)</f>
        <v>2745343</v>
      </c>
      <c r="G81" s="2">
        <f t="shared" si="2"/>
        <v>96087</v>
      </c>
      <c r="H81">
        <f>ROUND((HLOOKUP(E81,'Costs and losses lines'!$B$12:$D$17,4,0)/10000*D81)+(HLOOKUP(E81,'Costs and losses lines'!$B$12:$D$16,5,0)/100),3)</f>
        <v>2.1000000000000001E-2</v>
      </c>
      <c r="I81" t="str">
        <f t="shared" si="3"/>
        <v>CIV</v>
      </c>
    </row>
    <row r="82" spans="1:9" x14ac:dyDescent="0.25">
      <c r="A82" t="s">
        <v>857</v>
      </c>
      <c r="B82" t="s">
        <v>531</v>
      </c>
      <c r="C82" t="s">
        <v>545</v>
      </c>
      <c r="D82">
        <f>ROUND(ACOS(COS(RADIANS(90-VLOOKUP(B82,Centerpoints!$A$2:$F$259,5,0)))*COS(RADIANS(90-VLOOKUP(C82,Centerpoints!$A$2:$F$259,5,0)))+SIN(RADIANS(90-VLOOKUP(B82,Centerpoints!$A$2:$F$259,5,0)))*SIN(RADIANS(90-VLOOKUP(C82,Centerpoints!$A$2:$F$259,5,0)))*COS(RADIANS(VLOOKUP(B82,Centerpoints!$A$2:$F$259,6,0)-VLOOKUP(C82,Centerpoints!$A$2:$F$259,6,0))))*6371,0)</f>
        <v>309</v>
      </c>
      <c r="E82" t="str">
        <f>IF(ISNA(VLOOKUP(LEFT(A82,LEN(A82)),$N$2:$N$270,1,0)),IF(D82&gt;'Costs and losses lines'!$E$32,"HVDC","HVAC"),"Subsea")</f>
        <v>HVAC</v>
      </c>
      <c r="F82" s="2">
        <f>ROUND(((HLOOKUP(E82,'Costs and losses lines'!$B$12:$D$14,2,0)*$J$2*D82)+(HLOOKUP(E82,'Costs and losses lines'!$B$12:$D$14,3,0)*$J$2*2))*'Costs and losses lines'!$E$24/1000,0)</f>
        <v>2758130</v>
      </c>
      <c r="G82" s="2">
        <f t="shared" si="2"/>
        <v>96535</v>
      </c>
      <c r="H82">
        <f>ROUND((HLOOKUP(E82,'Costs and losses lines'!$B$12:$D$17,4,0)/10000*D82)+(HLOOKUP(E82,'Costs and losses lines'!$B$12:$D$16,5,0)/100),3)</f>
        <v>2.1000000000000001E-2</v>
      </c>
      <c r="I82" t="str">
        <f t="shared" si="3"/>
        <v>TJK</v>
      </c>
    </row>
    <row r="83" spans="1:9" x14ac:dyDescent="0.25">
      <c r="A83" t="s">
        <v>858</v>
      </c>
      <c r="B83" t="s">
        <v>439</v>
      </c>
      <c r="C83" t="s">
        <v>625</v>
      </c>
      <c r="D83">
        <f>ROUND(ACOS(COS(RADIANS(90-VLOOKUP(B83,Centerpoints!$A$2:$F$259,5,0)))*COS(RADIANS(90-VLOOKUP(C83,Centerpoints!$A$2:$F$259,5,0)))+SIN(RADIANS(90-VLOOKUP(B83,Centerpoints!$A$2:$F$259,5,0)))*SIN(RADIANS(90-VLOOKUP(C83,Centerpoints!$A$2:$F$259,5,0)))*COS(RADIANS(VLOOKUP(B83,Centerpoints!$A$2:$F$259,6,0)-VLOOKUP(C83,Centerpoints!$A$2:$F$259,6,0))))*6371,0)</f>
        <v>317</v>
      </c>
      <c r="E83" t="str">
        <f>IF(ISNA(VLOOKUP(LEFT(A83,LEN(A83)),$N$2:$N$270,1,0)),IF(D83&gt;'Costs and losses lines'!$E$32,"HVDC","HVAC"),"Subsea")</f>
        <v>HVAC</v>
      </c>
      <c r="F83" s="2">
        <f>ROUND(((HLOOKUP(E83,'Costs and losses lines'!$B$12:$D$14,2,0)*$J$2*D83)+(HLOOKUP(E83,'Costs and losses lines'!$B$12:$D$14,3,0)*$J$2*2))*'Costs and losses lines'!$E$24/1000,0)</f>
        <v>2809278</v>
      </c>
      <c r="G83" s="2">
        <f t="shared" si="2"/>
        <v>98325</v>
      </c>
      <c r="H83">
        <f>ROUND((HLOOKUP(E83,'Costs and losses lines'!$B$12:$D$17,4,0)/10000*D83)+(HLOOKUP(E83,'Costs and losses lines'!$B$12:$D$16,5,0)/100),3)</f>
        <v>2.1000000000000001E-2</v>
      </c>
      <c r="I83" t="str">
        <f t="shared" si="3"/>
        <v>EST-RU</v>
      </c>
    </row>
    <row r="84" spans="1:9" x14ac:dyDescent="0.25">
      <c r="A84" t="s">
        <v>859</v>
      </c>
      <c r="B84" t="s">
        <v>455</v>
      </c>
      <c r="C84" t="s">
        <v>514</v>
      </c>
      <c r="D84">
        <f>ROUND(ACOS(COS(RADIANS(90-VLOOKUP(B84,Centerpoints!$A$2:$F$259,5,0)))*COS(RADIANS(90-VLOOKUP(C84,Centerpoints!$A$2:$F$259,5,0)))+SIN(RADIANS(90-VLOOKUP(B84,Centerpoints!$A$2:$F$259,5,0)))*SIN(RADIANS(90-VLOOKUP(C84,Centerpoints!$A$2:$F$259,5,0)))*COS(RADIANS(VLOOKUP(B84,Centerpoints!$A$2:$F$259,6,0)-VLOOKUP(C84,Centerpoints!$A$2:$F$259,6,0))))*6371,0)</f>
        <v>317</v>
      </c>
      <c r="E84" t="str">
        <f>IF(ISNA(VLOOKUP(LEFT(A84,LEN(A84)),$N$2:$N$270,1,0)),IF(D84&gt;'Costs and losses lines'!$E$32,"HVDC","HVAC"),"Subsea")</f>
        <v>HVAC</v>
      </c>
      <c r="F84" s="2">
        <f>ROUND(((HLOOKUP(E84,'Costs and losses lines'!$B$12:$D$14,2,0)*$J$2*D84)+(HLOOKUP(E84,'Costs and losses lines'!$B$12:$D$14,3,0)*$J$2*2))*'Costs and losses lines'!$E$24/1000,0)</f>
        <v>2809278</v>
      </c>
      <c r="G84" s="2">
        <f t="shared" si="2"/>
        <v>98325</v>
      </c>
      <c r="H84">
        <f>ROUND((HLOOKUP(E84,'Costs and losses lines'!$B$12:$D$17,4,0)/10000*D84)+(HLOOKUP(E84,'Costs and losses lines'!$B$12:$D$16,5,0)/100),3)</f>
        <v>2.1000000000000001E-2</v>
      </c>
      <c r="I84" t="str">
        <f t="shared" si="3"/>
        <v>HUN</v>
      </c>
    </row>
    <row r="85" spans="1:9" x14ac:dyDescent="0.25">
      <c r="A85" t="s">
        <v>860</v>
      </c>
      <c r="B85" t="s">
        <v>577</v>
      </c>
      <c r="C85" t="s">
        <v>592</v>
      </c>
      <c r="D85">
        <f>ROUND(ACOS(COS(RADIANS(90-VLOOKUP(B85,Centerpoints!$A$2:$F$259,5,0)))*COS(RADIANS(90-VLOOKUP(C85,Centerpoints!$A$2:$F$259,5,0)))+SIN(RADIANS(90-VLOOKUP(B85,Centerpoints!$A$2:$F$259,5,0)))*SIN(RADIANS(90-VLOOKUP(C85,Centerpoints!$A$2:$F$259,5,0)))*COS(RADIANS(VLOOKUP(B85,Centerpoints!$A$2:$F$259,6,0)-VLOOKUP(C85,Centerpoints!$A$2:$F$259,6,0))))*6371,0)</f>
        <v>319</v>
      </c>
      <c r="E85" t="str">
        <f>IF(ISNA(VLOOKUP(LEFT(A85,LEN(A85)),$N$2:$N$270,1,0)),IF(D85&gt;'Costs and losses lines'!$E$32,"HVDC","HVAC"),"Subsea")</f>
        <v>HVAC</v>
      </c>
      <c r="F85" s="2">
        <f>ROUND(((HLOOKUP(E85,'Costs and losses lines'!$B$12:$D$14,2,0)*$J$2*D85)+(HLOOKUP(E85,'Costs and losses lines'!$B$12:$D$14,3,0)*$J$2*2))*'Costs and losses lines'!$E$24/1000,0)</f>
        <v>2822065</v>
      </c>
      <c r="G85" s="2">
        <f t="shared" si="2"/>
        <v>98772</v>
      </c>
      <c r="H85">
        <f>ROUND((HLOOKUP(E85,'Costs and losses lines'!$B$12:$D$17,4,0)/10000*D85)+(HLOOKUP(E85,'Costs and losses lines'!$B$12:$D$16,5,0)/100),3)</f>
        <v>2.1999999999999999E-2</v>
      </c>
      <c r="I85" t="str">
        <f t="shared" si="3"/>
        <v>CHN-AN-CH</v>
      </c>
    </row>
    <row r="86" spans="1:9" x14ac:dyDescent="0.25">
      <c r="A86" t="s">
        <v>861</v>
      </c>
      <c r="B86" t="s">
        <v>447</v>
      </c>
      <c r="C86" t="s">
        <v>535</v>
      </c>
      <c r="D86">
        <f>ROUND(ACOS(COS(RADIANS(90-VLOOKUP(B86,Centerpoints!$A$2:$F$259,5,0)))*COS(RADIANS(90-VLOOKUP(C86,Centerpoints!$A$2:$F$259,5,0)))+SIN(RADIANS(90-VLOOKUP(B86,Centerpoints!$A$2:$F$259,5,0)))*SIN(RADIANS(90-VLOOKUP(C86,Centerpoints!$A$2:$F$259,5,0)))*COS(RADIANS(VLOOKUP(B86,Centerpoints!$A$2:$F$259,6,0)-VLOOKUP(C86,Centerpoints!$A$2:$F$259,6,0))))*6371,0)</f>
        <v>321</v>
      </c>
      <c r="E86" t="str">
        <f>IF(ISNA(VLOOKUP(LEFT(A86,LEN(A86)),$N$2:$N$270,1,0)),IF(D86&gt;'Costs and losses lines'!$E$32,"HVDC","HVAC"),"Subsea")</f>
        <v>HVAC</v>
      </c>
      <c r="F86" s="2">
        <f>ROUND(((HLOOKUP(E86,'Costs and losses lines'!$B$12:$D$14,2,0)*$J$2*D86)+(HLOOKUP(E86,'Costs and losses lines'!$B$12:$D$14,3,0)*$J$2*2))*'Costs and losses lines'!$E$24/1000,0)</f>
        <v>2834852</v>
      </c>
      <c r="G86" s="2">
        <f t="shared" si="2"/>
        <v>99220</v>
      </c>
      <c r="H86">
        <f>ROUND((HLOOKUP(E86,'Costs and losses lines'!$B$12:$D$17,4,0)/10000*D86)+(HLOOKUP(E86,'Costs and losses lines'!$B$12:$D$16,5,0)/100),3)</f>
        <v>2.1999999999999999E-2</v>
      </c>
      <c r="I86" t="str">
        <f t="shared" si="3"/>
        <v>GHA</v>
      </c>
    </row>
    <row r="87" spans="1:9" x14ac:dyDescent="0.25">
      <c r="A87" t="s">
        <v>862</v>
      </c>
      <c r="B87" t="s">
        <v>477</v>
      </c>
      <c r="C87" t="s">
        <v>514</v>
      </c>
      <c r="D87">
        <f>ROUND(ACOS(COS(RADIANS(90-VLOOKUP(B87,Centerpoints!$A$2:$F$259,5,0)))*COS(RADIANS(90-VLOOKUP(C87,Centerpoints!$A$2:$F$259,5,0)))+SIN(RADIANS(90-VLOOKUP(B87,Centerpoints!$A$2:$F$259,5,0)))*SIN(RADIANS(90-VLOOKUP(C87,Centerpoints!$A$2:$F$259,5,0)))*COS(RADIANS(VLOOKUP(B87,Centerpoints!$A$2:$F$259,6,0)-VLOOKUP(C87,Centerpoints!$A$2:$F$259,6,0))))*6371,0)</f>
        <v>323</v>
      </c>
      <c r="E87" t="str">
        <f>IF(ISNA(VLOOKUP(LEFT(A87,LEN(A87)),$N$2:$N$270,1,0)),IF(D87&gt;'Costs and losses lines'!$E$32,"HVDC","HVAC"),"Subsea")</f>
        <v>HVAC</v>
      </c>
      <c r="F87" s="2">
        <f>ROUND(((HLOOKUP(E87,'Costs and losses lines'!$B$12:$D$14,2,0)*$J$2*D87)+(HLOOKUP(E87,'Costs and losses lines'!$B$12:$D$14,3,0)*$J$2*2))*'Costs and losses lines'!$E$24/1000,0)</f>
        <v>2847639</v>
      </c>
      <c r="G87" s="2">
        <f t="shared" si="2"/>
        <v>99667</v>
      </c>
      <c r="H87">
        <f>ROUND((HLOOKUP(E87,'Costs and losses lines'!$B$12:$D$17,4,0)/10000*D87)+(HLOOKUP(E87,'Costs and losses lines'!$B$12:$D$16,5,0)/100),3)</f>
        <v>2.1999999999999999E-2</v>
      </c>
      <c r="I87" t="str">
        <f t="shared" si="3"/>
        <v>MKD</v>
      </c>
    </row>
    <row r="88" spans="1:9" x14ac:dyDescent="0.25">
      <c r="A88" t="s">
        <v>863</v>
      </c>
      <c r="B88" t="s">
        <v>577</v>
      </c>
      <c r="C88" t="s">
        <v>610</v>
      </c>
      <c r="D88">
        <f>ROUND(ACOS(COS(RADIANS(90-VLOOKUP(B88,Centerpoints!$A$2:$F$259,5,0)))*COS(RADIANS(90-VLOOKUP(C88,Centerpoints!$A$2:$F$259,5,0)))+SIN(RADIANS(90-VLOOKUP(B88,Centerpoints!$A$2:$F$259,5,0)))*SIN(RADIANS(90-VLOOKUP(C88,Centerpoints!$A$2:$F$259,5,0)))*COS(RADIANS(VLOOKUP(B88,Centerpoints!$A$2:$F$259,6,0)-VLOOKUP(C88,Centerpoints!$A$2:$F$259,6,0))))*6371,0)</f>
        <v>328</v>
      </c>
      <c r="E88" t="str">
        <f>IF(ISNA(VLOOKUP(LEFT(A88,LEN(A88)),$N$2:$N$270,1,0)),IF(D88&gt;'Costs and losses lines'!$E$32,"HVDC","HVAC"),"Subsea")</f>
        <v>HVAC</v>
      </c>
      <c r="F88" s="2">
        <f>ROUND(((HLOOKUP(E88,'Costs and losses lines'!$B$12:$D$14,2,0)*$J$2*D88)+(HLOOKUP(E88,'Costs and losses lines'!$B$12:$D$14,3,0)*$J$2*2))*'Costs and losses lines'!$E$24/1000,0)</f>
        <v>2879606</v>
      </c>
      <c r="G88" s="2">
        <f t="shared" si="2"/>
        <v>100786</v>
      </c>
      <c r="H88">
        <f>ROUND((HLOOKUP(E88,'Costs and losses lines'!$B$12:$D$17,4,0)/10000*D88)+(HLOOKUP(E88,'Costs and losses lines'!$B$12:$D$16,5,0)/100),3)</f>
        <v>2.1999999999999999E-2</v>
      </c>
      <c r="I88" t="str">
        <f t="shared" si="3"/>
        <v>CHN-AN-CH</v>
      </c>
    </row>
    <row r="89" spans="1:9" x14ac:dyDescent="0.25">
      <c r="A89" t="s">
        <v>864</v>
      </c>
      <c r="B89" t="s">
        <v>414</v>
      </c>
      <c r="C89" t="s">
        <v>514</v>
      </c>
      <c r="D89">
        <f>ROUND(ACOS(COS(RADIANS(90-VLOOKUP(B89,Centerpoints!$A$2:$F$259,5,0)))*COS(RADIANS(90-VLOOKUP(C89,Centerpoints!$A$2:$F$259,5,0)))+SIN(RADIANS(90-VLOOKUP(B89,Centerpoints!$A$2:$F$259,5,0)))*SIN(RADIANS(90-VLOOKUP(C89,Centerpoints!$A$2:$F$259,5,0)))*COS(RADIANS(VLOOKUP(B89,Centerpoints!$A$2:$F$259,6,0)-VLOOKUP(C89,Centerpoints!$A$2:$F$259,6,0))))*6371,0)</f>
        <v>330</v>
      </c>
      <c r="E89" t="str">
        <f>IF(ISNA(VLOOKUP(LEFT(A89,LEN(A89)),$N$2:$N$270,1,0)),IF(D89&gt;'Costs and losses lines'!$E$32,"HVDC","HVAC"),"Subsea")</f>
        <v>HVAC</v>
      </c>
      <c r="F89" s="2">
        <f>ROUND(((HLOOKUP(E89,'Costs and losses lines'!$B$12:$D$14,2,0)*$J$2*D89)+(HLOOKUP(E89,'Costs and losses lines'!$B$12:$D$14,3,0)*$J$2*2))*'Costs and losses lines'!$E$24/1000,0)</f>
        <v>2892393</v>
      </c>
      <c r="G89" s="2">
        <f t="shared" si="2"/>
        <v>101234</v>
      </c>
      <c r="H89">
        <f>ROUND((HLOOKUP(E89,'Costs and losses lines'!$B$12:$D$17,4,0)/10000*D89)+(HLOOKUP(E89,'Costs and losses lines'!$B$12:$D$16,5,0)/100),3)</f>
        <v>2.1999999999999999E-2</v>
      </c>
      <c r="I89" t="str">
        <f t="shared" si="3"/>
        <v>BGR</v>
      </c>
    </row>
    <row r="90" spans="1:9" x14ac:dyDescent="0.25">
      <c r="A90" t="s">
        <v>865</v>
      </c>
      <c r="B90" t="s">
        <v>579</v>
      </c>
      <c r="C90" t="s">
        <v>584</v>
      </c>
      <c r="D90">
        <f>ROUND(ACOS(COS(RADIANS(90-VLOOKUP(B90,Centerpoints!$A$2:$F$259,5,0)))*COS(RADIANS(90-VLOOKUP(C90,Centerpoints!$A$2:$F$259,5,0)))+SIN(RADIANS(90-VLOOKUP(B90,Centerpoints!$A$2:$F$259,5,0)))*SIN(RADIANS(90-VLOOKUP(C90,Centerpoints!$A$2:$F$259,5,0)))*COS(RADIANS(VLOOKUP(B90,Centerpoints!$A$2:$F$259,6,0)-VLOOKUP(C90,Centerpoints!$A$2:$F$259,6,0))))*6371,0)</f>
        <v>332</v>
      </c>
      <c r="E90" t="str">
        <f>IF(ISNA(VLOOKUP(LEFT(A90,LEN(A90)),$N$2:$N$270,1,0)),IF(D90&gt;'Costs and losses lines'!$E$32,"HVDC","HVAC"),"Subsea")</f>
        <v>HVAC</v>
      </c>
      <c r="F90" s="2">
        <f>ROUND(((HLOOKUP(E90,'Costs and losses lines'!$B$12:$D$14,2,0)*$J$2*D90)+(HLOOKUP(E90,'Costs and losses lines'!$B$12:$D$14,3,0)*$J$2*2))*'Costs and losses lines'!$E$24/1000,0)</f>
        <v>2905180</v>
      </c>
      <c r="G90" s="2">
        <f t="shared" si="2"/>
        <v>101681</v>
      </c>
      <c r="H90">
        <f>ROUND((HLOOKUP(E90,'Costs and losses lines'!$B$12:$D$17,4,0)/10000*D90)+(HLOOKUP(E90,'Costs and losses lines'!$B$12:$D$16,5,0)/100),3)</f>
        <v>2.1999999999999999E-2</v>
      </c>
      <c r="I90" t="str">
        <f t="shared" si="3"/>
        <v>CHN-CH-CH</v>
      </c>
    </row>
    <row r="91" spans="1:9" x14ac:dyDescent="0.25">
      <c r="A91" t="s">
        <v>866</v>
      </c>
      <c r="B91" t="s">
        <v>574</v>
      </c>
      <c r="C91" t="s">
        <v>644</v>
      </c>
      <c r="D91">
        <f>ROUND(ACOS(COS(RADIANS(90-VLOOKUP(B91,Centerpoints!$A$2:$F$259,5,0)))*COS(RADIANS(90-VLOOKUP(C91,Centerpoints!$A$2:$F$259,5,0)))+SIN(RADIANS(90-VLOOKUP(B91,Centerpoints!$A$2:$F$259,5,0)))*SIN(RADIANS(90-VLOOKUP(C91,Centerpoints!$A$2:$F$259,5,0)))*COS(RADIANS(VLOOKUP(B91,Centerpoints!$A$2:$F$259,6,0)-VLOOKUP(C91,Centerpoints!$A$2:$F$259,6,0))))*6371,0)</f>
        <v>333</v>
      </c>
      <c r="E91" t="str">
        <f>IF(ISNA(VLOOKUP(LEFT(A91,LEN(A91)),$N$2:$N$270,1,0)),IF(D91&gt;'Costs and losses lines'!$E$32,"HVDC","HVAC"),"Subsea")</f>
        <v>HVAC</v>
      </c>
      <c r="F91" s="2">
        <f>ROUND(((HLOOKUP(E91,'Costs and losses lines'!$B$12:$D$14,2,0)*$J$2*D91)+(HLOOKUP(E91,'Costs and losses lines'!$B$12:$D$14,3,0)*$J$2*2))*'Costs and losses lines'!$E$24/1000,0)</f>
        <v>2911574</v>
      </c>
      <c r="G91" s="2">
        <f t="shared" si="2"/>
        <v>101905</v>
      </c>
      <c r="H91">
        <f>ROUND((HLOOKUP(E91,'Costs and losses lines'!$B$12:$D$17,4,0)/10000*D91)+(HLOOKUP(E91,'Costs and losses lines'!$B$12:$D$16,5,0)/100),3)</f>
        <v>2.1999999999999999E-2</v>
      </c>
      <c r="I91" t="str">
        <f t="shared" si="3"/>
        <v>CAN-ON-US</v>
      </c>
    </row>
    <row r="92" spans="1:9" x14ac:dyDescent="0.25">
      <c r="A92" t="s">
        <v>867</v>
      </c>
      <c r="B92" t="s">
        <v>450</v>
      </c>
      <c r="C92" t="s">
        <v>451</v>
      </c>
      <c r="D92">
        <f>ROUND(ACOS(COS(RADIANS(90-VLOOKUP(B92,Centerpoints!$A$2:$F$259,5,0)))*COS(RADIANS(90-VLOOKUP(C92,Centerpoints!$A$2:$F$259,5,0)))+SIN(RADIANS(90-VLOOKUP(B92,Centerpoints!$A$2:$F$259,5,0)))*SIN(RADIANS(90-VLOOKUP(C92,Centerpoints!$A$2:$F$259,5,0)))*COS(RADIANS(VLOOKUP(B92,Centerpoints!$A$2:$F$259,6,0)-VLOOKUP(C92,Centerpoints!$A$2:$F$259,6,0))))*6371,0)</f>
        <v>334</v>
      </c>
      <c r="E92" t="str">
        <f>IF(ISNA(VLOOKUP(LEFT(A92,LEN(A92)),$N$2:$N$270,1,0)),IF(D92&gt;'Costs and losses lines'!$E$32,"HVDC","HVAC"),"Subsea")</f>
        <v>HVAC</v>
      </c>
      <c r="F92" s="2">
        <f>ROUND(((HLOOKUP(E92,'Costs and losses lines'!$B$12:$D$14,2,0)*$J$2*D92)+(HLOOKUP(E92,'Costs and losses lines'!$B$12:$D$14,3,0)*$J$2*2))*'Costs and losses lines'!$E$24/1000,0)</f>
        <v>2917967</v>
      </c>
      <c r="G92" s="2">
        <f t="shared" si="2"/>
        <v>102129</v>
      </c>
      <c r="H92">
        <f>ROUND((HLOOKUP(E92,'Costs and losses lines'!$B$12:$D$17,4,0)/10000*D92)+(HLOOKUP(E92,'Costs and losses lines'!$B$12:$D$16,5,0)/100),3)</f>
        <v>2.3E-2</v>
      </c>
      <c r="I92" t="str">
        <f t="shared" si="3"/>
        <v>GIN</v>
      </c>
    </row>
    <row r="93" spans="1:9" x14ac:dyDescent="0.25">
      <c r="A93" t="s">
        <v>868</v>
      </c>
      <c r="B93" t="s">
        <v>526</v>
      </c>
      <c r="C93" t="s">
        <v>520</v>
      </c>
      <c r="D93">
        <f>ROUND(ACOS(COS(RADIANS(90-VLOOKUP(B93,Centerpoints!$A$2:$F$259,5,0)))*COS(RADIANS(90-VLOOKUP(C93,Centerpoints!$A$2:$F$259,5,0)))+SIN(RADIANS(90-VLOOKUP(B93,Centerpoints!$A$2:$F$259,5,0)))*SIN(RADIANS(90-VLOOKUP(C93,Centerpoints!$A$2:$F$259,5,0)))*COS(RADIANS(VLOOKUP(B93,Centerpoints!$A$2:$F$259,6,0)-VLOOKUP(C93,Centerpoints!$A$2:$F$259,6,0))))*6371,0)</f>
        <v>337</v>
      </c>
      <c r="E93" t="str">
        <f>IF(ISNA(VLOOKUP(LEFT(A93,LEN(A93)),$N$2:$N$270,1,0)),IF(D93&gt;'Costs and losses lines'!$E$32,"HVDC","HVAC"),"Subsea")</f>
        <v>HVAC</v>
      </c>
      <c r="F93" s="2">
        <f>ROUND(((HLOOKUP(E93,'Costs and losses lines'!$B$12:$D$14,2,0)*$J$2*D93)+(HLOOKUP(E93,'Costs and losses lines'!$B$12:$D$14,3,0)*$J$2*2))*'Costs and losses lines'!$E$24/1000,0)</f>
        <v>2937148</v>
      </c>
      <c r="G93" s="2">
        <f t="shared" si="2"/>
        <v>102800</v>
      </c>
      <c r="H93">
        <f>ROUND((HLOOKUP(E93,'Costs and losses lines'!$B$12:$D$17,4,0)/10000*D93)+(HLOOKUP(E93,'Costs and losses lines'!$B$12:$D$16,5,0)/100),3)</f>
        <v>2.3E-2</v>
      </c>
      <c r="I93" t="str">
        <f t="shared" si="3"/>
        <v>SWZ</v>
      </c>
    </row>
    <row r="94" spans="1:9" x14ac:dyDescent="0.25">
      <c r="A94" t="s">
        <v>869</v>
      </c>
      <c r="B94" t="s">
        <v>578</v>
      </c>
      <c r="C94" t="s">
        <v>580</v>
      </c>
      <c r="D94">
        <f>ROUND(ACOS(COS(RADIANS(90-VLOOKUP(B94,Centerpoints!$A$2:$F$259,5,0)))*COS(RADIANS(90-VLOOKUP(C94,Centerpoints!$A$2:$F$259,5,0)))+SIN(RADIANS(90-VLOOKUP(B94,Centerpoints!$A$2:$F$259,5,0)))*SIN(RADIANS(90-VLOOKUP(C94,Centerpoints!$A$2:$F$259,5,0)))*COS(RADIANS(VLOOKUP(B94,Centerpoints!$A$2:$F$259,6,0)-VLOOKUP(C94,Centerpoints!$A$2:$F$259,6,0))))*6371,0)</f>
        <v>337</v>
      </c>
      <c r="E94" t="str">
        <f>IF(ISNA(VLOOKUP(LEFT(A94,LEN(A94)),$N$2:$N$270,1,0)),IF(D94&gt;'Costs and losses lines'!$E$32,"HVDC","HVAC"),"Subsea")</f>
        <v>HVAC</v>
      </c>
      <c r="F94" s="2">
        <f>ROUND(((HLOOKUP(E94,'Costs and losses lines'!$B$12:$D$14,2,0)*$J$2*D94)+(HLOOKUP(E94,'Costs and losses lines'!$B$12:$D$14,3,0)*$J$2*2))*'Costs and losses lines'!$E$24/1000,0)</f>
        <v>2937148</v>
      </c>
      <c r="G94" s="2">
        <f t="shared" si="2"/>
        <v>102800</v>
      </c>
      <c r="H94">
        <f>ROUND((HLOOKUP(E94,'Costs and losses lines'!$B$12:$D$17,4,0)/10000*D94)+(HLOOKUP(E94,'Costs and losses lines'!$B$12:$D$16,5,0)/100),3)</f>
        <v>2.3E-2</v>
      </c>
      <c r="I94" t="str">
        <f t="shared" si="3"/>
        <v>CHN-BE-CH</v>
      </c>
    </row>
    <row r="95" spans="1:9" x14ac:dyDescent="0.25">
      <c r="A95" t="s">
        <v>870</v>
      </c>
      <c r="B95" t="s">
        <v>543</v>
      </c>
      <c r="C95" t="s">
        <v>442</v>
      </c>
      <c r="D95">
        <f>ROUND(ACOS(COS(RADIANS(90-VLOOKUP(B95,Centerpoints!$A$2:$F$259,5,0)))*COS(RADIANS(90-VLOOKUP(C95,Centerpoints!$A$2:$F$259,5,0)))+SIN(RADIANS(90-VLOOKUP(B95,Centerpoints!$A$2:$F$259,5,0)))*SIN(RADIANS(90-VLOOKUP(C95,Centerpoints!$A$2:$F$259,5,0)))*COS(RADIANS(VLOOKUP(B95,Centerpoints!$A$2:$F$259,6,0)-VLOOKUP(C95,Centerpoints!$A$2:$F$259,6,0))))*6371,0)</f>
        <v>341</v>
      </c>
      <c r="E95" t="str">
        <f>IF(ISNA(VLOOKUP(LEFT(A95,LEN(A95)),$N$2:$N$270,1,0)),IF(D95&gt;'Costs and losses lines'!$E$32,"HVDC","HVAC"),"Subsea")</f>
        <v>HVAC</v>
      </c>
      <c r="F95" s="2">
        <f>ROUND(((HLOOKUP(E95,'Costs and losses lines'!$B$12:$D$14,2,0)*$J$2*D95)+(HLOOKUP(E95,'Costs and losses lines'!$B$12:$D$14,3,0)*$J$2*2))*'Costs and losses lines'!$E$24/1000,0)</f>
        <v>2962722</v>
      </c>
      <c r="G95" s="2">
        <f t="shared" si="2"/>
        <v>103695</v>
      </c>
      <c r="H95">
        <f>ROUND((HLOOKUP(E95,'Costs and losses lines'!$B$12:$D$17,4,0)/10000*D95)+(HLOOKUP(E95,'Costs and losses lines'!$B$12:$D$16,5,0)/100),3)</f>
        <v>2.3E-2</v>
      </c>
      <c r="I95" t="str">
        <f t="shared" si="3"/>
        <v>GBR</v>
      </c>
    </row>
    <row r="96" spans="1:9" x14ac:dyDescent="0.25">
      <c r="A96" t="s">
        <v>871</v>
      </c>
      <c r="B96" t="s">
        <v>425</v>
      </c>
      <c r="C96" t="s">
        <v>495</v>
      </c>
      <c r="D96">
        <f>ROUND(ACOS(COS(RADIANS(90-VLOOKUP(B96,Centerpoints!$A$2:$F$259,5,0)))*COS(RADIANS(90-VLOOKUP(C96,Centerpoints!$A$2:$F$259,5,0)))+SIN(RADIANS(90-VLOOKUP(B96,Centerpoints!$A$2:$F$259,5,0)))*SIN(RADIANS(90-VLOOKUP(C96,Centerpoints!$A$2:$F$259,5,0)))*COS(RADIANS(VLOOKUP(B96,Centerpoints!$A$2:$F$259,6,0)-VLOOKUP(C96,Centerpoints!$A$2:$F$259,6,0))))*6371,0)</f>
        <v>343</v>
      </c>
      <c r="E96" t="str">
        <f>IF(ISNA(VLOOKUP(LEFT(A96,LEN(A96)),$N$2:$N$270,1,0)),IF(D96&gt;'Costs and losses lines'!$E$32,"HVDC","HVAC"),"Subsea")</f>
        <v>HVAC</v>
      </c>
      <c r="F96" s="2">
        <f>ROUND(((HLOOKUP(E96,'Costs and losses lines'!$B$12:$D$14,2,0)*$J$2*D96)+(HLOOKUP(E96,'Costs and losses lines'!$B$12:$D$14,3,0)*$J$2*2))*'Costs and losses lines'!$E$24/1000,0)</f>
        <v>2975508</v>
      </c>
      <c r="G96" s="2">
        <f t="shared" si="2"/>
        <v>104143</v>
      </c>
      <c r="H96">
        <f>ROUND((HLOOKUP(E96,'Costs and losses lines'!$B$12:$D$17,4,0)/10000*D96)+(HLOOKUP(E96,'Costs and losses lines'!$B$12:$D$16,5,0)/100),3)</f>
        <v>2.3E-2</v>
      </c>
      <c r="I96" t="str">
        <f t="shared" si="3"/>
        <v>CRI</v>
      </c>
    </row>
    <row r="97" spans="1:9" x14ac:dyDescent="0.25">
      <c r="A97" t="s">
        <v>872</v>
      </c>
      <c r="B97" t="s">
        <v>647</v>
      </c>
      <c r="C97" t="s">
        <v>648</v>
      </c>
      <c r="D97">
        <f>ROUND(ACOS(COS(RADIANS(90-VLOOKUP(B97,Centerpoints!$A$2:$F$259,5,0)))*COS(RADIANS(90-VLOOKUP(C97,Centerpoints!$A$2:$F$259,5,0)))+SIN(RADIANS(90-VLOOKUP(B97,Centerpoints!$A$2:$F$259,5,0)))*SIN(RADIANS(90-VLOOKUP(C97,Centerpoints!$A$2:$F$259,5,0)))*COS(RADIANS(VLOOKUP(B97,Centerpoints!$A$2:$F$259,6,0)-VLOOKUP(C97,Centerpoints!$A$2:$F$259,6,0))))*6371,0)</f>
        <v>344</v>
      </c>
      <c r="E97" t="str">
        <f>IF(ISNA(VLOOKUP(LEFT(A97,LEN(A97)),$N$2:$N$270,1,0)),IF(D97&gt;'Costs and losses lines'!$E$32,"HVDC","HVAC"),"Subsea")</f>
        <v>HVAC</v>
      </c>
      <c r="F97" s="2">
        <f>ROUND(((HLOOKUP(E97,'Costs and losses lines'!$B$12:$D$14,2,0)*$J$2*D97)+(HLOOKUP(E97,'Costs and losses lines'!$B$12:$D$14,3,0)*$J$2*2))*'Costs and losses lines'!$E$24/1000,0)</f>
        <v>2981902</v>
      </c>
      <c r="G97" s="2">
        <f t="shared" si="2"/>
        <v>104367</v>
      </c>
      <c r="H97">
        <f>ROUND((HLOOKUP(E97,'Costs and losses lines'!$B$12:$D$17,4,0)/10000*D97)+(HLOOKUP(E97,'Costs and losses lines'!$B$12:$D$16,5,0)/100),3)</f>
        <v>2.3E-2</v>
      </c>
      <c r="I97" t="str">
        <f t="shared" si="3"/>
        <v>USA-SC-US</v>
      </c>
    </row>
    <row r="98" spans="1:9" x14ac:dyDescent="0.25">
      <c r="A98" t="s">
        <v>873</v>
      </c>
      <c r="B98" t="s">
        <v>565</v>
      </c>
      <c r="C98" t="s">
        <v>566</v>
      </c>
      <c r="D98">
        <f>ROUND(ACOS(COS(RADIANS(90-VLOOKUP(B98,Centerpoints!$A$2:$F$259,5,0)))*COS(RADIANS(90-VLOOKUP(C98,Centerpoints!$A$2:$F$259,5,0)))+SIN(RADIANS(90-VLOOKUP(B98,Centerpoints!$A$2:$F$259,5,0)))*SIN(RADIANS(90-VLOOKUP(C98,Centerpoints!$A$2:$F$259,5,0)))*COS(RADIANS(VLOOKUP(B98,Centerpoints!$A$2:$F$259,6,0)-VLOOKUP(C98,Centerpoints!$A$2:$F$259,6,0))))*6371,0)</f>
        <v>344</v>
      </c>
      <c r="E98" t="str">
        <f>IF(ISNA(VLOOKUP(LEFT(A98,LEN(A98)),$N$2:$N$270,1,0)),IF(D98&gt;'Costs and losses lines'!$E$32,"HVDC","HVAC"),"Subsea")</f>
        <v>HVAC</v>
      </c>
      <c r="F98" s="2">
        <f>ROUND(((HLOOKUP(E98,'Costs and losses lines'!$B$12:$D$14,2,0)*$J$2*D98)+(HLOOKUP(E98,'Costs and losses lines'!$B$12:$D$14,3,0)*$J$2*2))*'Costs and losses lines'!$E$24/1000,0)</f>
        <v>2981902</v>
      </c>
      <c r="G98" s="2">
        <f t="shared" si="2"/>
        <v>104367</v>
      </c>
      <c r="H98">
        <f>ROUND((HLOOKUP(E98,'Costs and losses lines'!$B$12:$D$17,4,0)/10000*D98)+(HLOOKUP(E98,'Costs and losses lines'!$B$12:$D$16,5,0)/100),3)</f>
        <v>2.3E-2</v>
      </c>
      <c r="I98" t="str">
        <f t="shared" si="3"/>
        <v>BRA-SE-BR</v>
      </c>
    </row>
    <row r="99" spans="1:9" x14ac:dyDescent="0.25">
      <c r="A99" t="s">
        <v>874</v>
      </c>
      <c r="B99" t="s">
        <v>582</v>
      </c>
      <c r="C99" t="s">
        <v>598</v>
      </c>
      <c r="D99">
        <f>ROUND(ACOS(COS(RADIANS(90-VLOOKUP(B99,Centerpoints!$A$2:$F$259,5,0)))*COS(RADIANS(90-VLOOKUP(C99,Centerpoints!$A$2:$F$259,5,0)))+SIN(RADIANS(90-VLOOKUP(B99,Centerpoints!$A$2:$F$259,5,0)))*SIN(RADIANS(90-VLOOKUP(C99,Centerpoints!$A$2:$F$259,5,0)))*COS(RADIANS(VLOOKUP(B99,Centerpoints!$A$2:$F$259,6,0)-VLOOKUP(C99,Centerpoints!$A$2:$F$259,6,0))))*6371,0)</f>
        <v>347</v>
      </c>
      <c r="E99" t="str">
        <f>IF(ISNA(VLOOKUP(LEFT(A99,LEN(A99)),$N$2:$N$270,1,0)),IF(D99&gt;'Costs and losses lines'!$E$32,"HVDC","HVAC"),"Subsea")</f>
        <v>HVAC</v>
      </c>
      <c r="F99" s="2">
        <f>ROUND(((HLOOKUP(E99,'Costs and losses lines'!$B$12:$D$14,2,0)*$J$2*D99)+(HLOOKUP(E99,'Costs and losses lines'!$B$12:$D$14,3,0)*$J$2*2))*'Costs and losses lines'!$E$24/1000,0)</f>
        <v>3001082</v>
      </c>
      <c r="G99" s="2">
        <f t="shared" si="2"/>
        <v>105038</v>
      </c>
      <c r="H99">
        <f>ROUND((HLOOKUP(E99,'Costs and losses lines'!$B$12:$D$17,4,0)/10000*D99)+(HLOOKUP(E99,'Costs and losses lines'!$B$12:$D$16,5,0)/100),3)</f>
        <v>2.3E-2</v>
      </c>
      <c r="I99" t="str">
        <f t="shared" si="3"/>
        <v>CHN-GA-CH</v>
      </c>
    </row>
    <row r="100" spans="1:9" x14ac:dyDescent="0.25">
      <c r="A100" t="s">
        <v>875</v>
      </c>
      <c r="B100" t="s">
        <v>452</v>
      </c>
      <c r="C100" t="s">
        <v>525</v>
      </c>
      <c r="D100">
        <f>ROUND(ACOS(COS(RADIANS(90-VLOOKUP(B100,Centerpoints!$A$2:$F$259,5,0)))*COS(RADIANS(90-VLOOKUP(C100,Centerpoints!$A$2:$F$259,5,0)))+SIN(RADIANS(90-VLOOKUP(B100,Centerpoints!$A$2:$F$259,5,0)))*SIN(RADIANS(90-VLOOKUP(C100,Centerpoints!$A$2:$F$259,5,0)))*COS(RADIANS(VLOOKUP(B100,Centerpoints!$A$2:$F$259,6,0)-VLOOKUP(C100,Centerpoints!$A$2:$F$259,6,0))))*6371,0)</f>
        <v>349</v>
      </c>
      <c r="E100" t="str">
        <f>IF(ISNA(VLOOKUP(LEFT(A100,LEN(A100)),$N$2:$N$270,1,0)),IF(D100&gt;'Costs and losses lines'!$E$32,"HVDC","HVAC"),"Subsea")</f>
        <v>HVAC</v>
      </c>
      <c r="F100" s="2">
        <f>ROUND(((HLOOKUP(E100,'Costs and losses lines'!$B$12:$D$14,2,0)*$J$2*D100)+(HLOOKUP(E100,'Costs and losses lines'!$B$12:$D$14,3,0)*$J$2*2))*'Costs and losses lines'!$E$24/1000,0)</f>
        <v>3013869</v>
      </c>
      <c r="G100" s="2">
        <f t="shared" si="2"/>
        <v>105485</v>
      </c>
      <c r="H100">
        <f>ROUND((HLOOKUP(E100,'Costs and losses lines'!$B$12:$D$17,4,0)/10000*D100)+(HLOOKUP(E100,'Costs and losses lines'!$B$12:$D$16,5,0)/100),3)</f>
        <v>2.4E-2</v>
      </c>
      <c r="I100" t="str">
        <f t="shared" si="3"/>
        <v>GUY</v>
      </c>
    </row>
    <row r="101" spans="1:9" x14ac:dyDescent="0.25">
      <c r="A101" t="s">
        <v>876</v>
      </c>
      <c r="B101" t="s">
        <v>472</v>
      </c>
      <c r="C101" t="s">
        <v>520</v>
      </c>
      <c r="D101">
        <f>ROUND(ACOS(COS(RADIANS(90-VLOOKUP(B101,Centerpoints!$A$2:$F$259,5,0)))*COS(RADIANS(90-VLOOKUP(C101,Centerpoints!$A$2:$F$259,5,0)))+SIN(RADIANS(90-VLOOKUP(B101,Centerpoints!$A$2:$F$259,5,0)))*SIN(RADIANS(90-VLOOKUP(C101,Centerpoints!$A$2:$F$259,5,0)))*COS(RADIANS(VLOOKUP(B101,Centerpoints!$A$2:$F$259,6,0)-VLOOKUP(C101,Centerpoints!$A$2:$F$259,6,0))))*6371,0)</f>
        <v>354</v>
      </c>
      <c r="E101" t="str">
        <f>IF(ISNA(VLOOKUP(LEFT(A101,LEN(A101)),$N$2:$N$270,1,0)),IF(D101&gt;'Costs and losses lines'!$E$32,"HVDC","HVAC"),"Subsea")</f>
        <v>HVAC</v>
      </c>
      <c r="F101" s="2">
        <f>ROUND(((HLOOKUP(E101,'Costs and losses lines'!$B$12:$D$14,2,0)*$J$2*D101)+(HLOOKUP(E101,'Costs and losses lines'!$B$12:$D$14,3,0)*$J$2*2))*'Costs and losses lines'!$E$24/1000,0)</f>
        <v>3045837</v>
      </c>
      <c r="G101" s="2">
        <f t="shared" si="2"/>
        <v>106604</v>
      </c>
      <c r="H101">
        <f>ROUND((HLOOKUP(E101,'Costs and losses lines'!$B$12:$D$17,4,0)/10000*D101)+(HLOOKUP(E101,'Costs and losses lines'!$B$12:$D$16,5,0)/100),3)</f>
        <v>2.4E-2</v>
      </c>
      <c r="I101" t="str">
        <f t="shared" si="3"/>
        <v>LSO</v>
      </c>
    </row>
    <row r="102" spans="1:9" x14ac:dyDescent="0.25">
      <c r="A102" t="s">
        <v>877</v>
      </c>
      <c r="B102" t="s">
        <v>446</v>
      </c>
      <c r="C102" t="s">
        <v>431</v>
      </c>
      <c r="D102">
        <f>ROUND(ACOS(COS(RADIANS(90-VLOOKUP(B102,Centerpoints!$A$2:$F$259,5,0)))*COS(RADIANS(90-VLOOKUP(C102,Centerpoints!$A$2:$F$259,5,0)))+SIN(RADIANS(90-VLOOKUP(B102,Centerpoints!$A$2:$F$259,5,0)))*SIN(RADIANS(90-VLOOKUP(C102,Centerpoints!$A$2:$F$259,5,0)))*COS(RADIANS(VLOOKUP(B102,Centerpoints!$A$2:$F$259,6,0)-VLOOKUP(C102,Centerpoints!$A$2:$F$259,6,0))))*6371,0)</f>
        <v>355</v>
      </c>
      <c r="E102" t="str">
        <f>IF(ISNA(VLOOKUP(LEFT(A102,LEN(A102)),$N$2:$N$270,1,0)),IF(D102&gt;'Costs and losses lines'!$E$32,"HVDC","HVAC"),"Subsea")</f>
        <v>HVAC</v>
      </c>
      <c r="F102" s="2">
        <f>ROUND(((HLOOKUP(E102,'Costs and losses lines'!$B$12:$D$14,2,0)*$J$2*D102)+(HLOOKUP(E102,'Costs and losses lines'!$B$12:$D$14,3,0)*$J$2*2))*'Costs and losses lines'!$E$24/1000,0)</f>
        <v>3052230</v>
      </c>
      <c r="G102" s="2">
        <f t="shared" si="2"/>
        <v>106828</v>
      </c>
      <c r="H102">
        <f>ROUND((HLOOKUP(E102,'Costs and losses lines'!$B$12:$D$17,4,0)/10000*D102)+(HLOOKUP(E102,'Costs and losses lines'!$B$12:$D$16,5,0)/100),3)</f>
        <v>2.4E-2</v>
      </c>
      <c r="I102" t="str">
        <f t="shared" si="3"/>
        <v>DEU</v>
      </c>
    </row>
    <row r="103" spans="1:9" x14ac:dyDescent="0.25">
      <c r="A103" t="s">
        <v>878</v>
      </c>
      <c r="B103" t="s">
        <v>485</v>
      </c>
      <c r="C103" t="s">
        <v>510</v>
      </c>
      <c r="D103">
        <f>ROUND(ACOS(COS(RADIANS(90-VLOOKUP(B103,Centerpoints!$A$2:$F$259,5,0)))*COS(RADIANS(90-VLOOKUP(C103,Centerpoints!$A$2:$F$259,5,0)))+SIN(RADIANS(90-VLOOKUP(B103,Centerpoints!$A$2:$F$259,5,0)))*SIN(RADIANS(90-VLOOKUP(C103,Centerpoints!$A$2:$F$259,5,0)))*COS(RADIANS(VLOOKUP(B103,Centerpoints!$A$2:$F$259,6,0)-VLOOKUP(C103,Centerpoints!$A$2:$F$259,6,0))))*6371,0)</f>
        <v>357</v>
      </c>
      <c r="E103" t="str">
        <f>IF(ISNA(VLOOKUP(LEFT(A103,LEN(A103)),$N$2:$N$270,1,0)),IF(D103&gt;'Costs and losses lines'!$E$32,"HVDC","HVAC"),"Subsea")</f>
        <v>HVAC</v>
      </c>
      <c r="F103" s="2">
        <f>ROUND(((HLOOKUP(E103,'Costs and losses lines'!$B$12:$D$14,2,0)*$J$2*D103)+(HLOOKUP(E103,'Costs and losses lines'!$B$12:$D$14,3,0)*$J$2*2))*'Costs and losses lines'!$E$24/1000,0)</f>
        <v>3065017</v>
      </c>
      <c r="G103" s="2">
        <f t="shared" si="2"/>
        <v>107276</v>
      </c>
      <c r="H103">
        <f>ROUND((HLOOKUP(E103,'Costs and losses lines'!$B$12:$D$17,4,0)/10000*D103)+(HLOOKUP(E103,'Costs and losses lines'!$B$12:$D$16,5,0)/100),3)</f>
        <v>2.4E-2</v>
      </c>
      <c r="I103" t="str">
        <f t="shared" si="3"/>
        <v>MDA</v>
      </c>
    </row>
    <row r="104" spans="1:9" x14ac:dyDescent="0.25">
      <c r="A104" t="s">
        <v>879</v>
      </c>
      <c r="B104" t="s">
        <v>473</v>
      </c>
      <c r="C104" t="s">
        <v>515</v>
      </c>
      <c r="D104">
        <f>ROUND(ACOS(COS(RADIANS(90-VLOOKUP(B104,Centerpoints!$A$2:$F$259,5,0)))*COS(RADIANS(90-VLOOKUP(C104,Centerpoints!$A$2:$F$259,5,0)))+SIN(RADIANS(90-VLOOKUP(B104,Centerpoints!$A$2:$F$259,5,0)))*SIN(RADIANS(90-VLOOKUP(C104,Centerpoints!$A$2:$F$259,5,0)))*COS(RADIANS(VLOOKUP(B104,Centerpoints!$A$2:$F$259,6,0)-VLOOKUP(C104,Centerpoints!$A$2:$F$259,6,0))))*6371,0)</f>
        <v>360</v>
      </c>
      <c r="E104" t="str">
        <f>IF(ISNA(VLOOKUP(LEFT(A104,LEN(A104)),$N$2:$N$270,1,0)),IF(D104&gt;'Costs and losses lines'!$E$32,"HVDC","HVAC"),"Subsea")</f>
        <v>HVAC</v>
      </c>
      <c r="F104" s="2">
        <f>ROUND(((HLOOKUP(E104,'Costs and losses lines'!$B$12:$D$14,2,0)*$J$2*D104)+(HLOOKUP(E104,'Costs and losses lines'!$B$12:$D$14,3,0)*$J$2*2))*'Costs and losses lines'!$E$24/1000,0)</f>
        <v>3084198</v>
      </c>
      <c r="G104" s="2">
        <f t="shared" si="2"/>
        <v>107947</v>
      </c>
      <c r="H104">
        <f>ROUND((HLOOKUP(E104,'Costs and losses lines'!$B$12:$D$17,4,0)/10000*D104)+(HLOOKUP(E104,'Costs and losses lines'!$B$12:$D$16,5,0)/100),3)</f>
        <v>2.4E-2</v>
      </c>
      <c r="I104" t="str">
        <f t="shared" si="3"/>
        <v>LBR</v>
      </c>
    </row>
    <row r="105" spans="1:9" x14ac:dyDescent="0.25">
      <c r="A105" t="s">
        <v>880</v>
      </c>
      <c r="B105" t="s">
        <v>588</v>
      </c>
      <c r="C105" t="s">
        <v>604</v>
      </c>
      <c r="D105">
        <f>ROUND(ACOS(COS(RADIANS(90-VLOOKUP(B105,Centerpoints!$A$2:$F$259,5,0)))*COS(RADIANS(90-VLOOKUP(C105,Centerpoints!$A$2:$F$259,5,0)))+SIN(RADIANS(90-VLOOKUP(B105,Centerpoints!$A$2:$F$259,5,0)))*SIN(RADIANS(90-VLOOKUP(C105,Centerpoints!$A$2:$F$259,5,0)))*COS(RADIANS(VLOOKUP(B105,Centerpoints!$A$2:$F$259,6,0)-VLOOKUP(C105,Centerpoints!$A$2:$F$259,6,0))))*6371,0)</f>
        <v>361</v>
      </c>
      <c r="E105" t="str">
        <f>IF(ISNA(VLOOKUP(LEFT(A105,LEN(A105)),$N$2:$N$270,1,0)),IF(D105&gt;'Costs and losses lines'!$E$32,"HVDC","HVAC"),"Subsea")</f>
        <v>HVAC</v>
      </c>
      <c r="F105" s="2">
        <f>ROUND(((HLOOKUP(E105,'Costs and losses lines'!$B$12:$D$14,2,0)*$J$2*D105)+(HLOOKUP(E105,'Costs and losses lines'!$B$12:$D$14,3,0)*$J$2*2))*'Costs and losses lines'!$E$24/1000,0)</f>
        <v>3090591</v>
      </c>
      <c r="G105" s="2">
        <f t="shared" si="2"/>
        <v>108171</v>
      </c>
      <c r="H105">
        <f>ROUND((HLOOKUP(E105,'Costs and losses lines'!$B$12:$D$17,4,0)/10000*D105)+(HLOOKUP(E105,'Costs and losses lines'!$B$12:$D$16,5,0)/100),3)</f>
        <v>2.4E-2</v>
      </c>
      <c r="I105" t="str">
        <f t="shared" si="3"/>
        <v>CHN-HE-CH</v>
      </c>
    </row>
    <row r="106" spans="1:9" x14ac:dyDescent="0.25">
      <c r="A106" t="s">
        <v>881</v>
      </c>
      <c r="B106" t="s">
        <v>449</v>
      </c>
      <c r="C106" t="s">
        <v>454</v>
      </c>
      <c r="D106">
        <f>ROUND(ACOS(COS(RADIANS(90-VLOOKUP(B106,Centerpoints!$A$2:$F$259,5,0)))*COS(RADIANS(90-VLOOKUP(C106,Centerpoints!$A$2:$F$259,5,0)))+SIN(RADIANS(90-VLOOKUP(B106,Centerpoints!$A$2:$F$259,5,0)))*SIN(RADIANS(90-VLOOKUP(C106,Centerpoints!$A$2:$F$259,5,0)))*COS(RADIANS(VLOOKUP(B106,Centerpoints!$A$2:$F$259,6,0)-VLOOKUP(C106,Centerpoints!$A$2:$F$259,6,0))))*6371,0)</f>
        <v>361</v>
      </c>
      <c r="E106" t="str">
        <f>IF(ISNA(VLOOKUP(LEFT(A106,LEN(A106)),$N$2:$N$270,1,0)),IF(D106&gt;'Costs and losses lines'!$E$32,"HVDC","HVAC"),"Subsea")</f>
        <v>HVAC</v>
      </c>
      <c r="F106" s="2">
        <f>ROUND(((HLOOKUP(E106,'Costs and losses lines'!$B$12:$D$14,2,0)*$J$2*D106)+(HLOOKUP(E106,'Costs and losses lines'!$B$12:$D$14,3,0)*$J$2*2))*'Costs and losses lines'!$E$24/1000,0)</f>
        <v>3090591</v>
      </c>
      <c r="G106" s="2">
        <f t="shared" si="2"/>
        <v>108171</v>
      </c>
      <c r="H106">
        <f>ROUND((HLOOKUP(E106,'Costs and losses lines'!$B$12:$D$17,4,0)/10000*D106)+(HLOOKUP(E106,'Costs and losses lines'!$B$12:$D$16,5,0)/100),3)</f>
        <v>2.4E-2</v>
      </c>
      <c r="I106" t="str">
        <f t="shared" si="3"/>
        <v>GTM</v>
      </c>
    </row>
    <row r="107" spans="1:9" x14ac:dyDescent="0.25">
      <c r="A107" t="s">
        <v>882</v>
      </c>
      <c r="B107" t="s">
        <v>596</v>
      </c>
      <c r="C107" t="s">
        <v>498</v>
      </c>
      <c r="D107">
        <f>ROUND(ACOS(COS(RADIANS(90-VLOOKUP(B107,Centerpoints!$A$2:$F$259,5,0)))*COS(RADIANS(90-VLOOKUP(C107,Centerpoints!$A$2:$F$259,5,0)))+SIN(RADIANS(90-VLOOKUP(B107,Centerpoints!$A$2:$F$259,5,0)))*SIN(RADIANS(90-VLOOKUP(C107,Centerpoints!$A$2:$F$259,5,0)))*COS(RADIANS(VLOOKUP(B107,Centerpoints!$A$2:$F$259,6,0)-VLOOKUP(C107,Centerpoints!$A$2:$F$259,6,0))))*6371,0)</f>
        <v>366</v>
      </c>
      <c r="E107" t="str">
        <f>IF(ISNA(VLOOKUP(LEFT(A107,LEN(A107)),$N$2:$N$270,1,0)),IF(D107&gt;'Costs and losses lines'!$E$32,"HVDC","HVAC"),"Subsea")</f>
        <v>HVAC</v>
      </c>
      <c r="F107" s="2">
        <f>ROUND(((HLOOKUP(E107,'Costs and losses lines'!$B$12:$D$14,2,0)*$J$2*D107)+(HLOOKUP(E107,'Costs and losses lines'!$B$12:$D$14,3,0)*$J$2*2))*'Costs and losses lines'!$E$24/1000,0)</f>
        <v>3122558</v>
      </c>
      <c r="G107" s="2">
        <f t="shared" si="2"/>
        <v>109290</v>
      </c>
      <c r="H107">
        <f>ROUND((HLOOKUP(E107,'Costs and losses lines'!$B$12:$D$17,4,0)/10000*D107)+(HLOOKUP(E107,'Costs and losses lines'!$B$12:$D$16,5,0)/100),3)</f>
        <v>2.5000000000000001E-2</v>
      </c>
      <c r="I107" t="str">
        <f t="shared" si="3"/>
        <v>CHN-LI</v>
      </c>
    </row>
    <row r="108" spans="1:9" x14ac:dyDescent="0.25">
      <c r="A108" t="s">
        <v>883</v>
      </c>
      <c r="B108" t="s">
        <v>427</v>
      </c>
      <c r="C108" t="s">
        <v>514</v>
      </c>
      <c r="D108">
        <f>ROUND(ACOS(COS(RADIANS(90-VLOOKUP(B108,Centerpoints!$A$2:$F$259,5,0)))*COS(RADIANS(90-VLOOKUP(C108,Centerpoints!$A$2:$F$259,5,0)))+SIN(RADIANS(90-VLOOKUP(B108,Centerpoints!$A$2:$F$259,5,0)))*SIN(RADIANS(90-VLOOKUP(C108,Centerpoints!$A$2:$F$259,5,0)))*COS(RADIANS(VLOOKUP(B108,Centerpoints!$A$2:$F$259,6,0)-VLOOKUP(C108,Centerpoints!$A$2:$F$259,6,0))))*6371,0)</f>
        <v>366</v>
      </c>
      <c r="E108" t="str">
        <f>IF(ISNA(VLOOKUP(LEFT(A108,LEN(A108)),$N$2:$N$270,1,0)),IF(D108&gt;'Costs and losses lines'!$E$32,"HVDC","HVAC"),"Subsea")</f>
        <v>HVAC</v>
      </c>
      <c r="F108" s="2">
        <f>ROUND(((HLOOKUP(E108,'Costs and losses lines'!$B$12:$D$14,2,0)*$J$2*D108)+(HLOOKUP(E108,'Costs and losses lines'!$B$12:$D$14,3,0)*$J$2*2))*'Costs and losses lines'!$E$24/1000,0)</f>
        <v>3122558</v>
      </c>
      <c r="G108" s="2">
        <f t="shared" si="2"/>
        <v>109290</v>
      </c>
      <c r="H108">
        <f>ROUND((HLOOKUP(E108,'Costs and losses lines'!$B$12:$D$17,4,0)/10000*D108)+(HLOOKUP(E108,'Costs and losses lines'!$B$12:$D$16,5,0)/100),3)</f>
        <v>2.5000000000000001E-2</v>
      </c>
      <c r="I108" t="str">
        <f t="shared" si="3"/>
        <v>HRV</v>
      </c>
    </row>
    <row r="109" spans="1:9" x14ac:dyDescent="0.25">
      <c r="A109" t="s">
        <v>884</v>
      </c>
      <c r="B109" t="s">
        <v>648</v>
      </c>
      <c r="C109" t="s">
        <v>651</v>
      </c>
      <c r="D109">
        <f>ROUND(ACOS(COS(RADIANS(90-VLOOKUP(B109,Centerpoints!$A$2:$F$259,5,0)))*COS(RADIANS(90-VLOOKUP(C109,Centerpoints!$A$2:$F$259,5,0)))+SIN(RADIANS(90-VLOOKUP(B109,Centerpoints!$A$2:$F$259,5,0)))*SIN(RADIANS(90-VLOOKUP(C109,Centerpoints!$A$2:$F$259,5,0)))*COS(RADIANS(VLOOKUP(B109,Centerpoints!$A$2:$F$259,6,0)-VLOOKUP(C109,Centerpoints!$A$2:$F$259,6,0))))*6371,0)</f>
        <v>366</v>
      </c>
      <c r="E109" t="str">
        <f>IF(ISNA(VLOOKUP(LEFT(A109,LEN(A109)),$N$2:$N$270,1,0)),IF(D109&gt;'Costs and losses lines'!$E$32,"HVDC","HVAC"),"Subsea")</f>
        <v>HVAC</v>
      </c>
      <c r="F109" s="2">
        <f>ROUND(((HLOOKUP(E109,'Costs and losses lines'!$B$12:$D$14,2,0)*$J$2*D109)+(HLOOKUP(E109,'Costs and losses lines'!$B$12:$D$14,3,0)*$J$2*2))*'Costs and losses lines'!$E$24/1000,0)</f>
        <v>3122558</v>
      </c>
      <c r="G109" s="2">
        <f t="shared" si="2"/>
        <v>109290</v>
      </c>
      <c r="H109">
        <f>ROUND((HLOOKUP(E109,'Costs and losses lines'!$B$12:$D$17,4,0)/10000*D109)+(HLOOKUP(E109,'Costs and losses lines'!$B$12:$D$16,5,0)/100),3)</f>
        <v>2.5000000000000001E-2</v>
      </c>
      <c r="I109" t="str">
        <f t="shared" si="3"/>
        <v>USA-SE-US</v>
      </c>
    </row>
    <row r="110" spans="1:9" x14ac:dyDescent="0.25">
      <c r="A110" t="s">
        <v>885</v>
      </c>
      <c r="B110" t="s">
        <v>562</v>
      </c>
      <c r="C110" t="s">
        <v>564</v>
      </c>
      <c r="D110">
        <f>ROUND(ACOS(COS(RADIANS(90-VLOOKUP(B110,Centerpoints!$A$2:$F$259,5,0)))*COS(RADIANS(90-VLOOKUP(C110,Centerpoints!$A$2:$F$259,5,0)))+SIN(RADIANS(90-VLOOKUP(B110,Centerpoints!$A$2:$F$259,5,0)))*SIN(RADIANS(90-VLOOKUP(C110,Centerpoints!$A$2:$F$259,5,0)))*COS(RADIANS(VLOOKUP(B110,Centerpoints!$A$2:$F$259,6,0)-VLOOKUP(C110,Centerpoints!$A$2:$F$259,6,0))))*6371,0)</f>
        <v>371</v>
      </c>
      <c r="E110" t="str">
        <f>IF(ISNA(VLOOKUP(LEFT(A110,LEN(A110)),$N$2:$N$270,1,0)),IF(D110&gt;'Costs and losses lines'!$E$32,"HVDC","HVAC"),"Subsea")</f>
        <v>HVDC</v>
      </c>
      <c r="F110" s="2">
        <f>ROUND(((HLOOKUP(E110,'Costs and losses lines'!$B$12:$D$14,2,0)*$J$2*D110)+(HLOOKUP(E110,'Costs and losses lines'!$B$12:$D$14,3,0)*$J$2*2))*'Costs and losses lines'!$E$24/1000,0)</f>
        <v>3132552</v>
      </c>
      <c r="G110" s="2">
        <f t="shared" si="2"/>
        <v>109639</v>
      </c>
      <c r="H110">
        <f>ROUND((HLOOKUP(E110,'Costs and losses lines'!$B$12:$D$17,4,0)/10000*D110)+(HLOOKUP(E110,'Costs and losses lines'!$B$12:$D$16,5,0)/100),3)</f>
        <v>2.5999999999999999E-2</v>
      </c>
      <c r="I110" t="str">
        <f t="shared" si="3"/>
        <v>BRA-J3-BR</v>
      </c>
    </row>
    <row r="111" spans="1:9" x14ac:dyDescent="0.25">
      <c r="A111" t="s">
        <v>886</v>
      </c>
      <c r="B111" t="s">
        <v>587</v>
      </c>
      <c r="C111" t="s">
        <v>588</v>
      </c>
      <c r="D111">
        <f>ROUND(ACOS(COS(RADIANS(90-VLOOKUP(B111,Centerpoints!$A$2:$F$259,5,0)))*COS(RADIANS(90-VLOOKUP(C111,Centerpoints!$A$2:$F$259,5,0)))+SIN(RADIANS(90-VLOOKUP(B111,Centerpoints!$A$2:$F$259,5,0)))*SIN(RADIANS(90-VLOOKUP(C111,Centerpoints!$A$2:$F$259,5,0)))*COS(RADIANS(VLOOKUP(B111,Centerpoints!$A$2:$F$259,6,0)-VLOOKUP(C111,Centerpoints!$A$2:$F$259,6,0))))*6371,0)</f>
        <v>374</v>
      </c>
      <c r="E111" t="str">
        <f>IF(ISNA(VLOOKUP(LEFT(A111,LEN(A111)),$N$2:$N$270,1,0)),IF(D111&gt;'Costs and losses lines'!$E$32,"HVDC","HVAC"),"Subsea")</f>
        <v>HVDC</v>
      </c>
      <c r="F111" s="2">
        <f>ROUND(((HLOOKUP(E111,'Costs and losses lines'!$B$12:$D$14,2,0)*$J$2*D111)+(HLOOKUP(E111,'Costs and losses lines'!$B$12:$D$14,3,0)*$J$2*2))*'Costs and losses lines'!$E$24/1000,0)</f>
        <v>3138149</v>
      </c>
      <c r="G111" s="2">
        <f t="shared" si="2"/>
        <v>109835</v>
      </c>
      <c r="H111">
        <f>ROUND((HLOOKUP(E111,'Costs and losses lines'!$B$12:$D$17,4,0)/10000*D111)+(HLOOKUP(E111,'Costs and losses lines'!$B$12:$D$16,5,0)/100),3)</f>
        <v>2.5999999999999999E-2</v>
      </c>
      <c r="I111" t="str">
        <f t="shared" si="3"/>
        <v>CHN-HB-CH</v>
      </c>
    </row>
    <row r="112" spans="1:9" x14ac:dyDescent="0.25">
      <c r="A112" t="s">
        <v>887</v>
      </c>
      <c r="B112" t="s">
        <v>580</v>
      </c>
      <c r="C112" t="s">
        <v>596</v>
      </c>
      <c r="D112">
        <f>ROUND(ACOS(COS(RADIANS(90-VLOOKUP(B112,Centerpoints!$A$2:$F$259,5,0)))*COS(RADIANS(90-VLOOKUP(C112,Centerpoints!$A$2:$F$259,5,0)))+SIN(RADIANS(90-VLOOKUP(B112,Centerpoints!$A$2:$F$259,5,0)))*SIN(RADIANS(90-VLOOKUP(C112,Centerpoints!$A$2:$F$259,5,0)))*COS(RADIANS(VLOOKUP(B112,Centerpoints!$A$2:$F$259,6,0)-VLOOKUP(C112,Centerpoints!$A$2:$F$259,6,0))))*6371,0)</f>
        <v>375</v>
      </c>
      <c r="E112" t="str">
        <f>IF(ISNA(VLOOKUP(LEFT(A112,LEN(A112)),$N$2:$N$270,1,0)),IF(D112&gt;'Costs and losses lines'!$E$32,"HVDC","HVAC"),"Subsea")</f>
        <v>HVDC</v>
      </c>
      <c r="F112" s="2">
        <f>ROUND(((HLOOKUP(E112,'Costs and losses lines'!$B$12:$D$14,2,0)*$J$2*D112)+(HLOOKUP(E112,'Costs and losses lines'!$B$12:$D$14,3,0)*$J$2*2))*'Costs and losses lines'!$E$24/1000,0)</f>
        <v>3140014</v>
      </c>
      <c r="G112" s="2">
        <f t="shared" si="2"/>
        <v>109900</v>
      </c>
      <c r="H112">
        <f>ROUND((HLOOKUP(E112,'Costs and losses lines'!$B$12:$D$17,4,0)/10000*D112)+(HLOOKUP(E112,'Costs and losses lines'!$B$12:$D$16,5,0)/100),3)</f>
        <v>2.5999999999999999E-2</v>
      </c>
      <c r="I112" t="str">
        <f t="shared" si="3"/>
        <v>CHN-EM-CH</v>
      </c>
    </row>
    <row r="113" spans="1:9" x14ac:dyDescent="0.25">
      <c r="A113" t="s">
        <v>888</v>
      </c>
      <c r="B113" t="s">
        <v>451</v>
      </c>
      <c r="C113" t="s">
        <v>513</v>
      </c>
      <c r="D113">
        <f>ROUND(ACOS(COS(RADIANS(90-VLOOKUP(B113,Centerpoints!$A$2:$F$259,5,0)))*COS(RADIANS(90-VLOOKUP(C113,Centerpoints!$A$2:$F$259,5,0)))+SIN(RADIANS(90-VLOOKUP(B113,Centerpoints!$A$2:$F$259,5,0)))*SIN(RADIANS(90-VLOOKUP(C113,Centerpoints!$A$2:$F$259,5,0)))*COS(RADIANS(VLOOKUP(B113,Centerpoints!$A$2:$F$259,6,0)-VLOOKUP(C113,Centerpoints!$A$2:$F$259,6,0))))*6371,0)</f>
        <v>376</v>
      </c>
      <c r="E113" t="str">
        <f>IF(ISNA(VLOOKUP(LEFT(A113,LEN(A113)),$N$2:$N$270,1,0)),IF(D113&gt;'Costs and losses lines'!$E$32,"HVDC","HVAC"),"Subsea")</f>
        <v>HVDC</v>
      </c>
      <c r="F113" s="2">
        <f>ROUND(((HLOOKUP(E113,'Costs and losses lines'!$B$12:$D$14,2,0)*$J$2*D113)+(HLOOKUP(E113,'Costs and losses lines'!$B$12:$D$14,3,0)*$J$2*2))*'Costs and losses lines'!$E$24/1000,0)</f>
        <v>3141880</v>
      </c>
      <c r="G113" s="2">
        <f t="shared" si="2"/>
        <v>109966</v>
      </c>
      <c r="H113">
        <f>ROUND((HLOOKUP(E113,'Costs and losses lines'!$B$12:$D$17,4,0)/10000*D113)+(HLOOKUP(E113,'Costs and losses lines'!$B$12:$D$16,5,0)/100),3)</f>
        <v>2.5999999999999999E-2</v>
      </c>
      <c r="I113" t="str">
        <f t="shared" si="3"/>
        <v>GNB</v>
      </c>
    </row>
    <row r="114" spans="1:9" x14ac:dyDescent="0.25">
      <c r="A114" t="s">
        <v>889</v>
      </c>
      <c r="B114" t="s">
        <v>511</v>
      </c>
      <c r="C114" t="s">
        <v>540</v>
      </c>
      <c r="D114">
        <f>ROUND(ACOS(COS(RADIANS(90-VLOOKUP(B114,Centerpoints!$A$2:$F$259,5,0)))*COS(RADIANS(90-VLOOKUP(C114,Centerpoints!$A$2:$F$259,5,0)))+SIN(RADIANS(90-VLOOKUP(B114,Centerpoints!$A$2:$F$259,5,0)))*SIN(RADIANS(90-VLOOKUP(C114,Centerpoints!$A$2:$F$259,5,0)))*COS(RADIANS(VLOOKUP(B114,Centerpoints!$A$2:$F$259,6,0)-VLOOKUP(C114,Centerpoints!$A$2:$F$259,6,0))))*6371,0)</f>
        <v>377</v>
      </c>
      <c r="E114" t="str">
        <f>IF(ISNA(VLOOKUP(LEFT(A114,LEN(A114)),$N$2:$N$270,1,0)),IF(D114&gt;'Costs and losses lines'!$E$32,"HVDC","HVAC"),"Subsea")</f>
        <v>HVDC</v>
      </c>
      <c r="F114" s="2">
        <f>ROUND(((HLOOKUP(E114,'Costs and losses lines'!$B$12:$D$14,2,0)*$J$2*D114)+(HLOOKUP(E114,'Costs and losses lines'!$B$12:$D$14,3,0)*$J$2*2))*'Costs and losses lines'!$E$24/1000,0)</f>
        <v>3143746</v>
      </c>
      <c r="G114" s="2">
        <f t="shared" si="2"/>
        <v>110031</v>
      </c>
      <c r="H114">
        <f>ROUND((HLOOKUP(E114,'Costs and losses lines'!$B$12:$D$17,4,0)/10000*D114)+(HLOOKUP(E114,'Costs and losses lines'!$B$12:$D$16,5,0)/100),3)</f>
        <v>2.5999999999999999E-2</v>
      </c>
      <c r="I114" t="str">
        <f t="shared" si="3"/>
        <v>RWA</v>
      </c>
    </row>
    <row r="115" spans="1:9" x14ac:dyDescent="0.25">
      <c r="A115" t="s">
        <v>890</v>
      </c>
      <c r="B115" t="s">
        <v>577</v>
      </c>
      <c r="C115" t="s">
        <v>595</v>
      </c>
      <c r="D115">
        <f>ROUND(ACOS(COS(RADIANS(90-VLOOKUP(B115,Centerpoints!$A$2:$F$259,5,0)))*COS(RADIANS(90-VLOOKUP(C115,Centerpoints!$A$2:$F$259,5,0)))+SIN(RADIANS(90-VLOOKUP(B115,Centerpoints!$A$2:$F$259,5,0)))*SIN(RADIANS(90-VLOOKUP(C115,Centerpoints!$A$2:$F$259,5,0)))*COS(RADIANS(VLOOKUP(B115,Centerpoints!$A$2:$F$259,6,0)-VLOOKUP(C115,Centerpoints!$A$2:$F$259,6,0))))*6371,0)</f>
        <v>377</v>
      </c>
      <c r="E115" t="str">
        <f>IF(ISNA(VLOOKUP(LEFT(A115,LEN(A115)),$N$2:$N$270,1,0)),IF(D115&gt;'Costs and losses lines'!$E$32,"HVDC","HVAC"),"Subsea")</f>
        <v>HVDC</v>
      </c>
      <c r="F115" s="2">
        <f>ROUND(((HLOOKUP(E115,'Costs and losses lines'!$B$12:$D$14,2,0)*$J$2*D115)+(HLOOKUP(E115,'Costs and losses lines'!$B$12:$D$14,3,0)*$J$2*2))*'Costs and losses lines'!$E$24/1000,0)</f>
        <v>3143746</v>
      </c>
      <c r="G115" s="2">
        <f t="shared" si="2"/>
        <v>110031</v>
      </c>
      <c r="H115">
        <f>ROUND((HLOOKUP(E115,'Costs and losses lines'!$B$12:$D$17,4,0)/10000*D115)+(HLOOKUP(E115,'Costs and losses lines'!$B$12:$D$16,5,0)/100),3)</f>
        <v>2.5999999999999999E-2</v>
      </c>
      <c r="I115" t="str">
        <f t="shared" si="3"/>
        <v>CHN-AN-CH</v>
      </c>
    </row>
    <row r="116" spans="1:9" x14ac:dyDescent="0.25">
      <c r="A116" t="s">
        <v>891</v>
      </c>
      <c r="B116" t="s">
        <v>649</v>
      </c>
      <c r="C116" t="s">
        <v>652</v>
      </c>
      <c r="D116">
        <f>ROUND(ACOS(COS(RADIANS(90-VLOOKUP(B116,Centerpoints!$A$2:$F$259,5,0)))*COS(RADIANS(90-VLOOKUP(C116,Centerpoints!$A$2:$F$259,5,0)))+SIN(RADIANS(90-VLOOKUP(B116,Centerpoints!$A$2:$F$259,5,0)))*SIN(RADIANS(90-VLOOKUP(C116,Centerpoints!$A$2:$F$259,5,0)))*COS(RADIANS(VLOOKUP(B116,Centerpoints!$A$2:$F$259,6,0)-VLOOKUP(C116,Centerpoints!$A$2:$F$259,6,0))))*6371,0)</f>
        <v>377</v>
      </c>
      <c r="E116" t="str">
        <f>IF(ISNA(VLOOKUP(LEFT(A116,LEN(A116)),$N$2:$N$270,1,0)),IF(D116&gt;'Costs and losses lines'!$E$32,"HVDC","HVAC"),"Subsea")</f>
        <v>HVDC</v>
      </c>
      <c r="F116" s="2">
        <f>ROUND(((HLOOKUP(E116,'Costs and losses lines'!$B$12:$D$14,2,0)*$J$2*D116)+(HLOOKUP(E116,'Costs and losses lines'!$B$12:$D$14,3,0)*$J$2*2))*'Costs and losses lines'!$E$24/1000,0)</f>
        <v>3143746</v>
      </c>
      <c r="G116" s="2">
        <f t="shared" si="2"/>
        <v>110031</v>
      </c>
      <c r="H116">
        <f>ROUND((HLOOKUP(E116,'Costs and losses lines'!$B$12:$D$17,4,0)/10000*D116)+(HLOOKUP(E116,'Costs and losses lines'!$B$12:$D$16,5,0)/100),3)</f>
        <v>2.5999999999999999E-2</v>
      </c>
      <c r="I116" t="str">
        <f t="shared" si="3"/>
        <v>USA-SN-US</v>
      </c>
    </row>
    <row r="117" spans="1:9" x14ac:dyDescent="0.25">
      <c r="A117" t="s">
        <v>892</v>
      </c>
      <c r="B117" t="s">
        <v>580</v>
      </c>
      <c r="C117" t="s">
        <v>606</v>
      </c>
      <c r="D117">
        <f>ROUND(ACOS(COS(RADIANS(90-VLOOKUP(B117,Centerpoints!$A$2:$F$259,5,0)))*COS(RADIANS(90-VLOOKUP(C117,Centerpoints!$A$2:$F$259,5,0)))+SIN(RADIANS(90-VLOOKUP(B117,Centerpoints!$A$2:$F$259,5,0)))*SIN(RADIANS(90-VLOOKUP(C117,Centerpoints!$A$2:$F$259,5,0)))*COS(RADIANS(VLOOKUP(B117,Centerpoints!$A$2:$F$259,6,0)-VLOOKUP(C117,Centerpoints!$A$2:$F$259,6,0))))*6371,0)</f>
        <v>379</v>
      </c>
      <c r="E117" t="str">
        <f>IF(ISNA(VLOOKUP(LEFT(A117,LEN(A117)),$N$2:$N$270,1,0)),IF(D117&gt;'Costs and losses lines'!$E$32,"HVDC","HVAC"),"Subsea")</f>
        <v>HVDC</v>
      </c>
      <c r="F117" s="2">
        <f>ROUND(((HLOOKUP(E117,'Costs and losses lines'!$B$12:$D$14,2,0)*$J$2*D117)+(HLOOKUP(E117,'Costs and losses lines'!$B$12:$D$14,3,0)*$J$2*2))*'Costs and losses lines'!$E$24/1000,0)</f>
        <v>3147477</v>
      </c>
      <c r="G117" s="2">
        <f t="shared" si="2"/>
        <v>110162</v>
      </c>
      <c r="H117">
        <f>ROUND((HLOOKUP(E117,'Costs and losses lines'!$B$12:$D$17,4,0)/10000*D117)+(HLOOKUP(E117,'Costs and losses lines'!$B$12:$D$16,5,0)/100),3)</f>
        <v>2.5999999999999999E-2</v>
      </c>
      <c r="I117" t="str">
        <f t="shared" si="3"/>
        <v>CHN-EM-CH</v>
      </c>
    </row>
    <row r="118" spans="1:9" x14ac:dyDescent="0.25">
      <c r="A118" t="s">
        <v>893</v>
      </c>
      <c r="B118" t="s">
        <v>542</v>
      </c>
      <c r="C118" t="s">
        <v>500</v>
      </c>
      <c r="D118">
        <f>ROUND(ACOS(COS(RADIANS(90-VLOOKUP(B118,Centerpoints!$A$2:$F$259,5,0)))*COS(RADIANS(90-VLOOKUP(C118,Centerpoints!$A$2:$F$259,5,0)))+SIN(RADIANS(90-VLOOKUP(B118,Centerpoints!$A$2:$F$259,5,0)))*SIN(RADIANS(90-VLOOKUP(C118,Centerpoints!$A$2:$F$259,5,0)))*COS(RADIANS(VLOOKUP(B118,Centerpoints!$A$2:$F$259,6,0)-VLOOKUP(C118,Centerpoints!$A$2:$F$259,6,0))))*6371,0)</f>
        <v>381</v>
      </c>
      <c r="E118" t="str">
        <f>IF(ISNA(VLOOKUP(LEFT(A118,LEN(A118)),$N$2:$N$270,1,0)),IF(D118&gt;'Costs and losses lines'!$E$32,"HVDC","HVAC"),"Subsea")</f>
        <v>HVDC</v>
      </c>
      <c r="F118" s="2">
        <f>ROUND(((HLOOKUP(E118,'Costs and losses lines'!$B$12:$D$14,2,0)*$J$2*D118)+(HLOOKUP(E118,'Costs and losses lines'!$B$12:$D$14,3,0)*$J$2*2))*'Costs and losses lines'!$E$24/1000,0)</f>
        <v>3151208</v>
      </c>
      <c r="G118" s="2">
        <f t="shared" si="2"/>
        <v>110292</v>
      </c>
      <c r="H118">
        <f>ROUND((HLOOKUP(E118,'Costs and losses lines'!$B$12:$D$17,4,0)/10000*D118)+(HLOOKUP(E118,'Costs and losses lines'!$B$12:$D$16,5,0)/100),3)</f>
        <v>2.5999999999999999E-2</v>
      </c>
      <c r="I118" t="str">
        <f t="shared" si="3"/>
        <v>ARE</v>
      </c>
    </row>
    <row r="119" spans="1:9" x14ac:dyDescent="0.25">
      <c r="A119" t="s">
        <v>894</v>
      </c>
      <c r="B119" t="s">
        <v>455</v>
      </c>
      <c r="C119" t="s">
        <v>518</v>
      </c>
      <c r="D119">
        <f>ROUND(ACOS(COS(RADIANS(90-VLOOKUP(B119,Centerpoints!$A$2:$F$259,5,0)))*COS(RADIANS(90-VLOOKUP(C119,Centerpoints!$A$2:$F$259,5,0)))+SIN(RADIANS(90-VLOOKUP(B119,Centerpoints!$A$2:$F$259,5,0)))*SIN(RADIANS(90-VLOOKUP(C119,Centerpoints!$A$2:$F$259,5,0)))*COS(RADIANS(VLOOKUP(B119,Centerpoints!$A$2:$F$259,6,0)-VLOOKUP(C119,Centerpoints!$A$2:$F$259,6,0))))*6371,0)</f>
        <v>383</v>
      </c>
      <c r="E119" t="str">
        <f>IF(ISNA(VLOOKUP(LEFT(A119,LEN(A119)),$N$2:$N$270,1,0)),IF(D119&gt;'Costs and losses lines'!$E$32,"HVDC","HVAC"),"Subsea")</f>
        <v>HVDC</v>
      </c>
      <c r="F119" s="2">
        <f>ROUND(((HLOOKUP(E119,'Costs and losses lines'!$B$12:$D$14,2,0)*$J$2*D119)+(HLOOKUP(E119,'Costs and losses lines'!$B$12:$D$14,3,0)*$J$2*2))*'Costs and losses lines'!$E$24/1000,0)</f>
        <v>3154939</v>
      </c>
      <c r="G119" s="2">
        <f t="shared" si="2"/>
        <v>110423</v>
      </c>
      <c r="H119">
        <f>ROUND((HLOOKUP(E119,'Costs and losses lines'!$B$12:$D$17,4,0)/10000*D119)+(HLOOKUP(E119,'Costs and losses lines'!$B$12:$D$16,5,0)/100),3)</f>
        <v>2.5999999999999999E-2</v>
      </c>
      <c r="I119" t="str">
        <f t="shared" si="3"/>
        <v>HUN</v>
      </c>
    </row>
    <row r="120" spans="1:9" x14ac:dyDescent="0.25">
      <c r="A120" t="s">
        <v>895</v>
      </c>
      <c r="B120" t="s">
        <v>604</v>
      </c>
      <c r="C120" t="s">
        <v>607</v>
      </c>
      <c r="D120">
        <f>ROUND(ACOS(COS(RADIANS(90-VLOOKUP(B120,Centerpoints!$A$2:$F$259,5,0)))*COS(RADIANS(90-VLOOKUP(C120,Centerpoints!$A$2:$F$259,5,0)))+SIN(RADIANS(90-VLOOKUP(B120,Centerpoints!$A$2:$F$259,5,0)))*SIN(RADIANS(90-VLOOKUP(C120,Centerpoints!$A$2:$F$259,5,0)))*COS(RADIANS(VLOOKUP(B120,Centerpoints!$A$2:$F$259,6,0)-VLOOKUP(C120,Centerpoints!$A$2:$F$259,6,0))))*6371,0)</f>
        <v>388</v>
      </c>
      <c r="E120" t="str">
        <f>IF(ISNA(VLOOKUP(LEFT(A120,LEN(A120)),$N$2:$N$270,1,0)),IF(D120&gt;'Costs and losses lines'!$E$32,"HVDC","HVAC"),"Subsea")</f>
        <v>HVDC</v>
      </c>
      <c r="F120" s="2">
        <f>ROUND(((HLOOKUP(E120,'Costs and losses lines'!$B$12:$D$14,2,0)*$J$2*D120)+(HLOOKUP(E120,'Costs and losses lines'!$B$12:$D$14,3,0)*$J$2*2))*'Costs and losses lines'!$E$24/1000,0)</f>
        <v>3164267</v>
      </c>
      <c r="G120" s="2">
        <f t="shared" si="2"/>
        <v>110749</v>
      </c>
      <c r="H120">
        <f>ROUND((HLOOKUP(E120,'Costs and losses lines'!$B$12:$D$17,4,0)/10000*D120)+(HLOOKUP(E120,'Costs and losses lines'!$B$12:$D$16,5,0)/100),3)</f>
        <v>2.7E-2</v>
      </c>
      <c r="I120" t="str">
        <f t="shared" si="3"/>
        <v>CHN-SX-CH</v>
      </c>
    </row>
    <row r="121" spans="1:9" x14ac:dyDescent="0.25">
      <c r="A121" t="s">
        <v>896</v>
      </c>
      <c r="B121" t="s">
        <v>598</v>
      </c>
      <c r="C121" t="s">
        <v>607</v>
      </c>
      <c r="D121">
        <f>ROUND(ACOS(COS(RADIANS(90-VLOOKUP(B121,Centerpoints!$A$2:$F$259,5,0)))*COS(RADIANS(90-VLOOKUP(C121,Centerpoints!$A$2:$F$259,5,0)))+SIN(RADIANS(90-VLOOKUP(B121,Centerpoints!$A$2:$F$259,5,0)))*SIN(RADIANS(90-VLOOKUP(C121,Centerpoints!$A$2:$F$259,5,0)))*COS(RADIANS(VLOOKUP(B121,Centerpoints!$A$2:$F$259,6,0)-VLOOKUP(C121,Centerpoints!$A$2:$F$259,6,0))))*6371,0)</f>
        <v>389</v>
      </c>
      <c r="E121" t="str">
        <f>IF(ISNA(VLOOKUP(LEFT(A121,LEN(A121)),$N$2:$N$270,1,0)),IF(D121&gt;'Costs and losses lines'!$E$32,"HVDC","HVAC"),"Subsea")</f>
        <v>HVDC</v>
      </c>
      <c r="F121" s="2">
        <f>ROUND(((HLOOKUP(E121,'Costs and losses lines'!$B$12:$D$14,2,0)*$J$2*D121)+(HLOOKUP(E121,'Costs and losses lines'!$B$12:$D$14,3,0)*$J$2*2))*'Costs and losses lines'!$E$24/1000,0)</f>
        <v>3166133</v>
      </c>
      <c r="G121" s="2">
        <f t="shared" si="2"/>
        <v>110815</v>
      </c>
      <c r="H121">
        <f>ROUND((HLOOKUP(E121,'Costs and losses lines'!$B$12:$D$17,4,0)/10000*D121)+(HLOOKUP(E121,'Costs and losses lines'!$B$12:$D$16,5,0)/100),3)</f>
        <v>2.7E-2</v>
      </c>
      <c r="I121" t="str">
        <f t="shared" si="3"/>
        <v>CHN-NI-CH</v>
      </c>
    </row>
    <row r="122" spans="1:9" x14ac:dyDescent="0.25">
      <c r="A122" t="s">
        <v>897</v>
      </c>
      <c r="B122" t="s">
        <v>605</v>
      </c>
      <c r="C122" t="s">
        <v>612</v>
      </c>
      <c r="D122">
        <f>ROUND(ACOS(COS(RADIANS(90-VLOOKUP(B122,Centerpoints!$A$2:$F$259,5,0)))*COS(RADIANS(90-VLOOKUP(C122,Centerpoints!$A$2:$F$259,5,0)))+SIN(RADIANS(90-VLOOKUP(B122,Centerpoints!$A$2:$F$259,5,0)))*SIN(RADIANS(90-VLOOKUP(C122,Centerpoints!$A$2:$F$259,5,0)))*COS(RADIANS(VLOOKUP(B122,Centerpoints!$A$2:$F$259,6,0)-VLOOKUP(C122,Centerpoints!$A$2:$F$259,6,0))))*6371,0)</f>
        <v>393</v>
      </c>
      <c r="E122" t="str">
        <f>IF(ISNA(VLOOKUP(LEFT(A122,LEN(A122)),$N$2:$N$270,1,0)),IF(D122&gt;'Costs and losses lines'!$E$32,"HVDC","HVAC"),"Subsea")</f>
        <v>HVDC</v>
      </c>
      <c r="F122" s="2">
        <f>ROUND(((HLOOKUP(E122,'Costs and losses lines'!$B$12:$D$14,2,0)*$J$2*D122)+(HLOOKUP(E122,'Costs and losses lines'!$B$12:$D$14,3,0)*$J$2*2))*'Costs and losses lines'!$E$24/1000,0)</f>
        <v>3173595</v>
      </c>
      <c r="G122" s="2">
        <f t="shared" si="2"/>
        <v>111076</v>
      </c>
      <c r="H122">
        <f>ROUND((HLOOKUP(E122,'Costs and losses lines'!$B$12:$D$17,4,0)/10000*D122)+(HLOOKUP(E122,'Costs and losses lines'!$B$12:$D$16,5,0)/100),3)</f>
        <v>2.7E-2</v>
      </c>
      <c r="I122" t="str">
        <f t="shared" si="3"/>
        <v>CHN-TI-IN</v>
      </c>
    </row>
    <row r="123" spans="1:9" x14ac:dyDescent="0.25">
      <c r="A123" t="s">
        <v>898</v>
      </c>
      <c r="B123" t="s">
        <v>441</v>
      </c>
      <c r="C123" t="s">
        <v>527</v>
      </c>
      <c r="D123">
        <f>ROUND(ACOS(COS(RADIANS(90-VLOOKUP(B123,Centerpoints!$A$2:$F$259,5,0)))*COS(RADIANS(90-VLOOKUP(C123,Centerpoints!$A$2:$F$259,5,0)))+SIN(RADIANS(90-VLOOKUP(B123,Centerpoints!$A$2:$F$259,5,0)))*SIN(RADIANS(90-VLOOKUP(C123,Centerpoints!$A$2:$F$259,5,0)))*COS(RADIANS(VLOOKUP(B123,Centerpoints!$A$2:$F$259,6,0)-VLOOKUP(C123,Centerpoints!$A$2:$F$259,6,0))))*6371,0)</f>
        <v>393</v>
      </c>
      <c r="E123" t="str">
        <f>IF(ISNA(VLOOKUP(LEFT(A123,LEN(A123)),$N$2:$N$270,1,0)),IF(D123&gt;'Costs and losses lines'!$E$32,"HVDC","HVAC"),"Subsea")</f>
        <v>HVDC</v>
      </c>
      <c r="F123" s="2">
        <f>ROUND(((HLOOKUP(E123,'Costs and losses lines'!$B$12:$D$14,2,0)*$J$2*D123)+(HLOOKUP(E123,'Costs and losses lines'!$B$12:$D$14,3,0)*$J$2*2))*'Costs and losses lines'!$E$24/1000,0)</f>
        <v>3173595</v>
      </c>
      <c r="G123" s="2">
        <f t="shared" si="2"/>
        <v>111076</v>
      </c>
      <c r="H123">
        <f>ROUND((HLOOKUP(E123,'Costs and losses lines'!$B$12:$D$17,4,0)/10000*D123)+(HLOOKUP(E123,'Costs and losses lines'!$B$12:$D$16,5,0)/100),3)</f>
        <v>2.7E-2</v>
      </c>
      <c r="I123" t="str">
        <f t="shared" si="3"/>
        <v>FIN</v>
      </c>
    </row>
    <row r="124" spans="1:9" x14ac:dyDescent="0.25">
      <c r="A124" t="s">
        <v>899</v>
      </c>
      <c r="B124" t="s">
        <v>475</v>
      </c>
      <c r="C124" t="s">
        <v>507</v>
      </c>
      <c r="D124">
        <f>ROUND(ACOS(COS(RADIANS(90-VLOOKUP(B124,Centerpoints!$A$2:$F$259,5,0)))*COS(RADIANS(90-VLOOKUP(C124,Centerpoints!$A$2:$F$259,5,0)))+SIN(RADIANS(90-VLOOKUP(B124,Centerpoints!$A$2:$F$259,5,0)))*SIN(RADIANS(90-VLOOKUP(C124,Centerpoints!$A$2:$F$259,5,0)))*COS(RADIANS(VLOOKUP(B124,Centerpoints!$A$2:$F$259,6,0)-VLOOKUP(C124,Centerpoints!$A$2:$F$259,6,0))))*6371,0)</f>
        <v>393</v>
      </c>
      <c r="E124" t="str">
        <f>IF(ISNA(VLOOKUP(LEFT(A124,LEN(A124)),$N$2:$N$270,1,0)),IF(D124&gt;'Costs and losses lines'!$E$32,"HVDC","HVAC"),"Subsea")</f>
        <v>HVDC</v>
      </c>
      <c r="F124" s="2">
        <f>ROUND(((HLOOKUP(E124,'Costs and losses lines'!$B$12:$D$14,2,0)*$J$2*D124)+(HLOOKUP(E124,'Costs and losses lines'!$B$12:$D$14,3,0)*$J$2*2))*'Costs and losses lines'!$E$24/1000,0)</f>
        <v>3173595</v>
      </c>
      <c r="G124" s="2">
        <f t="shared" si="2"/>
        <v>111076</v>
      </c>
      <c r="H124">
        <f>ROUND((HLOOKUP(E124,'Costs and losses lines'!$B$12:$D$17,4,0)/10000*D124)+(HLOOKUP(E124,'Costs and losses lines'!$B$12:$D$16,5,0)/100),3)</f>
        <v>2.7E-2</v>
      </c>
      <c r="I124" t="str">
        <f t="shared" si="3"/>
        <v>LTU</v>
      </c>
    </row>
    <row r="125" spans="1:9" x14ac:dyDescent="0.25">
      <c r="A125" t="s">
        <v>900</v>
      </c>
      <c r="B125" t="s">
        <v>549</v>
      </c>
      <c r="C125" t="s">
        <v>550</v>
      </c>
      <c r="D125">
        <f>ROUND(ACOS(COS(RADIANS(90-VLOOKUP(B125,Centerpoints!$A$2:$F$259,5,0)))*COS(RADIANS(90-VLOOKUP(C125,Centerpoints!$A$2:$F$259,5,0)))+SIN(RADIANS(90-VLOOKUP(B125,Centerpoints!$A$2:$F$259,5,0)))*SIN(RADIANS(90-VLOOKUP(C125,Centerpoints!$A$2:$F$259,5,0)))*COS(RADIANS(VLOOKUP(B125,Centerpoints!$A$2:$F$259,6,0)-VLOOKUP(C125,Centerpoints!$A$2:$F$259,6,0))))*6371,0)</f>
        <v>397</v>
      </c>
      <c r="E125" t="str">
        <f>IF(ISNA(VLOOKUP(LEFT(A125,LEN(A125)),$N$2:$N$270,1,0)),IF(D125&gt;'Costs and losses lines'!$E$32,"HVDC","HVAC"),"Subsea")</f>
        <v>HVDC</v>
      </c>
      <c r="F125" s="2">
        <f>ROUND(((HLOOKUP(E125,'Costs and losses lines'!$B$12:$D$14,2,0)*$J$2*D125)+(HLOOKUP(E125,'Costs and losses lines'!$B$12:$D$14,3,0)*$J$2*2))*'Costs and losses lines'!$E$24/1000,0)</f>
        <v>3181058</v>
      </c>
      <c r="G125" s="2">
        <f t="shared" si="2"/>
        <v>111337</v>
      </c>
      <c r="H125">
        <f>ROUND((HLOOKUP(E125,'Costs and losses lines'!$B$12:$D$17,4,0)/10000*D125)+(HLOOKUP(E125,'Costs and losses lines'!$B$12:$D$16,5,0)/100),3)</f>
        <v>2.7E-2</v>
      </c>
      <c r="I125" t="str">
        <f t="shared" si="3"/>
        <v>ZMB</v>
      </c>
    </row>
    <row r="126" spans="1:9" x14ac:dyDescent="0.25">
      <c r="A126" t="s">
        <v>901</v>
      </c>
      <c r="B126" t="s">
        <v>485</v>
      </c>
      <c r="C126" t="s">
        <v>541</v>
      </c>
      <c r="D126">
        <f>ROUND(ACOS(COS(RADIANS(90-VLOOKUP(B126,Centerpoints!$A$2:$F$259,5,0)))*COS(RADIANS(90-VLOOKUP(C126,Centerpoints!$A$2:$F$259,5,0)))+SIN(RADIANS(90-VLOOKUP(B126,Centerpoints!$A$2:$F$259,5,0)))*SIN(RADIANS(90-VLOOKUP(C126,Centerpoints!$A$2:$F$259,5,0)))*COS(RADIANS(VLOOKUP(B126,Centerpoints!$A$2:$F$259,6,0)-VLOOKUP(C126,Centerpoints!$A$2:$F$259,6,0))))*6371,0)</f>
        <v>400</v>
      </c>
      <c r="E126" t="str">
        <f>IF(ISNA(VLOOKUP(LEFT(A126,LEN(A126)),$N$2:$N$270,1,0)),IF(D126&gt;'Costs and losses lines'!$E$32,"HVDC","HVAC"),"Subsea")</f>
        <v>HVDC</v>
      </c>
      <c r="F126" s="2">
        <f>ROUND(((HLOOKUP(E126,'Costs and losses lines'!$B$12:$D$14,2,0)*$J$2*D126)+(HLOOKUP(E126,'Costs and losses lines'!$B$12:$D$14,3,0)*$J$2*2))*'Costs and losses lines'!$E$24/1000,0)</f>
        <v>3186655</v>
      </c>
      <c r="G126" s="2">
        <f t="shared" si="2"/>
        <v>111533</v>
      </c>
      <c r="H126">
        <f>ROUND((HLOOKUP(E126,'Costs and losses lines'!$B$12:$D$17,4,0)/10000*D126)+(HLOOKUP(E126,'Costs and losses lines'!$B$12:$D$16,5,0)/100),3)</f>
        <v>2.7E-2</v>
      </c>
      <c r="I126" t="str">
        <f t="shared" si="3"/>
        <v>MDA</v>
      </c>
    </row>
    <row r="127" spans="1:9" x14ac:dyDescent="0.25">
      <c r="A127" t="s">
        <v>902</v>
      </c>
      <c r="B127" t="s">
        <v>616</v>
      </c>
      <c r="C127" t="s">
        <v>621</v>
      </c>
      <c r="D127">
        <f>ROUND(ACOS(COS(RADIANS(90-VLOOKUP(B127,Centerpoints!$A$2:$F$259,5,0)))*COS(RADIANS(90-VLOOKUP(C127,Centerpoints!$A$2:$F$259,5,0)))+SIN(RADIANS(90-VLOOKUP(B127,Centerpoints!$A$2:$F$259,5,0)))*SIN(RADIANS(90-VLOOKUP(C127,Centerpoints!$A$2:$F$259,5,0)))*COS(RADIANS(VLOOKUP(B127,Centerpoints!$A$2:$F$259,6,0)-VLOOKUP(C127,Centerpoints!$A$2:$F$259,6,0))))*6371,0)</f>
        <v>403</v>
      </c>
      <c r="E127" t="str">
        <f>IF(ISNA(VLOOKUP(LEFT(A127,LEN(A127)),$N$2:$N$270,1,0)),IF(D127&gt;'Costs and losses lines'!$E$32,"HVDC","HVAC"),"Subsea")</f>
        <v>HVDC</v>
      </c>
      <c r="F127" s="2">
        <f>ROUND(((HLOOKUP(E127,'Costs and losses lines'!$B$12:$D$14,2,0)*$J$2*D127)+(HLOOKUP(E127,'Costs and losses lines'!$B$12:$D$14,3,0)*$J$2*2))*'Costs and losses lines'!$E$24/1000,0)</f>
        <v>3192251</v>
      </c>
      <c r="G127" s="2">
        <f t="shared" si="2"/>
        <v>111729</v>
      </c>
      <c r="H127">
        <f>ROUND((HLOOKUP(E127,'Costs and losses lines'!$B$12:$D$17,4,0)/10000*D127)+(HLOOKUP(E127,'Costs and losses lines'!$B$12:$D$16,5,0)/100),3)</f>
        <v>2.7E-2</v>
      </c>
      <c r="I127" t="str">
        <f t="shared" si="3"/>
        <v>JPN-CE-JP</v>
      </c>
    </row>
    <row r="128" spans="1:9" x14ac:dyDescent="0.25">
      <c r="A128" t="s">
        <v>903</v>
      </c>
      <c r="B128" t="s">
        <v>405</v>
      </c>
      <c r="C128" t="s">
        <v>470</v>
      </c>
      <c r="D128">
        <f>ROUND(ACOS(COS(RADIANS(90-VLOOKUP(B128,Centerpoints!$A$2:$F$259,5,0)))*COS(RADIANS(90-VLOOKUP(C128,Centerpoints!$A$2:$F$259,5,0)))+SIN(RADIANS(90-VLOOKUP(B128,Centerpoints!$A$2:$F$259,5,0)))*SIN(RADIANS(90-VLOOKUP(C128,Centerpoints!$A$2:$F$259,5,0)))*COS(RADIANS(VLOOKUP(B128,Centerpoints!$A$2:$F$259,6,0)-VLOOKUP(C128,Centerpoints!$A$2:$F$259,6,0))))*6371,0)</f>
        <v>403</v>
      </c>
      <c r="E128" t="str">
        <f>IF(ISNA(VLOOKUP(LEFT(A128,LEN(A128)),$N$2:$N$270,1,0)),IF(D128&gt;'Costs and losses lines'!$E$32,"HVDC","HVAC"),"Subsea")</f>
        <v>HVDC</v>
      </c>
      <c r="F128" s="2">
        <f>ROUND(((HLOOKUP(E128,'Costs and losses lines'!$B$12:$D$14,2,0)*$J$2*D128)+(HLOOKUP(E128,'Costs and losses lines'!$B$12:$D$14,3,0)*$J$2*2))*'Costs and losses lines'!$E$24/1000,0)</f>
        <v>3192251</v>
      </c>
      <c r="G128" s="2">
        <f t="shared" si="2"/>
        <v>111729</v>
      </c>
      <c r="H128">
        <f>ROUND((HLOOKUP(E128,'Costs and losses lines'!$B$12:$D$17,4,0)/10000*D128)+(HLOOKUP(E128,'Costs and losses lines'!$B$12:$D$16,5,0)/100),3)</f>
        <v>2.7E-2</v>
      </c>
      <c r="I128" t="str">
        <f t="shared" si="3"/>
        <v>BLR</v>
      </c>
    </row>
    <row r="129" spans="1:9" x14ac:dyDescent="0.25">
      <c r="A129" t="s">
        <v>904</v>
      </c>
      <c r="B129" t="s">
        <v>435</v>
      </c>
      <c r="C129" t="s">
        <v>461</v>
      </c>
      <c r="D129">
        <f>ROUND(ACOS(COS(RADIANS(90-VLOOKUP(B129,Centerpoints!$A$2:$F$259,5,0)))*COS(RADIANS(90-VLOOKUP(C129,Centerpoints!$A$2:$F$259,5,0)))+SIN(RADIANS(90-VLOOKUP(B129,Centerpoints!$A$2:$F$259,5,0)))*SIN(RADIANS(90-VLOOKUP(C129,Centerpoints!$A$2:$F$259,5,0)))*COS(RADIANS(VLOOKUP(B129,Centerpoints!$A$2:$F$259,6,0)-VLOOKUP(C129,Centerpoints!$A$2:$F$259,6,0))))*6371,0)</f>
        <v>404</v>
      </c>
      <c r="E129" t="str">
        <f>IF(ISNA(VLOOKUP(LEFT(A129,LEN(A129)),$N$2:$N$270,1,0)),IF(D129&gt;'Costs and losses lines'!$E$32,"HVDC","HVAC"),"Subsea")</f>
        <v>HVDC</v>
      </c>
      <c r="F129" s="2">
        <f>ROUND(((HLOOKUP(E129,'Costs and losses lines'!$B$12:$D$14,2,0)*$J$2*D129)+(HLOOKUP(E129,'Costs and losses lines'!$B$12:$D$14,3,0)*$J$2*2))*'Costs and losses lines'!$E$24/1000,0)</f>
        <v>3194117</v>
      </c>
      <c r="G129" s="2">
        <f t="shared" si="2"/>
        <v>111794</v>
      </c>
      <c r="H129">
        <f>ROUND((HLOOKUP(E129,'Costs and losses lines'!$B$12:$D$17,4,0)/10000*D129)+(HLOOKUP(E129,'Costs and losses lines'!$B$12:$D$16,5,0)/100),3)</f>
        <v>2.7E-2</v>
      </c>
      <c r="I129" t="str">
        <f t="shared" si="3"/>
        <v>EGY</v>
      </c>
    </row>
    <row r="130" spans="1:9" x14ac:dyDescent="0.25">
      <c r="A130" t="s">
        <v>905</v>
      </c>
      <c r="B130" t="s">
        <v>407</v>
      </c>
      <c r="C130" t="s">
        <v>449</v>
      </c>
      <c r="D130">
        <f>ROUND(ACOS(COS(RADIANS(90-VLOOKUP(B130,Centerpoints!$A$2:$F$259,5,0)))*COS(RADIANS(90-VLOOKUP(C130,Centerpoints!$A$2:$F$259,5,0)))+SIN(RADIANS(90-VLOOKUP(B130,Centerpoints!$A$2:$F$259,5,0)))*SIN(RADIANS(90-VLOOKUP(C130,Centerpoints!$A$2:$F$259,5,0)))*COS(RADIANS(VLOOKUP(B130,Centerpoints!$A$2:$F$259,6,0)-VLOOKUP(C130,Centerpoints!$A$2:$F$259,6,0))))*6371,0)</f>
        <v>406</v>
      </c>
      <c r="E130" t="str">
        <f>IF(ISNA(VLOOKUP(LEFT(A130,LEN(A130)),$N$2:$N$270,1,0)),IF(D130&gt;'Costs and losses lines'!$E$32,"HVDC","HVAC"),"Subsea")</f>
        <v>HVDC</v>
      </c>
      <c r="F130" s="2">
        <f>ROUND(((HLOOKUP(E130,'Costs and losses lines'!$B$12:$D$14,2,0)*$J$2*D130)+(HLOOKUP(E130,'Costs and losses lines'!$B$12:$D$14,3,0)*$J$2*2))*'Costs and losses lines'!$E$24/1000,0)</f>
        <v>3197848</v>
      </c>
      <c r="G130" s="2">
        <f t="shared" si="2"/>
        <v>111925</v>
      </c>
      <c r="H130">
        <f>ROUND((HLOOKUP(E130,'Costs and losses lines'!$B$12:$D$17,4,0)/10000*D130)+(HLOOKUP(E130,'Costs and losses lines'!$B$12:$D$16,5,0)/100),3)</f>
        <v>2.7E-2</v>
      </c>
      <c r="I130" t="str">
        <f t="shared" si="3"/>
        <v>BLZ</v>
      </c>
    </row>
    <row r="131" spans="1:9" x14ac:dyDescent="0.25">
      <c r="A131" t="s">
        <v>906</v>
      </c>
      <c r="B131" t="s">
        <v>575</v>
      </c>
      <c r="C131" t="s">
        <v>638</v>
      </c>
      <c r="D131">
        <f>ROUND(ACOS(COS(RADIANS(90-VLOOKUP(B131,Centerpoints!$A$2:$F$259,5,0)))*COS(RADIANS(90-VLOOKUP(C131,Centerpoints!$A$2:$F$259,5,0)))+SIN(RADIANS(90-VLOOKUP(B131,Centerpoints!$A$2:$F$259,5,0)))*SIN(RADIANS(90-VLOOKUP(C131,Centerpoints!$A$2:$F$259,5,0)))*COS(RADIANS(VLOOKUP(B131,Centerpoints!$A$2:$F$259,6,0)-VLOOKUP(C131,Centerpoints!$A$2:$F$259,6,0))))*6371,0)</f>
        <v>406</v>
      </c>
      <c r="E131" t="str">
        <f>IF(ISNA(VLOOKUP(LEFT(A131,LEN(A131)),$N$2:$N$270,1,0)),IF(D131&gt;'Costs and losses lines'!$E$32,"HVDC","HVAC"),"Subsea")</f>
        <v>HVDC</v>
      </c>
      <c r="F131" s="2">
        <f>ROUND(((HLOOKUP(E131,'Costs and losses lines'!$B$12:$D$14,2,0)*$J$2*D131)+(HLOOKUP(E131,'Costs and losses lines'!$B$12:$D$14,3,0)*$J$2*2))*'Costs and losses lines'!$E$24/1000,0)</f>
        <v>3197848</v>
      </c>
      <c r="G131" s="2">
        <f t="shared" ref="G131:G194" si="4">ROUND(F131*0.035,0)</f>
        <v>111925</v>
      </c>
      <c r="H131">
        <f>ROUND((HLOOKUP(E131,'Costs and losses lines'!$B$12:$D$17,4,0)/10000*D131)+(HLOOKUP(E131,'Costs and losses lines'!$B$12:$D$16,5,0)/100),3)</f>
        <v>2.7E-2</v>
      </c>
      <c r="I131" t="str">
        <f t="shared" ref="I131:I194" si="5">LEFT(A131,LEN(A131)-4)</f>
        <v>CAN-QC-US</v>
      </c>
    </row>
    <row r="132" spans="1:9" x14ac:dyDescent="0.25">
      <c r="A132" t="s">
        <v>907</v>
      </c>
      <c r="B132" t="s">
        <v>483</v>
      </c>
      <c r="C132" t="s">
        <v>513</v>
      </c>
      <c r="D132">
        <f>ROUND(ACOS(COS(RADIANS(90-VLOOKUP(B132,Centerpoints!$A$2:$F$259,5,0)))*COS(RADIANS(90-VLOOKUP(C132,Centerpoints!$A$2:$F$259,5,0)))+SIN(RADIANS(90-VLOOKUP(B132,Centerpoints!$A$2:$F$259,5,0)))*SIN(RADIANS(90-VLOOKUP(C132,Centerpoints!$A$2:$F$259,5,0)))*COS(RADIANS(VLOOKUP(B132,Centerpoints!$A$2:$F$259,6,0)-VLOOKUP(C132,Centerpoints!$A$2:$F$259,6,0))))*6371,0)</f>
        <v>407</v>
      </c>
      <c r="E132" t="str">
        <f>IF(ISNA(VLOOKUP(LEFT(A132,LEN(A132)),$N$2:$N$270,1,0)),IF(D132&gt;'Costs and losses lines'!$E$32,"HVDC","HVAC"),"Subsea")</f>
        <v>HVDC</v>
      </c>
      <c r="F132" s="2">
        <f>ROUND(((HLOOKUP(E132,'Costs and losses lines'!$B$12:$D$14,2,0)*$J$2*D132)+(HLOOKUP(E132,'Costs and losses lines'!$B$12:$D$14,3,0)*$J$2*2))*'Costs and losses lines'!$E$24/1000,0)</f>
        <v>3199714</v>
      </c>
      <c r="G132" s="2">
        <f t="shared" si="4"/>
        <v>111990</v>
      </c>
      <c r="H132">
        <f>ROUND((HLOOKUP(E132,'Costs and losses lines'!$B$12:$D$17,4,0)/10000*D132)+(HLOOKUP(E132,'Costs and losses lines'!$B$12:$D$16,5,0)/100),3)</f>
        <v>2.7E-2</v>
      </c>
      <c r="I132" t="str">
        <f t="shared" si="5"/>
        <v>MRT</v>
      </c>
    </row>
    <row r="133" spans="1:9" x14ac:dyDescent="0.25">
      <c r="A133" t="s">
        <v>908</v>
      </c>
      <c r="B133" t="s">
        <v>647</v>
      </c>
      <c r="C133" t="s">
        <v>652</v>
      </c>
      <c r="D133">
        <f>ROUND(ACOS(COS(RADIANS(90-VLOOKUP(B133,Centerpoints!$A$2:$F$259,5,0)))*COS(RADIANS(90-VLOOKUP(C133,Centerpoints!$A$2:$F$259,5,0)))+SIN(RADIANS(90-VLOOKUP(B133,Centerpoints!$A$2:$F$259,5,0)))*SIN(RADIANS(90-VLOOKUP(C133,Centerpoints!$A$2:$F$259,5,0)))*COS(RADIANS(VLOOKUP(B133,Centerpoints!$A$2:$F$259,6,0)-VLOOKUP(C133,Centerpoints!$A$2:$F$259,6,0))))*6371,0)</f>
        <v>410</v>
      </c>
      <c r="E133" t="str">
        <f>IF(ISNA(VLOOKUP(LEFT(A133,LEN(A133)),$N$2:$N$270,1,0)),IF(D133&gt;'Costs and losses lines'!$E$32,"HVDC","HVAC"),"Subsea")</f>
        <v>HVDC</v>
      </c>
      <c r="F133" s="2">
        <f>ROUND(((HLOOKUP(E133,'Costs and losses lines'!$B$12:$D$14,2,0)*$J$2*D133)+(HLOOKUP(E133,'Costs and losses lines'!$B$12:$D$14,3,0)*$J$2*2))*'Costs and losses lines'!$E$24/1000,0)</f>
        <v>3205311</v>
      </c>
      <c r="G133" s="2">
        <f t="shared" si="4"/>
        <v>112186</v>
      </c>
      <c r="H133">
        <f>ROUND((HLOOKUP(E133,'Costs and losses lines'!$B$12:$D$17,4,0)/10000*D133)+(HLOOKUP(E133,'Costs and losses lines'!$B$12:$D$16,5,0)/100),3)</f>
        <v>2.7E-2</v>
      </c>
      <c r="I133" t="str">
        <f t="shared" si="5"/>
        <v>USA-SC-US</v>
      </c>
    </row>
    <row r="134" spans="1:9" x14ac:dyDescent="0.25">
      <c r="A134" t="s">
        <v>909</v>
      </c>
      <c r="B134" t="s">
        <v>415</v>
      </c>
      <c r="C134" t="s">
        <v>496</v>
      </c>
      <c r="D134">
        <f>ROUND(ACOS(COS(RADIANS(90-VLOOKUP(B134,Centerpoints!$A$2:$F$259,5,0)))*COS(RADIANS(90-VLOOKUP(C134,Centerpoints!$A$2:$F$259,5,0)))+SIN(RADIANS(90-VLOOKUP(B134,Centerpoints!$A$2:$F$259,5,0)))*SIN(RADIANS(90-VLOOKUP(C134,Centerpoints!$A$2:$F$259,5,0)))*COS(RADIANS(VLOOKUP(B134,Centerpoints!$A$2:$F$259,6,0)-VLOOKUP(C134,Centerpoints!$A$2:$F$259,6,0))))*6371,0)</f>
        <v>415</v>
      </c>
      <c r="E134" t="str">
        <f>IF(ISNA(VLOOKUP(LEFT(A134,LEN(A134)),$N$2:$N$270,1,0)),IF(D134&gt;'Costs and losses lines'!$E$32,"HVDC","HVAC"),"Subsea")</f>
        <v>HVDC</v>
      </c>
      <c r="F134" s="2">
        <f>ROUND(((HLOOKUP(E134,'Costs and losses lines'!$B$12:$D$14,2,0)*$J$2*D134)+(HLOOKUP(E134,'Costs and losses lines'!$B$12:$D$14,3,0)*$J$2*2))*'Costs and losses lines'!$E$24/1000,0)</f>
        <v>3214639</v>
      </c>
      <c r="G134" s="2">
        <f t="shared" si="4"/>
        <v>112512</v>
      </c>
      <c r="H134">
        <f>ROUND((HLOOKUP(E134,'Costs and losses lines'!$B$12:$D$17,4,0)/10000*D134)+(HLOOKUP(E134,'Costs and losses lines'!$B$12:$D$16,5,0)/100),3)</f>
        <v>2.8000000000000001E-2</v>
      </c>
      <c r="I134" t="str">
        <f t="shared" si="5"/>
        <v>BFA</v>
      </c>
    </row>
    <row r="135" spans="1:9" x14ac:dyDescent="0.25">
      <c r="A135" t="s">
        <v>910</v>
      </c>
      <c r="B135" t="s">
        <v>499</v>
      </c>
      <c r="C135" t="s">
        <v>527</v>
      </c>
      <c r="D135">
        <f>ROUND(ACOS(COS(RADIANS(90-VLOOKUP(B135,Centerpoints!$A$2:$F$259,5,0)))*COS(RADIANS(90-VLOOKUP(C135,Centerpoints!$A$2:$F$259,5,0)))+SIN(RADIANS(90-VLOOKUP(B135,Centerpoints!$A$2:$F$259,5,0)))*SIN(RADIANS(90-VLOOKUP(C135,Centerpoints!$A$2:$F$259,5,0)))*COS(RADIANS(VLOOKUP(B135,Centerpoints!$A$2:$F$259,6,0)-VLOOKUP(C135,Centerpoints!$A$2:$F$259,6,0))))*6371,0)</f>
        <v>418</v>
      </c>
      <c r="E135" t="str">
        <f>IF(ISNA(VLOOKUP(LEFT(A135,LEN(A135)),$N$2:$N$270,1,0)),IF(D135&gt;'Costs and losses lines'!$E$32,"HVDC","HVAC"),"Subsea")</f>
        <v>HVDC</v>
      </c>
      <c r="F135" s="2">
        <f>ROUND(((HLOOKUP(E135,'Costs and losses lines'!$B$12:$D$14,2,0)*$J$2*D135)+(HLOOKUP(E135,'Costs and losses lines'!$B$12:$D$14,3,0)*$J$2*2))*'Costs and losses lines'!$E$24/1000,0)</f>
        <v>3220235</v>
      </c>
      <c r="G135" s="2">
        <f t="shared" si="4"/>
        <v>112708</v>
      </c>
      <c r="H135">
        <f>ROUND((HLOOKUP(E135,'Costs and losses lines'!$B$12:$D$17,4,0)/10000*D135)+(HLOOKUP(E135,'Costs and losses lines'!$B$12:$D$16,5,0)/100),3)</f>
        <v>2.8000000000000001E-2</v>
      </c>
      <c r="I135" t="str">
        <f t="shared" si="5"/>
        <v>NOR</v>
      </c>
    </row>
    <row r="136" spans="1:9" x14ac:dyDescent="0.25">
      <c r="A136" t="s">
        <v>911</v>
      </c>
      <c r="B136" t="s">
        <v>405</v>
      </c>
      <c r="C136" t="s">
        <v>541</v>
      </c>
      <c r="D136">
        <f>ROUND(ACOS(COS(RADIANS(90-VLOOKUP(B136,Centerpoints!$A$2:$F$259,5,0)))*COS(RADIANS(90-VLOOKUP(C136,Centerpoints!$A$2:$F$259,5,0)))+SIN(RADIANS(90-VLOOKUP(B136,Centerpoints!$A$2:$F$259,5,0)))*SIN(RADIANS(90-VLOOKUP(C136,Centerpoints!$A$2:$F$259,5,0)))*COS(RADIANS(VLOOKUP(B136,Centerpoints!$A$2:$F$259,6,0)-VLOOKUP(C136,Centerpoints!$A$2:$F$259,6,0))))*6371,0)</f>
        <v>435</v>
      </c>
      <c r="E136" t="str">
        <f>IF(ISNA(VLOOKUP(LEFT(A136,LEN(A136)),$N$2:$N$270,1,0)),IF(D136&gt;'Costs and losses lines'!$E$32,"HVDC","HVAC"),"Subsea")</f>
        <v>HVDC</v>
      </c>
      <c r="F136" s="2">
        <f>ROUND(((HLOOKUP(E136,'Costs and losses lines'!$B$12:$D$14,2,0)*$J$2*D136)+(HLOOKUP(E136,'Costs and losses lines'!$B$12:$D$14,3,0)*$J$2*2))*'Costs and losses lines'!$E$24/1000,0)</f>
        <v>3251951</v>
      </c>
      <c r="G136" s="2">
        <f t="shared" si="4"/>
        <v>113818</v>
      </c>
      <c r="H136">
        <f>ROUND((HLOOKUP(E136,'Costs and losses lines'!$B$12:$D$17,4,0)/10000*D136)+(HLOOKUP(E136,'Costs and losses lines'!$B$12:$D$16,5,0)/100),3)</f>
        <v>2.8000000000000001E-2</v>
      </c>
      <c r="I136" t="str">
        <f t="shared" si="5"/>
        <v>BLR</v>
      </c>
    </row>
    <row r="137" spans="1:9" x14ac:dyDescent="0.25">
      <c r="A137" t="s">
        <v>912</v>
      </c>
      <c r="B137" t="s">
        <v>601</v>
      </c>
      <c r="C137" t="s">
        <v>606</v>
      </c>
      <c r="D137">
        <f>ROUND(ACOS(COS(RADIANS(90-VLOOKUP(B137,Centerpoints!$A$2:$F$259,5,0)))*COS(RADIANS(90-VLOOKUP(C137,Centerpoints!$A$2:$F$259,5,0)))+SIN(RADIANS(90-VLOOKUP(B137,Centerpoints!$A$2:$F$259,5,0)))*SIN(RADIANS(90-VLOOKUP(C137,Centerpoints!$A$2:$F$259,5,0)))*COS(RADIANS(VLOOKUP(B137,Centerpoints!$A$2:$F$259,6,0)-VLOOKUP(C137,Centerpoints!$A$2:$F$259,6,0))))*6371,0)</f>
        <v>436</v>
      </c>
      <c r="E137" t="str">
        <f>IF(ISNA(VLOOKUP(LEFT(A137,LEN(A137)),$N$2:$N$270,1,0)),IF(D137&gt;'Costs and losses lines'!$E$32,"HVDC","HVAC"),"Subsea")</f>
        <v>HVDC</v>
      </c>
      <c r="F137" s="2">
        <f>ROUND(((HLOOKUP(E137,'Costs and losses lines'!$B$12:$D$14,2,0)*$J$2*D137)+(HLOOKUP(E137,'Costs and losses lines'!$B$12:$D$14,3,0)*$J$2*2))*'Costs and losses lines'!$E$24/1000,0)</f>
        <v>3253816</v>
      </c>
      <c r="G137" s="2">
        <f t="shared" si="4"/>
        <v>113884</v>
      </c>
      <c r="H137">
        <f>ROUND((HLOOKUP(E137,'Costs and losses lines'!$B$12:$D$17,4,0)/10000*D137)+(HLOOKUP(E137,'Costs and losses lines'!$B$12:$D$16,5,0)/100),3)</f>
        <v>2.8000000000000001E-2</v>
      </c>
      <c r="I137" t="str">
        <f t="shared" si="5"/>
        <v>CHN-SD-CH</v>
      </c>
    </row>
    <row r="138" spans="1:9" x14ac:dyDescent="0.25">
      <c r="A138" t="s">
        <v>913</v>
      </c>
      <c r="B138" t="s">
        <v>584</v>
      </c>
      <c r="C138" t="s">
        <v>609</v>
      </c>
      <c r="D138">
        <f>ROUND(ACOS(COS(RADIANS(90-VLOOKUP(B138,Centerpoints!$A$2:$F$259,5,0)))*COS(RADIANS(90-VLOOKUP(C138,Centerpoints!$A$2:$F$259,5,0)))+SIN(RADIANS(90-VLOOKUP(B138,Centerpoints!$A$2:$F$259,5,0)))*SIN(RADIANS(90-VLOOKUP(C138,Centerpoints!$A$2:$F$259,5,0)))*COS(RADIANS(VLOOKUP(B138,Centerpoints!$A$2:$F$259,6,0)-VLOOKUP(C138,Centerpoints!$A$2:$F$259,6,0))))*6371,0)</f>
        <v>438</v>
      </c>
      <c r="E138" t="str">
        <f>IF(ISNA(VLOOKUP(LEFT(A138,LEN(A138)),$N$2:$N$270,1,0)),IF(D138&gt;'Costs and losses lines'!$E$32,"HVDC","HVAC"),"Subsea")</f>
        <v>HVDC</v>
      </c>
      <c r="F138" s="2">
        <f>ROUND(((HLOOKUP(E138,'Costs and losses lines'!$B$12:$D$14,2,0)*$J$2*D138)+(HLOOKUP(E138,'Costs and losses lines'!$B$12:$D$14,3,0)*$J$2*2))*'Costs and losses lines'!$E$24/1000,0)</f>
        <v>3257548</v>
      </c>
      <c r="G138" s="2">
        <f t="shared" si="4"/>
        <v>114014</v>
      </c>
      <c r="H138">
        <f>ROUND((HLOOKUP(E138,'Costs and losses lines'!$B$12:$D$17,4,0)/10000*D138)+(HLOOKUP(E138,'Costs and losses lines'!$B$12:$D$16,5,0)/100),3)</f>
        <v>2.8000000000000001E-2</v>
      </c>
      <c r="I138" t="str">
        <f t="shared" si="5"/>
        <v>CHN-GU-CH</v>
      </c>
    </row>
    <row r="139" spans="1:9" x14ac:dyDescent="0.25">
      <c r="A139" t="s">
        <v>914</v>
      </c>
      <c r="B139" t="s">
        <v>588</v>
      </c>
      <c r="C139" t="s">
        <v>603</v>
      </c>
      <c r="D139">
        <f>ROUND(ACOS(COS(RADIANS(90-VLOOKUP(B139,Centerpoints!$A$2:$F$259,5,0)))*COS(RADIANS(90-VLOOKUP(C139,Centerpoints!$A$2:$F$259,5,0)))+SIN(RADIANS(90-VLOOKUP(B139,Centerpoints!$A$2:$F$259,5,0)))*SIN(RADIANS(90-VLOOKUP(C139,Centerpoints!$A$2:$F$259,5,0)))*COS(RADIANS(VLOOKUP(B139,Centerpoints!$A$2:$F$259,6,0)-VLOOKUP(C139,Centerpoints!$A$2:$F$259,6,0))))*6371,0)</f>
        <v>440</v>
      </c>
      <c r="E139" t="str">
        <f>IF(ISNA(VLOOKUP(LEFT(A139,LEN(A139)),$N$2:$N$270,1,0)),IF(D139&gt;'Costs and losses lines'!$E$32,"HVDC","HVAC"),"Subsea")</f>
        <v>HVDC</v>
      </c>
      <c r="F139" s="2">
        <f>ROUND(((HLOOKUP(E139,'Costs and losses lines'!$B$12:$D$14,2,0)*$J$2*D139)+(HLOOKUP(E139,'Costs and losses lines'!$B$12:$D$14,3,0)*$J$2*2))*'Costs and losses lines'!$E$24/1000,0)</f>
        <v>3261279</v>
      </c>
      <c r="G139" s="2">
        <f t="shared" si="4"/>
        <v>114145</v>
      </c>
      <c r="H139">
        <f>ROUND((HLOOKUP(E139,'Costs and losses lines'!$B$12:$D$17,4,0)/10000*D139)+(HLOOKUP(E139,'Costs and losses lines'!$B$12:$D$16,5,0)/100),3)</f>
        <v>2.8000000000000001E-2</v>
      </c>
      <c r="I139" t="str">
        <f t="shared" si="5"/>
        <v>CHN-HE-CH</v>
      </c>
    </row>
    <row r="140" spans="1:9" x14ac:dyDescent="0.25">
      <c r="A140" t="s">
        <v>915</v>
      </c>
      <c r="B140" t="s">
        <v>489</v>
      </c>
      <c r="C140" t="s">
        <v>520</v>
      </c>
      <c r="D140">
        <f>ROUND(ACOS(COS(RADIANS(90-VLOOKUP(B140,Centerpoints!$A$2:$F$259,5,0)))*COS(RADIANS(90-VLOOKUP(C140,Centerpoints!$A$2:$F$259,5,0)))+SIN(RADIANS(90-VLOOKUP(B140,Centerpoints!$A$2:$F$259,5,0)))*SIN(RADIANS(90-VLOOKUP(C140,Centerpoints!$A$2:$F$259,5,0)))*COS(RADIANS(VLOOKUP(B140,Centerpoints!$A$2:$F$259,6,0)-VLOOKUP(C140,Centerpoints!$A$2:$F$259,6,0))))*6371,0)</f>
        <v>443</v>
      </c>
      <c r="E140" t="str">
        <f>IF(ISNA(VLOOKUP(LEFT(A140,LEN(A140)),$N$2:$N$270,1,0)),IF(D140&gt;'Costs and losses lines'!$E$32,"HVDC","HVAC"),"Subsea")</f>
        <v>HVDC</v>
      </c>
      <c r="F140" s="2">
        <f>ROUND(((HLOOKUP(E140,'Costs and losses lines'!$B$12:$D$14,2,0)*$J$2*D140)+(HLOOKUP(E140,'Costs and losses lines'!$B$12:$D$14,3,0)*$J$2*2))*'Costs and losses lines'!$E$24/1000,0)</f>
        <v>3266876</v>
      </c>
      <c r="G140" s="2">
        <f t="shared" si="4"/>
        <v>114341</v>
      </c>
      <c r="H140">
        <f>ROUND((HLOOKUP(E140,'Costs and losses lines'!$B$12:$D$17,4,0)/10000*D140)+(HLOOKUP(E140,'Costs and losses lines'!$B$12:$D$16,5,0)/100),3)</f>
        <v>2.9000000000000001E-2</v>
      </c>
      <c r="I140" t="str">
        <f t="shared" si="5"/>
        <v>MOZ</v>
      </c>
    </row>
    <row r="141" spans="1:9" x14ac:dyDescent="0.25">
      <c r="A141" t="s">
        <v>916</v>
      </c>
      <c r="B141" t="s">
        <v>584</v>
      </c>
      <c r="C141" t="s">
        <v>585</v>
      </c>
      <c r="D141">
        <f>ROUND(ACOS(COS(RADIANS(90-VLOOKUP(B141,Centerpoints!$A$2:$F$259,5,0)))*COS(RADIANS(90-VLOOKUP(C141,Centerpoints!$A$2:$F$259,5,0)))+SIN(RADIANS(90-VLOOKUP(B141,Centerpoints!$A$2:$F$259,5,0)))*SIN(RADIANS(90-VLOOKUP(C141,Centerpoints!$A$2:$F$259,5,0)))*COS(RADIANS(VLOOKUP(B141,Centerpoints!$A$2:$F$259,6,0)-VLOOKUP(C141,Centerpoints!$A$2:$F$259,6,0))))*6371,0)</f>
        <v>448</v>
      </c>
      <c r="E141" t="str">
        <f>IF(ISNA(VLOOKUP(LEFT(A141,LEN(A141)),$N$2:$N$270,1,0)),IF(D141&gt;'Costs and losses lines'!$E$32,"HVDC","HVAC"),"Subsea")</f>
        <v>HVDC</v>
      </c>
      <c r="F141" s="2">
        <f>ROUND(((HLOOKUP(E141,'Costs and losses lines'!$B$12:$D$14,2,0)*$J$2*D141)+(HLOOKUP(E141,'Costs and losses lines'!$B$12:$D$14,3,0)*$J$2*2))*'Costs and losses lines'!$E$24/1000,0)</f>
        <v>3276204</v>
      </c>
      <c r="G141" s="2">
        <f t="shared" si="4"/>
        <v>114667</v>
      </c>
      <c r="H141">
        <f>ROUND((HLOOKUP(E141,'Costs and losses lines'!$B$12:$D$17,4,0)/10000*D141)+(HLOOKUP(E141,'Costs and losses lines'!$B$12:$D$16,5,0)/100),3)</f>
        <v>2.9000000000000001E-2</v>
      </c>
      <c r="I141" t="str">
        <f t="shared" si="5"/>
        <v>CHN-GU-CH</v>
      </c>
    </row>
    <row r="142" spans="1:9" x14ac:dyDescent="0.25">
      <c r="A142" t="s">
        <v>917</v>
      </c>
      <c r="B142" t="s">
        <v>510</v>
      </c>
      <c r="C142" t="s">
        <v>514</v>
      </c>
      <c r="D142">
        <f>ROUND(ACOS(COS(RADIANS(90-VLOOKUP(B142,Centerpoints!$A$2:$F$259,5,0)))*COS(RADIANS(90-VLOOKUP(C142,Centerpoints!$A$2:$F$259,5,0)))+SIN(RADIANS(90-VLOOKUP(B142,Centerpoints!$A$2:$F$259,5,0)))*SIN(RADIANS(90-VLOOKUP(C142,Centerpoints!$A$2:$F$259,5,0)))*COS(RADIANS(VLOOKUP(B142,Centerpoints!$A$2:$F$259,6,0)-VLOOKUP(C142,Centerpoints!$A$2:$F$259,6,0))))*6371,0)</f>
        <v>448</v>
      </c>
      <c r="E142" t="str">
        <f>IF(ISNA(VLOOKUP(LEFT(A142,LEN(A142)),$N$2:$N$270,1,0)),IF(D142&gt;'Costs and losses lines'!$E$32,"HVDC","HVAC"),"Subsea")</f>
        <v>HVDC</v>
      </c>
      <c r="F142" s="2">
        <f>ROUND(((HLOOKUP(E142,'Costs and losses lines'!$B$12:$D$14,2,0)*$J$2*D142)+(HLOOKUP(E142,'Costs and losses lines'!$B$12:$D$14,3,0)*$J$2*2))*'Costs and losses lines'!$E$24/1000,0)</f>
        <v>3276204</v>
      </c>
      <c r="G142" s="2">
        <f t="shared" si="4"/>
        <v>114667</v>
      </c>
      <c r="H142">
        <f>ROUND((HLOOKUP(E142,'Costs and losses lines'!$B$12:$D$17,4,0)/10000*D142)+(HLOOKUP(E142,'Costs and losses lines'!$B$12:$D$16,5,0)/100),3)</f>
        <v>2.9000000000000001E-2</v>
      </c>
      <c r="I142" t="str">
        <f t="shared" si="5"/>
        <v>ROU</v>
      </c>
    </row>
    <row r="143" spans="1:9" x14ac:dyDescent="0.25">
      <c r="A143" t="s">
        <v>918</v>
      </c>
      <c r="B143" t="s">
        <v>418</v>
      </c>
      <c r="C143" t="s">
        <v>443</v>
      </c>
      <c r="D143">
        <f>ROUND(ACOS(COS(RADIANS(90-VLOOKUP(B143,Centerpoints!$A$2:$F$259,5,0)))*COS(RADIANS(90-VLOOKUP(C143,Centerpoints!$A$2:$F$259,5,0)))+SIN(RADIANS(90-VLOOKUP(B143,Centerpoints!$A$2:$F$259,5,0)))*SIN(RADIANS(90-VLOOKUP(C143,Centerpoints!$A$2:$F$259,5,0)))*COS(RADIANS(VLOOKUP(B143,Centerpoints!$A$2:$F$259,6,0)-VLOOKUP(C143,Centerpoints!$A$2:$F$259,6,0))))*6371,0)</f>
        <v>450</v>
      </c>
      <c r="E143" t="str">
        <f>IF(ISNA(VLOOKUP(LEFT(A143,LEN(A143)),$N$2:$N$270,1,0)),IF(D143&gt;'Costs and losses lines'!$E$32,"HVDC","HVAC"),"Subsea")</f>
        <v>HVDC</v>
      </c>
      <c r="F143" s="2">
        <f>ROUND(((HLOOKUP(E143,'Costs and losses lines'!$B$12:$D$14,2,0)*$J$2*D143)+(HLOOKUP(E143,'Costs and losses lines'!$B$12:$D$14,3,0)*$J$2*2))*'Costs and losses lines'!$E$24/1000,0)</f>
        <v>3279935</v>
      </c>
      <c r="G143" s="2">
        <f t="shared" si="4"/>
        <v>114798</v>
      </c>
      <c r="H143">
        <f>ROUND((HLOOKUP(E143,'Costs and losses lines'!$B$12:$D$17,4,0)/10000*D143)+(HLOOKUP(E143,'Costs and losses lines'!$B$12:$D$16,5,0)/100),3)</f>
        <v>2.9000000000000001E-2</v>
      </c>
      <c r="I143" t="str">
        <f t="shared" si="5"/>
        <v>CMR</v>
      </c>
    </row>
    <row r="144" spans="1:9" x14ac:dyDescent="0.25">
      <c r="A144" t="s">
        <v>919</v>
      </c>
      <c r="B144" t="s">
        <v>595</v>
      </c>
      <c r="C144" t="s">
        <v>610</v>
      </c>
      <c r="D144">
        <f>ROUND(ACOS(COS(RADIANS(90-VLOOKUP(B144,Centerpoints!$A$2:$F$259,5,0)))*COS(RADIANS(90-VLOOKUP(C144,Centerpoints!$A$2:$F$259,5,0)))+SIN(RADIANS(90-VLOOKUP(B144,Centerpoints!$A$2:$F$259,5,0)))*SIN(RADIANS(90-VLOOKUP(C144,Centerpoints!$A$2:$F$259,5,0)))*COS(RADIANS(VLOOKUP(B144,Centerpoints!$A$2:$F$259,6,0)-VLOOKUP(C144,Centerpoints!$A$2:$F$259,6,0))))*6371,0)</f>
        <v>450</v>
      </c>
      <c r="E144" t="str">
        <f>IF(ISNA(VLOOKUP(LEFT(A144,LEN(A144)),$N$2:$N$270,1,0)),IF(D144&gt;'Costs and losses lines'!$E$32,"HVDC","HVAC"),"Subsea")</f>
        <v>HVDC</v>
      </c>
      <c r="F144" s="2">
        <f>ROUND(((HLOOKUP(E144,'Costs and losses lines'!$B$12:$D$14,2,0)*$J$2*D144)+(HLOOKUP(E144,'Costs and losses lines'!$B$12:$D$14,3,0)*$J$2*2))*'Costs and losses lines'!$E$24/1000,0)</f>
        <v>3279935</v>
      </c>
      <c r="G144" s="2">
        <f t="shared" si="4"/>
        <v>114798</v>
      </c>
      <c r="H144">
        <f>ROUND((HLOOKUP(E144,'Costs and losses lines'!$B$12:$D$17,4,0)/10000*D144)+(HLOOKUP(E144,'Costs and losses lines'!$B$12:$D$16,5,0)/100),3)</f>
        <v>2.9000000000000001E-2</v>
      </c>
      <c r="I144" t="str">
        <f t="shared" si="5"/>
        <v>CHN-JX-CH</v>
      </c>
    </row>
    <row r="145" spans="1:9" x14ac:dyDescent="0.25">
      <c r="A145" t="s">
        <v>920</v>
      </c>
      <c r="B145" t="s">
        <v>402</v>
      </c>
      <c r="C145" t="s">
        <v>445</v>
      </c>
      <c r="D145">
        <f>ROUND(ACOS(COS(RADIANS(90-VLOOKUP(B145,Centerpoints!$A$2:$F$259,5,0)))*COS(RADIANS(90-VLOOKUP(C145,Centerpoints!$A$2:$F$259,5,0)))+SIN(RADIANS(90-VLOOKUP(B145,Centerpoints!$A$2:$F$259,5,0)))*SIN(RADIANS(90-VLOOKUP(C145,Centerpoints!$A$2:$F$259,5,0)))*COS(RADIANS(VLOOKUP(B145,Centerpoints!$A$2:$F$259,6,0)-VLOOKUP(C145,Centerpoints!$A$2:$F$259,6,0))))*6371,0)</f>
        <v>450</v>
      </c>
      <c r="E145" t="str">
        <f>IF(ISNA(VLOOKUP(LEFT(A145,LEN(A145)),$N$2:$N$270,1,0)),IF(D145&gt;'Costs and losses lines'!$E$32,"HVDC","HVAC"),"Subsea")</f>
        <v>HVDC</v>
      </c>
      <c r="F145" s="2">
        <f>ROUND(((HLOOKUP(E145,'Costs and losses lines'!$B$12:$D$14,2,0)*$J$2*D145)+(HLOOKUP(E145,'Costs and losses lines'!$B$12:$D$14,3,0)*$J$2*2))*'Costs and losses lines'!$E$24/1000,0)</f>
        <v>3279935</v>
      </c>
      <c r="G145" s="2">
        <f t="shared" si="4"/>
        <v>114798</v>
      </c>
      <c r="H145">
        <f>ROUND((HLOOKUP(E145,'Costs and losses lines'!$B$12:$D$17,4,0)/10000*D145)+(HLOOKUP(E145,'Costs and losses lines'!$B$12:$D$16,5,0)/100),3)</f>
        <v>2.9000000000000001E-2</v>
      </c>
      <c r="I145" t="str">
        <f t="shared" si="5"/>
        <v>AZE</v>
      </c>
    </row>
    <row r="146" spans="1:9" x14ac:dyDescent="0.25">
      <c r="A146" t="s">
        <v>921</v>
      </c>
      <c r="B146" t="s">
        <v>432</v>
      </c>
      <c r="C146" t="s">
        <v>440</v>
      </c>
      <c r="D146">
        <f>ROUND(ACOS(COS(RADIANS(90-VLOOKUP(B146,Centerpoints!$A$2:$F$259,5,0)))*COS(RADIANS(90-VLOOKUP(C146,Centerpoints!$A$2:$F$259,5,0)))+SIN(RADIANS(90-VLOOKUP(B146,Centerpoints!$A$2:$F$259,5,0)))*SIN(RADIANS(90-VLOOKUP(C146,Centerpoints!$A$2:$F$259,5,0)))*COS(RADIANS(VLOOKUP(B146,Centerpoints!$A$2:$F$259,6,0)-VLOOKUP(C146,Centerpoints!$A$2:$F$259,6,0))))*6371,0)</f>
        <v>452</v>
      </c>
      <c r="E146" t="str">
        <f>IF(ISNA(VLOOKUP(LEFT(A146,LEN(A146)),$N$2:$N$270,1,0)),IF(D146&gt;'Costs and losses lines'!$E$32,"HVDC","HVAC"),"Subsea")</f>
        <v>HVDC</v>
      </c>
      <c r="F146" s="2">
        <f>ROUND(((HLOOKUP(E146,'Costs and losses lines'!$B$12:$D$14,2,0)*$J$2*D146)+(HLOOKUP(E146,'Costs and losses lines'!$B$12:$D$14,3,0)*$J$2*2))*'Costs and losses lines'!$E$24/1000,0)</f>
        <v>3283666</v>
      </c>
      <c r="G146" s="2">
        <f t="shared" si="4"/>
        <v>114928</v>
      </c>
      <c r="H146">
        <f>ROUND((HLOOKUP(E146,'Costs and losses lines'!$B$12:$D$17,4,0)/10000*D146)+(HLOOKUP(E146,'Costs and losses lines'!$B$12:$D$16,5,0)/100),3)</f>
        <v>2.9000000000000001E-2</v>
      </c>
      <c r="I146" t="str">
        <f t="shared" si="5"/>
        <v>DJI</v>
      </c>
    </row>
    <row r="147" spans="1:9" x14ac:dyDescent="0.25">
      <c r="A147" t="s">
        <v>922</v>
      </c>
      <c r="B147" t="s">
        <v>400</v>
      </c>
      <c r="C147" t="s">
        <v>402</v>
      </c>
      <c r="D147">
        <f>ROUND(ACOS(COS(RADIANS(90-VLOOKUP(B147,Centerpoints!$A$2:$F$259,5,0)))*COS(RADIANS(90-VLOOKUP(C147,Centerpoints!$A$2:$F$259,5,0)))+SIN(RADIANS(90-VLOOKUP(B147,Centerpoints!$A$2:$F$259,5,0)))*SIN(RADIANS(90-VLOOKUP(C147,Centerpoints!$A$2:$F$259,5,0)))*COS(RADIANS(VLOOKUP(B147,Centerpoints!$A$2:$F$259,6,0)-VLOOKUP(C147,Centerpoints!$A$2:$F$259,6,0))))*6371,0)</f>
        <v>454</v>
      </c>
      <c r="E147" t="str">
        <f>IF(ISNA(VLOOKUP(LEFT(A147,LEN(A147)),$N$2:$N$270,1,0)),IF(D147&gt;'Costs and losses lines'!$E$32,"HVDC","HVAC"),"Subsea")</f>
        <v>HVDC</v>
      </c>
      <c r="F147" s="2">
        <f>ROUND(((HLOOKUP(E147,'Costs and losses lines'!$B$12:$D$14,2,0)*$J$2*D147)+(HLOOKUP(E147,'Costs and losses lines'!$B$12:$D$14,3,0)*$J$2*2))*'Costs and losses lines'!$E$24/1000,0)</f>
        <v>3287397</v>
      </c>
      <c r="G147" s="2">
        <f t="shared" si="4"/>
        <v>115059</v>
      </c>
      <c r="H147">
        <f>ROUND((HLOOKUP(E147,'Costs and losses lines'!$B$12:$D$17,4,0)/10000*D147)+(HLOOKUP(E147,'Costs and losses lines'!$B$12:$D$16,5,0)/100),3)</f>
        <v>2.9000000000000001E-2</v>
      </c>
      <c r="I147" t="str">
        <f t="shared" si="5"/>
        <v>ARM</v>
      </c>
    </row>
    <row r="148" spans="1:9" x14ac:dyDescent="0.25">
      <c r="A148" t="s">
        <v>923</v>
      </c>
      <c r="B148" t="s">
        <v>427</v>
      </c>
      <c r="C148" t="s">
        <v>487</v>
      </c>
      <c r="D148">
        <f>ROUND(ACOS(COS(RADIANS(90-VLOOKUP(B148,Centerpoints!$A$2:$F$259,5,0)))*COS(RADIANS(90-VLOOKUP(C148,Centerpoints!$A$2:$F$259,5,0)))+SIN(RADIANS(90-VLOOKUP(B148,Centerpoints!$A$2:$F$259,5,0)))*SIN(RADIANS(90-VLOOKUP(C148,Centerpoints!$A$2:$F$259,5,0)))*COS(RADIANS(VLOOKUP(B148,Centerpoints!$A$2:$F$259,6,0)-VLOOKUP(C148,Centerpoints!$A$2:$F$259,6,0))))*6371,0)</f>
        <v>455</v>
      </c>
      <c r="E148" t="str">
        <f>IF(ISNA(VLOOKUP(LEFT(A148,LEN(A148)),$N$2:$N$270,1,0)),IF(D148&gt;'Costs and losses lines'!$E$32,"HVDC","HVAC"),"Subsea")</f>
        <v>HVDC</v>
      </c>
      <c r="F148" s="2">
        <f>ROUND(((HLOOKUP(E148,'Costs and losses lines'!$B$12:$D$14,2,0)*$J$2*D148)+(HLOOKUP(E148,'Costs and losses lines'!$B$12:$D$14,3,0)*$J$2*2))*'Costs and losses lines'!$E$24/1000,0)</f>
        <v>3289263</v>
      </c>
      <c r="G148" s="2">
        <f t="shared" si="4"/>
        <v>115124</v>
      </c>
      <c r="H148">
        <f>ROUND((HLOOKUP(E148,'Costs and losses lines'!$B$12:$D$17,4,0)/10000*D148)+(HLOOKUP(E148,'Costs and losses lines'!$B$12:$D$16,5,0)/100),3)</f>
        <v>2.9000000000000001E-2</v>
      </c>
      <c r="I148" t="str">
        <f t="shared" si="5"/>
        <v>HRV</v>
      </c>
    </row>
    <row r="149" spans="1:9" x14ac:dyDescent="0.25">
      <c r="A149" t="s">
        <v>924</v>
      </c>
      <c r="B149" t="s">
        <v>633</v>
      </c>
      <c r="C149" t="s">
        <v>648</v>
      </c>
      <c r="D149">
        <f>ROUND(ACOS(COS(RADIANS(90-VLOOKUP(B149,Centerpoints!$A$2:$F$259,5,0)))*COS(RADIANS(90-VLOOKUP(C149,Centerpoints!$A$2:$F$259,5,0)))+SIN(RADIANS(90-VLOOKUP(B149,Centerpoints!$A$2:$F$259,5,0)))*SIN(RADIANS(90-VLOOKUP(C149,Centerpoints!$A$2:$F$259,5,0)))*COS(RADIANS(VLOOKUP(B149,Centerpoints!$A$2:$F$259,6,0)-VLOOKUP(C149,Centerpoints!$A$2:$F$259,6,0))))*6371,0)</f>
        <v>461</v>
      </c>
      <c r="E149" t="str">
        <f>IF(ISNA(VLOOKUP(LEFT(A149,LEN(A149)),$N$2:$N$270,1,0)),IF(D149&gt;'Costs and losses lines'!$E$32,"HVDC","HVAC"),"Subsea")</f>
        <v>HVDC</v>
      </c>
      <c r="F149" s="2">
        <f>ROUND(((HLOOKUP(E149,'Costs and losses lines'!$B$12:$D$14,2,0)*$J$2*D149)+(HLOOKUP(E149,'Costs and losses lines'!$B$12:$D$14,3,0)*$J$2*2))*'Costs and losses lines'!$E$24/1000,0)</f>
        <v>3300456</v>
      </c>
      <c r="G149" s="2">
        <f t="shared" si="4"/>
        <v>115516</v>
      </c>
      <c r="H149">
        <f>ROUND((HLOOKUP(E149,'Costs and losses lines'!$B$12:$D$17,4,0)/10000*D149)+(HLOOKUP(E149,'Costs and losses lines'!$B$12:$D$16,5,0)/100),3)</f>
        <v>2.9000000000000001E-2</v>
      </c>
      <c r="I149" t="str">
        <f t="shared" si="5"/>
        <v>USA-FR-US</v>
      </c>
    </row>
    <row r="150" spans="1:9" x14ac:dyDescent="0.25">
      <c r="A150" t="s">
        <v>925</v>
      </c>
      <c r="B150" t="s">
        <v>543</v>
      </c>
      <c r="C150" t="s">
        <v>460</v>
      </c>
      <c r="D150">
        <f>ROUND(ACOS(COS(RADIANS(90-VLOOKUP(B150,Centerpoints!$A$2:$F$259,5,0)))*COS(RADIANS(90-VLOOKUP(C150,Centerpoints!$A$2:$F$259,5,0)))+SIN(RADIANS(90-VLOOKUP(B150,Centerpoints!$A$2:$F$259,5,0)))*SIN(RADIANS(90-VLOOKUP(C150,Centerpoints!$A$2:$F$259,5,0)))*COS(RADIANS(VLOOKUP(B150,Centerpoints!$A$2:$F$259,6,0)-VLOOKUP(C150,Centerpoints!$A$2:$F$259,6,0))))*6371,0)</f>
        <v>463</v>
      </c>
      <c r="E150" t="str">
        <f>IF(ISNA(VLOOKUP(LEFT(A150,LEN(A150)),$N$2:$N$270,1,0)),IF(D150&gt;'Costs and losses lines'!$E$32,"HVDC","HVAC"),"Subsea")</f>
        <v>HVDC</v>
      </c>
      <c r="F150" s="2">
        <f>ROUND(((HLOOKUP(E150,'Costs and losses lines'!$B$12:$D$14,2,0)*$J$2*D150)+(HLOOKUP(E150,'Costs and losses lines'!$B$12:$D$14,3,0)*$J$2*2))*'Costs and losses lines'!$E$24/1000,0)</f>
        <v>3304188</v>
      </c>
      <c r="G150" s="2">
        <f t="shared" si="4"/>
        <v>115647</v>
      </c>
      <c r="H150">
        <f>ROUND((HLOOKUP(E150,'Costs and losses lines'!$B$12:$D$17,4,0)/10000*D150)+(HLOOKUP(E150,'Costs and losses lines'!$B$12:$D$16,5,0)/100),3)</f>
        <v>2.9000000000000001E-2</v>
      </c>
      <c r="I150" t="str">
        <f t="shared" si="5"/>
        <v>GBR</v>
      </c>
    </row>
    <row r="151" spans="1:9" x14ac:dyDescent="0.25">
      <c r="A151" t="s">
        <v>926</v>
      </c>
      <c r="B151" t="s">
        <v>583</v>
      </c>
      <c r="C151" t="s">
        <v>586</v>
      </c>
      <c r="D151">
        <f>ROUND(ACOS(COS(RADIANS(90-VLOOKUP(B151,Centerpoints!$A$2:$F$259,5,0)))*COS(RADIANS(90-VLOOKUP(C151,Centerpoints!$A$2:$F$259,5,0)))+SIN(RADIANS(90-VLOOKUP(B151,Centerpoints!$A$2:$F$259,5,0)))*SIN(RADIANS(90-VLOOKUP(C151,Centerpoints!$A$2:$F$259,5,0)))*COS(RADIANS(VLOOKUP(B151,Centerpoints!$A$2:$F$259,6,0)-VLOOKUP(C151,Centerpoints!$A$2:$F$259,6,0))))*6371,0)</f>
        <v>464</v>
      </c>
      <c r="E151" t="str">
        <f>IF(ISNA(VLOOKUP(LEFT(A151,LEN(A151)),$N$2:$N$270,1,0)),IF(D151&gt;'Costs and losses lines'!$E$32,"HVDC","HVAC"),"Subsea")</f>
        <v>HVDC</v>
      </c>
      <c r="F151" s="2">
        <f>ROUND(((HLOOKUP(E151,'Costs and losses lines'!$B$12:$D$14,2,0)*$J$2*D151)+(HLOOKUP(E151,'Costs and losses lines'!$B$12:$D$14,3,0)*$J$2*2))*'Costs and losses lines'!$E$24/1000,0)</f>
        <v>3306053</v>
      </c>
      <c r="G151" s="2">
        <f t="shared" si="4"/>
        <v>115712</v>
      </c>
      <c r="H151">
        <f>ROUND((HLOOKUP(E151,'Costs and losses lines'!$B$12:$D$17,4,0)/10000*D151)+(HLOOKUP(E151,'Costs and losses lines'!$B$12:$D$16,5,0)/100),3)</f>
        <v>2.9000000000000001E-2</v>
      </c>
      <c r="I151" t="str">
        <f t="shared" si="5"/>
        <v>CHN-GD-CH</v>
      </c>
    </row>
    <row r="152" spans="1:9" x14ac:dyDescent="0.25">
      <c r="A152" t="s">
        <v>728</v>
      </c>
      <c r="B152" t="s">
        <v>543</v>
      </c>
      <c r="C152" t="s">
        <v>493</v>
      </c>
      <c r="D152">
        <f>ROUND(ACOS(COS(RADIANS(90-VLOOKUP(B152,Centerpoints!$A$2:$F$259,5,0)))*COS(RADIANS(90-VLOOKUP(C152,Centerpoints!$A$2:$F$259,5,0)))+SIN(RADIANS(90-VLOOKUP(B152,Centerpoints!$A$2:$F$259,5,0)))*SIN(RADIANS(90-VLOOKUP(C152,Centerpoints!$A$2:$F$259,5,0)))*COS(RADIANS(VLOOKUP(B152,Centerpoints!$A$2:$F$259,6,0)-VLOOKUP(C152,Centerpoints!$A$2:$F$259,6,0))))*6371,0)</f>
        <v>358</v>
      </c>
      <c r="E152" t="str">
        <f>IF(ISNA(VLOOKUP(LEFT(A152,LEN(A152)),$N$2:$N$270,1,0)),IF(D152&gt;'Costs and losses lines'!$E$32,"HVDC","HVAC"),"Subsea")</f>
        <v>Subsea</v>
      </c>
      <c r="F152" s="2">
        <f>ROUND(((HLOOKUP(E152,'Costs and losses lines'!$B$12:$D$14,2,0)*$J$2*D152)+(HLOOKUP(E152,'Costs and losses lines'!$B$12:$D$14,3,0)*$J$2*2))*'Costs and losses lines'!$E$24/1000,0)</f>
        <v>3306860</v>
      </c>
      <c r="G152" s="2">
        <f t="shared" si="4"/>
        <v>115740</v>
      </c>
      <c r="H152">
        <f>ROUND((HLOOKUP(E152,'Costs and losses lines'!$B$12:$D$17,4,0)/10000*D152)+(HLOOKUP(E152,'Costs and losses lines'!$B$12:$D$16,5,0)/100),3)</f>
        <v>2.5999999999999999E-2</v>
      </c>
      <c r="I152" t="str">
        <f t="shared" si="5"/>
        <v>GBR</v>
      </c>
    </row>
    <row r="153" spans="1:9" x14ac:dyDescent="0.25">
      <c r="A153" t="s">
        <v>927</v>
      </c>
      <c r="B153" t="s">
        <v>577</v>
      </c>
      <c r="C153" t="s">
        <v>588</v>
      </c>
      <c r="D153">
        <f>ROUND(ACOS(COS(RADIANS(90-VLOOKUP(B153,Centerpoints!$A$2:$F$259,5,0)))*COS(RADIANS(90-VLOOKUP(C153,Centerpoints!$A$2:$F$259,5,0)))+SIN(RADIANS(90-VLOOKUP(B153,Centerpoints!$A$2:$F$259,5,0)))*SIN(RADIANS(90-VLOOKUP(C153,Centerpoints!$A$2:$F$259,5,0)))*COS(RADIANS(VLOOKUP(B153,Centerpoints!$A$2:$F$259,6,0)-VLOOKUP(C153,Centerpoints!$A$2:$F$259,6,0))))*6371,0)</f>
        <v>466</v>
      </c>
      <c r="E153" t="str">
        <f>IF(ISNA(VLOOKUP(LEFT(A153,LEN(A153)),$N$2:$N$270,1,0)),IF(D153&gt;'Costs and losses lines'!$E$32,"HVDC","HVAC"),"Subsea")</f>
        <v>HVDC</v>
      </c>
      <c r="F153" s="2">
        <f>ROUND(((HLOOKUP(E153,'Costs and losses lines'!$B$12:$D$14,2,0)*$J$2*D153)+(HLOOKUP(E153,'Costs and losses lines'!$B$12:$D$14,3,0)*$J$2*2))*'Costs and losses lines'!$E$24/1000,0)</f>
        <v>3309785</v>
      </c>
      <c r="G153" s="2">
        <f t="shared" si="4"/>
        <v>115842</v>
      </c>
      <c r="H153">
        <f>ROUND((HLOOKUP(E153,'Costs and losses lines'!$B$12:$D$17,4,0)/10000*D153)+(HLOOKUP(E153,'Costs and losses lines'!$B$12:$D$16,5,0)/100),3)</f>
        <v>2.9000000000000001E-2</v>
      </c>
      <c r="I153" t="str">
        <f t="shared" si="5"/>
        <v>CHN-AN-CH</v>
      </c>
    </row>
    <row r="154" spans="1:9" x14ac:dyDescent="0.25">
      <c r="A154" t="s">
        <v>928</v>
      </c>
      <c r="B154" t="s">
        <v>588</v>
      </c>
      <c r="C154" t="s">
        <v>592</v>
      </c>
      <c r="D154">
        <f>ROUND(ACOS(COS(RADIANS(90-VLOOKUP(B154,Centerpoints!$A$2:$F$259,5,0)))*COS(RADIANS(90-VLOOKUP(C154,Centerpoints!$A$2:$F$259,5,0)))+SIN(RADIANS(90-VLOOKUP(B154,Centerpoints!$A$2:$F$259,5,0)))*SIN(RADIANS(90-VLOOKUP(C154,Centerpoints!$A$2:$F$259,5,0)))*COS(RADIANS(VLOOKUP(B154,Centerpoints!$A$2:$F$259,6,0)-VLOOKUP(C154,Centerpoints!$A$2:$F$259,6,0))))*6371,0)</f>
        <v>468</v>
      </c>
      <c r="E154" t="str">
        <f>IF(ISNA(VLOOKUP(LEFT(A154,LEN(A154)),$N$2:$N$270,1,0)),IF(D154&gt;'Costs and losses lines'!$E$32,"HVDC","HVAC"),"Subsea")</f>
        <v>HVDC</v>
      </c>
      <c r="F154" s="2">
        <f>ROUND(((HLOOKUP(E154,'Costs and losses lines'!$B$12:$D$14,2,0)*$J$2*D154)+(HLOOKUP(E154,'Costs and losses lines'!$B$12:$D$14,3,0)*$J$2*2))*'Costs and losses lines'!$E$24/1000,0)</f>
        <v>3313516</v>
      </c>
      <c r="G154" s="2">
        <f t="shared" si="4"/>
        <v>115973</v>
      </c>
      <c r="H154">
        <f>ROUND((HLOOKUP(E154,'Costs and losses lines'!$B$12:$D$17,4,0)/10000*D154)+(HLOOKUP(E154,'Costs and losses lines'!$B$12:$D$16,5,0)/100),3)</f>
        <v>2.9000000000000001E-2</v>
      </c>
      <c r="I154" t="str">
        <f t="shared" si="5"/>
        <v>CHN-HE-CH</v>
      </c>
    </row>
    <row r="155" spans="1:9" x14ac:dyDescent="0.25">
      <c r="A155" t="s">
        <v>929</v>
      </c>
      <c r="B155" t="s">
        <v>468</v>
      </c>
      <c r="C155" t="s">
        <v>545</v>
      </c>
      <c r="D155">
        <f>ROUND(ACOS(COS(RADIANS(90-VLOOKUP(B155,Centerpoints!$A$2:$F$259,5,0)))*COS(RADIANS(90-VLOOKUP(C155,Centerpoints!$A$2:$F$259,5,0)))+SIN(RADIANS(90-VLOOKUP(B155,Centerpoints!$A$2:$F$259,5,0)))*SIN(RADIANS(90-VLOOKUP(C155,Centerpoints!$A$2:$F$259,5,0)))*COS(RADIANS(VLOOKUP(B155,Centerpoints!$A$2:$F$259,6,0)-VLOOKUP(C155,Centerpoints!$A$2:$F$259,6,0))))*6371,0)</f>
        <v>470</v>
      </c>
      <c r="E155" t="str">
        <f>IF(ISNA(VLOOKUP(LEFT(A155,LEN(A155)),$N$2:$N$270,1,0)),IF(D155&gt;'Costs and losses lines'!$E$32,"HVDC","HVAC"),"Subsea")</f>
        <v>HVDC</v>
      </c>
      <c r="F155" s="2">
        <f>ROUND(((HLOOKUP(E155,'Costs and losses lines'!$B$12:$D$14,2,0)*$J$2*D155)+(HLOOKUP(E155,'Costs and losses lines'!$B$12:$D$14,3,0)*$J$2*2))*'Costs and losses lines'!$E$24/1000,0)</f>
        <v>3317247</v>
      </c>
      <c r="G155" s="2">
        <f t="shared" si="4"/>
        <v>116104</v>
      </c>
      <c r="H155">
        <f>ROUND((HLOOKUP(E155,'Costs and losses lines'!$B$12:$D$17,4,0)/10000*D155)+(HLOOKUP(E155,'Costs and losses lines'!$B$12:$D$16,5,0)/100),3)</f>
        <v>2.9000000000000001E-2</v>
      </c>
      <c r="I155" t="str">
        <f t="shared" si="5"/>
        <v>KGZ</v>
      </c>
    </row>
    <row r="156" spans="1:9" x14ac:dyDescent="0.25">
      <c r="A156" t="s">
        <v>930</v>
      </c>
      <c r="B156" t="s">
        <v>594</v>
      </c>
      <c r="C156" t="s">
        <v>601</v>
      </c>
      <c r="D156">
        <f>ROUND(ACOS(COS(RADIANS(90-VLOOKUP(B156,Centerpoints!$A$2:$F$259,5,0)))*COS(RADIANS(90-VLOOKUP(C156,Centerpoints!$A$2:$F$259,5,0)))+SIN(RADIANS(90-VLOOKUP(B156,Centerpoints!$A$2:$F$259,5,0)))*SIN(RADIANS(90-VLOOKUP(C156,Centerpoints!$A$2:$F$259,5,0)))*COS(RADIANS(VLOOKUP(B156,Centerpoints!$A$2:$F$259,6,0)-VLOOKUP(C156,Centerpoints!$A$2:$F$259,6,0))))*6371,0)</f>
        <v>471</v>
      </c>
      <c r="E156" t="str">
        <f>IF(ISNA(VLOOKUP(LEFT(A156,LEN(A156)),$N$2:$N$270,1,0)),IF(D156&gt;'Costs and losses lines'!$E$32,"HVDC","HVAC"),"Subsea")</f>
        <v>HVDC</v>
      </c>
      <c r="F156" s="2">
        <f>ROUND(((HLOOKUP(E156,'Costs and losses lines'!$B$12:$D$14,2,0)*$J$2*D156)+(HLOOKUP(E156,'Costs and losses lines'!$B$12:$D$14,3,0)*$J$2*2))*'Costs and losses lines'!$E$24/1000,0)</f>
        <v>3319113</v>
      </c>
      <c r="G156" s="2">
        <f t="shared" si="4"/>
        <v>116169</v>
      </c>
      <c r="H156">
        <f>ROUND((HLOOKUP(E156,'Costs and losses lines'!$B$12:$D$17,4,0)/10000*D156)+(HLOOKUP(E156,'Costs and losses lines'!$B$12:$D$16,5,0)/100),3)</f>
        <v>2.9000000000000001E-2</v>
      </c>
      <c r="I156" t="str">
        <f t="shared" si="5"/>
        <v>CHN-JS-CH</v>
      </c>
    </row>
    <row r="157" spans="1:9" x14ac:dyDescent="0.25">
      <c r="A157" t="s">
        <v>931</v>
      </c>
      <c r="B157" t="s">
        <v>636</v>
      </c>
      <c r="C157" t="s">
        <v>637</v>
      </c>
      <c r="D157">
        <f>ROUND(ACOS(COS(RADIANS(90-VLOOKUP(B157,Centerpoints!$A$2:$F$259,5,0)))*COS(RADIANS(90-VLOOKUP(C157,Centerpoints!$A$2:$F$259,5,0)))+SIN(RADIANS(90-VLOOKUP(B157,Centerpoints!$A$2:$F$259,5,0)))*SIN(RADIANS(90-VLOOKUP(C157,Centerpoints!$A$2:$F$259,5,0)))*COS(RADIANS(VLOOKUP(B157,Centerpoints!$A$2:$F$259,6,0)-VLOOKUP(C157,Centerpoints!$A$2:$F$259,6,0))))*6371,0)</f>
        <v>473</v>
      </c>
      <c r="E157" t="str">
        <f>IF(ISNA(VLOOKUP(LEFT(A157,LEN(A157)),$N$2:$N$270,1,0)),IF(D157&gt;'Costs and losses lines'!$E$32,"HVDC","HVAC"),"Subsea")</f>
        <v>HVDC</v>
      </c>
      <c r="F157" s="2">
        <f>ROUND(((HLOOKUP(E157,'Costs and losses lines'!$B$12:$D$14,2,0)*$J$2*D157)+(HLOOKUP(E157,'Costs and losses lines'!$B$12:$D$14,3,0)*$J$2*2))*'Costs and losses lines'!$E$24/1000,0)</f>
        <v>3322844</v>
      </c>
      <c r="G157" s="2">
        <f t="shared" si="4"/>
        <v>116300</v>
      </c>
      <c r="H157">
        <f>ROUND((HLOOKUP(E157,'Costs and losses lines'!$B$12:$D$17,4,0)/10000*D157)+(HLOOKUP(E157,'Costs and losses lines'!$B$12:$D$16,5,0)/100),3)</f>
        <v>0.03</v>
      </c>
      <c r="I157" t="str">
        <f t="shared" si="5"/>
        <v>USA-ME-US</v>
      </c>
    </row>
    <row r="158" spans="1:9" x14ac:dyDescent="0.25">
      <c r="A158" t="s">
        <v>932</v>
      </c>
      <c r="B158" t="s">
        <v>509</v>
      </c>
      <c r="C158" t="s">
        <v>512</v>
      </c>
      <c r="D158">
        <f>ROUND(ACOS(COS(RADIANS(90-VLOOKUP(B158,Centerpoints!$A$2:$F$259,5,0)))*COS(RADIANS(90-VLOOKUP(C158,Centerpoints!$A$2:$F$259,5,0)))+SIN(RADIANS(90-VLOOKUP(B158,Centerpoints!$A$2:$F$259,5,0)))*SIN(RADIANS(90-VLOOKUP(C158,Centerpoints!$A$2:$F$259,5,0)))*COS(RADIANS(VLOOKUP(B158,Centerpoints!$A$2:$F$259,6,0)-VLOOKUP(C158,Centerpoints!$A$2:$F$259,6,0))))*6371,0)</f>
        <v>474</v>
      </c>
      <c r="E158" t="str">
        <f>IF(ISNA(VLOOKUP(LEFT(A158,LEN(A158)),$N$2:$N$270,1,0)),IF(D158&gt;'Costs and losses lines'!$E$32,"HVDC","HVAC"),"Subsea")</f>
        <v>HVDC</v>
      </c>
      <c r="F158" s="2">
        <f>ROUND(((HLOOKUP(E158,'Costs and losses lines'!$B$12:$D$14,2,0)*$J$2*D158)+(HLOOKUP(E158,'Costs and losses lines'!$B$12:$D$14,3,0)*$J$2*2))*'Costs and losses lines'!$E$24/1000,0)</f>
        <v>3324709</v>
      </c>
      <c r="G158" s="2">
        <f t="shared" si="4"/>
        <v>116365</v>
      </c>
      <c r="H158">
        <f>ROUND((HLOOKUP(E158,'Costs and losses lines'!$B$12:$D$17,4,0)/10000*D158)+(HLOOKUP(E158,'Costs and losses lines'!$B$12:$D$16,5,0)/100),3)</f>
        <v>0.03</v>
      </c>
      <c r="I158" t="str">
        <f t="shared" si="5"/>
        <v>QAT</v>
      </c>
    </row>
    <row r="159" spans="1:9" x14ac:dyDescent="0.25">
      <c r="A159" t="s">
        <v>933</v>
      </c>
      <c r="B159" t="s">
        <v>405</v>
      </c>
      <c r="C159" t="s">
        <v>507</v>
      </c>
      <c r="D159">
        <f>ROUND(ACOS(COS(RADIANS(90-VLOOKUP(B159,Centerpoints!$A$2:$F$259,5,0)))*COS(RADIANS(90-VLOOKUP(C159,Centerpoints!$A$2:$F$259,5,0)))+SIN(RADIANS(90-VLOOKUP(B159,Centerpoints!$A$2:$F$259,5,0)))*SIN(RADIANS(90-VLOOKUP(C159,Centerpoints!$A$2:$F$259,5,0)))*COS(RADIANS(VLOOKUP(B159,Centerpoints!$A$2:$F$259,6,0)-VLOOKUP(C159,Centerpoints!$A$2:$F$259,6,0))))*6371,0)</f>
        <v>475</v>
      </c>
      <c r="E159" t="str">
        <f>IF(ISNA(VLOOKUP(LEFT(A159,LEN(A159)),$N$2:$N$270,1,0)),IF(D159&gt;'Costs and losses lines'!$E$32,"HVDC","HVAC"),"Subsea")</f>
        <v>HVDC</v>
      </c>
      <c r="F159" s="2">
        <f>ROUND(((HLOOKUP(E159,'Costs and losses lines'!$B$12:$D$14,2,0)*$J$2*D159)+(HLOOKUP(E159,'Costs and losses lines'!$B$12:$D$14,3,0)*$J$2*2))*'Costs and losses lines'!$E$24/1000,0)</f>
        <v>3326575</v>
      </c>
      <c r="G159" s="2">
        <f t="shared" si="4"/>
        <v>116430</v>
      </c>
      <c r="H159">
        <f>ROUND((HLOOKUP(E159,'Costs and losses lines'!$B$12:$D$17,4,0)/10000*D159)+(HLOOKUP(E159,'Costs and losses lines'!$B$12:$D$16,5,0)/100),3)</f>
        <v>0.03</v>
      </c>
      <c r="I159" t="str">
        <f t="shared" si="5"/>
        <v>BLR</v>
      </c>
    </row>
    <row r="160" spans="1:9" x14ac:dyDescent="0.25">
      <c r="A160" t="s">
        <v>934</v>
      </c>
      <c r="B160" t="s">
        <v>450</v>
      </c>
      <c r="C160" t="s">
        <v>473</v>
      </c>
      <c r="D160">
        <f>ROUND(ACOS(COS(RADIANS(90-VLOOKUP(B160,Centerpoints!$A$2:$F$259,5,0)))*COS(RADIANS(90-VLOOKUP(C160,Centerpoints!$A$2:$F$259,5,0)))+SIN(RADIANS(90-VLOOKUP(B160,Centerpoints!$A$2:$F$259,5,0)))*SIN(RADIANS(90-VLOOKUP(C160,Centerpoints!$A$2:$F$259,5,0)))*COS(RADIANS(VLOOKUP(B160,Centerpoints!$A$2:$F$259,6,0)-VLOOKUP(C160,Centerpoints!$A$2:$F$259,6,0))))*6371,0)</f>
        <v>478</v>
      </c>
      <c r="E160" t="str">
        <f>IF(ISNA(VLOOKUP(LEFT(A160,LEN(A160)),$N$2:$N$270,1,0)),IF(D160&gt;'Costs and losses lines'!$E$32,"HVDC","HVAC"),"Subsea")</f>
        <v>HVDC</v>
      </c>
      <c r="F160" s="2">
        <f>ROUND(((HLOOKUP(E160,'Costs and losses lines'!$B$12:$D$14,2,0)*$J$2*D160)+(HLOOKUP(E160,'Costs and losses lines'!$B$12:$D$14,3,0)*$J$2*2))*'Costs and losses lines'!$E$24/1000,0)</f>
        <v>3332172</v>
      </c>
      <c r="G160" s="2">
        <f t="shared" si="4"/>
        <v>116626</v>
      </c>
      <c r="H160">
        <f>ROUND((HLOOKUP(E160,'Costs and losses lines'!$B$12:$D$17,4,0)/10000*D160)+(HLOOKUP(E160,'Costs and losses lines'!$B$12:$D$16,5,0)/100),3)</f>
        <v>0.03</v>
      </c>
      <c r="I160" t="str">
        <f t="shared" si="5"/>
        <v>GIN</v>
      </c>
    </row>
    <row r="161" spans="1:9" x14ac:dyDescent="0.25">
      <c r="A161" t="s">
        <v>935</v>
      </c>
      <c r="B161" t="s">
        <v>616</v>
      </c>
      <c r="C161" t="s">
        <v>618</v>
      </c>
      <c r="D161">
        <f>ROUND(ACOS(COS(RADIANS(90-VLOOKUP(B161,Centerpoints!$A$2:$F$259,5,0)))*COS(RADIANS(90-VLOOKUP(C161,Centerpoints!$A$2:$F$259,5,0)))+SIN(RADIANS(90-VLOOKUP(B161,Centerpoints!$A$2:$F$259,5,0)))*SIN(RADIANS(90-VLOOKUP(C161,Centerpoints!$A$2:$F$259,5,0)))*COS(RADIANS(VLOOKUP(B161,Centerpoints!$A$2:$F$259,6,0)-VLOOKUP(C161,Centerpoints!$A$2:$F$259,6,0))))*6371,0)</f>
        <v>482</v>
      </c>
      <c r="E161" t="str">
        <f>IF(ISNA(VLOOKUP(LEFT(A161,LEN(A161)),$N$2:$N$270,1,0)),IF(D161&gt;'Costs and losses lines'!$E$32,"HVDC","HVAC"),"Subsea")</f>
        <v>HVDC</v>
      </c>
      <c r="F161" s="2">
        <f>ROUND(((HLOOKUP(E161,'Costs and losses lines'!$B$12:$D$14,2,0)*$J$2*D161)+(HLOOKUP(E161,'Costs and losses lines'!$B$12:$D$14,3,0)*$J$2*2))*'Costs and losses lines'!$E$24/1000,0)</f>
        <v>3339634</v>
      </c>
      <c r="G161" s="2">
        <f t="shared" si="4"/>
        <v>116887</v>
      </c>
      <c r="H161">
        <f>ROUND((HLOOKUP(E161,'Costs and losses lines'!$B$12:$D$17,4,0)/10000*D161)+(HLOOKUP(E161,'Costs and losses lines'!$B$12:$D$16,5,0)/100),3)</f>
        <v>0.03</v>
      </c>
      <c r="I161" t="str">
        <f t="shared" si="5"/>
        <v>JPN-CE-JP</v>
      </c>
    </row>
    <row r="162" spans="1:9" x14ac:dyDescent="0.25">
      <c r="A162" t="s">
        <v>936</v>
      </c>
      <c r="B162" t="s">
        <v>649</v>
      </c>
      <c r="C162" t="s">
        <v>650</v>
      </c>
      <c r="D162">
        <f>ROUND(ACOS(COS(RADIANS(90-VLOOKUP(B162,Centerpoints!$A$2:$F$259,5,0)))*COS(RADIANS(90-VLOOKUP(C162,Centerpoints!$A$2:$F$259,5,0)))+SIN(RADIANS(90-VLOOKUP(B162,Centerpoints!$A$2:$F$259,5,0)))*SIN(RADIANS(90-VLOOKUP(C162,Centerpoints!$A$2:$F$259,5,0)))*COS(RADIANS(VLOOKUP(B162,Centerpoints!$A$2:$F$259,6,0)-VLOOKUP(C162,Centerpoints!$A$2:$F$259,6,0))))*6371,0)</f>
        <v>483</v>
      </c>
      <c r="E162" t="str">
        <f>IF(ISNA(VLOOKUP(LEFT(A162,LEN(A162)),$N$2:$N$270,1,0)),IF(D162&gt;'Costs and losses lines'!$E$32,"HVDC","HVAC"),"Subsea")</f>
        <v>HVDC</v>
      </c>
      <c r="F162" s="2">
        <f>ROUND(((HLOOKUP(E162,'Costs and losses lines'!$B$12:$D$14,2,0)*$J$2*D162)+(HLOOKUP(E162,'Costs and losses lines'!$B$12:$D$14,3,0)*$J$2*2))*'Costs and losses lines'!$E$24/1000,0)</f>
        <v>3341500</v>
      </c>
      <c r="G162" s="2">
        <f t="shared" si="4"/>
        <v>116953</v>
      </c>
      <c r="H162">
        <f>ROUND((HLOOKUP(E162,'Costs and losses lines'!$B$12:$D$17,4,0)/10000*D162)+(HLOOKUP(E162,'Costs and losses lines'!$B$12:$D$16,5,0)/100),3)</f>
        <v>0.03</v>
      </c>
      <c r="I162" t="str">
        <f t="shared" si="5"/>
        <v>USA-SN-US</v>
      </c>
    </row>
    <row r="163" spans="1:9" x14ac:dyDescent="0.25">
      <c r="A163" t="s">
        <v>937</v>
      </c>
      <c r="B163" t="s">
        <v>448</v>
      </c>
      <c r="C163" t="s">
        <v>477</v>
      </c>
      <c r="D163">
        <f>ROUND(ACOS(COS(RADIANS(90-VLOOKUP(B163,Centerpoints!$A$2:$F$259,5,0)))*COS(RADIANS(90-VLOOKUP(C163,Centerpoints!$A$2:$F$259,5,0)))+SIN(RADIANS(90-VLOOKUP(B163,Centerpoints!$A$2:$F$259,5,0)))*SIN(RADIANS(90-VLOOKUP(C163,Centerpoints!$A$2:$F$259,5,0)))*COS(RADIANS(VLOOKUP(B163,Centerpoints!$A$2:$F$259,6,0)-VLOOKUP(C163,Centerpoints!$A$2:$F$259,6,0))))*6371,0)</f>
        <v>488</v>
      </c>
      <c r="E163" t="str">
        <f>IF(ISNA(VLOOKUP(LEFT(A163,LEN(A163)),$N$2:$N$270,1,0)),IF(D163&gt;'Costs and losses lines'!$E$32,"HVDC","HVAC"),"Subsea")</f>
        <v>HVDC</v>
      </c>
      <c r="F163" s="2">
        <f>ROUND(((HLOOKUP(E163,'Costs and losses lines'!$B$12:$D$14,2,0)*$J$2*D163)+(HLOOKUP(E163,'Costs and losses lines'!$B$12:$D$14,3,0)*$J$2*2))*'Costs and losses lines'!$E$24/1000,0)</f>
        <v>3350828</v>
      </c>
      <c r="G163" s="2">
        <f t="shared" si="4"/>
        <v>117279</v>
      </c>
      <c r="H163">
        <f>ROUND((HLOOKUP(E163,'Costs and losses lines'!$B$12:$D$17,4,0)/10000*D163)+(HLOOKUP(E163,'Costs and losses lines'!$B$12:$D$16,5,0)/100),3)</f>
        <v>0.03</v>
      </c>
      <c r="I163" t="str">
        <f t="shared" si="5"/>
        <v>GRC</v>
      </c>
    </row>
    <row r="164" spans="1:9" x14ac:dyDescent="0.25">
      <c r="A164" t="s">
        <v>938</v>
      </c>
      <c r="B164" t="s">
        <v>528</v>
      </c>
      <c r="C164" t="s">
        <v>442</v>
      </c>
      <c r="D164">
        <f>ROUND(ACOS(COS(RADIANS(90-VLOOKUP(B164,Centerpoints!$A$2:$F$259,5,0)))*COS(RADIANS(90-VLOOKUP(C164,Centerpoints!$A$2:$F$259,5,0)))+SIN(RADIANS(90-VLOOKUP(B164,Centerpoints!$A$2:$F$259,5,0)))*SIN(RADIANS(90-VLOOKUP(C164,Centerpoints!$A$2:$F$259,5,0)))*COS(RADIANS(VLOOKUP(B164,Centerpoints!$A$2:$F$259,6,0)-VLOOKUP(C164,Centerpoints!$A$2:$F$259,6,0))))*6371,0)</f>
        <v>490</v>
      </c>
      <c r="E164" t="str">
        <f>IF(ISNA(VLOOKUP(LEFT(A164,LEN(A164)),$N$2:$N$270,1,0)),IF(D164&gt;'Costs and losses lines'!$E$32,"HVDC","HVAC"),"Subsea")</f>
        <v>HVDC</v>
      </c>
      <c r="F164" s="2">
        <f>ROUND(((HLOOKUP(E164,'Costs and losses lines'!$B$12:$D$14,2,0)*$J$2*D164)+(HLOOKUP(E164,'Costs and losses lines'!$B$12:$D$14,3,0)*$J$2*2))*'Costs and losses lines'!$E$24/1000,0)</f>
        <v>3354559</v>
      </c>
      <c r="G164" s="2">
        <f t="shared" si="4"/>
        <v>117410</v>
      </c>
      <c r="H164">
        <f>ROUND((HLOOKUP(E164,'Costs and losses lines'!$B$12:$D$17,4,0)/10000*D164)+(HLOOKUP(E164,'Costs and losses lines'!$B$12:$D$16,5,0)/100),3)</f>
        <v>0.03</v>
      </c>
      <c r="I164" t="str">
        <f t="shared" si="5"/>
        <v>CHE</v>
      </c>
    </row>
    <row r="165" spans="1:9" x14ac:dyDescent="0.25">
      <c r="A165" t="s">
        <v>939</v>
      </c>
      <c r="B165" t="s">
        <v>462</v>
      </c>
      <c r="C165" t="s">
        <v>518</v>
      </c>
      <c r="D165">
        <f>ROUND(ACOS(COS(RADIANS(90-VLOOKUP(B165,Centerpoints!$A$2:$F$259,5,0)))*COS(RADIANS(90-VLOOKUP(C165,Centerpoints!$A$2:$F$259,5,0)))+SIN(RADIANS(90-VLOOKUP(B165,Centerpoints!$A$2:$F$259,5,0)))*SIN(RADIANS(90-VLOOKUP(C165,Centerpoints!$A$2:$F$259,5,0)))*COS(RADIANS(VLOOKUP(B165,Centerpoints!$A$2:$F$259,6,0)-VLOOKUP(C165,Centerpoints!$A$2:$F$259,6,0))))*6371,0)</f>
        <v>490</v>
      </c>
      <c r="E165" t="str">
        <f>IF(ISNA(VLOOKUP(LEFT(A165,LEN(A165)),$N$2:$N$270,1,0)),IF(D165&gt;'Costs and losses lines'!$E$32,"HVDC","HVAC"),"Subsea")</f>
        <v>HVDC</v>
      </c>
      <c r="F165" s="2">
        <f>ROUND(((HLOOKUP(E165,'Costs and losses lines'!$B$12:$D$14,2,0)*$J$2*D165)+(HLOOKUP(E165,'Costs and losses lines'!$B$12:$D$14,3,0)*$J$2*2))*'Costs and losses lines'!$E$24/1000,0)</f>
        <v>3354559</v>
      </c>
      <c r="G165" s="2">
        <f t="shared" si="4"/>
        <v>117410</v>
      </c>
      <c r="H165">
        <f>ROUND((HLOOKUP(E165,'Costs and losses lines'!$B$12:$D$17,4,0)/10000*D165)+(HLOOKUP(E165,'Costs and losses lines'!$B$12:$D$16,5,0)/100),3)</f>
        <v>0.03</v>
      </c>
      <c r="I165" t="str">
        <f t="shared" si="5"/>
        <v>ITA</v>
      </c>
    </row>
    <row r="166" spans="1:9" x14ac:dyDescent="0.25">
      <c r="A166" t="s">
        <v>940</v>
      </c>
      <c r="B166" t="s">
        <v>470</v>
      </c>
      <c r="C166" t="s">
        <v>625</v>
      </c>
      <c r="D166">
        <f>ROUND(ACOS(COS(RADIANS(90-VLOOKUP(B166,Centerpoints!$A$2:$F$259,5,0)))*COS(RADIANS(90-VLOOKUP(C166,Centerpoints!$A$2:$F$259,5,0)))+SIN(RADIANS(90-VLOOKUP(B166,Centerpoints!$A$2:$F$259,5,0)))*SIN(RADIANS(90-VLOOKUP(C166,Centerpoints!$A$2:$F$259,5,0)))*COS(RADIANS(VLOOKUP(B166,Centerpoints!$A$2:$F$259,6,0)-VLOOKUP(C166,Centerpoints!$A$2:$F$259,6,0))))*6371,0)</f>
        <v>491</v>
      </c>
      <c r="E166" t="str">
        <f>IF(ISNA(VLOOKUP(LEFT(A166,LEN(A166)),$N$2:$N$270,1,0)),IF(D166&gt;'Costs and losses lines'!$E$32,"HVDC","HVAC"),"Subsea")</f>
        <v>HVDC</v>
      </c>
      <c r="F166" s="2">
        <f>ROUND(((HLOOKUP(E166,'Costs and losses lines'!$B$12:$D$14,2,0)*$J$2*D166)+(HLOOKUP(E166,'Costs and losses lines'!$B$12:$D$14,3,0)*$J$2*2))*'Costs and losses lines'!$E$24/1000,0)</f>
        <v>3356425</v>
      </c>
      <c r="G166" s="2">
        <f t="shared" si="4"/>
        <v>117475</v>
      </c>
      <c r="H166">
        <f>ROUND((HLOOKUP(E166,'Costs and losses lines'!$B$12:$D$17,4,0)/10000*D166)+(HLOOKUP(E166,'Costs and losses lines'!$B$12:$D$16,5,0)/100),3)</f>
        <v>0.03</v>
      </c>
      <c r="I166" t="str">
        <f t="shared" si="5"/>
        <v>LVA-RU</v>
      </c>
    </row>
    <row r="167" spans="1:9" x14ac:dyDescent="0.25">
      <c r="A167" t="s">
        <v>941</v>
      </c>
      <c r="B167" t="s">
        <v>587</v>
      </c>
      <c r="C167" t="s">
        <v>607</v>
      </c>
      <c r="D167">
        <f>ROUND(ACOS(COS(RADIANS(90-VLOOKUP(B167,Centerpoints!$A$2:$F$259,5,0)))*COS(RADIANS(90-VLOOKUP(C167,Centerpoints!$A$2:$F$259,5,0)))+SIN(RADIANS(90-VLOOKUP(B167,Centerpoints!$A$2:$F$259,5,0)))*SIN(RADIANS(90-VLOOKUP(C167,Centerpoints!$A$2:$F$259,5,0)))*COS(RADIANS(VLOOKUP(B167,Centerpoints!$A$2:$F$259,6,0)-VLOOKUP(C167,Centerpoints!$A$2:$F$259,6,0))))*6371,0)</f>
        <v>494</v>
      </c>
      <c r="E167" t="str">
        <f>IF(ISNA(VLOOKUP(LEFT(A167,LEN(A167)),$N$2:$N$270,1,0)),IF(D167&gt;'Costs and losses lines'!$E$32,"HVDC","HVAC"),"Subsea")</f>
        <v>HVDC</v>
      </c>
      <c r="F167" s="2">
        <f>ROUND(((HLOOKUP(E167,'Costs and losses lines'!$B$12:$D$14,2,0)*$J$2*D167)+(HLOOKUP(E167,'Costs and losses lines'!$B$12:$D$14,3,0)*$J$2*2))*'Costs and losses lines'!$E$24/1000,0)</f>
        <v>3362021</v>
      </c>
      <c r="G167" s="2">
        <f t="shared" si="4"/>
        <v>117671</v>
      </c>
      <c r="H167">
        <f>ROUND((HLOOKUP(E167,'Costs and losses lines'!$B$12:$D$17,4,0)/10000*D167)+(HLOOKUP(E167,'Costs and losses lines'!$B$12:$D$16,5,0)/100),3)</f>
        <v>0.03</v>
      </c>
      <c r="I167" t="str">
        <f t="shared" si="5"/>
        <v>CHN-HB-CH</v>
      </c>
    </row>
    <row r="168" spans="1:9" x14ac:dyDescent="0.25">
      <c r="A168" t="s">
        <v>942</v>
      </c>
      <c r="B168" t="s">
        <v>396</v>
      </c>
      <c r="C168" t="s">
        <v>448</v>
      </c>
      <c r="D168">
        <f>ROUND(ACOS(COS(RADIANS(90-VLOOKUP(B168,Centerpoints!$A$2:$F$259,5,0)))*COS(RADIANS(90-VLOOKUP(C168,Centerpoints!$A$2:$F$259,5,0)))+SIN(RADIANS(90-VLOOKUP(B168,Centerpoints!$A$2:$F$259,5,0)))*SIN(RADIANS(90-VLOOKUP(C168,Centerpoints!$A$2:$F$259,5,0)))*COS(RADIANS(VLOOKUP(B168,Centerpoints!$A$2:$F$259,6,0)-VLOOKUP(C168,Centerpoints!$A$2:$F$259,6,0))))*6371,0)</f>
        <v>500</v>
      </c>
      <c r="E168" t="str">
        <f>IF(ISNA(VLOOKUP(LEFT(A168,LEN(A168)),$N$2:$N$270,1,0)),IF(D168&gt;'Costs and losses lines'!$E$32,"HVDC","HVAC"),"Subsea")</f>
        <v>HVDC</v>
      </c>
      <c r="F168" s="2">
        <f>ROUND(((HLOOKUP(E168,'Costs and losses lines'!$B$12:$D$14,2,0)*$J$2*D168)+(HLOOKUP(E168,'Costs and losses lines'!$B$12:$D$14,3,0)*$J$2*2))*'Costs and losses lines'!$E$24/1000,0)</f>
        <v>3373215</v>
      </c>
      <c r="G168" s="2">
        <f t="shared" si="4"/>
        <v>118063</v>
      </c>
      <c r="H168">
        <f>ROUND((HLOOKUP(E168,'Costs and losses lines'!$B$12:$D$17,4,0)/10000*D168)+(HLOOKUP(E168,'Costs and losses lines'!$B$12:$D$16,5,0)/100),3)</f>
        <v>3.1E-2</v>
      </c>
      <c r="I168" t="str">
        <f t="shared" si="5"/>
        <v>ALB</v>
      </c>
    </row>
    <row r="169" spans="1:9" x14ac:dyDescent="0.25">
      <c r="A169" t="s">
        <v>943</v>
      </c>
      <c r="B169" t="s">
        <v>466</v>
      </c>
      <c r="C169" t="s">
        <v>540</v>
      </c>
      <c r="D169">
        <f>ROUND(ACOS(COS(RADIANS(90-VLOOKUP(B169,Centerpoints!$A$2:$F$259,5,0)))*COS(RADIANS(90-VLOOKUP(C169,Centerpoints!$A$2:$F$259,5,0)))+SIN(RADIANS(90-VLOOKUP(B169,Centerpoints!$A$2:$F$259,5,0)))*SIN(RADIANS(90-VLOOKUP(C169,Centerpoints!$A$2:$F$259,5,0)))*COS(RADIANS(VLOOKUP(B169,Centerpoints!$A$2:$F$259,6,0)-VLOOKUP(C169,Centerpoints!$A$2:$F$259,6,0))))*6371,0)</f>
        <v>503</v>
      </c>
      <c r="E169" t="str">
        <f>IF(ISNA(VLOOKUP(LEFT(A169,LEN(A169)),$N$2:$N$270,1,0)),IF(D169&gt;'Costs and losses lines'!$E$32,"HVDC","HVAC"),"Subsea")</f>
        <v>HVDC</v>
      </c>
      <c r="F169" s="2">
        <f>ROUND(((HLOOKUP(E169,'Costs and losses lines'!$B$12:$D$14,2,0)*$J$2*D169)+(HLOOKUP(E169,'Costs and losses lines'!$B$12:$D$14,3,0)*$J$2*2))*'Costs and losses lines'!$E$24/1000,0)</f>
        <v>3378812</v>
      </c>
      <c r="G169" s="2">
        <f t="shared" si="4"/>
        <v>118258</v>
      </c>
      <c r="H169">
        <f>ROUND((HLOOKUP(E169,'Costs and losses lines'!$B$12:$D$17,4,0)/10000*D169)+(HLOOKUP(E169,'Costs and losses lines'!$B$12:$D$16,5,0)/100),3)</f>
        <v>3.1E-2</v>
      </c>
      <c r="I169" t="str">
        <f t="shared" si="5"/>
        <v>KEN</v>
      </c>
    </row>
    <row r="170" spans="1:9" x14ac:dyDescent="0.25">
      <c r="A170" t="s">
        <v>944</v>
      </c>
      <c r="B170" t="s">
        <v>414</v>
      </c>
      <c r="C170" t="s">
        <v>538</v>
      </c>
      <c r="D170">
        <f>ROUND(ACOS(COS(RADIANS(90-VLOOKUP(B170,Centerpoints!$A$2:$F$259,5,0)))*COS(RADIANS(90-VLOOKUP(C170,Centerpoints!$A$2:$F$259,5,0)))+SIN(RADIANS(90-VLOOKUP(B170,Centerpoints!$A$2:$F$259,5,0)))*SIN(RADIANS(90-VLOOKUP(C170,Centerpoints!$A$2:$F$259,5,0)))*COS(RADIANS(VLOOKUP(B170,Centerpoints!$A$2:$F$259,6,0)-VLOOKUP(C170,Centerpoints!$A$2:$F$259,6,0))))*6371,0)</f>
        <v>503</v>
      </c>
      <c r="E170" t="str">
        <f>IF(ISNA(VLOOKUP(LEFT(A170,LEN(A170)),$N$2:$N$270,1,0)),IF(D170&gt;'Costs and losses lines'!$E$32,"HVDC","HVAC"),"Subsea")</f>
        <v>HVDC</v>
      </c>
      <c r="F170" s="2">
        <f>ROUND(((HLOOKUP(E170,'Costs and losses lines'!$B$12:$D$14,2,0)*$J$2*D170)+(HLOOKUP(E170,'Costs and losses lines'!$B$12:$D$14,3,0)*$J$2*2))*'Costs and losses lines'!$E$24/1000,0)</f>
        <v>3378812</v>
      </c>
      <c r="G170" s="2">
        <f t="shared" si="4"/>
        <v>118258</v>
      </c>
      <c r="H170">
        <f>ROUND((HLOOKUP(E170,'Costs and losses lines'!$B$12:$D$17,4,0)/10000*D170)+(HLOOKUP(E170,'Costs and losses lines'!$B$12:$D$16,5,0)/100),3)</f>
        <v>3.1E-2</v>
      </c>
      <c r="I170" t="str">
        <f t="shared" si="5"/>
        <v>BGR</v>
      </c>
    </row>
    <row r="171" spans="1:9" x14ac:dyDescent="0.25">
      <c r="A171" t="s">
        <v>945</v>
      </c>
      <c r="B171" t="s">
        <v>574</v>
      </c>
      <c r="C171" t="s">
        <v>575</v>
      </c>
      <c r="D171">
        <f>ROUND(ACOS(COS(RADIANS(90-VLOOKUP(B171,Centerpoints!$A$2:$F$259,5,0)))*COS(RADIANS(90-VLOOKUP(C171,Centerpoints!$A$2:$F$259,5,0)))+SIN(RADIANS(90-VLOOKUP(B171,Centerpoints!$A$2:$F$259,5,0)))*SIN(RADIANS(90-VLOOKUP(C171,Centerpoints!$A$2:$F$259,5,0)))*COS(RADIANS(VLOOKUP(B171,Centerpoints!$A$2:$F$259,6,0)-VLOOKUP(C171,Centerpoints!$A$2:$F$259,6,0))))*6371,0)</f>
        <v>503</v>
      </c>
      <c r="E171" t="str">
        <f>IF(ISNA(VLOOKUP(LEFT(A171,LEN(A171)),$N$2:$N$270,1,0)),IF(D171&gt;'Costs and losses lines'!$E$32,"HVDC","HVAC"),"Subsea")</f>
        <v>HVDC</v>
      </c>
      <c r="F171" s="2">
        <f>ROUND(((HLOOKUP(E171,'Costs and losses lines'!$B$12:$D$14,2,0)*$J$2*D171)+(HLOOKUP(E171,'Costs and losses lines'!$B$12:$D$14,3,0)*$J$2*2))*'Costs and losses lines'!$E$24/1000,0)</f>
        <v>3378812</v>
      </c>
      <c r="G171" s="2">
        <f t="shared" si="4"/>
        <v>118258</v>
      </c>
      <c r="H171">
        <f>ROUND((HLOOKUP(E171,'Costs and losses lines'!$B$12:$D$17,4,0)/10000*D171)+(HLOOKUP(E171,'Costs and losses lines'!$B$12:$D$16,5,0)/100),3)</f>
        <v>3.1E-2</v>
      </c>
      <c r="I171" t="str">
        <f t="shared" si="5"/>
        <v>CAN-ON-CA</v>
      </c>
    </row>
    <row r="172" spans="1:9" x14ac:dyDescent="0.25">
      <c r="A172" t="s">
        <v>946</v>
      </c>
      <c r="B172" t="s">
        <v>582</v>
      </c>
      <c r="C172" t="s">
        <v>603</v>
      </c>
      <c r="D172">
        <f>ROUND(ACOS(COS(RADIANS(90-VLOOKUP(B172,Centerpoints!$A$2:$F$259,5,0)))*COS(RADIANS(90-VLOOKUP(C172,Centerpoints!$A$2:$F$259,5,0)))+SIN(RADIANS(90-VLOOKUP(B172,Centerpoints!$A$2:$F$259,5,0)))*SIN(RADIANS(90-VLOOKUP(C172,Centerpoints!$A$2:$F$259,5,0)))*COS(RADIANS(VLOOKUP(B172,Centerpoints!$A$2:$F$259,6,0)-VLOOKUP(C172,Centerpoints!$A$2:$F$259,6,0))))*6371,0)</f>
        <v>504</v>
      </c>
      <c r="E172" t="str">
        <f>IF(ISNA(VLOOKUP(LEFT(A172,LEN(A172)),$N$2:$N$270,1,0)),IF(D172&gt;'Costs and losses lines'!$E$32,"HVDC","HVAC"),"Subsea")</f>
        <v>HVDC</v>
      </c>
      <c r="F172" s="2">
        <f>ROUND(((HLOOKUP(E172,'Costs and losses lines'!$B$12:$D$14,2,0)*$J$2*D172)+(HLOOKUP(E172,'Costs and losses lines'!$B$12:$D$14,3,0)*$J$2*2))*'Costs and losses lines'!$E$24/1000,0)</f>
        <v>3380677</v>
      </c>
      <c r="G172" s="2">
        <f t="shared" si="4"/>
        <v>118324</v>
      </c>
      <c r="H172">
        <f>ROUND((HLOOKUP(E172,'Costs and losses lines'!$B$12:$D$17,4,0)/10000*D172)+(HLOOKUP(E172,'Costs and losses lines'!$B$12:$D$16,5,0)/100),3)</f>
        <v>3.1E-2</v>
      </c>
      <c r="I172" t="str">
        <f t="shared" si="5"/>
        <v>CHN-GA-CH</v>
      </c>
    </row>
    <row r="173" spans="1:9" x14ac:dyDescent="0.25">
      <c r="A173" t="s">
        <v>947</v>
      </c>
      <c r="B173" t="s">
        <v>522</v>
      </c>
      <c r="C173" t="s">
        <v>508</v>
      </c>
      <c r="D173">
        <f>ROUND(ACOS(COS(RADIANS(90-VLOOKUP(B173,Centerpoints!$A$2:$F$259,5,0)))*COS(RADIANS(90-VLOOKUP(C173,Centerpoints!$A$2:$F$259,5,0)))+SIN(RADIANS(90-VLOOKUP(B173,Centerpoints!$A$2:$F$259,5,0)))*SIN(RADIANS(90-VLOOKUP(C173,Centerpoints!$A$2:$F$259,5,0)))*COS(RADIANS(VLOOKUP(B173,Centerpoints!$A$2:$F$259,6,0)-VLOOKUP(C173,Centerpoints!$A$2:$F$259,6,0))))*6371,0)</f>
        <v>504</v>
      </c>
      <c r="E173" t="str">
        <f>IF(ISNA(VLOOKUP(LEFT(A173,LEN(A173)),$N$2:$N$270,1,0)),IF(D173&gt;'Costs and losses lines'!$E$32,"HVDC","HVAC"),"Subsea")</f>
        <v>HVDC</v>
      </c>
      <c r="F173" s="2">
        <f>ROUND(((HLOOKUP(E173,'Costs and losses lines'!$B$12:$D$14,2,0)*$J$2*D173)+(HLOOKUP(E173,'Costs and losses lines'!$B$12:$D$14,3,0)*$J$2*2))*'Costs and losses lines'!$E$24/1000,0)</f>
        <v>3380677</v>
      </c>
      <c r="G173" s="2">
        <f t="shared" si="4"/>
        <v>118324</v>
      </c>
      <c r="H173">
        <f>ROUND((HLOOKUP(E173,'Costs and losses lines'!$B$12:$D$17,4,0)/10000*D173)+(HLOOKUP(E173,'Costs and losses lines'!$B$12:$D$16,5,0)/100),3)</f>
        <v>3.1E-2</v>
      </c>
      <c r="I173" t="str">
        <f t="shared" si="5"/>
        <v>ESP</v>
      </c>
    </row>
    <row r="174" spans="1:9" x14ac:dyDescent="0.25">
      <c r="A174" t="s">
        <v>948</v>
      </c>
      <c r="B174" t="s">
        <v>581</v>
      </c>
      <c r="C174" t="s">
        <v>583</v>
      </c>
      <c r="D174">
        <f>ROUND(ACOS(COS(RADIANS(90-VLOOKUP(B174,Centerpoints!$A$2:$F$259,5,0)))*COS(RADIANS(90-VLOOKUP(C174,Centerpoints!$A$2:$F$259,5,0)))+SIN(RADIANS(90-VLOOKUP(B174,Centerpoints!$A$2:$F$259,5,0)))*SIN(RADIANS(90-VLOOKUP(C174,Centerpoints!$A$2:$F$259,5,0)))*COS(RADIANS(VLOOKUP(B174,Centerpoints!$A$2:$F$259,6,0)-VLOOKUP(C174,Centerpoints!$A$2:$F$259,6,0))))*6371,0)</f>
        <v>505</v>
      </c>
      <c r="E174" t="str">
        <f>IF(ISNA(VLOOKUP(LEFT(A174,LEN(A174)),$N$2:$N$270,1,0)),IF(D174&gt;'Costs and losses lines'!$E$32,"HVDC","HVAC"),"Subsea")</f>
        <v>HVDC</v>
      </c>
      <c r="F174" s="2">
        <f>ROUND(((HLOOKUP(E174,'Costs and losses lines'!$B$12:$D$14,2,0)*$J$2*D174)+(HLOOKUP(E174,'Costs and losses lines'!$B$12:$D$14,3,0)*$J$2*2))*'Costs and losses lines'!$E$24/1000,0)</f>
        <v>3382543</v>
      </c>
      <c r="G174" s="2">
        <f t="shared" si="4"/>
        <v>118389</v>
      </c>
      <c r="H174">
        <f>ROUND((HLOOKUP(E174,'Costs and losses lines'!$B$12:$D$17,4,0)/10000*D174)+(HLOOKUP(E174,'Costs and losses lines'!$B$12:$D$16,5,0)/100),3)</f>
        <v>3.1E-2</v>
      </c>
      <c r="I174" t="str">
        <f t="shared" si="5"/>
        <v>CHN-FU-CH</v>
      </c>
    </row>
    <row r="175" spans="1:9" x14ac:dyDescent="0.25">
      <c r="A175" t="s">
        <v>949</v>
      </c>
      <c r="B175" t="s">
        <v>395</v>
      </c>
      <c r="C175" t="s">
        <v>545</v>
      </c>
      <c r="D175">
        <f>ROUND(ACOS(COS(RADIANS(90-VLOOKUP(B175,Centerpoints!$A$2:$F$259,5,0)))*COS(RADIANS(90-VLOOKUP(C175,Centerpoints!$A$2:$F$259,5,0)))+SIN(RADIANS(90-VLOOKUP(B175,Centerpoints!$A$2:$F$259,5,0)))*SIN(RADIANS(90-VLOOKUP(C175,Centerpoints!$A$2:$F$259,5,0)))*COS(RADIANS(VLOOKUP(B175,Centerpoints!$A$2:$F$259,6,0)-VLOOKUP(C175,Centerpoints!$A$2:$F$259,6,0))))*6371,0)</f>
        <v>507</v>
      </c>
      <c r="E175" t="str">
        <f>IF(ISNA(VLOOKUP(LEFT(A175,LEN(A175)),$N$2:$N$270,1,0)),IF(D175&gt;'Costs and losses lines'!$E$32,"HVDC","HVAC"),"Subsea")</f>
        <v>HVDC</v>
      </c>
      <c r="F175" s="2">
        <f>ROUND(((HLOOKUP(E175,'Costs and losses lines'!$B$12:$D$14,2,0)*$J$2*D175)+(HLOOKUP(E175,'Costs and losses lines'!$B$12:$D$14,3,0)*$J$2*2))*'Costs and losses lines'!$E$24/1000,0)</f>
        <v>3386274</v>
      </c>
      <c r="G175" s="2">
        <f t="shared" si="4"/>
        <v>118520</v>
      </c>
      <c r="H175">
        <f>ROUND((HLOOKUP(E175,'Costs and losses lines'!$B$12:$D$17,4,0)/10000*D175)+(HLOOKUP(E175,'Costs and losses lines'!$B$12:$D$16,5,0)/100),3)</f>
        <v>3.1E-2</v>
      </c>
      <c r="I175" t="str">
        <f t="shared" si="5"/>
        <v>AFG</v>
      </c>
    </row>
    <row r="176" spans="1:9" x14ac:dyDescent="0.25">
      <c r="A176" t="s">
        <v>950</v>
      </c>
      <c r="B176" t="s">
        <v>589</v>
      </c>
      <c r="C176" t="s">
        <v>623</v>
      </c>
      <c r="D176">
        <f>ROUND(ACOS(COS(RADIANS(90-VLOOKUP(B176,Centerpoints!$A$2:$F$259,5,0)))*COS(RADIANS(90-VLOOKUP(C176,Centerpoints!$A$2:$F$259,5,0)))+SIN(RADIANS(90-VLOOKUP(B176,Centerpoints!$A$2:$F$259,5,0)))*SIN(RADIANS(90-VLOOKUP(C176,Centerpoints!$A$2:$F$259,5,0)))*COS(RADIANS(VLOOKUP(B176,Centerpoints!$A$2:$F$259,6,0)-VLOOKUP(C176,Centerpoints!$A$2:$F$259,6,0))))*6371,0)</f>
        <v>509</v>
      </c>
      <c r="E176" t="str">
        <f>IF(ISNA(VLOOKUP(LEFT(A176,LEN(A176)),$N$2:$N$270,1,0)),IF(D176&gt;'Costs and losses lines'!$E$32,"HVDC","HVAC"),"Subsea")</f>
        <v>HVDC</v>
      </c>
      <c r="F176" s="2">
        <f>ROUND(((HLOOKUP(E176,'Costs and losses lines'!$B$12:$D$14,2,0)*$J$2*D176)+(HLOOKUP(E176,'Costs and losses lines'!$B$12:$D$14,3,0)*$J$2*2))*'Costs and losses lines'!$E$24/1000,0)</f>
        <v>3390006</v>
      </c>
      <c r="G176" s="2">
        <f t="shared" si="4"/>
        <v>118650</v>
      </c>
      <c r="H176">
        <f>ROUND((HLOOKUP(E176,'Costs and losses lines'!$B$12:$D$17,4,0)/10000*D176)+(HLOOKUP(E176,'Costs and losses lines'!$B$12:$D$16,5,0)/100),3)</f>
        <v>3.1E-2</v>
      </c>
      <c r="I176" t="str">
        <f t="shared" si="5"/>
        <v>CHN-HJ-RU</v>
      </c>
    </row>
    <row r="177" spans="1:9" x14ac:dyDescent="0.25">
      <c r="A177" t="s">
        <v>951</v>
      </c>
      <c r="B177" t="s">
        <v>425</v>
      </c>
      <c r="C177" t="s">
        <v>502</v>
      </c>
      <c r="D177">
        <f>ROUND(ACOS(COS(RADIANS(90-VLOOKUP(B177,Centerpoints!$A$2:$F$259,5,0)))*COS(RADIANS(90-VLOOKUP(C177,Centerpoints!$A$2:$F$259,5,0)))+SIN(RADIANS(90-VLOOKUP(B177,Centerpoints!$A$2:$F$259,5,0)))*SIN(RADIANS(90-VLOOKUP(C177,Centerpoints!$A$2:$F$259,5,0)))*COS(RADIANS(VLOOKUP(B177,Centerpoints!$A$2:$F$259,6,0)-VLOOKUP(C177,Centerpoints!$A$2:$F$259,6,0))))*6371,0)</f>
        <v>511</v>
      </c>
      <c r="E177" t="str">
        <f>IF(ISNA(VLOOKUP(LEFT(A177,LEN(A177)),$N$2:$N$270,1,0)),IF(D177&gt;'Costs and losses lines'!$E$32,"HVDC","HVAC"),"Subsea")</f>
        <v>HVDC</v>
      </c>
      <c r="F177" s="2">
        <f>ROUND(((HLOOKUP(E177,'Costs and losses lines'!$B$12:$D$14,2,0)*$J$2*D177)+(HLOOKUP(E177,'Costs and losses lines'!$B$12:$D$14,3,0)*$J$2*2))*'Costs and losses lines'!$E$24/1000,0)</f>
        <v>3393737</v>
      </c>
      <c r="G177" s="2">
        <f t="shared" si="4"/>
        <v>118781</v>
      </c>
      <c r="H177">
        <f>ROUND((HLOOKUP(E177,'Costs and losses lines'!$B$12:$D$17,4,0)/10000*D177)+(HLOOKUP(E177,'Costs and losses lines'!$B$12:$D$16,5,0)/100),3)</f>
        <v>3.1E-2</v>
      </c>
      <c r="I177" t="str">
        <f t="shared" si="5"/>
        <v>CRI</v>
      </c>
    </row>
    <row r="178" spans="1:9" x14ac:dyDescent="0.25">
      <c r="A178" t="s">
        <v>952</v>
      </c>
      <c r="B178" t="s">
        <v>474</v>
      </c>
      <c r="C178" t="s">
        <v>537</v>
      </c>
      <c r="D178">
        <f>ROUND(ACOS(COS(RADIANS(90-VLOOKUP(B178,Centerpoints!$A$2:$F$259,5,0)))*COS(RADIANS(90-VLOOKUP(C178,Centerpoints!$A$2:$F$259,5,0)))+SIN(RADIANS(90-VLOOKUP(B178,Centerpoints!$A$2:$F$259,5,0)))*SIN(RADIANS(90-VLOOKUP(C178,Centerpoints!$A$2:$F$259,5,0)))*COS(RADIANS(VLOOKUP(B178,Centerpoints!$A$2:$F$259,6,0)-VLOOKUP(C178,Centerpoints!$A$2:$F$259,6,0))))*6371,0)</f>
        <v>514</v>
      </c>
      <c r="E178" t="str">
        <f>IF(ISNA(VLOOKUP(LEFT(A178,LEN(A178)),$N$2:$N$270,1,0)),IF(D178&gt;'Costs and losses lines'!$E$32,"HVDC","HVAC"),"Subsea")</f>
        <v>HVDC</v>
      </c>
      <c r="F178" s="2">
        <f>ROUND(((HLOOKUP(E178,'Costs and losses lines'!$B$12:$D$14,2,0)*$J$2*D178)+(HLOOKUP(E178,'Costs and losses lines'!$B$12:$D$14,3,0)*$J$2*2))*'Costs and losses lines'!$E$24/1000,0)</f>
        <v>3399334</v>
      </c>
      <c r="G178" s="2">
        <f t="shared" si="4"/>
        <v>118977</v>
      </c>
      <c r="H178">
        <f>ROUND((HLOOKUP(E178,'Costs and losses lines'!$B$12:$D$17,4,0)/10000*D178)+(HLOOKUP(E178,'Costs and losses lines'!$B$12:$D$16,5,0)/100),3)</f>
        <v>3.1E-2</v>
      </c>
      <c r="I178" t="str">
        <f t="shared" si="5"/>
        <v>LBY</v>
      </c>
    </row>
    <row r="179" spans="1:9" x14ac:dyDescent="0.25">
      <c r="A179" t="s">
        <v>953</v>
      </c>
      <c r="B179" t="s">
        <v>583</v>
      </c>
      <c r="C179" t="s">
        <v>585</v>
      </c>
      <c r="D179">
        <f>ROUND(ACOS(COS(RADIANS(90-VLOOKUP(B179,Centerpoints!$A$2:$F$259,5,0)))*COS(RADIANS(90-VLOOKUP(C179,Centerpoints!$A$2:$F$259,5,0)))+SIN(RADIANS(90-VLOOKUP(B179,Centerpoints!$A$2:$F$259,5,0)))*SIN(RADIANS(90-VLOOKUP(C179,Centerpoints!$A$2:$F$259,5,0)))*COS(RADIANS(VLOOKUP(B179,Centerpoints!$A$2:$F$259,6,0)-VLOOKUP(C179,Centerpoints!$A$2:$F$259,6,0))))*6371,0)</f>
        <v>514</v>
      </c>
      <c r="E179" t="str">
        <f>IF(ISNA(VLOOKUP(LEFT(A179,LEN(A179)),$N$2:$N$270,1,0)),IF(D179&gt;'Costs and losses lines'!$E$32,"HVDC","HVAC"),"Subsea")</f>
        <v>HVDC</v>
      </c>
      <c r="F179" s="2">
        <f>ROUND(((HLOOKUP(E179,'Costs and losses lines'!$B$12:$D$14,2,0)*$J$2*D179)+(HLOOKUP(E179,'Costs and losses lines'!$B$12:$D$14,3,0)*$J$2*2))*'Costs and losses lines'!$E$24/1000,0)</f>
        <v>3399334</v>
      </c>
      <c r="G179" s="2">
        <f t="shared" si="4"/>
        <v>118977</v>
      </c>
      <c r="H179">
        <f>ROUND((HLOOKUP(E179,'Costs and losses lines'!$B$12:$D$17,4,0)/10000*D179)+(HLOOKUP(E179,'Costs and losses lines'!$B$12:$D$16,5,0)/100),3)</f>
        <v>3.1E-2</v>
      </c>
      <c r="I179" t="str">
        <f t="shared" si="5"/>
        <v>CHN-GD-CH</v>
      </c>
    </row>
    <row r="180" spans="1:9" x14ac:dyDescent="0.25">
      <c r="A180" t="s">
        <v>954</v>
      </c>
      <c r="B180" t="s">
        <v>430</v>
      </c>
      <c r="C180" t="s">
        <v>507</v>
      </c>
      <c r="D180">
        <f>ROUND(ACOS(COS(RADIANS(90-VLOOKUP(B180,Centerpoints!$A$2:$F$259,5,0)))*COS(RADIANS(90-VLOOKUP(C180,Centerpoints!$A$2:$F$259,5,0)))+SIN(RADIANS(90-VLOOKUP(B180,Centerpoints!$A$2:$F$259,5,0)))*SIN(RADIANS(90-VLOOKUP(C180,Centerpoints!$A$2:$F$259,5,0)))*COS(RADIANS(VLOOKUP(B180,Centerpoints!$A$2:$F$259,6,0)-VLOOKUP(C180,Centerpoints!$A$2:$F$259,6,0))))*6371,0)</f>
        <v>515</v>
      </c>
      <c r="E180" t="str">
        <f>IF(ISNA(VLOOKUP(LEFT(A180,LEN(A180)),$N$2:$N$270,1,0)),IF(D180&gt;'Costs and losses lines'!$E$32,"HVDC","HVAC"),"Subsea")</f>
        <v>HVDC</v>
      </c>
      <c r="F180" s="2">
        <f>ROUND(((HLOOKUP(E180,'Costs and losses lines'!$B$12:$D$14,2,0)*$J$2*D180)+(HLOOKUP(E180,'Costs and losses lines'!$B$12:$D$14,3,0)*$J$2*2))*'Costs and losses lines'!$E$24/1000,0)</f>
        <v>3401199</v>
      </c>
      <c r="G180" s="2">
        <f t="shared" si="4"/>
        <v>119042</v>
      </c>
      <c r="H180">
        <f>ROUND((HLOOKUP(E180,'Costs and losses lines'!$B$12:$D$17,4,0)/10000*D180)+(HLOOKUP(E180,'Costs and losses lines'!$B$12:$D$16,5,0)/100),3)</f>
        <v>3.1E-2</v>
      </c>
      <c r="I180" t="str">
        <f t="shared" si="5"/>
        <v>CZE</v>
      </c>
    </row>
    <row r="181" spans="1:9" x14ac:dyDescent="0.25">
      <c r="A181" t="s">
        <v>955</v>
      </c>
      <c r="B181" t="s">
        <v>446</v>
      </c>
      <c r="C181" t="s">
        <v>507</v>
      </c>
      <c r="D181">
        <f>ROUND(ACOS(COS(RADIANS(90-VLOOKUP(B181,Centerpoints!$A$2:$F$259,5,0)))*COS(RADIANS(90-VLOOKUP(C181,Centerpoints!$A$2:$F$259,5,0)))+SIN(RADIANS(90-VLOOKUP(B181,Centerpoints!$A$2:$F$259,5,0)))*SIN(RADIANS(90-VLOOKUP(C181,Centerpoints!$A$2:$F$259,5,0)))*COS(RADIANS(VLOOKUP(B181,Centerpoints!$A$2:$F$259,6,0)-VLOOKUP(C181,Centerpoints!$A$2:$F$259,6,0))))*6371,0)</f>
        <v>516</v>
      </c>
      <c r="E181" t="str">
        <f>IF(ISNA(VLOOKUP(LEFT(A181,LEN(A181)),$N$2:$N$270,1,0)),IF(D181&gt;'Costs and losses lines'!$E$32,"HVDC","HVAC"),"Subsea")</f>
        <v>HVDC</v>
      </c>
      <c r="F181" s="2">
        <f>ROUND(((HLOOKUP(E181,'Costs and losses lines'!$B$12:$D$14,2,0)*$J$2*D181)+(HLOOKUP(E181,'Costs and losses lines'!$B$12:$D$14,3,0)*$J$2*2))*'Costs and losses lines'!$E$24/1000,0)</f>
        <v>3403065</v>
      </c>
      <c r="G181" s="2">
        <f t="shared" si="4"/>
        <v>119107</v>
      </c>
      <c r="H181">
        <f>ROUND((HLOOKUP(E181,'Costs and losses lines'!$B$12:$D$17,4,0)/10000*D181)+(HLOOKUP(E181,'Costs and losses lines'!$B$12:$D$16,5,0)/100),3)</f>
        <v>3.1E-2</v>
      </c>
      <c r="I181" t="str">
        <f t="shared" si="5"/>
        <v>DEU</v>
      </c>
    </row>
    <row r="182" spans="1:9" x14ac:dyDescent="0.25">
      <c r="A182" t="s">
        <v>956</v>
      </c>
      <c r="B182" t="s">
        <v>603</v>
      </c>
      <c r="C182" t="s">
        <v>604</v>
      </c>
      <c r="D182">
        <f>ROUND(ACOS(COS(RADIANS(90-VLOOKUP(B182,Centerpoints!$A$2:$F$259,5,0)))*COS(RADIANS(90-VLOOKUP(C182,Centerpoints!$A$2:$F$259,5,0)))+SIN(RADIANS(90-VLOOKUP(B182,Centerpoints!$A$2:$F$259,5,0)))*SIN(RADIANS(90-VLOOKUP(C182,Centerpoints!$A$2:$F$259,5,0)))*COS(RADIANS(VLOOKUP(B182,Centerpoints!$A$2:$F$259,6,0)-VLOOKUP(C182,Centerpoints!$A$2:$F$259,6,0))))*6371,0)</f>
        <v>517</v>
      </c>
      <c r="E182" t="str">
        <f>IF(ISNA(VLOOKUP(LEFT(A182,LEN(A182)),$N$2:$N$270,1,0)),IF(D182&gt;'Costs and losses lines'!$E$32,"HVDC","HVAC"),"Subsea")</f>
        <v>HVDC</v>
      </c>
      <c r="F182" s="2">
        <f>ROUND(((HLOOKUP(E182,'Costs and losses lines'!$B$12:$D$14,2,0)*$J$2*D182)+(HLOOKUP(E182,'Costs and losses lines'!$B$12:$D$14,3,0)*$J$2*2))*'Costs and losses lines'!$E$24/1000,0)</f>
        <v>3404930</v>
      </c>
      <c r="G182" s="2">
        <f t="shared" si="4"/>
        <v>119173</v>
      </c>
      <c r="H182">
        <f>ROUND((HLOOKUP(E182,'Costs and losses lines'!$B$12:$D$17,4,0)/10000*D182)+(HLOOKUP(E182,'Costs and losses lines'!$B$12:$D$16,5,0)/100),3)</f>
        <v>3.1E-2</v>
      </c>
      <c r="I182" t="str">
        <f t="shared" si="5"/>
        <v>CHN-SI-CH</v>
      </c>
    </row>
    <row r="183" spans="1:9" x14ac:dyDescent="0.25">
      <c r="A183" t="s">
        <v>957</v>
      </c>
      <c r="B183" t="s">
        <v>581</v>
      </c>
      <c r="C183" t="s">
        <v>595</v>
      </c>
      <c r="D183">
        <f>ROUND(ACOS(COS(RADIANS(90-VLOOKUP(B183,Centerpoints!$A$2:$F$259,5,0)))*COS(RADIANS(90-VLOOKUP(C183,Centerpoints!$A$2:$F$259,5,0)))+SIN(RADIANS(90-VLOOKUP(B183,Centerpoints!$A$2:$F$259,5,0)))*SIN(RADIANS(90-VLOOKUP(C183,Centerpoints!$A$2:$F$259,5,0)))*COS(RADIANS(VLOOKUP(B183,Centerpoints!$A$2:$F$259,6,0)-VLOOKUP(C183,Centerpoints!$A$2:$F$259,6,0))))*6371,0)</f>
        <v>519</v>
      </c>
      <c r="E183" t="str">
        <f>IF(ISNA(VLOOKUP(LEFT(A183,LEN(A183)),$N$2:$N$270,1,0)),IF(D183&gt;'Costs and losses lines'!$E$32,"HVDC","HVAC"),"Subsea")</f>
        <v>HVDC</v>
      </c>
      <c r="F183" s="2">
        <f>ROUND(((HLOOKUP(E183,'Costs and losses lines'!$B$12:$D$14,2,0)*$J$2*D183)+(HLOOKUP(E183,'Costs and losses lines'!$B$12:$D$14,3,0)*$J$2*2))*'Costs and losses lines'!$E$24/1000,0)</f>
        <v>3408662</v>
      </c>
      <c r="G183" s="2">
        <f t="shared" si="4"/>
        <v>119303</v>
      </c>
      <c r="H183">
        <f>ROUND((HLOOKUP(E183,'Costs and losses lines'!$B$12:$D$17,4,0)/10000*D183)+(HLOOKUP(E183,'Costs and losses lines'!$B$12:$D$16,5,0)/100),3)</f>
        <v>3.1E-2</v>
      </c>
      <c r="I183" t="str">
        <f t="shared" si="5"/>
        <v>CHN-FU-CH</v>
      </c>
    </row>
    <row r="184" spans="1:9" x14ac:dyDescent="0.25">
      <c r="A184" t="s">
        <v>958</v>
      </c>
      <c r="B184" t="s">
        <v>469</v>
      </c>
      <c r="C184" t="s">
        <v>533</v>
      </c>
      <c r="D184">
        <f>ROUND(ACOS(COS(RADIANS(90-VLOOKUP(B184,Centerpoints!$A$2:$F$259,5,0)))*COS(RADIANS(90-VLOOKUP(C184,Centerpoints!$A$2:$F$259,5,0)))+SIN(RADIANS(90-VLOOKUP(B184,Centerpoints!$A$2:$F$259,5,0)))*SIN(RADIANS(90-VLOOKUP(C184,Centerpoints!$A$2:$F$259,5,0)))*COS(RADIANS(VLOOKUP(B184,Centerpoints!$A$2:$F$259,6,0)-VLOOKUP(C184,Centerpoints!$A$2:$F$259,6,0))))*6371,0)</f>
        <v>519</v>
      </c>
      <c r="E184" t="str">
        <f>IF(ISNA(VLOOKUP(LEFT(A184,LEN(A184)),$N$2:$N$270,1,0)),IF(D184&gt;'Costs and losses lines'!$E$32,"HVDC","HVAC"),"Subsea")</f>
        <v>HVDC</v>
      </c>
      <c r="F184" s="2">
        <f>ROUND(((HLOOKUP(E184,'Costs and losses lines'!$B$12:$D$14,2,0)*$J$2*D184)+(HLOOKUP(E184,'Costs and losses lines'!$B$12:$D$14,3,0)*$J$2*2))*'Costs and losses lines'!$E$24/1000,0)</f>
        <v>3408662</v>
      </c>
      <c r="G184" s="2">
        <f t="shared" si="4"/>
        <v>119303</v>
      </c>
      <c r="H184">
        <f>ROUND((HLOOKUP(E184,'Costs and losses lines'!$B$12:$D$17,4,0)/10000*D184)+(HLOOKUP(E184,'Costs and losses lines'!$B$12:$D$16,5,0)/100),3)</f>
        <v>3.1E-2</v>
      </c>
      <c r="I184" t="str">
        <f t="shared" si="5"/>
        <v>LAO</v>
      </c>
    </row>
    <row r="185" spans="1:9" x14ac:dyDescent="0.25">
      <c r="A185" t="s">
        <v>959</v>
      </c>
      <c r="B185" t="s">
        <v>598</v>
      </c>
      <c r="C185" t="s">
        <v>603</v>
      </c>
      <c r="D185">
        <f>ROUND(ACOS(COS(RADIANS(90-VLOOKUP(B185,Centerpoints!$A$2:$F$259,5,0)))*COS(RADIANS(90-VLOOKUP(C185,Centerpoints!$A$2:$F$259,5,0)))+SIN(RADIANS(90-VLOOKUP(B185,Centerpoints!$A$2:$F$259,5,0)))*SIN(RADIANS(90-VLOOKUP(C185,Centerpoints!$A$2:$F$259,5,0)))*COS(RADIANS(VLOOKUP(B185,Centerpoints!$A$2:$F$259,6,0)-VLOOKUP(C185,Centerpoints!$A$2:$F$259,6,0))))*6371,0)</f>
        <v>522</v>
      </c>
      <c r="E185" t="str">
        <f>IF(ISNA(VLOOKUP(LEFT(A185,LEN(A185)),$N$2:$N$270,1,0)),IF(D185&gt;'Costs and losses lines'!$E$32,"HVDC","HVAC"),"Subsea")</f>
        <v>HVDC</v>
      </c>
      <c r="F185" s="2">
        <f>ROUND(((HLOOKUP(E185,'Costs and losses lines'!$B$12:$D$14,2,0)*$J$2*D185)+(HLOOKUP(E185,'Costs and losses lines'!$B$12:$D$14,3,0)*$J$2*2))*'Costs and losses lines'!$E$24/1000,0)</f>
        <v>3414258</v>
      </c>
      <c r="G185" s="2">
        <f t="shared" si="4"/>
        <v>119499</v>
      </c>
      <c r="H185">
        <f>ROUND((HLOOKUP(E185,'Costs and losses lines'!$B$12:$D$17,4,0)/10000*D185)+(HLOOKUP(E185,'Costs and losses lines'!$B$12:$D$16,5,0)/100),3)</f>
        <v>3.1E-2</v>
      </c>
      <c r="I185" t="str">
        <f t="shared" si="5"/>
        <v>CHN-NI-CH</v>
      </c>
    </row>
    <row r="186" spans="1:9" x14ac:dyDescent="0.25">
      <c r="A186" t="s">
        <v>960</v>
      </c>
      <c r="B186" t="s">
        <v>584</v>
      </c>
      <c r="C186" t="s">
        <v>600</v>
      </c>
      <c r="D186">
        <f>ROUND(ACOS(COS(RADIANS(90-VLOOKUP(B186,Centerpoints!$A$2:$F$259,5,0)))*COS(RADIANS(90-VLOOKUP(C186,Centerpoints!$A$2:$F$259,5,0)))+SIN(RADIANS(90-VLOOKUP(B186,Centerpoints!$A$2:$F$259,5,0)))*SIN(RADIANS(90-VLOOKUP(C186,Centerpoints!$A$2:$F$259,5,0)))*COS(RADIANS(VLOOKUP(B186,Centerpoints!$A$2:$F$259,6,0)-VLOOKUP(C186,Centerpoints!$A$2:$F$259,6,0))))*6371,0)</f>
        <v>523</v>
      </c>
      <c r="E186" t="str">
        <f>IF(ISNA(VLOOKUP(LEFT(A186,LEN(A186)),$N$2:$N$270,1,0)),IF(D186&gt;'Costs and losses lines'!$E$32,"HVDC","HVAC"),"Subsea")</f>
        <v>HVDC</v>
      </c>
      <c r="F186" s="2">
        <f>ROUND(((HLOOKUP(E186,'Costs and losses lines'!$B$12:$D$14,2,0)*$J$2*D186)+(HLOOKUP(E186,'Costs and losses lines'!$B$12:$D$14,3,0)*$J$2*2))*'Costs and losses lines'!$E$24/1000,0)</f>
        <v>3416124</v>
      </c>
      <c r="G186" s="2">
        <f t="shared" si="4"/>
        <v>119564</v>
      </c>
      <c r="H186">
        <f>ROUND((HLOOKUP(E186,'Costs and losses lines'!$B$12:$D$17,4,0)/10000*D186)+(HLOOKUP(E186,'Costs and losses lines'!$B$12:$D$16,5,0)/100),3)</f>
        <v>3.1E-2</v>
      </c>
      <c r="I186" t="str">
        <f t="shared" si="5"/>
        <v>CHN-GU-CH</v>
      </c>
    </row>
    <row r="187" spans="1:9" x14ac:dyDescent="0.25">
      <c r="A187" t="s">
        <v>961</v>
      </c>
      <c r="B187" t="s">
        <v>401</v>
      </c>
      <c r="C187" t="s">
        <v>446</v>
      </c>
      <c r="D187">
        <f>ROUND(ACOS(COS(RADIANS(90-VLOOKUP(B187,Centerpoints!$A$2:$F$259,5,0)))*COS(RADIANS(90-VLOOKUP(C187,Centerpoints!$A$2:$F$259,5,0)))+SIN(RADIANS(90-VLOOKUP(B187,Centerpoints!$A$2:$F$259,5,0)))*SIN(RADIANS(90-VLOOKUP(C187,Centerpoints!$A$2:$F$259,5,0)))*COS(RADIANS(VLOOKUP(B187,Centerpoints!$A$2:$F$259,6,0)-VLOOKUP(C187,Centerpoints!$A$2:$F$259,6,0))))*6371,0)</f>
        <v>524</v>
      </c>
      <c r="E187" t="str">
        <f>IF(ISNA(VLOOKUP(LEFT(A187,LEN(A187)),$N$2:$N$270,1,0)),IF(D187&gt;'Costs and losses lines'!$E$32,"HVDC","HVAC"),"Subsea")</f>
        <v>HVDC</v>
      </c>
      <c r="F187" s="2">
        <f>ROUND(((HLOOKUP(E187,'Costs and losses lines'!$B$12:$D$14,2,0)*$J$2*D187)+(HLOOKUP(E187,'Costs and losses lines'!$B$12:$D$14,3,0)*$J$2*2))*'Costs and losses lines'!$E$24/1000,0)</f>
        <v>3417990</v>
      </c>
      <c r="G187" s="2">
        <f t="shared" si="4"/>
        <v>119630</v>
      </c>
      <c r="H187">
        <f>ROUND((HLOOKUP(E187,'Costs and losses lines'!$B$12:$D$17,4,0)/10000*D187)+(HLOOKUP(E187,'Costs and losses lines'!$B$12:$D$16,5,0)/100),3)</f>
        <v>3.1E-2</v>
      </c>
      <c r="I187" t="str">
        <f t="shared" si="5"/>
        <v>AUT</v>
      </c>
    </row>
    <row r="188" spans="1:9" x14ac:dyDescent="0.25">
      <c r="A188" t="s">
        <v>962</v>
      </c>
      <c r="B188" t="s">
        <v>414</v>
      </c>
      <c r="C188" t="s">
        <v>448</v>
      </c>
      <c r="D188">
        <f>ROUND(ACOS(COS(RADIANS(90-VLOOKUP(B188,Centerpoints!$A$2:$F$259,5,0)))*COS(RADIANS(90-VLOOKUP(C188,Centerpoints!$A$2:$F$259,5,0)))+SIN(RADIANS(90-VLOOKUP(B188,Centerpoints!$A$2:$F$259,5,0)))*SIN(RADIANS(90-VLOOKUP(C188,Centerpoints!$A$2:$F$259,5,0)))*COS(RADIANS(VLOOKUP(B188,Centerpoints!$A$2:$F$259,6,0)-VLOOKUP(C188,Centerpoints!$A$2:$F$259,6,0))))*6371,0)</f>
        <v>524</v>
      </c>
      <c r="E188" t="str">
        <f>IF(ISNA(VLOOKUP(LEFT(A188,LEN(A188)),$N$2:$N$270,1,0)),IF(D188&gt;'Costs and losses lines'!$E$32,"HVDC","HVAC"),"Subsea")</f>
        <v>HVDC</v>
      </c>
      <c r="F188" s="2">
        <f>ROUND(((HLOOKUP(E188,'Costs and losses lines'!$B$12:$D$14,2,0)*$J$2*D188)+(HLOOKUP(E188,'Costs and losses lines'!$B$12:$D$14,3,0)*$J$2*2))*'Costs and losses lines'!$E$24/1000,0)</f>
        <v>3417990</v>
      </c>
      <c r="G188" s="2">
        <f t="shared" si="4"/>
        <v>119630</v>
      </c>
      <c r="H188">
        <f>ROUND((HLOOKUP(E188,'Costs and losses lines'!$B$12:$D$17,4,0)/10000*D188)+(HLOOKUP(E188,'Costs and losses lines'!$B$12:$D$16,5,0)/100),3)</f>
        <v>3.1E-2</v>
      </c>
      <c r="I188" t="str">
        <f t="shared" si="5"/>
        <v>BGR</v>
      </c>
    </row>
    <row r="189" spans="1:9" x14ac:dyDescent="0.25">
      <c r="A189" t="s">
        <v>963</v>
      </c>
      <c r="B189" t="s">
        <v>568</v>
      </c>
      <c r="C189" t="s">
        <v>576</v>
      </c>
      <c r="D189">
        <f>ROUND(ACOS(COS(RADIANS(90-VLOOKUP(B189,Centerpoints!$A$2:$F$259,5,0)))*COS(RADIANS(90-VLOOKUP(C189,Centerpoints!$A$2:$F$259,5,0)))+SIN(RADIANS(90-VLOOKUP(B189,Centerpoints!$A$2:$F$259,5,0)))*SIN(RADIANS(90-VLOOKUP(C189,Centerpoints!$A$2:$F$259,5,0)))*COS(RADIANS(VLOOKUP(B189,Centerpoints!$A$2:$F$259,6,0)-VLOOKUP(C189,Centerpoints!$A$2:$F$259,6,0))))*6371,0)</f>
        <v>525</v>
      </c>
      <c r="E189" t="str">
        <f>IF(ISNA(VLOOKUP(LEFT(A189,LEN(A189)),$N$2:$N$270,1,0)),IF(D189&gt;'Costs and losses lines'!$E$32,"HVDC","HVAC"),"Subsea")</f>
        <v>HVDC</v>
      </c>
      <c r="F189" s="2">
        <f>ROUND(((HLOOKUP(E189,'Costs and losses lines'!$B$12:$D$14,2,0)*$J$2*D189)+(HLOOKUP(E189,'Costs and losses lines'!$B$12:$D$14,3,0)*$J$2*2))*'Costs and losses lines'!$E$24/1000,0)</f>
        <v>3419855</v>
      </c>
      <c r="G189" s="2">
        <f t="shared" si="4"/>
        <v>119695</v>
      </c>
      <c r="H189">
        <f>ROUND((HLOOKUP(E189,'Costs and losses lines'!$B$12:$D$17,4,0)/10000*D189)+(HLOOKUP(E189,'Costs and losses lines'!$B$12:$D$16,5,0)/100),3)</f>
        <v>3.1E-2</v>
      </c>
      <c r="I189" t="str">
        <f t="shared" si="5"/>
        <v>CAN-AB-CA</v>
      </c>
    </row>
    <row r="190" spans="1:9" x14ac:dyDescent="0.25">
      <c r="A190" t="s">
        <v>964</v>
      </c>
      <c r="B190" t="s">
        <v>632</v>
      </c>
      <c r="C190" t="s">
        <v>646</v>
      </c>
      <c r="D190">
        <f>ROUND(ACOS(COS(RADIANS(90-VLOOKUP(B190,Centerpoints!$A$2:$F$259,5,0)))*COS(RADIANS(90-VLOOKUP(C190,Centerpoints!$A$2:$F$259,5,0)))+SIN(RADIANS(90-VLOOKUP(B190,Centerpoints!$A$2:$F$259,5,0)))*SIN(RADIANS(90-VLOOKUP(C190,Centerpoints!$A$2:$F$259,5,0)))*COS(RADIANS(VLOOKUP(B190,Centerpoints!$A$2:$F$259,6,0)-VLOOKUP(C190,Centerpoints!$A$2:$F$259,6,0))))*6371,0)</f>
        <v>527</v>
      </c>
      <c r="E190" t="str">
        <f>IF(ISNA(VLOOKUP(LEFT(A190,LEN(A190)),$N$2:$N$270,1,0)),IF(D190&gt;'Costs and losses lines'!$E$32,"HVDC","HVAC"),"Subsea")</f>
        <v>HVDC</v>
      </c>
      <c r="F190" s="2">
        <f>ROUND(((HLOOKUP(E190,'Costs and losses lines'!$B$12:$D$14,2,0)*$J$2*D190)+(HLOOKUP(E190,'Costs and losses lines'!$B$12:$D$14,3,0)*$J$2*2))*'Costs and losses lines'!$E$24/1000,0)</f>
        <v>3423586</v>
      </c>
      <c r="G190" s="2">
        <f t="shared" si="4"/>
        <v>119826</v>
      </c>
      <c r="H190">
        <f>ROUND((HLOOKUP(E190,'Costs and losses lines'!$B$12:$D$17,4,0)/10000*D190)+(HLOOKUP(E190,'Costs and losses lines'!$B$12:$D$16,5,0)/100),3)</f>
        <v>3.1E-2</v>
      </c>
      <c r="I190" t="str">
        <f t="shared" si="5"/>
        <v>USA-ER-US</v>
      </c>
    </row>
    <row r="191" spans="1:9" x14ac:dyDescent="0.25">
      <c r="A191" t="s">
        <v>965</v>
      </c>
      <c r="B191" t="s">
        <v>507</v>
      </c>
      <c r="C191" t="s">
        <v>517</v>
      </c>
      <c r="D191">
        <f>ROUND(ACOS(COS(RADIANS(90-VLOOKUP(B191,Centerpoints!$A$2:$F$259,5,0)))*COS(RADIANS(90-VLOOKUP(C191,Centerpoints!$A$2:$F$259,5,0)))+SIN(RADIANS(90-VLOOKUP(B191,Centerpoints!$A$2:$F$259,5,0)))*SIN(RADIANS(90-VLOOKUP(C191,Centerpoints!$A$2:$F$259,5,0)))*COS(RADIANS(VLOOKUP(B191,Centerpoints!$A$2:$F$259,6,0)-VLOOKUP(C191,Centerpoints!$A$2:$F$259,6,0))))*6371,0)</f>
        <v>533</v>
      </c>
      <c r="E191" t="str">
        <f>IF(ISNA(VLOOKUP(LEFT(A191,LEN(A191)),$N$2:$N$270,1,0)),IF(D191&gt;'Costs and losses lines'!$E$32,"HVDC","HVAC"),"Subsea")</f>
        <v>HVDC</v>
      </c>
      <c r="F191" s="2">
        <f>ROUND(((HLOOKUP(E191,'Costs and losses lines'!$B$12:$D$14,2,0)*$J$2*D191)+(HLOOKUP(E191,'Costs and losses lines'!$B$12:$D$14,3,0)*$J$2*2))*'Costs and losses lines'!$E$24/1000,0)</f>
        <v>3434780</v>
      </c>
      <c r="G191" s="2">
        <f t="shared" si="4"/>
        <v>120217</v>
      </c>
      <c r="H191">
        <f>ROUND((HLOOKUP(E191,'Costs and losses lines'!$B$12:$D$17,4,0)/10000*D191)+(HLOOKUP(E191,'Costs and losses lines'!$B$12:$D$16,5,0)/100),3)</f>
        <v>3.2000000000000001E-2</v>
      </c>
      <c r="I191" t="str">
        <f t="shared" si="5"/>
        <v>POL</v>
      </c>
    </row>
    <row r="192" spans="1:9" x14ac:dyDescent="0.25">
      <c r="A192" t="s">
        <v>966</v>
      </c>
      <c r="B192" t="s">
        <v>575</v>
      </c>
      <c r="C192" t="s">
        <v>640</v>
      </c>
      <c r="D192">
        <f>ROUND(ACOS(COS(RADIANS(90-VLOOKUP(B192,Centerpoints!$A$2:$F$259,5,0)))*COS(RADIANS(90-VLOOKUP(C192,Centerpoints!$A$2:$F$259,5,0)))+SIN(RADIANS(90-VLOOKUP(B192,Centerpoints!$A$2:$F$259,5,0)))*SIN(RADIANS(90-VLOOKUP(C192,Centerpoints!$A$2:$F$259,5,0)))*COS(RADIANS(VLOOKUP(B192,Centerpoints!$A$2:$F$259,6,0)-VLOOKUP(C192,Centerpoints!$A$2:$F$259,6,0))))*6371,0)</f>
        <v>535</v>
      </c>
      <c r="E192" t="str">
        <f>IF(ISNA(VLOOKUP(LEFT(A192,LEN(A192)),$N$2:$N$270,1,0)),IF(D192&gt;'Costs and losses lines'!$E$32,"HVDC","HVAC"),"Subsea")</f>
        <v>HVDC</v>
      </c>
      <c r="F192" s="2">
        <f>ROUND(((HLOOKUP(E192,'Costs and losses lines'!$B$12:$D$14,2,0)*$J$2*D192)+(HLOOKUP(E192,'Costs and losses lines'!$B$12:$D$14,3,0)*$J$2*2))*'Costs and losses lines'!$E$24/1000,0)</f>
        <v>3438511</v>
      </c>
      <c r="G192" s="2">
        <f t="shared" si="4"/>
        <v>120348</v>
      </c>
      <c r="H192">
        <f>ROUND((HLOOKUP(E192,'Costs and losses lines'!$B$12:$D$17,4,0)/10000*D192)+(HLOOKUP(E192,'Costs and losses lines'!$B$12:$D$16,5,0)/100),3)</f>
        <v>3.2000000000000001E-2</v>
      </c>
      <c r="I192" t="str">
        <f t="shared" si="5"/>
        <v>CAN-QC-US</v>
      </c>
    </row>
    <row r="193" spans="1:9" x14ac:dyDescent="0.25">
      <c r="A193" t="s">
        <v>967</v>
      </c>
      <c r="B193" t="s">
        <v>417</v>
      </c>
      <c r="C193" t="s">
        <v>533</v>
      </c>
      <c r="D193">
        <f>ROUND(ACOS(COS(RADIANS(90-VLOOKUP(B193,Centerpoints!$A$2:$F$259,5,0)))*COS(RADIANS(90-VLOOKUP(C193,Centerpoints!$A$2:$F$259,5,0)))+SIN(RADIANS(90-VLOOKUP(B193,Centerpoints!$A$2:$F$259,5,0)))*SIN(RADIANS(90-VLOOKUP(C193,Centerpoints!$A$2:$F$259,5,0)))*COS(RADIANS(VLOOKUP(B193,Centerpoints!$A$2:$F$259,6,0)-VLOOKUP(C193,Centerpoints!$A$2:$F$259,6,0))))*6371,0)</f>
        <v>536</v>
      </c>
      <c r="E193" t="str">
        <f>IF(ISNA(VLOOKUP(LEFT(A193,LEN(A193)),$N$2:$N$270,1,0)),IF(D193&gt;'Costs and losses lines'!$E$32,"HVDC","HVAC"),"Subsea")</f>
        <v>HVDC</v>
      </c>
      <c r="F193" s="2">
        <f>ROUND(((HLOOKUP(E193,'Costs and losses lines'!$B$12:$D$14,2,0)*$J$2*D193)+(HLOOKUP(E193,'Costs and losses lines'!$B$12:$D$14,3,0)*$J$2*2))*'Costs and losses lines'!$E$24/1000,0)</f>
        <v>3440377</v>
      </c>
      <c r="G193" s="2">
        <f t="shared" si="4"/>
        <v>120413</v>
      </c>
      <c r="H193">
        <f>ROUND((HLOOKUP(E193,'Costs and losses lines'!$B$12:$D$17,4,0)/10000*D193)+(HLOOKUP(E193,'Costs and losses lines'!$B$12:$D$16,5,0)/100),3)</f>
        <v>3.2000000000000001E-2</v>
      </c>
      <c r="I193" t="str">
        <f t="shared" si="5"/>
        <v>KHM</v>
      </c>
    </row>
    <row r="194" spans="1:9" x14ac:dyDescent="0.25">
      <c r="A194" t="s">
        <v>968</v>
      </c>
      <c r="B194" t="s">
        <v>611</v>
      </c>
      <c r="C194" t="s">
        <v>612</v>
      </c>
      <c r="D194">
        <f>ROUND(ACOS(COS(RADIANS(90-VLOOKUP(B194,Centerpoints!$A$2:$F$259,5,0)))*COS(RADIANS(90-VLOOKUP(C194,Centerpoints!$A$2:$F$259,5,0)))+SIN(RADIANS(90-VLOOKUP(B194,Centerpoints!$A$2:$F$259,5,0)))*SIN(RADIANS(90-VLOOKUP(C194,Centerpoints!$A$2:$F$259,5,0)))*COS(RADIANS(VLOOKUP(B194,Centerpoints!$A$2:$F$259,6,0)-VLOOKUP(C194,Centerpoints!$A$2:$F$259,6,0))))*6371,0)</f>
        <v>537</v>
      </c>
      <c r="E194" t="str">
        <f>IF(ISNA(VLOOKUP(LEFT(A194,LEN(A194)),$N$2:$N$270,1,0)),IF(D194&gt;'Costs and losses lines'!$E$32,"HVDC","HVAC"),"Subsea")</f>
        <v>HVDC</v>
      </c>
      <c r="F194" s="2">
        <f>ROUND(((HLOOKUP(E194,'Costs and losses lines'!$B$12:$D$14,2,0)*$J$2*D194)+(HLOOKUP(E194,'Costs and losses lines'!$B$12:$D$14,3,0)*$J$2*2))*'Costs and losses lines'!$E$24/1000,0)</f>
        <v>3442242</v>
      </c>
      <c r="G194" s="2">
        <f t="shared" si="4"/>
        <v>120478</v>
      </c>
      <c r="H194">
        <f>ROUND((HLOOKUP(E194,'Costs and losses lines'!$B$12:$D$17,4,0)/10000*D194)+(HLOOKUP(E194,'Costs and losses lines'!$B$12:$D$16,5,0)/100),3)</f>
        <v>3.2000000000000001E-2</v>
      </c>
      <c r="I194" t="str">
        <f t="shared" si="5"/>
        <v>IND-EA-IN</v>
      </c>
    </row>
    <row r="195" spans="1:9" x14ac:dyDescent="0.25">
      <c r="A195" t="s">
        <v>969</v>
      </c>
      <c r="B195" t="s">
        <v>636</v>
      </c>
      <c r="C195" t="s">
        <v>645</v>
      </c>
      <c r="D195">
        <f>ROUND(ACOS(COS(RADIANS(90-VLOOKUP(B195,Centerpoints!$A$2:$F$259,5,0)))*COS(RADIANS(90-VLOOKUP(C195,Centerpoints!$A$2:$F$259,5,0)))+SIN(RADIANS(90-VLOOKUP(B195,Centerpoints!$A$2:$F$259,5,0)))*SIN(RADIANS(90-VLOOKUP(C195,Centerpoints!$A$2:$F$259,5,0)))*COS(RADIANS(VLOOKUP(B195,Centerpoints!$A$2:$F$259,6,0)-VLOOKUP(C195,Centerpoints!$A$2:$F$259,6,0))))*6371,0)</f>
        <v>538</v>
      </c>
      <c r="E195" t="str">
        <f>IF(ISNA(VLOOKUP(LEFT(A195,LEN(A195)),$N$2:$N$270,1,0)),IF(D195&gt;'Costs and losses lines'!$E$32,"HVDC","HVAC"),"Subsea")</f>
        <v>HVDC</v>
      </c>
      <c r="F195" s="2">
        <f>ROUND(((HLOOKUP(E195,'Costs and losses lines'!$B$12:$D$14,2,0)*$J$2*D195)+(HLOOKUP(E195,'Costs and losses lines'!$B$12:$D$14,3,0)*$J$2*2))*'Costs and losses lines'!$E$24/1000,0)</f>
        <v>3444108</v>
      </c>
      <c r="G195" s="2">
        <f t="shared" ref="G195:G258" si="6">ROUND(F195*0.035,0)</f>
        <v>120544</v>
      </c>
      <c r="H195">
        <f>ROUND((HLOOKUP(E195,'Costs and losses lines'!$B$12:$D$17,4,0)/10000*D195)+(HLOOKUP(E195,'Costs and losses lines'!$B$12:$D$16,5,0)/100),3)</f>
        <v>3.2000000000000001E-2</v>
      </c>
      <c r="I195" t="str">
        <f t="shared" ref="I195:I258" si="7">LEFT(A195,LEN(A195)-4)</f>
        <v>USA-ME-US</v>
      </c>
    </row>
    <row r="196" spans="1:9" x14ac:dyDescent="0.25">
      <c r="A196" t="s">
        <v>970</v>
      </c>
      <c r="B196" t="s">
        <v>467</v>
      </c>
      <c r="C196" t="s">
        <v>512</v>
      </c>
      <c r="D196">
        <f>ROUND(ACOS(COS(RADIANS(90-VLOOKUP(B196,Centerpoints!$A$2:$F$259,5,0)))*COS(RADIANS(90-VLOOKUP(C196,Centerpoints!$A$2:$F$259,5,0)))+SIN(RADIANS(90-VLOOKUP(B196,Centerpoints!$A$2:$F$259,5,0)))*SIN(RADIANS(90-VLOOKUP(C196,Centerpoints!$A$2:$F$259,5,0)))*COS(RADIANS(VLOOKUP(B196,Centerpoints!$A$2:$F$259,6,0)-VLOOKUP(C196,Centerpoints!$A$2:$F$259,6,0))))*6371,0)</f>
        <v>539</v>
      </c>
      <c r="E196" t="str">
        <f>IF(ISNA(VLOOKUP(LEFT(A196,LEN(A196)),$N$2:$N$270,1,0)),IF(D196&gt;'Costs and losses lines'!$E$32,"HVDC","HVAC"),"Subsea")</f>
        <v>HVDC</v>
      </c>
      <c r="F196" s="2">
        <f>ROUND(((HLOOKUP(E196,'Costs and losses lines'!$B$12:$D$14,2,0)*$J$2*D196)+(HLOOKUP(E196,'Costs and losses lines'!$B$12:$D$14,3,0)*$J$2*2))*'Costs and losses lines'!$E$24/1000,0)</f>
        <v>3445974</v>
      </c>
      <c r="G196" s="2">
        <f t="shared" si="6"/>
        <v>120609</v>
      </c>
      <c r="H196">
        <f>ROUND((HLOOKUP(E196,'Costs and losses lines'!$B$12:$D$17,4,0)/10000*D196)+(HLOOKUP(E196,'Costs and losses lines'!$B$12:$D$16,5,0)/100),3)</f>
        <v>3.2000000000000001E-2</v>
      </c>
      <c r="I196" t="str">
        <f t="shared" si="7"/>
        <v>KWT</v>
      </c>
    </row>
    <row r="197" spans="1:9" x14ac:dyDescent="0.25">
      <c r="A197" t="s">
        <v>971</v>
      </c>
      <c r="B197" t="s">
        <v>645</v>
      </c>
      <c r="C197" t="s">
        <v>647</v>
      </c>
      <c r="D197">
        <f>ROUND(ACOS(COS(RADIANS(90-VLOOKUP(B197,Centerpoints!$A$2:$F$259,5,0)))*COS(RADIANS(90-VLOOKUP(C197,Centerpoints!$A$2:$F$259,5,0)))+SIN(RADIANS(90-VLOOKUP(B197,Centerpoints!$A$2:$F$259,5,0)))*SIN(RADIANS(90-VLOOKUP(C197,Centerpoints!$A$2:$F$259,5,0)))*COS(RADIANS(VLOOKUP(B197,Centerpoints!$A$2:$F$259,6,0)-VLOOKUP(C197,Centerpoints!$A$2:$F$259,6,0))))*6371,0)</f>
        <v>539</v>
      </c>
      <c r="E197" t="str">
        <f>IF(ISNA(VLOOKUP(LEFT(A197,LEN(A197)),$N$2:$N$270,1,0)),IF(D197&gt;'Costs and losses lines'!$E$32,"HVDC","HVAC"),"Subsea")</f>
        <v>HVDC</v>
      </c>
      <c r="F197" s="2">
        <f>ROUND(((HLOOKUP(E197,'Costs and losses lines'!$B$12:$D$14,2,0)*$J$2*D197)+(HLOOKUP(E197,'Costs and losses lines'!$B$12:$D$14,3,0)*$J$2*2))*'Costs and losses lines'!$E$24/1000,0)</f>
        <v>3445974</v>
      </c>
      <c r="G197" s="2">
        <f t="shared" si="6"/>
        <v>120609</v>
      </c>
      <c r="H197">
        <f>ROUND((HLOOKUP(E197,'Costs and losses lines'!$B$12:$D$17,4,0)/10000*D197)+(HLOOKUP(E197,'Costs and losses lines'!$B$12:$D$16,5,0)/100),3)</f>
        <v>3.2000000000000001E-2</v>
      </c>
      <c r="I197" t="str">
        <f t="shared" si="7"/>
        <v>USA-RW-US</v>
      </c>
    </row>
    <row r="198" spans="1:9" x14ac:dyDescent="0.25">
      <c r="A198" t="s">
        <v>972</v>
      </c>
      <c r="B198" t="s">
        <v>593</v>
      </c>
      <c r="C198" t="s">
        <v>498</v>
      </c>
      <c r="D198">
        <f>ROUND(ACOS(COS(RADIANS(90-VLOOKUP(B198,Centerpoints!$A$2:$F$259,5,0)))*COS(RADIANS(90-VLOOKUP(C198,Centerpoints!$A$2:$F$259,5,0)))+SIN(RADIANS(90-VLOOKUP(B198,Centerpoints!$A$2:$F$259,5,0)))*SIN(RADIANS(90-VLOOKUP(C198,Centerpoints!$A$2:$F$259,5,0)))*COS(RADIANS(VLOOKUP(B198,Centerpoints!$A$2:$F$259,6,0)-VLOOKUP(C198,Centerpoints!$A$2:$F$259,6,0))))*6371,0)</f>
        <v>540</v>
      </c>
      <c r="E198" t="str">
        <f>IF(ISNA(VLOOKUP(LEFT(A198,LEN(A198)),$N$2:$N$270,1,0)),IF(D198&gt;'Costs and losses lines'!$E$32,"HVDC","HVAC"),"Subsea")</f>
        <v>HVDC</v>
      </c>
      <c r="F198" s="2">
        <f>ROUND(((HLOOKUP(E198,'Costs and losses lines'!$B$12:$D$14,2,0)*$J$2*D198)+(HLOOKUP(E198,'Costs and losses lines'!$B$12:$D$14,3,0)*$J$2*2))*'Costs and losses lines'!$E$24/1000,0)</f>
        <v>3447839</v>
      </c>
      <c r="G198" s="2">
        <f t="shared" si="6"/>
        <v>120674</v>
      </c>
      <c r="H198">
        <f>ROUND((HLOOKUP(E198,'Costs and losses lines'!$B$12:$D$17,4,0)/10000*D198)+(HLOOKUP(E198,'Costs and losses lines'!$B$12:$D$16,5,0)/100),3)</f>
        <v>3.2000000000000001E-2</v>
      </c>
      <c r="I198" t="str">
        <f t="shared" si="7"/>
        <v>CHN-JI</v>
      </c>
    </row>
    <row r="199" spans="1:9" x14ac:dyDescent="0.25">
      <c r="A199" t="s">
        <v>973</v>
      </c>
      <c r="B199" t="s">
        <v>402</v>
      </c>
      <c r="C199" t="s">
        <v>458</v>
      </c>
      <c r="D199">
        <f>ROUND(ACOS(COS(RADIANS(90-VLOOKUP(B199,Centerpoints!$A$2:$F$259,5,0)))*COS(RADIANS(90-VLOOKUP(C199,Centerpoints!$A$2:$F$259,5,0)))+SIN(RADIANS(90-VLOOKUP(B199,Centerpoints!$A$2:$F$259,5,0)))*SIN(RADIANS(90-VLOOKUP(C199,Centerpoints!$A$2:$F$259,5,0)))*COS(RADIANS(VLOOKUP(B199,Centerpoints!$A$2:$F$259,6,0)-VLOOKUP(C199,Centerpoints!$A$2:$F$259,6,0))))*6371,0)</f>
        <v>543</v>
      </c>
      <c r="E199" t="str">
        <f>IF(ISNA(VLOOKUP(LEFT(A199,LEN(A199)),$N$2:$N$270,1,0)),IF(D199&gt;'Costs and losses lines'!$E$32,"HVDC","HVAC"),"Subsea")</f>
        <v>HVDC</v>
      </c>
      <c r="F199" s="2">
        <f>ROUND(((HLOOKUP(E199,'Costs and losses lines'!$B$12:$D$14,2,0)*$J$2*D199)+(HLOOKUP(E199,'Costs and losses lines'!$B$12:$D$14,3,0)*$J$2*2))*'Costs and losses lines'!$E$24/1000,0)</f>
        <v>3453436</v>
      </c>
      <c r="G199" s="2">
        <f t="shared" si="6"/>
        <v>120870</v>
      </c>
      <c r="H199">
        <f>ROUND((HLOOKUP(E199,'Costs and losses lines'!$B$12:$D$17,4,0)/10000*D199)+(HLOOKUP(E199,'Costs and losses lines'!$B$12:$D$16,5,0)/100),3)</f>
        <v>3.2000000000000001E-2</v>
      </c>
      <c r="I199" t="str">
        <f t="shared" si="7"/>
        <v>AZE</v>
      </c>
    </row>
    <row r="200" spans="1:9" x14ac:dyDescent="0.25">
      <c r="A200" t="s">
        <v>974</v>
      </c>
      <c r="B200" t="s">
        <v>580</v>
      </c>
      <c r="C200" t="s">
        <v>593</v>
      </c>
      <c r="D200">
        <f>ROUND(ACOS(COS(RADIANS(90-VLOOKUP(B200,Centerpoints!$A$2:$F$259,5,0)))*COS(RADIANS(90-VLOOKUP(C200,Centerpoints!$A$2:$F$259,5,0)))+SIN(RADIANS(90-VLOOKUP(B200,Centerpoints!$A$2:$F$259,5,0)))*SIN(RADIANS(90-VLOOKUP(C200,Centerpoints!$A$2:$F$259,5,0)))*COS(RADIANS(VLOOKUP(B200,Centerpoints!$A$2:$F$259,6,0)-VLOOKUP(C200,Centerpoints!$A$2:$F$259,6,0))))*6371,0)</f>
        <v>548</v>
      </c>
      <c r="E200" t="str">
        <f>IF(ISNA(VLOOKUP(LEFT(A200,LEN(A200)),$N$2:$N$270,1,0)),IF(D200&gt;'Costs and losses lines'!$E$32,"HVDC","HVAC"),"Subsea")</f>
        <v>HVDC</v>
      </c>
      <c r="F200" s="2">
        <f>ROUND(((HLOOKUP(E200,'Costs and losses lines'!$B$12:$D$14,2,0)*$J$2*D200)+(HLOOKUP(E200,'Costs and losses lines'!$B$12:$D$14,3,0)*$J$2*2))*'Costs and losses lines'!$E$24/1000,0)</f>
        <v>3462764</v>
      </c>
      <c r="G200" s="2">
        <f t="shared" si="6"/>
        <v>121197</v>
      </c>
      <c r="H200">
        <f>ROUND((HLOOKUP(E200,'Costs and losses lines'!$B$12:$D$17,4,0)/10000*D200)+(HLOOKUP(E200,'Costs and losses lines'!$B$12:$D$16,5,0)/100),3)</f>
        <v>3.2000000000000001E-2</v>
      </c>
      <c r="I200" t="str">
        <f t="shared" si="7"/>
        <v>CHN-EM-CH</v>
      </c>
    </row>
    <row r="201" spans="1:9" x14ac:dyDescent="0.25">
      <c r="A201" t="s">
        <v>975</v>
      </c>
      <c r="B201" t="s">
        <v>647</v>
      </c>
      <c r="C201" t="s">
        <v>651</v>
      </c>
      <c r="D201">
        <f>ROUND(ACOS(COS(RADIANS(90-VLOOKUP(B201,Centerpoints!$A$2:$F$259,5,0)))*COS(RADIANS(90-VLOOKUP(C201,Centerpoints!$A$2:$F$259,5,0)))+SIN(RADIANS(90-VLOOKUP(B201,Centerpoints!$A$2:$F$259,5,0)))*SIN(RADIANS(90-VLOOKUP(C201,Centerpoints!$A$2:$F$259,5,0)))*COS(RADIANS(VLOOKUP(B201,Centerpoints!$A$2:$F$259,6,0)-VLOOKUP(C201,Centerpoints!$A$2:$F$259,6,0))))*6371,0)</f>
        <v>548</v>
      </c>
      <c r="E201" t="str">
        <f>IF(ISNA(VLOOKUP(LEFT(A201,LEN(A201)),$N$2:$N$270,1,0)),IF(D201&gt;'Costs and losses lines'!$E$32,"HVDC","HVAC"),"Subsea")</f>
        <v>HVDC</v>
      </c>
      <c r="F201" s="2">
        <f>ROUND(((HLOOKUP(E201,'Costs and losses lines'!$B$12:$D$14,2,0)*$J$2*D201)+(HLOOKUP(E201,'Costs and losses lines'!$B$12:$D$14,3,0)*$J$2*2))*'Costs and losses lines'!$E$24/1000,0)</f>
        <v>3462764</v>
      </c>
      <c r="G201" s="2">
        <f t="shared" si="6"/>
        <v>121197</v>
      </c>
      <c r="H201">
        <f>ROUND((HLOOKUP(E201,'Costs and losses lines'!$B$12:$D$17,4,0)/10000*D201)+(HLOOKUP(E201,'Costs and losses lines'!$B$12:$D$16,5,0)/100),3)</f>
        <v>3.2000000000000001E-2</v>
      </c>
      <c r="I201" t="str">
        <f t="shared" si="7"/>
        <v>USA-SC-US</v>
      </c>
    </row>
    <row r="202" spans="1:9" x14ac:dyDescent="0.25">
      <c r="A202" t="s">
        <v>976</v>
      </c>
      <c r="B202" t="s">
        <v>577</v>
      </c>
      <c r="C202" t="s">
        <v>601</v>
      </c>
      <c r="D202">
        <f>ROUND(ACOS(COS(RADIANS(90-VLOOKUP(B202,Centerpoints!$A$2:$F$259,5,0)))*COS(RADIANS(90-VLOOKUP(C202,Centerpoints!$A$2:$F$259,5,0)))+SIN(RADIANS(90-VLOOKUP(B202,Centerpoints!$A$2:$F$259,5,0)))*SIN(RADIANS(90-VLOOKUP(C202,Centerpoints!$A$2:$F$259,5,0)))*COS(RADIANS(VLOOKUP(B202,Centerpoints!$A$2:$F$259,6,0)-VLOOKUP(C202,Centerpoints!$A$2:$F$259,6,0))))*6371,0)</f>
        <v>549</v>
      </c>
      <c r="E202" t="str">
        <f>IF(ISNA(VLOOKUP(LEFT(A202,LEN(A202)),$N$2:$N$270,1,0)),IF(D202&gt;'Costs and losses lines'!$E$32,"HVDC","HVAC"),"Subsea")</f>
        <v>HVDC</v>
      </c>
      <c r="F202" s="2">
        <f>ROUND(((HLOOKUP(E202,'Costs and losses lines'!$B$12:$D$14,2,0)*$J$2*D202)+(HLOOKUP(E202,'Costs and losses lines'!$B$12:$D$14,3,0)*$J$2*2))*'Costs and losses lines'!$E$24/1000,0)</f>
        <v>3464630</v>
      </c>
      <c r="G202" s="2">
        <f t="shared" si="6"/>
        <v>121262</v>
      </c>
      <c r="H202">
        <f>ROUND((HLOOKUP(E202,'Costs and losses lines'!$B$12:$D$17,4,0)/10000*D202)+(HLOOKUP(E202,'Costs and losses lines'!$B$12:$D$16,5,0)/100),3)</f>
        <v>3.2000000000000001E-2</v>
      </c>
      <c r="I202" t="str">
        <f t="shared" si="7"/>
        <v>CHN-AN-CH</v>
      </c>
    </row>
    <row r="203" spans="1:9" x14ac:dyDescent="0.25">
      <c r="A203" t="s">
        <v>977</v>
      </c>
      <c r="B203" t="s">
        <v>398</v>
      </c>
      <c r="C203" t="s">
        <v>424</v>
      </c>
      <c r="D203">
        <f>ROUND(ACOS(COS(RADIANS(90-VLOOKUP(B203,Centerpoints!$A$2:$F$259,5,0)))*COS(RADIANS(90-VLOOKUP(C203,Centerpoints!$A$2:$F$259,5,0)))+SIN(RADIANS(90-VLOOKUP(B203,Centerpoints!$A$2:$F$259,5,0)))*SIN(RADIANS(90-VLOOKUP(C203,Centerpoints!$A$2:$F$259,5,0)))*COS(RADIANS(VLOOKUP(B203,Centerpoints!$A$2:$F$259,6,0)-VLOOKUP(C203,Centerpoints!$A$2:$F$259,6,0))))*6371,0)</f>
        <v>551</v>
      </c>
      <c r="E203" t="str">
        <f>IF(ISNA(VLOOKUP(LEFT(A203,LEN(A203)),$N$2:$N$270,1,0)),IF(D203&gt;'Costs and losses lines'!$E$32,"HVDC","HVAC"),"Subsea")</f>
        <v>HVDC</v>
      </c>
      <c r="F203" s="2">
        <f>ROUND(((HLOOKUP(E203,'Costs and losses lines'!$B$12:$D$14,2,0)*$J$2*D203)+(HLOOKUP(E203,'Costs and losses lines'!$B$12:$D$14,3,0)*$J$2*2))*'Costs and losses lines'!$E$24/1000,0)</f>
        <v>3468361</v>
      </c>
      <c r="G203" s="2">
        <f t="shared" si="6"/>
        <v>121393</v>
      </c>
      <c r="H203">
        <f>ROUND((HLOOKUP(E203,'Costs and losses lines'!$B$12:$D$17,4,0)/10000*D203)+(HLOOKUP(E203,'Costs and losses lines'!$B$12:$D$16,5,0)/100),3)</f>
        <v>3.2000000000000001E-2</v>
      </c>
      <c r="I203" t="str">
        <f t="shared" si="7"/>
        <v>AGO</v>
      </c>
    </row>
    <row r="204" spans="1:9" x14ac:dyDescent="0.25">
      <c r="A204" t="s">
        <v>978</v>
      </c>
      <c r="B204" t="s">
        <v>398</v>
      </c>
      <c r="C204" t="s">
        <v>423</v>
      </c>
      <c r="D204">
        <f>ROUND(ACOS(COS(RADIANS(90-VLOOKUP(B204,Centerpoints!$A$2:$F$259,5,0)))*COS(RADIANS(90-VLOOKUP(C204,Centerpoints!$A$2:$F$259,5,0)))+SIN(RADIANS(90-VLOOKUP(B204,Centerpoints!$A$2:$F$259,5,0)))*SIN(RADIANS(90-VLOOKUP(C204,Centerpoints!$A$2:$F$259,5,0)))*COS(RADIANS(VLOOKUP(B204,Centerpoints!$A$2:$F$259,6,0)-VLOOKUP(C204,Centerpoints!$A$2:$F$259,6,0))))*6371,0)</f>
        <v>557</v>
      </c>
      <c r="E204" t="str">
        <f>IF(ISNA(VLOOKUP(LEFT(A204,LEN(A204)),$N$2:$N$270,1,0)),IF(D204&gt;'Costs and losses lines'!$E$32,"HVDC","HVAC"),"Subsea")</f>
        <v>HVDC</v>
      </c>
      <c r="F204" s="2">
        <f>ROUND(((HLOOKUP(E204,'Costs and losses lines'!$B$12:$D$14,2,0)*$J$2*D204)+(HLOOKUP(E204,'Costs and losses lines'!$B$12:$D$14,3,0)*$J$2*2))*'Costs and losses lines'!$E$24/1000,0)</f>
        <v>3479555</v>
      </c>
      <c r="G204" s="2">
        <f t="shared" si="6"/>
        <v>121784</v>
      </c>
      <c r="H204">
        <f>ROUND((HLOOKUP(E204,'Costs and losses lines'!$B$12:$D$17,4,0)/10000*D204)+(HLOOKUP(E204,'Costs and losses lines'!$B$12:$D$16,5,0)/100),3)</f>
        <v>3.2000000000000001E-2</v>
      </c>
      <c r="I204" t="str">
        <f t="shared" si="7"/>
        <v>AGO</v>
      </c>
    </row>
    <row r="205" spans="1:9" x14ac:dyDescent="0.25">
      <c r="A205" t="s">
        <v>979</v>
      </c>
      <c r="B205" t="s">
        <v>459</v>
      </c>
      <c r="C205" t="s">
        <v>467</v>
      </c>
      <c r="D205">
        <f>ROUND(ACOS(COS(RADIANS(90-VLOOKUP(B205,Centerpoints!$A$2:$F$259,5,0)))*COS(RADIANS(90-VLOOKUP(C205,Centerpoints!$A$2:$F$259,5,0)))+SIN(RADIANS(90-VLOOKUP(B205,Centerpoints!$A$2:$F$259,5,0)))*SIN(RADIANS(90-VLOOKUP(C205,Centerpoints!$A$2:$F$259,5,0)))*COS(RADIANS(VLOOKUP(B205,Centerpoints!$A$2:$F$259,6,0)-VLOOKUP(C205,Centerpoints!$A$2:$F$259,6,0))))*6371,0)</f>
        <v>557</v>
      </c>
      <c r="E205" t="str">
        <f>IF(ISNA(VLOOKUP(LEFT(A205,LEN(A205)),$N$2:$N$270,1,0)),IF(D205&gt;'Costs and losses lines'!$E$32,"HVDC","HVAC"),"Subsea")</f>
        <v>HVDC</v>
      </c>
      <c r="F205" s="2">
        <f>ROUND(((HLOOKUP(E205,'Costs and losses lines'!$B$12:$D$14,2,0)*$J$2*D205)+(HLOOKUP(E205,'Costs and losses lines'!$B$12:$D$14,3,0)*$J$2*2))*'Costs and losses lines'!$E$24/1000,0)</f>
        <v>3479555</v>
      </c>
      <c r="G205" s="2">
        <f t="shared" si="6"/>
        <v>121784</v>
      </c>
      <c r="H205">
        <f>ROUND((HLOOKUP(E205,'Costs and losses lines'!$B$12:$D$17,4,0)/10000*D205)+(HLOOKUP(E205,'Costs and losses lines'!$B$12:$D$16,5,0)/100),3)</f>
        <v>3.2000000000000001E-2</v>
      </c>
      <c r="I205" t="str">
        <f t="shared" si="7"/>
        <v>IRQ</v>
      </c>
    </row>
    <row r="206" spans="1:9" x14ac:dyDescent="0.25">
      <c r="A206" t="s">
        <v>980</v>
      </c>
      <c r="B206" t="s">
        <v>588</v>
      </c>
      <c r="C206" t="s">
        <v>594</v>
      </c>
      <c r="D206">
        <f>ROUND(ACOS(COS(RADIANS(90-VLOOKUP(B206,Centerpoints!$A$2:$F$259,5,0)))*COS(RADIANS(90-VLOOKUP(C206,Centerpoints!$A$2:$F$259,5,0)))+SIN(RADIANS(90-VLOOKUP(B206,Centerpoints!$A$2:$F$259,5,0)))*SIN(RADIANS(90-VLOOKUP(C206,Centerpoints!$A$2:$F$259,5,0)))*COS(RADIANS(VLOOKUP(B206,Centerpoints!$A$2:$F$259,6,0)-VLOOKUP(C206,Centerpoints!$A$2:$F$259,6,0))))*6371,0)</f>
        <v>562</v>
      </c>
      <c r="E206" t="str">
        <f>IF(ISNA(VLOOKUP(LEFT(A206,LEN(A206)),$N$2:$N$270,1,0)),IF(D206&gt;'Costs and losses lines'!$E$32,"HVDC","HVAC"),"Subsea")</f>
        <v>HVDC</v>
      </c>
      <c r="F206" s="2">
        <f>ROUND(((HLOOKUP(E206,'Costs and losses lines'!$B$12:$D$14,2,0)*$J$2*D206)+(HLOOKUP(E206,'Costs and losses lines'!$B$12:$D$14,3,0)*$J$2*2))*'Costs and losses lines'!$E$24/1000,0)</f>
        <v>3488883</v>
      </c>
      <c r="G206" s="2">
        <f t="shared" si="6"/>
        <v>122111</v>
      </c>
      <c r="H206">
        <f>ROUND((HLOOKUP(E206,'Costs and losses lines'!$B$12:$D$17,4,0)/10000*D206)+(HLOOKUP(E206,'Costs and losses lines'!$B$12:$D$16,5,0)/100),3)</f>
        <v>3.3000000000000002E-2</v>
      </c>
      <c r="I206" t="str">
        <f t="shared" si="7"/>
        <v>CHN-HE-CH</v>
      </c>
    </row>
    <row r="207" spans="1:9" x14ac:dyDescent="0.25">
      <c r="A207" t="s">
        <v>981</v>
      </c>
      <c r="B207" t="s">
        <v>574</v>
      </c>
      <c r="C207" t="s">
        <v>640</v>
      </c>
      <c r="D207">
        <f>ROUND(ACOS(COS(RADIANS(90-VLOOKUP(B207,Centerpoints!$A$2:$F$259,5,0)))*COS(RADIANS(90-VLOOKUP(C207,Centerpoints!$A$2:$F$259,5,0)))+SIN(RADIANS(90-VLOOKUP(B207,Centerpoints!$A$2:$F$259,5,0)))*SIN(RADIANS(90-VLOOKUP(C207,Centerpoints!$A$2:$F$259,5,0)))*COS(RADIANS(VLOOKUP(B207,Centerpoints!$A$2:$F$259,6,0)-VLOOKUP(C207,Centerpoints!$A$2:$F$259,6,0))))*6371,0)</f>
        <v>562</v>
      </c>
      <c r="E207" t="str">
        <f>IF(ISNA(VLOOKUP(LEFT(A207,LEN(A207)),$N$2:$N$270,1,0)),IF(D207&gt;'Costs and losses lines'!$E$32,"HVDC","HVAC"),"Subsea")</f>
        <v>HVDC</v>
      </c>
      <c r="F207" s="2">
        <f>ROUND(((HLOOKUP(E207,'Costs and losses lines'!$B$12:$D$14,2,0)*$J$2*D207)+(HLOOKUP(E207,'Costs and losses lines'!$B$12:$D$14,3,0)*$J$2*2))*'Costs and losses lines'!$E$24/1000,0)</f>
        <v>3488883</v>
      </c>
      <c r="G207" s="2">
        <f t="shared" si="6"/>
        <v>122111</v>
      </c>
      <c r="H207">
        <f>ROUND((HLOOKUP(E207,'Costs and losses lines'!$B$12:$D$17,4,0)/10000*D207)+(HLOOKUP(E207,'Costs and losses lines'!$B$12:$D$16,5,0)/100),3)</f>
        <v>3.3000000000000002E-2</v>
      </c>
      <c r="I207" t="str">
        <f t="shared" si="7"/>
        <v>CAN-ON-US</v>
      </c>
    </row>
    <row r="208" spans="1:9" x14ac:dyDescent="0.25">
      <c r="A208" t="s">
        <v>982</v>
      </c>
      <c r="B208" t="s">
        <v>583</v>
      </c>
      <c r="C208" t="s">
        <v>591</v>
      </c>
      <c r="D208">
        <f>ROUND(ACOS(COS(RADIANS(90-VLOOKUP(B208,Centerpoints!$A$2:$F$259,5,0)))*COS(RADIANS(90-VLOOKUP(C208,Centerpoints!$A$2:$F$259,5,0)))+SIN(RADIANS(90-VLOOKUP(B208,Centerpoints!$A$2:$F$259,5,0)))*SIN(RADIANS(90-VLOOKUP(C208,Centerpoints!$A$2:$F$259,5,0)))*COS(RADIANS(VLOOKUP(B208,Centerpoints!$A$2:$F$259,6,0)-VLOOKUP(C208,Centerpoints!$A$2:$F$259,6,0))))*6371,0)</f>
        <v>563</v>
      </c>
      <c r="E208" t="str">
        <f>IF(ISNA(VLOOKUP(LEFT(A208,LEN(A208)),$N$2:$N$270,1,0)),IF(D208&gt;'Costs and losses lines'!$E$32,"HVDC","HVAC"),"Subsea")</f>
        <v>HVDC</v>
      </c>
      <c r="F208" s="2">
        <f>ROUND(((HLOOKUP(E208,'Costs and losses lines'!$B$12:$D$14,2,0)*$J$2*D208)+(HLOOKUP(E208,'Costs and losses lines'!$B$12:$D$14,3,0)*$J$2*2))*'Costs and losses lines'!$E$24/1000,0)</f>
        <v>3490748</v>
      </c>
      <c r="G208" s="2">
        <f t="shared" si="6"/>
        <v>122176</v>
      </c>
      <c r="H208">
        <f>ROUND((HLOOKUP(E208,'Costs and losses lines'!$B$12:$D$17,4,0)/10000*D208)+(HLOOKUP(E208,'Costs and losses lines'!$B$12:$D$16,5,0)/100),3)</f>
        <v>3.3000000000000002E-2</v>
      </c>
      <c r="I208" t="str">
        <f t="shared" si="7"/>
        <v>CHN-GD-CH</v>
      </c>
    </row>
    <row r="209" spans="1:9" x14ac:dyDescent="0.25">
      <c r="A209" t="s">
        <v>983</v>
      </c>
      <c r="B209" t="s">
        <v>587</v>
      </c>
      <c r="C209" t="s">
        <v>601</v>
      </c>
      <c r="D209">
        <f>ROUND(ACOS(COS(RADIANS(90-VLOOKUP(B209,Centerpoints!$A$2:$F$259,5,0)))*COS(RADIANS(90-VLOOKUP(C209,Centerpoints!$A$2:$F$259,5,0)))+SIN(RADIANS(90-VLOOKUP(B209,Centerpoints!$A$2:$F$259,5,0)))*SIN(RADIANS(90-VLOOKUP(C209,Centerpoints!$A$2:$F$259,5,0)))*COS(RADIANS(VLOOKUP(B209,Centerpoints!$A$2:$F$259,6,0)-VLOOKUP(C209,Centerpoints!$A$2:$F$259,6,0))))*6371,0)</f>
        <v>563</v>
      </c>
      <c r="E209" t="str">
        <f>IF(ISNA(VLOOKUP(LEFT(A209,LEN(A209)),$N$2:$N$270,1,0)),IF(D209&gt;'Costs and losses lines'!$E$32,"HVDC","HVAC"),"Subsea")</f>
        <v>HVDC</v>
      </c>
      <c r="F209" s="2">
        <f>ROUND(((HLOOKUP(E209,'Costs and losses lines'!$B$12:$D$14,2,0)*$J$2*D209)+(HLOOKUP(E209,'Costs and losses lines'!$B$12:$D$14,3,0)*$J$2*2))*'Costs and losses lines'!$E$24/1000,0)</f>
        <v>3490748</v>
      </c>
      <c r="G209" s="2">
        <f t="shared" si="6"/>
        <v>122176</v>
      </c>
      <c r="H209">
        <f>ROUND((HLOOKUP(E209,'Costs and losses lines'!$B$12:$D$17,4,0)/10000*D209)+(HLOOKUP(E209,'Costs and losses lines'!$B$12:$D$16,5,0)/100),3)</f>
        <v>3.3000000000000002E-2</v>
      </c>
      <c r="I209" t="str">
        <f t="shared" si="7"/>
        <v>CHN-HB-CH</v>
      </c>
    </row>
    <row r="210" spans="1:9" x14ac:dyDescent="0.25">
      <c r="A210" t="s">
        <v>984</v>
      </c>
      <c r="B210" t="s">
        <v>645</v>
      </c>
      <c r="C210" t="s">
        <v>651</v>
      </c>
      <c r="D210">
        <f>ROUND(ACOS(COS(RADIANS(90-VLOOKUP(B210,Centerpoints!$A$2:$F$259,5,0)))*COS(RADIANS(90-VLOOKUP(C210,Centerpoints!$A$2:$F$259,5,0)))+SIN(RADIANS(90-VLOOKUP(B210,Centerpoints!$A$2:$F$259,5,0)))*SIN(RADIANS(90-VLOOKUP(C210,Centerpoints!$A$2:$F$259,5,0)))*COS(RADIANS(VLOOKUP(B210,Centerpoints!$A$2:$F$259,6,0)-VLOOKUP(C210,Centerpoints!$A$2:$F$259,6,0))))*6371,0)</f>
        <v>564</v>
      </c>
      <c r="E210" t="str">
        <f>IF(ISNA(VLOOKUP(LEFT(A210,LEN(A210)),$N$2:$N$270,1,0)),IF(D210&gt;'Costs and losses lines'!$E$32,"HVDC","HVAC"),"Subsea")</f>
        <v>HVDC</v>
      </c>
      <c r="F210" s="2">
        <f>ROUND(((HLOOKUP(E210,'Costs and losses lines'!$B$12:$D$14,2,0)*$J$2*D210)+(HLOOKUP(E210,'Costs and losses lines'!$B$12:$D$14,3,0)*$J$2*2))*'Costs and losses lines'!$E$24/1000,0)</f>
        <v>3492614</v>
      </c>
      <c r="G210" s="2">
        <f t="shared" si="6"/>
        <v>122241</v>
      </c>
      <c r="H210">
        <f>ROUND((HLOOKUP(E210,'Costs and losses lines'!$B$12:$D$17,4,0)/10000*D210)+(HLOOKUP(E210,'Costs and losses lines'!$B$12:$D$16,5,0)/100),3)</f>
        <v>3.3000000000000002E-2</v>
      </c>
      <c r="I210" t="str">
        <f t="shared" si="7"/>
        <v>USA-RW-US</v>
      </c>
    </row>
    <row r="211" spans="1:9" x14ac:dyDescent="0.25">
      <c r="A211" t="s">
        <v>985</v>
      </c>
      <c r="B211" t="s">
        <v>579</v>
      </c>
      <c r="C211" t="s">
        <v>603</v>
      </c>
      <c r="D211">
        <f>ROUND(ACOS(COS(RADIANS(90-VLOOKUP(B211,Centerpoints!$A$2:$F$259,5,0)))*COS(RADIANS(90-VLOOKUP(C211,Centerpoints!$A$2:$F$259,5,0)))+SIN(RADIANS(90-VLOOKUP(B211,Centerpoints!$A$2:$F$259,5,0)))*SIN(RADIANS(90-VLOOKUP(C211,Centerpoints!$A$2:$F$259,5,0)))*COS(RADIANS(VLOOKUP(B211,Centerpoints!$A$2:$F$259,6,0)-VLOOKUP(C211,Centerpoints!$A$2:$F$259,6,0))))*6371,0)</f>
        <v>567</v>
      </c>
      <c r="E211" t="str">
        <f>IF(ISNA(VLOOKUP(LEFT(A211,LEN(A211)),$N$2:$N$270,1,0)),IF(D211&gt;'Costs and losses lines'!$E$32,"HVDC","HVAC"),"Subsea")</f>
        <v>HVDC</v>
      </c>
      <c r="F211" s="2">
        <f>ROUND(((HLOOKUP(E211,'Costs and losses lines'!$B$12:$D$14,2,0)*$J$2*D211)+(HLOOKUP(E211,'Costs and losses lines'!$B$12:$D$14,3,0)*$J$2*2))*'Costs and losses lines'!$E$24/1000,0)</f>
        <v>3498211</v>
      </c>
      <c r="G211" s="2">
        <f t="shared" si="6"/>
        <v>122437</v>
      </c>
      <c r="H211">
        <f>ROUND((HLOOKUP(E211,'Costs and losses lines'!$B$12:$D$17,4,0)/10000*D211)+(HLOOKUP(E211,'Costs and losses lines'!$B$12:$D$16,5,0)/100),3)</f>
        <v>3.3000000000000002E-2</v>
      </c>
      <c r="I211" t="str">
        <f t="shared" si="7"/>
        <v>CHN-CH-CH</v>
      </c>
    </row>
    <row r="212" spans="1:9" x14ac:dyDescent="0.25">
      <c r="A212" t="s">
        <v>986</v>
      </c>
      <c r="B212" t="s">
        <v>409</v>
      </c>
      <c r="C212" t="s">
        <v>611</v>
      </c>
      <c r="D212">
        <f>ROUND(ACOS(COS(RADIANS(90-VLOOKUP(B212,Centerpoints!$A$2:$F$259,5,0)))*COS(RADIANS(90-VLOOKUP(C212,Centerpoints!$A$2:$F$259,5,0)))+SIN(RADIANS(90-VLOOKUP(B212,Centerpoints!$A$2:$F$259,5,0)))*SIN(RADIANS(90-VLOOKUP(C212,Centerpoints!$A$2:$F$259,5,0)))*COS(RADIANS(VLOOKUP(B212,Centerpoints!$A$2:$F$259,6,0)-VLOOKUP(C212,Centerpoints!$A$2:$F$259,6,0))))*6371,0)</f>
        <v>569</v>
      </c>
      <c r="E212" t="str">
        <f>IF(ISNA(VLOOKUP(LEFT(A212,LEN(A212)),$N$2:$N$270,1,0)),IF(D212&gt;'Costs and losses lines'!$E$32,"HVDC","HVAC"),"Subsea")</f>
        <v>HVDC</v>
      </c>
      <c r="F212" s="2">
        <f>ROUND(((HLOOKUP(E212,'Costs and losses lines'!$B$12:$D$14,2,0)*$J$2*D212)+(HLOOKUP(E212,'Costs and losses lines'!$B$12:$D$14,3,0)*$J$2*2))*'Costs and losses lines'!$E$24/1000,0)</f>
        <v>3501942</v>
      </c>
      <c r="G212" s="2">
        <f t="shared" si="6"/>
        <v>122568</v>
      </c>
      <c r="H212">
        <f>ROUND((HLOOKUP(E212,'Costs and losses lines'!$B$12:$D$17,4,0)/10000*D212)+(HLOOKUP(E212,'Costs and losses lines'!$B$12:$D$16,5,0)/100),3)</f>
        <v>3.3000000000000002E-2</v>
      </c>
      <c r="I212" t="str">
        <f t="shared" si="7"/>
        <v>BTN-IN</v>
      </c>
    </row>
    <row r="213" spans="1:9" x14ac:dyDescent="0.25">
      <c r="A213" t="s">
        <v>987</v>
      </c>
      <c r="B213" t="s">
        <v>448</v>
      </c>
      <c r="C213" t="s">
        <v>538</v>
      </c>
      <c r="D213">
        <f>ROUND(ACOS(COS(RADIANS(90-VLOOKUP(B213,Centerpoints!$A$2:$F$259,5,0)))*COS(RADIANS(90-VLOOKUP(C213,Centerpoints!$A$2:$F$259,5,0)))+SIN(RADIANS(90-VLOOKUP(B213,Centerpoints!$A$2:$F$259,5,0)))*SIN(RADIANS(90-VLOOKUP(C213,Centerpoints!$A$2:$F$259,5,0)))*COS(RADIANS(VLOOKUP(B213,Centerpoints!$A$2:$F$259,6,0)-VLOOKUP(C213,Centerpoints!$A$2:$F$259,6,0))))*6371,0)</f>
        <v>570</v>
      </c>
      <c r="E213" t="str">
        <f>IF(ISNA(VLOOKUP(LEFT(A213,LEN(A213)),$N$2:$N$270,1,0)),IF(D213&gt;'Costs and losses lines'!$E$32,"HVDC","HVAC"),"Subsea")</f>
        <v>HVDC</v>
      </c>
      <c r="F213" s="2">
        <f>ROUND(((HLOOKUP(E213,'Costs and losses lines'!$B$12:$D$14,2,0)*$J$2*D213)+(HLOOKUP(E213,'Costs and losses lines'!$B$12:$D$14,3,0)*$J$2*2))*'Costs and losses lines'!$E$24/1000,0)</f>
        <v>3503807</v>
      </c>
      <c r="G213" s="2">
        <f t="shared" si="6"/>
        <v>122633</v>
      </c>
      <c r="H213">
        <f>ROUND((HLOOKUP(E213,'Costs and losses lines'!$B$12:$D$17,4,0)/10000*D213)+(HLOOKUP(E213,'Costs and losses lines'!$B$12:$D$16,5,0)/100),3)</f>
        <v>3.3000000000000002E-2</v>
      </c>
      <c r="I213" t="str">
        <f t="shared" si="7"/>
        <v>GRC</v>
      </c>
    </row>
    <row r="214" spans="1:9" x14ac:dyDescent="0.25">
      <c r="A214" t="s">
        <v>988</v>
      </c>
      <c r="B214" t="s">
        <v>446</v>
      </c>
      <c r="C214" t="s">
        <v>493</v>
      </c>
      <c r="D214">
        <f>ROUND(ACOS(COS(RADIANS(90-VLOOKUP(B214,Centerpoints!$A$2:$F$259,5,0)))*COS(RADIANS(90-VLOOKUP(C214,Centerpoints!$A$2:$F$259,5,0)))+SIN(RADIANS(90-VLOOKUP(B214,Centerpoints!$A$2:$F$259,5,0)))*SIN(RADIANS(90-VLOOKUP(C214,Centerpoints!$A$2:$F$259,5,0)))*COS(RADIANS(VLOOKUP(B214,Centerpoints!$A$2:$F$259,6,0)-VLOOKUP(C214,Centerpoints!$A$2:$F$259,6,0))))*6371,0)</f>
        <v>575</v>
      </c>
      <c r="E214" t="str">
        <f>IF(ISNA(VLOOKUP(LEFT(A214,LEN(A214)),$N$2:$N$270,1,0)),IF(D214&gt;'Costs and losses lines'!$E$32,"HVDC","HVAC"),"Subsea")</f>
        <v>HVDC</v>
      </c>
      <c r="F214" s="2">
        <f>ROUND(((HLOOKUP(E214,'Costs and losses lines'!$B$12:$D$14,2,0)*$J$2*D214)+(HLOOKUP(E214,'Costs and losses lines'!$B$12:$D$14,3,0)*$J$2*2))*'Costs and losses lines'!$E$24/1000,0)</f>
        <v>3513135</v>
      </c>
      <c r="G214" s="2">
        <f t="shared" si="6"/>
        <v>122960</v>
      </c>
      <c r="H214">
        <f>ROUND((HLOOKUP(E214,'Costs and losses lines'!$B$12:$D$17,4,0)/10000*D214)+(HLOOKUP(E214,'Costs and losses lines'!$B$12:$D$16,5,0)/100),3)</f>
        <v>3.3000000000000002E-2</v>
      </c>
      <c r="I214" t="str">
        <f t="shared" si="7"/>
        <v>DEU</v>
      </c>
    </row>
    <row r="215" spans="1:9" x14ac:dyDescent="0.25">
      <c r="A215" t="s">
        <v>989</v>
      </c>
      <c r="B215" t="s">
        <v>490</v>
      </c>
      <c r="C215" t="s">
        <v>533</v>
      </c>
      <c r="D215">
        <f>ROUND(ACOS(COS(RADIANS(90-VLOOKUP(B215,Centerpoints!$A$2:$F$259,5,0)))*COS(RADIANS(90-VLOOKUP(C215,Centerpoints!$A$2:$F$259,5,0)))+SIN(RADIANS(90-VLOOKUP(B215,Centerpoints!$A$2:$F$259,5,0)))*SIN(RADIANS(90-VLOOKUP(C215,Centerpoints!$A$2:$F$259,5,0)))*COS(RADIANS(VLOOKUP(B215,Centerpoints!$A$2:$F$259,6,0)-VLOOKUP(C215,Centerpoints!$A$2:$F$259,6,0))))*6371,0)</f>
        <v>579</v>
      </c>
      <c r="E215" t="str">
        <f>IF(ISNA(VLOOKUP(LEFT(A215,LEN(A215)),$N$2:$N$270,1,0)),IF(D215&gt;'Costs and losses lines'!$E$32,"HVDC","HVAC"),"Subsea")</f>
        <v>HVDC</v>
      </c>
      <c r="F215" s="2">
        <f>ROUND(((HLOOKUP(E215,'Costs and losses lines'!$B$12:$D$14,2,0)*$J$2*D215)+(HLOOKUP(E215,'Costs and losses lines'!$B$12:$D$14,3,0)*$J$2*2))*'Costs and losses lines'!$E$24/1000,0)</f>
        <v>3520598</v>
      </c>
      <c r="G215" s="2">
        <f t="shared" si="6"/>
        <v>123221</v>
      </c>
      <c r="H215">
        <f>ROUND((HLOOKUP(E215,'Costs and losses lines'!$B$12:$D$17,4,0)/10000*D215)+(HLOOKUP(E215,'Costs and losses lines'!$B$12:$D$16,5,0)/100),3)</f>
        <v>3.3000000000000002E-2</v>
      </c>
      <c r="I215" t="str">
        <f t="shared" si="7"/>
        <v>MMR</v>
      </c>
    </row>
    <row r="216" spans="1:9" x14ac:dyDescent="0.25">
      <c r="A216" t="s">
        <v>990</v>
      </c>
      <c r="B216" t="s">
        <v>630</v>
      </c>
      <c r="C216" t="s">
        <v>631</v>
      </c>
      <c r="D216">
        <f>ROUND(ACOS(COS(RADIANS(90-VLOOKUP(B216,Centerpoints!$A$2:$F$259,5,0)))*COS(RADIANS(90-VLOOKUP(C216,Centerpoints!$A$2:$F$259,5,0)))+SIN(RADIANS(90-VLOOKUP(B216,Centerpoints!$A$2:$F$259,5,0)))*SIN(RADIANS(90-VLOOKUP(C216,Centerpoints!$A$2:$F$259,5,0)))*COS(RADIANS(VLOOKUP(B216,Centerpoints!$A$2:$F$259,6,0)-VLOOKUP(C216,Centerpoints!$A$2:$F$259,6,0))))*6371,0)</f>
        <v>586</v>
      </c>
      <c r="E216" t="str">
        <f>IF(ISNA(VLOOKUP(LEFT(A216,LEN(A216)),$N$2:$N$270,1,0)),IF(D216&gt;'Costs and losses lines'!$E$32,"HVDC","HVAC"),"Subsea")</f>
        <v>HVDC</v>
      </c>
      <c r="F216" s="2">
        <f>ROUND(((HLOOKUP(E216,'Costs and losses lines'!$B$12:$D$14,2,0)*$J$2*D216)+(HLOOKUP(E216,'Costs and losses lines'!$B$12:$D$14,3,0)*$J$2*2))*'Costs and losses lines'!$E$24/1000,0)</f>
        <v>3533657</v>
      </c>
      <c r="G216" s="2">
        <f t="shared" si="6"/>
        <v>123678</v>
      </c>
      <c r="H216">
        <f>ROUND((HLOOKUP(E216,'Costs and losses lines'!$B$12:$D$17,4,0)/10000*D216)+(HLOOKUP(E216,'Costs and losses lines'!$B$12:$D$16,5,0)/100),3)</f>
        <v>3.4000000000000002E-2</v>
      </c>
      <c r="I216" t="str">
        <f t="shared" si="7"/>
        <v>USA-AZ-US</v>
      </c>
    </row>
    <row r="217" spans="1:9" x14ac:dyDescent="0.25">
      <c r="A217" t="s">
        <v>991</v>
      </c>
      <c r="B217" t="s">
        <v>401</v>
      </c>
      <c r="C217" t="s">
        <v>528</v>
      </c>
      <c r="D217">
        <f>ROUND(ACOS(COS(RADIANS(90-VLOOKUP(B217,Centerpoints!$A$2:$F$259,5,0)))*COS(RADIANS(90-VLOOKUP(C217,Centerpoints!$A$2:$F$259,5,0)))+SIN(RADIANS(90-VLOOKUP(B217,Centerpoints!$A$2:$F$259,5,0)))*SIN(RADIANS(90-VLOOKUP(C217,Centerpoints!$A$2:$F$259,5,0)))*COS(RADIANS(VLOOKUP(B217,Centerpoints!$A$2:$F$259,6,0)-VLOOKUP(C217,Centerpoints!$A$2:$F$259,6,0))))*6371,0)</f>
        <v>591</v>
      </c>
      <c r="E217" t="str">
        <f>IF(ISNA(VLOOKUP(LEFT(A217,LEN(A217)),$N$2:$N$270,1,0)),IF(D217&gt;'Costs and losses lines'!$E$32,"HVDC","HVAC"),"Subsea")</f>
        <v>HVDC</v>
      </c>
      <c r="F217" s="2">
        <f>ROUND(((HLOOKUP(E217,'Costs and losses lines'!$B$12:$D$14,2,0)*$J$2*D217)+(HLOOKUP(E217,'Costs and losses lines'!$B$12:$D$14,3,0)*$J$2*2))*'Costs and losses lines'!$E$24/1000,0)</f>
        <v>3542985</v>
      </c>
      <c r="G217" s="2">
        <f t="shared" si="6"/>
        <v>124004</v>
      </c>
      <c r="H217">
        <f>ROUND((HLOOKUP(E217,'Costs and losses lines'!$B$12:$D$17,4,0)/10000*D217)+(HLOOKUP(E217,'Costs and losses lines'!$B$12:$D$16,5,0)/100),3)</f>
        <v>3.4000000000000002E-2</v>
      </c>
      <c r="I217" t="str">
        <f t="shared" si="7"/>
        <v>AUT</v>
      </c>
    </row>
    <row r="218" spans="1:9" x14ac:dyDescent="0.25">
      <c r="A218" t="s">
        <v>774</v>
      </c>
      <c r="B218" t="s">
        <v>555</v>
      </c>
      <c r="C218" t="s">
        <v>556</v>
      </c>
      <c r="D218">
        <f>ROUND(ACOS(COS(RADIANS(90-VLOOKUP(B218,Centerpoints!$A$2:$F$259,5,0)))*COS(RADIANS(90-VLOOKUP(C218,Centerpoints!$A$2:$F$259,5,0)))+SIN(RADIANS(90-VLOOKUP(B218,Centerpoints!$A$2:$F$259,5,0)))*SIN(RADIANS(90-VLOOKUP(C218,Centerpoints!$A$2:$F$259,5,0)))*COS(RADIANS(VLOOKUP(B218,Centerpoints!$A$2:$F$259,6,0)-VLOOKUP(C218,Centerpoints!$A$2:$F$259,6,0))))*6371,0)</f>
        <v>593</v>
      </c>
      <c r="E218" t="str">
        <f>IF(ISNA(VLOOKUP(LEFT(A218,LEN(A218)),$N$2:$N$270,1,0)),IF(D218&gt;'Costs and losses lines'!$E$32,"HVDC","HVAC"),"Subsea")</f>
        <v>Subsea</v>
      </c>
      <c r="F218" s="2">
        <f>ROUND(((HLOOKUP(E218,'Costs and losses lines'!$B$12:$D$14,2,0)*$J$2*D218)+(HLOOKUP(E218,'Costs and losses lines'!$B$12:$D$14,3,0)*$J$2*2))*'Costs and losses lines'!$E$24/1000,0)</f>
        <v>3875617</v>
      </c>
      <c r="G218" s="2">
        <f t="shared" si="6"/>
        <v>135647</v>
      </c>
      <c r="H218">
        <f>ROUND((HLOOKUP(E218,'Costs and losses lines'!$B$12:$D$17,4,0)/10000*D218)+(HLOOKUP(E218,'Costs and losses lines'!$B$12:$D$16,5,0)/100),3)</f>
        <v>3.4000000000000002E-2</v>
      </c>
      <c r="I218" t="str">
        <f t="shared" si="7"/>
        <v>AUS-TA-AU</v>
      </c>
    </row>
    <row r="219" spans="1:9" x14ac:dyDescent="0.25">
      <c r="A219" t="s">
        <v>992</v>
      </c>
      <c r="B219" t="s">
        <v>582</v>
      </c>
      <c r="C219" t="s">
        <v>600</v>
      </c>
      <c r="D219">
        <f>ROUND(ACOS(COS(RADIANS(90-VLOOKUP(B219,Centerpoints!$A$2:$F$259,5,0)))*COS(RADIANS(90-VLOOKUP(C219,Centerpoints!$A$2:$F$259,5,0)))+SIN(RADIANS(90-VLOOKUP(B219,Centerpoints!$A$2:$F$259,5,0)))*SIN(RADIANS(90-VLOOKUP(C219,Centerpoints!$A$2:$F$259,5,0)))*COS(RADIANS(VLOOKUP(B219,Centerpoints!$A$2:$F$259,6,0)-VLOOKUP(C219,Centerpoints!$A$2:$F$259,6,0))))*6371,0)</f>
        <v>599</v>
      </c>
      <c r="E219" t="str">
        <f>IF(ISNA(VLOOKUP(LEFT(A219,LEN(A219)),$N$2:$N$270,1,0)),IF(D219&gt;'Costs and losses lines'!$E$32,"HVDC","HVAC"),"Subsea")</f>
        <v>HVDC</v>
      </c>
      <c r="F219" s="2">
        <f>ROUND(((HLOOKUP(E219,'Costs and losses lines'!$B$12:$D$14,2,0)*$J$2*D219)+(HLOOKUP(E219,'Costs and losses lines'!$B$12:$D$14,3,0)*$J$2*2))*'Costs and losses lines'!$E$24/1000,0)</f>
        <v>3557910</v>
      </c>
      <c r="G219" s="2">
        <f t="shared" si="6"/>
        <v>124527</v>
      </c>
      <c r="H219">
        <f>ROUND((HLOOKUP(E219,'Costs and losses lines'!$B$12:$D$17,4,0)/10000*D219)+(HLOOKUP(E219,'Costs and losses lines'!$B$12:$D$16,5,0)/100),3)</f>
        <v>3.4000000000000002E-2</v>
      </c>
      <c r="I219" t="str">
        <f t="shared" si="7"/>
        <v>CHN-GA-CH</v>
      </c>
    </row>
    <row r="220" spans="1:9" x14ac:dyDescent="0.25">
      <c r="A220" t="s">
        <v>993</v>
      </c>
      <c r="B220" t="s">
        <v>446</v>
      </c>
      <c r="C220" t="s">
        <v>476</v>
      </c>
      <c r="D220">
        <f>ROUND(ACOS(COS(RADIANS(90-VLOOKUP(B220,Centerpoints!$A$2:$F$259,5,0)))*COS(RADIANS(90-VLOOKUP(C220,Centerpoints!$A$2:$F$259,5,0)))+SIN(RADIANS(90-VLOOKUP(B220,Centerpoints!$A$2:$F$259,5,0)))*SIN(RADIANS(90-VLOOKUP(C220,Centerpoints!$A$2:$F$259,5,0)))*COS(RADIANS(VLOOKUP(B220,Centerpoints!$A$2:$F$259,6,0)-VLOOKUP(C220,Centerpoints!$A$2:$F$259,6,0))))*6371,0)</f>
        <v>602</v>
      </c>
      <c r="E220" t="str">
        <f>IF(ISNA(VLOOKUP(LEFT(A220,LEN(A220)),$N$2:$N$270,1,0)),IF(D220&gt;'Costs and losses lines'!$E$32,"HVDC","HVAC"),"Subsea")</f>
        <v>HVDC</v>
      </c>
      <c r="F220" s="2">
        <f>ROUND(((HLOOKUP(E220,'Costs and losses lines'!$B$12:$D$14,2,0)*$J$2*D220)+(HLOOKUP(E220,'Costs and losses lines'!$B$12:$D$14,3,0)*$J$2*2))*'Costs and losses lines'!$E$24/1000,0)</f>
        <v>3563507</v>
      </c>
      <c r="G220" s="2">
        <f t="shared" si="6"/>
        <v>124723</v>
      </c>
      <c r="H220">
        <f>ROUND((HLOOKUP(E220,'Costs and losses lines'!$B$12:$D$17,4,0)/10000*D220)+(HLOOKUP(E220,'Costs and losses lines'!$B$12:$D$16,5,0)/100),3)</f>
        <v>3.4000000000000002E-2</v>
      </c>
      <c r="I220" t="str">
        <f t="shared" si="7"/>
        <v>DEU</v>
      </c>
    </row>
    <row r="221" spans="1:9" x14ac:dyDescent="0.25">
      <c r="A221" t="s">
        <v>994</v>
      </c>
      <c r="B221" t="s">
        <v>605</v>
      </c>
      <c r="C221" t="s">
        <v>492</v>
      </c>
      <c r="D221">
        <f>ROUND(ACOS(COS(RADIANS(90-VLOOKUP(B221,Centerpoints!$A$2:$F$259,5,0)))*COS(RADIANS(90-VLOOKUP(C221,Centerpoints!$A$2:$F$259,5,0)))+SIN(RADIANS(90-VLOOKUP(B221,Centerpoints!$A$2:$F$259,5,0)))*SIN(RADIANS(90-VLOOKUP(C221,Centerpoints!$A$2:$F$259,5,0)))*COS(RADIANS(VLOOKUP(B221,Centerpoints!$A$2:$F$259,6,0)-VLOOKUP(C221,Centerpoints!$A$2:$F$259,6,0))))*6371,0)</f>
        <v>603</v>
      </c>
      <c r="E221" t="str">
        <f>IF(ISNA(VLOOKUP(LEFT(A221,LEN(A221)),$N$2:$N$270,1,0)),IF(D221&gt;'Costs and losses lines'!$E$32,"HVDC","HVAC"),"Subsea")</f>
        <v>HVDC</v>
      </c>
      <c r="F221" s="2">
        <f>ROUND(((HLOOKUP(E221,'Costs and losses lines'!$B$12:$D$14,2,0)*$J$2*D221)+(HLOOKUP(E221,'Costs and losses lines'!$B$12:$D$14,3,0)*$J$2*2))*'Costs and losses lines'!$E$24/1000,0)</f>
        <v>3565372</v>
      </c>
      <c r="G221" s="2">
        <f t="shared" si="6"/>
        <v>124788</v>
      </c>
      <c r="H221">
        <f>ROUND((HLOOKUP(E221,'Costs and losses lines'!$B$12:$D$17,4,0)/10000*D221)+(HLOOKUP(E221,'Costs and losses lines'!$B$12:$D$16,5,0)/100),3)</f>
        <v>3.4000000000000002E-2</v>
      </c>
      <c r="I221" t="str">
        <f t="shared" si="7"/>
        <v>CHN-TI</v>
      </c>
    </row>
    <row r="222" spans="1:9" x14ac:dyDescent="0.25">
      <c r="A222" t="s">
        <v>995</v>
      </c>
      <c r="B222" t="s">
        <v>580</v>
      </c>
      <c r="C222" t="s">
        <v>587</v>
      </c>
      <c r="D222">
        <f>ROUND(ACOS(COS(RADIANS(90-VLOOKUP(B222,Centerpoints!$A$2:$F$259,5,0)))*COS(RADIANS(90-VLOOKUP(C222,Centerpoints!$A$2:$F$259,5,0)))+SIN(RADIANS(90-VLOOKUP(B222,Centerpoints!$A$2:$F$259,5,0)))*SIN(RADIANS(90-VLOOKUP(C222,Centerpoints!$A$2:$F$259,5,0)))*COS(RADIANS(VLOOKUP(B222,Centerpoints!$A$2:$F$259,6,0)-VLOOKUP(C222,Centerpoints!$A$2:$F$259,6,0))))*6371,0)</f>
        <v>604</v>
      </c>
      <c r="E222" t="str">
        <f>IF(ISNA(VLOOKUP(LEFT(A222,LEN(A222)),$N$2:$N$270,1,0)),IF(D222&gt;'Costs and losses lines'!$E$32,"HVDC","HVAC"),"Subsea")</f>
        <v>HVDC</v>
      </c>
      <c r="F222" s="2">
        <f>ROUND(((HLOOKUP(E222,'Costs and losses lines'!$B$12:$D$14,2,0)*$J$2*D222)+(HLOOKUP(E222,'Costs and losses lines'!$B$12:$D$14,3,0)*$J$2*2))*'Costs and losses lines'!$E$24/1000,0)</f>
        <v>3567238</v>
      </c>
      <c r="G222" s="2">
        <f t="shared" si="6"/>
        <v>124853</v>
      </c>
      <c r="H222">
        <f>ROUND((HLOOKUP(E222,'Costs and losses lines'!$B$12:$D$17,4,0)/10000*D222)+(HLOOKUP(E222,'Costs and losses lines'!$B$12:$D$16,5,0)/100),3)</f>
        <v>3.4000000000000002E-2</v>
      </c>
      <c r="I222" t="str">
        <f t="shared" si="7"/>
        <v>CHN-EM-CH</v>
      </c>
    </row>
    <row r="223" spans="1:9" x14ac:dyDescent="0.25">
      <c r="A223" t="s">
        <v>996</v>
      </c>
      <c r="B223" t="s">
        <v>600</v>
      </c>
      <c r="C223" t="s">
        <v>603</v>
      </c>
      <c r="D223">
        <f>ROUND(ACOS(COS(RADIANS(90-VLOOKUP(B223,Centerpoints!$A$2:$F$259,5,0)))*COS(RADIANS(90-VLOOKUP(C223,Centerpoints!$A$2:$F$259,5,0)))+SIN(RADIANS(90-VLOOKUP(B223,Centerpoints!$A$2:$F$259,5,0)))*SIN(RADIANS(90-VLOOKUP(C223,Centerpoints!$A$2:$F$259,5,0)))*COS(RADIANS(VLOOKUP(B223,Centerpoints!$A$2:$F$259,6,0)-VLOOKUP(C223,Centerpoints!$A$2:$F$259,6,0))))*6371,0)</f>
        <v>604</v>
      </c>
      <c r="E223" t="str">
        <f>IF(ISNA(VLOOKUP(LEFT(A223,LEN(A223)),$N$2:$N$270,1,0)),IF(D223&gt;'Costs and losses lines'!$E$32,"HVDC","HVAC"),"Subsea")</f>
        <v>HVDC</v>
      </c>
      <c r="F223" s="2">
        <f>ROUND(((HLOOKUP(E223,'Costs and losses lines'!$B$12:$D$14,2,0)*$J$2*D223)+(HLOOKUP(E223,'Costs and losses lines'!$B$12:$D$14,3,0)*$J$2*2))*'Costs and losses lines'!$E$24/1000,0)</f>
        <v>3567238</v>
      </c>
      <c r="G223" s="2">
        <f t="shared" si="6"/>
        <v>124853</v>
      </c>
      <c r="H223">
        <f>ROUND((HLOOKUP(E223,'Costs and losses lines'!$B$12:$D$17,4,0)/10000*D223)+(HLOOKUP(E223,'Costs and losses lines'!$B$12:$D$16,5,0)/100),3)</f>
        <v>3.4000000000000002E-2</v>
      </c>
      <c r="I223" t="str">
        <f t="shared" si="7"/>
        <v>CHN-SC-CH</v>
      </c>
    </row>
    <row r="224" spans="1:9" x14ac:dyDescent="0.25">
      <c r="A224" t="s">
        <v>997</v>
      </c>
      <c r="B224" t="s">
        <v>479</v>
      </c>
      <c r="C224" t="s">
        <v>549</v>
      </c>
      <c r="D224">
        <f>ROUND(ACOS(COS(RADIANS(90-VLOOKUP(B224,Centerpoints!$A$2:$F$259,5,0)))*COS(RADIANS(90-VLOOKUP(C224,Centerpoints!$A$2:$F$259,5,0)))+SIN(RADIANS(90-VLOOKUP(B224,Centerpoints!$A$2:$F$259,5,0)))*SIN(RADIANS(90-VLOOKUP(C224,Centerpoints!$A$2:$F$259,5,0)))*COS(RADIANS(VLOOKUP(B224,Centerpoints!$A$2:$F$259,6,0)-VLOOKUP(C224,Centerpoints!$A$2:$F$259,6,0))))*6371,0)</f>
        <v>613</v>
      </c>
      <c r="E224" t="str">
        <f>IF(ISNA(VLOOKUP(LEFT(A224,LEN(A224)),$N$2:$N$270,1,0)),IF(D224&gt;'Costs and losses lines'!$E$32,"HVDC","HVAC"),"Subsea")</f>
        <v>HVDC</v>
      </c>
      <c r="F224" s="2">
        <f>ROUND(((HLOOKUP(E224,'Costs and losses lines'!$B$12:$D$14,2,0)*$J$2*D224)+(HLOOKUP(E224,'Costs and losses lines'!$B$12:$D$14,3,0)*$J$2*2))*'Costs and losses lines'!$E$24/1000,0)</f>
        <v>3584028</v>
      </c>
      <c r="G224" s="2">
        <f t="shared" si="6"/>
        <v>125441</v>
      </c>
      <c r="H224">
        <f>ROUND((HLOOKUP(E224,'Costs and losses lines'!$B$12:$D$17,4,0)/10000*D224)+(HLOOKUP(E224,'Costs and losses lines'!$B$12:$D$16,5,0)/100),3)</f>
        <v>3.4000000000000002E-2</v>
      </c>
      <c r="I224" t="str">
        <f t="shared" si="7"/>
        <v>MWI</v>
      </c>
    </row>
    <row r="225" spans="1:9" x14ac:dyDescent="0.25">
      <c r="A225" t="s">
        <v>998</v>
      </c>
      <c r="B225" t="s">
        <v>432</v>
      </c>
      <c r="C225" t="s">
        <v>438</v>
      </c>
      <c r="D225">
        <f>ROUND(ACOS(COS(RADIANS(90-VLOOKUP(B225,Centerpoints!$A$2:$F$259,5,0)))*COS(RADIANS(90-VLOOKUP(C225,Centerpoints!$A$2:$F$259,5,0)))+SIN(RADIANS(90-VLOOKUP(B225,Centerpoints!$A$2:$F$259,5,0)))*SIN(RADIANS(90-VLOOKUP(C225,Centerpoints!$A$2:$F$259,5,0)))*COS(RADIANS(VLOOKUP(B225,Centerpoints!$A$2:$F$259,6,0)-VLOOKUP(C225,Centerpoints!$A$2:$F$259,6,0))))*6371,0)</f>
        <v>617</v>
      </c>
      <c r="E225" t="str">
        <f>IF(ISNA(VLOOKUP(LEFT(A225,LEN(A225)),$N$2:$N$270,1,0)),IF(D225&gt;'Costs and losses lines'!$E$32,"HVDC","HVAC"),"Subsea")</f>
        <v>HVDC</v>
      </c>
      <c r="F225" s="2">
        <f>ROUND(((HLOOKUP(E225,'Costs and losses lines'!$B$12:$D$14,2,0)*$J$2*D225)+(HLOOKUP(E225,'Costs and losses lines'!$B$12:$D$14,3,0)*$J$2*2))*'Costs and losses lines'!$E$24/1000,0)</f>
        <v>3591491</v>
      </c>
      <c r="G225" s="2">
        <f t="shared" si="6"/>
        <v>125702</v>
      </c>
      <c r="H225">
        <f>ROUND((HLOOKUP(E225,'Costs and losses lines'!$B$12:$D$17,4,0)/10000*D225)+(HLOOKUP(E225,'Costs and losses lines'!$B$12:$D$16,5,0)/100),3)</f>
        <v>3.5000000000000003E-2</v>
      </c>
      <c r="I225" t="str">
        <f t="shared" si="7"/>
        <v>DJI</v>
      </c>
    </row>
    <row r="226" spans="1:9" x14ac:dyDescent="0.25">
      <c r="A226" t="s">
        <v>999</v>
      </c>
      <c r="B226" t="s">
        <v>571</v>
      </c>
      <c r="C226" t="s">
        <v>637</v>
      </c>
      <c r="D226">
        <f>ROUND(ACOS(COS(RADIANS(90-VLOOKUP(B226,Centerpoints!$A$2:$F$259,5,0)))*COS(RADIANS(90-VLOOKUP(C226,Centerpoints!$A$2:$F$259,5,0)))+SIN(RADIANS(90-VLOOKUP(B226,Centerpoints!$A$2:$F$259,5,0)))*SIN(RADIANS(90-VLOOKUP(C226,Centerpoints!$A$2:$F$259,5,0)))*COS(RADIANS(VLOOKUP(B226,Centerpoints!$A$2:$F$259,6,0)-VLOOKUP(C226,Centerpoints!$A$2:$F$259,6,0))))*6371,0)</f>
        <v>620</v>
      </c>
      <c r="E226" t="str">
        <f>IF(ISNA(VLOOKUP(LEFT(A226,LEN(A226)),$N$2:$N$270,1,0)),IF(D226&gt;'Costs and losses lines'!$E$32,"HVDC","HVAC"),"Subsea")</f>
        <v>HVDC</v>
      </c>
      <c r="F226" s="2">
        <f>ROUND(((HLOOKUP(E226,'Costs and losses lines'!$B$12:$D$14,2,0)*$J$2*D226)+(HLOOKUP(E226,'Costs and losses lines'!$B$12:$D$14,3,0)*$J$2*2))*'Costs and losses lines'!$E$24/1000,0)</f>
        <v>3597088</v>
      </c>
      <c r="G226" s="2">
        <f t="shared" si="6"/>
        <v>125898</v>
      </c>
      <c r="H226">
        <f>ROUND((HLOOKUP(E226,'Costs and losses lines'!$B$12:$D$17,4,0)/10000*D226)+(HLOOKUP(E226,'Costs and losses lines'!$B$12:$D$16,5,0)/100),3)</f>
        <v>3.5000000000000003E-2</v>
      </c>
      <c r="I226" t="str">
        <f t="shared" si="7"/>
        <v>CAN-MB-US</v>
      </c>
    </row>
    <row r="227" spans="1:9" x14ac:dyDescent="0.25">
      <c r="A227" t="s">
        <v>1000</v>
      </c>
      <c r="B227" t="s">
        <v>588</v>
      </c>
      <c r="C227" t="s">
        <v>601</v>
      </c>
      <c r="D227">
        <f>ROUND(ACOS(COS(RADIANS(90-VLOOKUP(B227,Centerpoints!$A$2:$F$259,5,0)))*COS(RADIANS(90-VLOOKUP(C227,Centerpoints!$A$2:$F$259,5,0)))+SIN(RADIANS(90-VLOOKUP(B227,Centerpoints!$A$2:$F$259,5,0)))*SIN(RADIANS(90-VLOOKUP(C227,Centerpoints!$A$2:$F$259,5,0)))*COS(RADIANS(VLOOKUP(B227,Centerpoints!$A$2:$F$259,6,0)-VLOOKUP(C227,Centerpoints!$A$2:$F$259,6,0))))*6371,0)</f>
        <v>622</v>
      </c>
      <c r="E227" t="str">
        <f>IF(ISNA(VLOOKUP(LEFT(A227,LEN(A227)),$N$2:$N$270,1,0)),IF(D227&gt;'Costs and losses lines'!$E$32,"HVDC","HVAC"),"Subsea")</f>
        <v>HVDC</v>
      </c>
      <c r="F227" s="2">
        <f>ROUND(((HLOOKUP(E227,'Costs and losses lines'!$B$12:$D$14,2,0)*$J$2*D227)+(HLOOKUP(E227,'Costs and losses lines'!$B$12:$D$14,3,0)*$J$2*2))*'Costs and losses lines'!$E$24/1000,0)</f>
        <v>3600819</v>
      </c>
      <c r="G227" s="2">
        <f t="shared" si="6"/>
        <v>126029</v>
      </c>
      <c r="H227">
        <f>ROUND((HLOOKUP(E227,'Costs and losses lines'!$B$12:$D$17,4,0)/10000*D227)+(HLOOKUP(E227,'Costs and losses lines'!$B$12:$D$16,5,0)/100),3)</f>
        <v>3.5000000000000003E-2</v>
      </c>
      <c r="I227" t="str">
        <f t="shared" si="7"/>
        <v>CHN-HE-CH</v>
      </c>
    </row>
    <row r="228" spans="1:9" x14ac:dyDescent="0.25">
      <c r="A228" t="s">
        <v>1001</v>
      </c>
      <c r="B228" t="s">
        <v>585</v>
      </c>
      <c r="C228" t="s">
        <v>609</v>
      </c>
      <c r="D228">
        <f>ROUND(ACOS(COS(RADIANS(90-VLOOKUP(B228,Centerpoints!$A$2:$F$259,5,0)))*COS(RADIANS(90-VLOOKUP(C228,Centerpoints!$A$2:$F$259,5,0)))+SIN(RADIANS(90-VLOOKUP(B228,Centerpoints!$A$2:$F$259,5,0)))*SIN(RADIANS(90-VLOOKUP(C228,Centerpoints!$A$2:$F$259,5,0)))*COS(RADIANS(VLOOKUP(B228,Centerpoints!$A$2:$F$259,6,0)-VLOOKUP(C228,Centerpoints!$A$2:$F$259,6,0))))*6371,0)</f>
        <v>625</v>
      </c>
      <c r="E228" t="str">
        <f>IF(ISNA(VLOOKUP(LEFT(A228,LEN(A228)),$N$2:$N$270,1,0)),IF(D228&gt;'Costs and losses lines'!$E$32,"HVDC","HVAC"),"Subsea")</f>
        <v>HVDC</v>
      </c>
      <c r="F228" s="2">
        <f>ROUND(((HLOOKUP(E228,'Costs and losses lines'!$B$12:$D$14,2,0)*$J$2*D228)+(HLOOKUP(E228,'Costs and losses lines'!$B$12:$D$14,3,0)*$J$2*2))*'Costs and losses lines'!$E$24/1000,0)</f>
        <v>3606416</v>
      </c>
      <c r="G228" s="2">
        <f t="shared" si="6"/>
        <v>126225</v>
      </c>
      <c r="H228">
        <f>ROUND((HLOOKUP(E228,'Costs and losses lines'!$B$12:$D$17,4,0)/10000*D228)+(HLOOKUP(E228,'Costs and losses lines'!$B$12:$D$16,5,0)/100),3)</f>
        <v>3.5000000000000003E-2</v>
      </c>
      <c r="I228" t="str">
        <f t="shared" si="7"/>
        <v>CHN-GX-CH</v>
      </c>
    </row>
    <row r="229" spans="1:9" x14ac:dyDescent="0.25">
      <c r="A229" t="s">
        <v>721</v>
      </c>
      <c r="B229" t="s">
        <v>431</v>
      </c>
      <c r="C229" t="s">
        <v>499</v>
      </c>
      <c r="D229">
        <f>ROUND(ACOS(COS(RADIANS(90-VLOOKUP(B229,Centerpoints!$A$2:$F$259,5,0)))*COS(RADIANS(90-VLOOKUP(C229,Centerpoints!$A$2:$F$259,5,0)))+SIN(RADIANS(90-VLOOKUP(B229,Centerpoints!$A$2:$F$259,5,0)))*SIN(RADIANS(90-VLOOKUP(C229,Centerpoints!$A$2:$F$259,5,0)))*COS(RADIANS(VLOOKUP(B229,Centerpoints!$A$2:$F$259,6,0)-VLOOKUP(C229,Centerpoints!$A$2:$F$259,6,0))))*6371,0)</f>
        <v>483</v>
      </c>
      <c r="E229" t="str">
        <f>IF(ISNA(VLOOKUP(LEFT(A229,LEN(A229)),$N$2:$N$270,1,0)),IF(D229&gt;'Costs and losses lines'!$E$32,"HVDC","HVAC"),"Subsea")</f>
        <v>Subsea</v>
      </c>
      <c r="F229" s="2">
        <f>ROUND(((HLOOKUP(E229,'Costs and losses lines'!$B$12:$D$14,2,0)*$J$2*D229)+(HLOOKUP(E229,'Costs and losses lines'!$B$12:$D$14,3,0)*$J$2*2))*'Costs and losses lines'!$E$24/1000,0)</f>
        <v>3609391</v>
      </c>
      <c r="G229" s="2">
        <f t="shared" si="6"/>
        <v>126329</v>
      </c>
      <c r="H229">
        <f>ROUND((HLOOKUP(E229,'Costs and losses lines'!$B$12:$D$17,4,0)/10000*D229)+(HLOOKUP(E229,'Costs and losses lines'!$B$12:$D$16,5,0)/100),3)</f>
        <v>0.03</v>
      </c>
      <c r="I229" t="str">
        <f t="shared" si="7"/>
        <v>DNK</v>
      </c>
    </row>
    <row r="230" spans="1:9" x14ac:dyDescent="0.25">
      <c r="A230" t="s">
        <v>1002</v>
      </c>
      <c r="B230" t="s">
        <v>415</v>
      </c>
      <c r="C230" t="s">
        <v>447</v>
      </c>
      <c r="D230">
        <f>ROUND(ACOS(COS(RADIANS(90-VLOOKUP(B230,Centerpoints!$A$2:$F$259,5,0)))*COS(RADIANS(90-VLOOKUP(C230,Centerpoints!$A$2:$F$259,5,0)))+SIN(RADIANS(90-VLOOKUP(B230,Centerpoints!$A$2:$F$259,5,0)))*SIN(RADIANS(90-VLOOKUP(C230,Centerpoints!$A$2:$F$259,5,0)))*COS(RADIANS(VLOOKUP(B230,Centerpoints!$A$2:$F$259,6,0)-VLOOKUP(C230,Centerpoints!$A$2:$F$259,6,0))))*6371,0)</f>
        <v>632</v>
      </c>
      <c r="E230" t="str">
        <f>IF(ISNA(VLOOKUP(LEFT(A230,LEN(A230)),$N$2:$N$270,1,0)),IF(D230&gt;'Costs and losses lines'!$E$32,"HVDC","HVAC"),"Subsea")</f>
        <v>HVDC</v>
      </c>
      <c r="F230" s="2">
        <f>ROUND(((HLOOKUP(E230,'Costs and losses lines'!$B$12:$D$14,2,0)*$J$2*D230)+(HLOOKUP(E230,'Costs and losses lines'!$B$12:$D$14,3,0)*$J$2*2))*'Costs and losses lines'!$E$24/1000,0)</f>
        <v>3619475</v>
      </c>
      <c r="G230" s="2">
        <f t="shared" si="6"/>
        <v>126682</v>
      </c>
      <c r="H230">
        <f>ROUND((HLOOKUP(E230,'Costs and losses lines'!$B$12:$D$17,4,0)/10000*D230)+(HLOOKUP(E230,'Costs and losses lines'!$B$12:$D$16,5,0)/100),3)</f>
        <v>3.5000000000000003E-2</v>
      </c>
      <c r="I230" t="str">
        <f t="shared" si="7"/>
        <v>BFA</v>
      </c>
    </row>
    <row r="231" spans="1:9" x14ac:dyDescent="0.25">
      <c r="A231" t="s">
        <v>1003</v>
      </c>
      <c r="B231" t="s">
        <v>622</v>
      </c>
      <c r="C231" t="s">
        <v>625</v>
      </c>
      <c r="D231">
        <f>ROUND(ACOS(COS(RADIANS(90-VLOOKUP(B231,Centerpoints!$A$2:$F$259,5,0)))*COS(RADIANS(90-VLOOKUP(C231,Centerpoints!$A$2:$F$259,5,0)))+SIN(RADIANS(90-VLOOKUP(B231,Centerpoints!$A$2:$F$259,5,0)))*SIN(RADIANS(90-VLOOKUP(C231,Centerpoints!$A$2:$F$259,5,0)))*COS(RADIANS(VLOOKUP(B231,Centerpoints!$A$2:$F$259,6,0)-VLOOKUP(C231,Centerpoints!$A$2:$F$259,6,0))))*6371,0)</f>
        <v>634</v>
      </c>
      <c r="E231" t="str">
        <f>IF(ISNA(VLOOKUP(LEFT(A231,LEN(A231)),$N$2:$N$270,1,0)),IF(D231&gt;'Costs and losses lines'!$E$32,"HVDC","HVAC"),"Subsea")</f>
        <v>HVDC</v>
      </c>
      <c r="F231" s="2">
        <f>ROUND(((HLOOKUP(E231,'Costs and losses lines'!$B$12:$D$14,2,0)*$J$2*D231)+(HLOOKUP(E231,'Costs and losses lines'!$B$12:$D$14,3,0)*$J$2*2))*'Costs and losses lines'!$E$24/1000,0)</f>
        <v>3623206</v>
      </c>
      <c r="G231" s="2">
        <f t="shared" si="6"/>
        <v>126812</v>
      </c>
      <c r="H231">
        <f>ROUND((HLOOKUP(E231,'Costs and losses lines'!$B$12:$D$17,4,0)/10000*D231)+(HLOOKUP(E231,'Costs and losses lines'!$B$12:$D$16,5,0)/100),3)</f>
        <v>3.5000000000000003E-2</v>
      </c>
      <c r="I231" t="str">
        <f t="shared" si="7"/>
        <v>RUS-CE-RU</v>
      </c>
    </row>
    <row r="232" spans="1:9" x14ac:dyDescent="0.25">
      <c r="A232" t="s">
        <v>1004</v>
      </c>
      <c r="B232" t="s">
        <v>397</v>
      </c>
      <c r="C232" t="s">
        <v>537</v>
      </c>
      <c r="D232">
        <f>ROUND(ACOS(COS(RADIANS(90-VLOOKUP(B232,Centerpoints!$A$2:$F$259,5,0)))*COS(RADIANS(90-VLOOKUP(C232,Centerpoints!$A$2:$F$259,5,0)))+SIN(RADIANS(90-VLOOKUP(B232,Centerpoints!$A$2:$F$259,5,0)))*SIN(RADIANS(90-VLOOKUP(C232,Centerpoints!$A$2:$F$259,5,0)))*COS(RADIANS(VLOOKUP(B232,Centerpoints!$A$2:$F$259,6,0)-VLOOKUP(C232,Centerpoints!$A$2:$F$259,6,0))))*6371,0)</f>
        <v>635</v>
      </c>
      <c r="E232" t="str">
        <f>IF(ISNA(VLOOKUP(LEFT(A232,LEN(A232)),$N$2:$N$270,1,0)),IF(D232&gt;'Costs and losses lines'!$E$32,"HVDC","HVAC"),"Subsea")</f>
        <v>HVDC</v>
      </c>
      <c r="F232" s="2">
        <f>ROUND(((HLOOKUP(E232,'Costs and losses lines'!$B$12:$D$14,2,0)*$J$2*D232)+(HLOOKUP(E232,'Costs and losses lines'!$B$12:$D$14,3,0)*$J$2*2))*'Costs and losses lines'!$E$24/1000,0)</f>
        <v>3625072</v>
      </c>
      <c r="G232" s="2">
        <f t="shared" si="6"/>
        <v>126878</v>
      </c>
      <c r="H232">
        <f>ROUND((HLOOKUP(E232,'Costs and losses lines'!$B$12:$D$17,4,0)/10000*D232)+(HLOOKUP(E232,'Costs and losses lines'!$B$12:$D$16,5,0)/100),3)</f>
        <v>3.5000000000000003E-2</v>
      </c>
      <c r="I232" t="str">
        <f t="shared" si="7"/>
        <v>DZA</v>
      </c>
    </row>
    <row r="233" spans="1:9" x14ac:dyDescent="0.25">
      <c r="A233" t="s">
        <v>1005</v>
      </c>
      <c r="B233" t="s">
        <v>600</v>
      </c>
      <c r="C233" t="s">
        <v>609</v>
      </c>
      <c r="D233">
        <f>ROUND(ACOS(COS(RADIANS(90-VLOOKUP(B233,Centerpoints!$A$2:$F$259,5,0)))*COS(RADIANS(90-VLOOKUP(C233,Centerpoints!$A$2:$F$259,5,0)))+SIN(RADIANS(90-VLOOKUP(B233,Centerpoints!$A$2:$F$259,5,0)))*SIN(RADIANS(90-VLOOKUP(C233,Centerpoints!$A$2:$F$259,5,0)))*COS(RADIANS(VLOOKUP(B233,Centerpoints!$A$2:$F$259,6,0)-VLOOKUP(C233,Centerpoints!$A$2:$F$259,6,0))))*6371,0)</f>
        <v>637</v>
      </c>
      <c r="E233" t="str">
        <f>IF(ISNA(VLOOKUP(LEFT(A233,LEN(A233)),$N$2:$N$270,1,0)),IF(D233&gt;'Costs and losses lines'!$E$32,"HVDC","HVAC"),"Subsea")</f>
        <v>HVDC</v>
      </c>
      <c r="F233" s="2">
        <f>ROUND(((HLOOKUP(E233,'Costs and losses lines'!$B$12:$D$14,2,0)*$J$2*D233)+(HLOOKUP(E233,'Costs and losses lines'!$B$12:$D$14,3,0)*$J$2*2))*'Costs and losses lines'!$E$24/1000,0)</f>
        <v>3628803</v>
      </c>
      <c r="G233" s="2">
        <f t="shared" si="6"/>
        <v>127008</v>
      </c>
      <c r="H233">
        <f>ROUND((HLOOKUP(E233,'Costs and losses lines'!$B$12:$D$17,4,0)/10000*D233)+(HLOOKUP(E233,'Costs and losses lines'!$B$12:$D$16,5,0)/100),3)</f>
        <v>3.5000000000000003E-2</v>
      </c>
      <c r="I233" t="str">
        <f t="shared" si="7"/>
        <v>CHN-SC-CH</v>
      </c>
    </row>
    <row r="234" spans="1:9" x14ac:dyDescent="0.25">
      <c r="A234" t="s">
        <v>1006</v>
      </c>
      <c r="B234" t="s">
        <v>579</v>
      </c>
      <c r="C234" t="s">
        <v>591</v>
      </c>
      <c r="D234">
        <f>ROUND(ACOS(COS(RADIANS(90-VLOOKUP(B234,Centerpoints!$A$2:$F$259,5,0)))*COS(RADIANS(90-VLOOKUP(C234,Centerpoints!$A$2:$F$259,5,0)))+SIN(RADIANS(90-VLOOKUP(B234,Centerpoints!$A$2:$F$259,5,0)))*SIN(RADIANS(90-VLOOKUP(C234,Centerpoints!$A$2:$F$259,5,0)))*COS(RADIANS(VLOOKUP(B234,Centerpoints!$A$2:$F$259,6,0)-VLOOKUP(C234,Centerpoints!$A$2:$F$259,6,0))))*6371,0)</f>
        <v>639</v>
      </c>
      <c r="E234" t="str">
        <f>IF(ISNA(VLOOKUP(LEFT(A234,LEN(A234)),$N$2:$N$270,1,0)),IF(D234&gt;'Costs and losses lines'!$E$32,"HVDC","HVAC"),"Subsea")</f>
        <v>HVDC</v>
      </c>
      <c r="F234" s="2">
        <f>ROUND(((HLOOKUP(E234,'Costs and losses lines'!$B$12:$D$14,2,0)*$J$2*D234)+(HLOOKUP(E234,'Costs and losses lines'!$B$12:$D$14,3,0)*$J$2*2))*'Costs and losses lines'!$E$24/1000,0)</f>
        <v>3632534</v>
      </c>
      <c r="G234" s="2">
        <f t="shared" si="6"/>
        <v>127139</v>
      </c>
      <c r="H234">
        <f>ROUND((HLOOKUP(E234,'Costs and losses lines'!$B$12:$D$17,4,0)/10000*D234)+(HLOOKUP(E234,'Costs and losses lines'!$B$12:$D$16,5,0)/100),3)</f>
        <v>3.5000000000000003E-2</v>
      </c>
      <c r="I234" t="str">
        <f t="shared" si="7"/>
        <v>CHN-CH-CH</v>
      </c>
    </row>
    <row r="235" spans="1:9" x14ac:dyDescent="0.25">
      <c r="A235" t="s">
        <v>1007</v>
      </c>
      <c r="B235" t="s">
        <v>455</v>
      </c>
      <c r="C235" t="s">
        <v>510</v>
      </c>
      <c r="D235">
        <f>ROUND(ACOS(COS(RADIANS(90-VLOOKUP(B235,Centerpoints!$A$2:$F$259,5,0)))*COS(RADIANS(90-VLOOKUP(C235,Centerpoints!$A$2:$F$259,5,0)))+SIN(RADIANS(90-VLOOKUP(B235,Centerpoints!$A$2:$F$259,5,0)))*SIN(RADIANS(90-VLOOKUP(C235,Centerpoints!$A$2:$F$259,5,0)))*COS(RADIANS(VLOOKUP(B235,Centerpoints!$A$2:$F$259,6,0)-VLOOKUP(C235,Centerpoints!$A$2:$F$259,6,0))))*6371,0)</f>
        <v>640</v>
      </c>
      <c r="E235" t="str">
        <f>IF(ISNA(VLOOKUP(LEFT(A235,LEN(A235)),$N$2:$N$270,1,0)),IF(D235&gt;'Costs and losses lines'!$E$32,"HVDC","HVAC"),"Subsea")</f>
        <v>HVDC</v>
      </c>
      <c r="F235" s="2">
        <f>ROUND(((HLOOKUP(E235,'Costs and losses lines'!$B$12:$D$14,2,0)*$J$2*D235)+(HLOOKUP(E235,'Costs and losses lines'!$B$12:$D$14,3,0)*$J$2*2))*'Costs and losses lines'!$E$24/1000,0)</f>
        <v>3634400</v>
      </c>
      <c r="G235" s="2">
        <f t="shared" si="6"/>
        <v>127204</v>
      </c>
      <c r="H235">
        <f>ROUND((HLOOKUP(E235,'Costs and losses lines'!$B$12:$D$17,4,0)/10000*D235)+(HLOOKUP(E235,'Costs and losses lines'!$B$12:$D$16,5,0)/100),3)</f>
        <v>3.5000000000000003E-2</v>
      </c>
      <c r="I235" t="str">
        <f t="shared" si="7"/>
        <v>HUN</v>
      </c>
    </row>
    <row r="236" spans="1:9" x14ac:dyDescent="0.25">
      <c r="A236" t="s">
        <v>712</v>
      </c>
      <c r="B236" t="s">
        <v>435</v>
      </c>
      <c r="C236" t="s">
        <v>464</v>
      </c>
      <c r="D236">
        <f>ROUND(ACOS(COS(RADIANS(90-VLOOKUP(B236,Centerpoints!$A$2:$F$259,5,0)))*COS(RADIANS(90-VLOOKUP(C236,Centerpoints!$A$2:$F$259,5,0)))+SIN(RADIANS(90-VLOOKUP(B236,Centerpoints!$A$2:$F$259,5,0)))*SIN(RADIANS(90-VLOOKUP(C236,Centerpoints!$A$2:$F$259,5,0)))*COS(RADIANS(VLOOKUP(B236,Centerpoints!$A$2:$F$259,6,0)-VLOOKUP(C236,Centerpoints!$A$2:$F$259,6,0))))*6371,0)</f>
        <v>494</v>
      </c>
      <c r="E236" t="str">
        <f>IF(ISNA(VLOOKUP(LEFT(A236,LEN(A236)),$N$2:$N$270,1,0)),IF(D236&gt;'Costs and losses lines'!$E$32,"HVDC","HVAC"),"Subsea")</f>
        <v>Subsea</v>
      </c>
      <c r="F236" s="2">
        <f>ROUND(((HLOOKUP(E236,'Costs and losses lines'!$B$12:$D$14,2,0)*$J$2*D236)+(HLOOKUP(E236,'Costs and losses lines'!$B$12:$D$14,3,0)*$J$2*2))*'Costs and losses lines'!$E$24/1000,0)</f>
        <v>3636013</v>
      </c>
      <c r="G236" s="2">
        <f t="shared" si="6"/>
        <v>127260</v>
      </c>
      <c r="H236">
        <f>ROUND((HLOOKUP(E236,'Costs and losses lines'!$B$12:$D$17,4,0)/10000*D236)+(HLOOKUP(E236,'Costs and losses lines'!$B$12:$D$16,5,0)/100),3)</f>
        <v>0.03</v>
      </c>
      <c r="I236" t="str">
        <f t="shared" si="7"/>
        <v>EGY</v>
      </c>
    </row>
    <row r="237" spans="1:9" x14ac:dyDescent="0.25">
      <c r="A237" t="s">
        <v>1008</v>
      </c>
      <c r="B237" t="s">
        <v>645</v>
      </c>
      <c r="C237" t="s">
        <v>652</v>
      </c>
      <c r="D237">
        <f>ROUND(ACOS(COS(RADIANS(90-VLOOKUP(B237,Centerpoints!$A$2:$F$259,5,0)))*COS(RADIANS(90-VLOOKUP(C237,Centerpoints!$A$2:$F$259,5,0)))+SIN(RADIANS(90-VLOOKUP(B237,Centerpoints!$A$2:$F$259,5,0)))*SIN(RADIANS(90-VLOOKUP(C237,Centerpoints!$A$2:$F$259,5,0)))*COS(RADIANS(VLOOKUP(B237,Centerpoints!$A$2:$F$259,6,0)-VLOOKUP(C237,Centerpoints!$A$2:$F$259,6,0))))*6371,0)</f>
        <v>642</v>
      </c>
      <c r="E237" t="str">
        <f>IF(ISNA(VLOOKUP(LEFT(A237,LEN(A237)),$N$2:$N$270,1,0)),IF(D237&gt;'Costs and losses lines'!$E$32,"HVDC","HVAC"),"Subsea")</f>
        <v>HVDC</v>
      </c>
      <c r="F237" s="2">
        <f>ROUND(((HLOOKUP(E237,'Costs and losses lines'!$B$12:$D$14,2,0)*$J$2*D237)+(HLOOKUP(E237,'Costs and losses lines'!$B$12:$D$14,3,0)*$J$2*2))*'Costs and losses lines'!$E$24/1000,0)</f>
        <v>3638131</v>
      </c>
      <c r="G237" s="2">
        <f t="shared" si="6"/>
        <v>127335</v>
      </c>
      <c r="H237">
        <f>ROUND((HLOOKUP(E237,'Costs and losses lines'!$B$12:$D$17,4,0)/10000*D237)+(HLOOKUP(E237,'Costs and losses lines'!$B$12:$D$16,5,0)/100),3)</f>
        <v>3.5000000000000003E-2</v>
      </c>
      <c r="I237" t="str">
        <f t="shared" si="7"/>
        <v>USA-RW-US</v>
      </c>
    </row>
    <row r="238" spans="1:9" x14ac:dyDescent="0.25">
      <c r="A238" t="s">
        <v>1009</v>
      </c>
      <c r="B238" t="s">
        <v>584</v>
      </c>
      <c r="C238" t="s">
        <v>591</v>
      </c>
      <c r="D238">
        <f>ROUND(ACOS(COS(RADIANS(90-VLOOKUP(B238,Centerpoints!$A$2:$F$259,5,0)))*COS(RADIANS(90-VLOOKUP(C238,Centerpoints!$A$2:$F$259,5,0)))+SIN(RADIANS(90-VLOOKUP(B238,Centerpoints!$A$2:$F$259,5,0)))*SIN(RADIANS(90-VLOOKUP(C238,Centerpoints!$A$2:$F$259,5,0)))*COS(RADIANS(VLOOKUP(B238,Centerpoints!$A$2:$F$259,6,0)-VLOOKUP(C238,Centerpoints!$A$2:$F$259,6,0))))*6371,0)</f>
        <v>643</v>
      </c>
      <c r="E238" t="str">
        <f>IF(ISNA(VLOOKUP(LEFT(A238,LEN(A238)),$N$2:$N$270,1,0)),IF(D238&gt;'Costs and losses lines'!$E$32,"HVDC","HVAC"),"Subsea")</f>
        <v>HVDC</v>
      </c>
      <c r="F238" s="2">
        <f>ROUND(((HLOOKUP(E238,'Costs and losses lines'!$B$12:$D$14,2,0)*$J$2*D238)+(HLOOKUP(E238,'Costs and losses lines'!$B$12:$D$14,3,0)*$J$2*2))*'Costs and losses lines'!$E$24/1000,0)</f>
        <v>3639997</v>
      </c>
      <c r="G238" s="2">
        <f t="shared" si="6"/>
        <v>127400</v>
      </c>
      <c r="H238">
        <f>ROUND((HLOOKUP(E238,'Costs and losses lines'!$B$12:$D$17,4,0)/10000*D238)+(HLOOKUP(E238,'Costs and losses lines'!$B$12:$D$16,5,0)/100),3)</f>
        <v>3.5999999999999997E-2</v>
      </c>
      <c r="I238" t="str">
        <f t="shared" si="7"/>
        <v>CHN-GU-CH</v>
      </c>
    </row>
    <row r="239" spans="1:9" x14ac:dyDescent="0.25">
      <c r="A239" t="s">
        <v>1010</v>
      </c>
      <c r="B239" t="s">
        <v>592</v>
      </c>
      <c r="C239" t="s">
        <v>603</v>
      </c>
      <c r="D239">
        <f>ROUND(ACOS(COS(RADIANS(90-VLOOKUP(B239,Centerpoints!$A$2:$F$259,5,0)))*COS(RADIANS(90-VLOOKUP(C239,Centerpoints!$A$2:$F$259,5,0)))+SIN(RADIANS(90-VLOOKUP(B239,Centerpoints!$A$2:$F$259,5,0)))*SIN(RADIANS(90-VLOOKUP(C239,Centerpoints!$A$2:$F$259,5,0)))*COS(RADIANS(VLOOKUP(B239,Centerpoints!$A$2:$F$259,6,0)-VLOOKUP(C239,Centerpoints!$A$2:$F$259,6,0))))*6371,0)</f>
        <v>650</v>
      </c>
      <c r="E239" t="str">
        <f>IF(ISNA(VLOOKUP(LEFT(A239,LEN(A239)),$N$2:$N$270,1,0)),IF(D239&gt;'Costs and losses lines'!$E$32,"HVDC","HVAC"),"Subsea")</f>
        <v>HVDC</v>
      </c>
      <c r="F239" s="2">
        <f>ROUND(((HLOOKUP(E239,'Costs and losses lines'!$B$12:$D$14,2,0)*$J$2*D239)+(HLOOKUP(E239,'Costs and losses lines'!$B$12:$D$14,3,0)*$J$2*2))*'Costs and losses lines'!$E$24/1000,0)</f>
        <v>3653056</v>
      </c>
      <c r="G239" s="2">
        <f t="shared" si="6"/>
        <v>127857</v>
      </c>
      <c r="H239">
        <f>ROUND((HLOOKUP(E239,'Costs and losses lines'!$B$12:$D$17,4,0)/10000*D239)+(HLOOKUP(E239,'Costs and losses lines'!$B$12:$D$16,5,0)/100),3)</f>
        <v>3.5999999999999997E-2</v>
      </c>
      <c r="I239" t="str">
        <f t="shared" si="7"/>
        <v>CHN-HU-CH</v>
      </c>
    </row>
    <row r="240" spans="1:9" x14ac:dyDescent="0.25">
      <c r="A240" t="s">
        <v>1011</v>
      </c>
      <c r="B240" t="s">
        <v>406</v>
      </c>
      <c r="C240" t="s">
        <v>446</v>
      </c>
      <c r="D240">
        <f>ROUND(ACOS(COS(RADIANS(90-VLOOKUP(B240,Centerpoints!$A$2:$F$259,5,0)))*COS(RADIANS(90-VLOOKUP(C240,Centerpoints!$A$2:$F$259,5,0)))+SIN(RADIANS(90-VLOOKUP(B240,Centerpoints!$A$2:$F$259,5,0)))*SIN(RADIANS(90-VLOOKUP(C240,Centerpoints!$A$2:$F$259,5,0)))*COS(RADIANS(VLOOKUP(B240,Centerpoints!$A$2:$F$259,6,0)-VLOOKUP(C240,Centerpoints!$A$2:$F$259,6,0))))*6371,0)</f>
        <v>652</v>
      </c>
      <c r="E240" t="str">
        <f>IF(ISNA(VLOOKUP(LEFT(A240,LEN(A240)),$N$2:$N$270,1,0)),IF(D240&gt;'Costs and losses lines'!$E$32,"HVDC","HVAC"),"Subsea")</f>
        <v>HVDC</v>
      </c>
      <c r="F240" s="2">
        <f>ROUND(((HLOOKUP(E240,'Costs and losses lines'!$B$12:$D$14,2,0)*$J$2*D240)+(HLOOKUP(E240,'Costs and losses lines'!$B$12:$D$14,3,0)*$J$2*2))*'Costs and losses lines'!$E$24/1000,0)</f>
        <v>3656787</v>
      </c>
      <c r="G240" s="2">
        <f t="shared" si="6"/>
        <v>127988</v>
      </c>
      <c r="H240">
        <f>ROUND((HLOOKUP(E240,'Costs and losses lines'!$B$12:$D$17,4,0)/10000*D240)+(HLOOKUP(E240,'Costs and losses lines'!$B$12:$D$16,5,0)/100),3)</f>
        <v>3.5999999999999997E-2</v>
      </c>
      <c r="I240" t="str">
        <f t="shared" si="7"/>
        <v>BEL</v>
      </c>
    </row>
    <row r="241" spans="1:9" x14ac:dyDescent="0.25">
      <c r="A241" t="s">
        <v>1012</v>
      </c>
      <c r="B241" t="s">
        <v>553</v>
      </c>
      <c r="C241" t="s">
        <v>556</v>
      </c>
      <c r="D241">
        <f>ROUND(ACOS(COS(RADIANS(90-VLOOKUP(B241,Centerpoints!$A$2:$F$259,5,0)))*COS(RADIANS(90-VLOOKUP(C241,Centerpoints!$A$2:$F$259,5,0)))+SIN(RADIANS(90-VLOOKUP(B241,Centerpoints!$A$2:$F$259,5,0)))*SIN(RADIANS(90-VLOOKUP(C241,Centerpoints!$A$2:$F$259,5,0)))*COS(RADIANS(VLOOKUP(B241,Centerpoints!$A$2:$F$259,6,0)-VLOOKUP(C241,Centerpoints!$A$2:$F$259,6,0))))*6371,0)</f>
        <v>654</v>
      </c>
      <c r="E241" t="str">
        <f>IF(ISNA(VLOOKUP(LEFT(A241,LEN(A241)),$N$2:$N$270,1,0)),IF(D241&gt;'Costs and losses lines'!$E$32,"HVDC","HVAC"),"Subsea")</f>
        <v>HVDC</v>
      </c>
      <c r="F241" s="2">
        <f>ROUND(((HLOOKUP(E241,'Costs and losses lines'!$B$12:$D$14,2,0)*$J$2*D241)+(HLOOKUP(E241,'Costs and losses lines'!$B$12:$D$14,3,0)*$J$2*2))*'Costs and losses lines'!$E$24/1000,0)</f>
        <v>3660518</v>
      </c>
      <c r="G241" s="2">
        <f t="shared" si="6"/>
        <v>128118</v>
      </c>
      <c r="H241">
        <f>ROUND((HLOOKUP(E241,'Costs and losses lines'!$B$12:$D$17,4,0)/10000*D241)+(HLOOKUP(E241,'Costs and losses lines'!$B$12:$D$16,5,0)/100),3)</f>
        <v>3.5999999999999997E-2</v>
      </c>
      <c r="I241" t="str">
        <f t="shared" si="7"/>
        <v>AUS-SA-AU</v>
      </c>
    </row>
    <row r="242" spans="1:9" x14ac:dyDescent="0.25">
      <c r="A242" t="s">
        <v>1013</v>
      </c>
      <c r="B242" t="s">
        <v>611</v>
      </c>
      <c r="C242" t="s">
        <v>492</v>
      </c>
      <c r="D242">
        <f>ROUND(ACOS(COS(RADIANS(90-VLOOKUP(B242,Centerpoints!$A$2:$F$259,5,0)))*COS(RADIANS(90-VLOOKUP(C242,Centerpoints!$A$2:$F$259,5,0)))+SIN(RADIANS(90-VLOOKUP(B242,Centerpoints!$A$2:$F$259,5,0)))*SIN(RADIANS(90-VLOOKUP(C242,Centerpoints!$A$2:$F$259,5,0)))*COS(RADIANS(VLOOKUP(B242,Centerpoints!$A$2:$F$259,6,0)-VLOOKUP(C242,Centerpoints!$A$2:$F$259,6,0))))*6371,0)</f>
        <v>655</v>
      </c>
      <c r="E242" t="str">
        <f>IF(ISNA(VLOOKUP(LEFT(A242,LEN(A242)),$N$2:$N$270,1,0)),IF(D242&gt;'Costs and losses lines'!$E$32,"HVDC","HVAC"),"Subsea")</f>
        <v>HVDC</v>
      </c>
      <c r="F242" s="2">
        <f>ROUND(((HLOOKUP(E242,'Costs and losses lines'!$B$12:$D$14,2,0)*$J$2*D242)+(HLOOKUP(E242,'Costs and losses lines'!$B$12:$D$14,3,0)*$J$2*2))*'Costs and losses lines'!$E$24/1000,0)</f>
        <v>3662384</v>
      </c>
      <c r="G242" s="2">
        <f t="shared" si="6"/>
        <v>128183</v>
      </c>
      <c r="H242">
        <f>ROUND((HLOOKUP(E242,'Costs and losses lines'!$B$12:$D$17,4,0)/10000*D242)+(HLOOKUP(E242,'Costs and losses lines'!$B$12:$D$16,5,0)/100),3)</f>
        <v>3.5999999999999997E-2</v>
      </c>
      <c r="I242" t="str">
        <f t="shared" si="7"/>
        <v>IND-EA</v>
      </c>
    </row>
    <row r="243" spans="1:9" x14ac:dyDescent="0.25">
      <c r="A243" t="s">
        <v>1014</v>
      </c>
      <c r="B243" t="s">
        <v>475</v>
      </c>
      <c r="C243" t="s">
        <v>625</v>
      </c>
      <c r="D243">
        <f>ROUND(ACOS(COS(RADIANS(90-VLOOKUP(B243,Centerpoints!$A$2:$F$259,5,0)))*COS(RADIANS(90-VLOOKUP(C243,Centerpoints!$A$2:$F$259,5,0)))+SIN(RADIANS(90-VLOOKUP(B243,Centerpoints!$A$2:$F$259,5,0)))*SIN(RADIANS(90-VLOOKUP(C243,Centerpoints!$A$2:$F$259,5,0)))*COS(RADIANS(VLOOKUP(B243,Centerpoints!$A$2:$F$259,6,0)-VLOOKUP(C243,Centerpoints!$A$2:$F$259,6,0))))*6371,0)</f>
        <v>657</v>
      </c>
      <c r="E243" t="str">
        <f>IF(ISNA(VLOOKUP(LEFT(A243,LEN(A243)),$N$2:$N$270,1,0)),IF(D243&gt;'Costs and losses lines'!$E$32,"HVDC","HVAC"),"Subsea")</f>
        <v>HVDC</v>
      </c>
      <c r="F243" s="2">
        <f>ROUND(((HLOOKUP(E243,'Costs and losses lines'!$B$12:$D$14,2,0)*$J$2*D243)+(HLOOKUP(E243,'Costs and losses lines'!$B$12:$D$14,3,0)*$J$2*2))*'Costs and losses lines'!$E$24/1000,0)</f>
        <v>3666115</v>
      </c>
      <c r="G243" s="2">
        <f t="shared" si="6"/>
        <v>128314</v>
      </c>
      <c r="H243">
        <f>ROUND((HLOOKUP(E243,'Costs and losses lines'!$B$12:$D$17,4,0)/10000*D243)+(HLOOKUP(E243,'Costs and losses lines'!$B$12:$D$16,5,0)/100),3)</f>
        <v>3.5999999999999997E-2</v>
      </c>
      <c r="I243" t="str">
        <f t="shared" si="7"/>
        <v>LTU-RU</v>
      </c>
    </row>
    <row r="244" spans="1:9" x14ac:dyDescent="0.25">
      <c r="A244" t="s">
        <v>1015</v>
      </c>
      <c r="B244" t="s">
        <v>569</v>
      </c>
      <c r="C244" t="s">
        <v>638</v>
      </c>
      <c r="D244">
        <f>ROUND(ACOS(COS(RADIANS(90-VLOOKUP(B244,Centerpoints!$A$2:$F$259,5,0)))*COS(RADIANS(90-VLOOKUP(C244,Centerpoints!$A$2:$F$259,5,0)))+SIN(RADIANS(90-VLOOKUP(B244,Centerpoints!$A$2:$F$259,5,0)))*SIN(RADIANS(90-VLOOKUP(C244,Centerpoints!$A$2:$F$259,5,0)))*COS(RADIANS(VLOOKUP(B244,Centerpoints!$A$2:$F$259,6,0)-VLOOKUP(C244,Centerpoints!$A$2:$F$259,6,0))))*6371,0)</f>
        <v>657</v>
      </c>
      <c r="E244" t="str">
        <f>IF(ISNA(VLOOKUP(LEFT(A244,LEN(A244)),$N$2:$N$270,1,0)),IF(D244&gt;'Costs and losses lines'!$E$32,"HVDC","HVAC"),"Subsea")</f>
        <v>HVDC</v>
      </c>
      <c r="F244" s="2">
        <f>ROUND(((HLOOKUP(E244,'Costs and losses lines'!$B$12:$D$14,2,0)*$J$2*D244)+(HLOOKUP(E244,'Costs and losses lines'!$B$12:$D$14,3,0)*$J$2*2))*'Costs and losses lines'!$E$24/1000,0)</f>
        <v>3666115</v>
      </c>
      <c r="G244" s="2">
        <f t="shared" si="6"/>
        <v>128314</v>
      </c>
      <c r="H244">
        <f>ROUND((HLOOKUP(E244,'Costs and losses lines'!$B$12:$D$17,4,0)/10000*D244)+(HLOOKUP(E244,'Costs and losses lines'!$B$12:$D$16,5,0)/100),3)</f>
        <v>3.5999999999999997E-2</v>
      </c>
      <c r="I244" t="str">
        <f t="shared" si="7"/>
        <v>CAN-AR-US</v>
      </c>
    </row>
    <row r="245" spans="1:9" x14ac:dyDescent="0.25">
      <c r="A245" t="s">
        <v>1016</v>
      </c>
      <c r="B245" t="s">
        <v>637</v>
      </c>
      <c r="C245" t="s">
        <v>649</v>
      </c>
      <c r="D245">
        <f>ROUND(ACOS(COS(RADIANS(90-VLOOKUP(B245,Centerpoints!$A$2:$F$259,5,0)))*COS(RADIANS(90-VLOOKUP(C245,Centerpoints!$A$2:$F$259,5,0)))+SIN(RADIANS(90-VLOOKUP(B245,Centerpoints!$A$2:$F$259,5,0)))*SIN(RADIANS(90-VLOOKUP(C245,Centerpoints!$A$2:$F$259,5,0)))*COS(RADIANS(VLOOKUP(B245,Centerpoints!$A$2:$F$259,6,0)-VLOOKUP(C245,Centerpoints!$A$2:$F$259,6,0))))*6371,0)</f>
        <v>658</v>
      </c>
      <c r="E245" t="str">
        <f>IF(ISNA(VLOOKUP(LEFT(A245,LEN(A245)),$N$2:$N$270,1,0)),IF(D245&gt;'Costs and losses lines'!$E$32,"HVDC","HVAC"),"Subsea")</f>
        <v>HVDC</v>
      </c>
      <c r="F245" s="2">
        <f>ROUND(((HLOOKUP(E245,'Costs and losses lines'!$B$12:$D$14,2,0)*$J$2*D245)+(HLOOKUP(E245,'Costs and losses lines'!$B$12:$D$14,3,0)*$J$2*2))*'Costs and losses lines'!$E$24/1000,0)</f>
        <v>3667981</v>
      </c>
      <c r="G245" s="2">
        <f t="shared" si="6"/>
        <v>128379</v>
      </c>
      <c r="H245">
        <f>ROUND((HLOOKUP(E245,'Costs and losses lines'!$B$12:$D$17,4,0)/10000*D245)+(HLOOKUP(E245,'Costs and losses lines'!$B$12:$D$16,5,0)/100),3)</f>
        <v>3.5999999999999997E-2</v>
      </c>
      <c r="I245" t="str">
        <f t="shared" si="7"/>
        <v>USA-MW-US</v>
      </c>
    </row>
    <row r="246" spans="1:9" x14ac:dyDescent="0.25">
      <c r="A246" t="s">
        <v>1017</v>
      </c>
      <c r="B246" t="s">
        <v>632</v>
      </c>
      <c r="C246" t="s">
        <v>650</v>
      </c>
      <c r="D246">
        <f>ROUND(ACOS(COS(RADIANS(90-VLOOKUP(B246,Centerpoints!$A$2:$F$259,5,0)))*COS(RADIANS(90-VLOOKUP(C246,Centerpoints!$A$2:$F$259,5,0)))+SIN(RADIANS(90-VLOOKUP(B246,Centerpoints!$A$2:$F$259,5,0)))*SIN(RADIANS(90-VLOOKUP(C246,Centerpoints!$A$2:$F$259,5,0)))*COS(RADIANS(VLOOKUP(B246,Centerpoints!$A$2:$F$259,6,0)-VLOOKUP(C246,Centerpoints!$A$2:$F$259,6,0))))*6371,0)</f>
        <v>662</v>
      </c>
      <c r="E246" t="str">
        <f>IF(ISNA(VLOOKUP(LEFT(A246,LEN(A246)),$N$2:$N$270,1,0)),IF(D246&gt;'Costs and losses lines'!$E$32,"HVDC","HVAC"),"Subsea")</f>
        <v>HVDC</v>
      </c>
      <c r="F246" s="2">
        <f>ROUND(((HLOOKUP(E246,'Costs and losses lines'!$B$12:$D$14,2,0)*$J$2*D246)+(HLOOKUP(E246,'Costs and losses lines'!$B$12:$D$14,3,0)*$J$2*2))*'Costs and losses lines'!$E$24/1000,0)</f>
        <v>3675443</v>
      </c>
      <c r="G246" s="2">
        <f t="shared" si="6"/>
        <v>128641</v>
      </c>
      <c r="H246">
        <f>ROUND((HLOOKUP(E246,'Costs and losses lines'!$B$12:$D$17,4,0)/10000*D246)+(HLOOKUP(E246,'Costs and losses lines'!$B$12:$D$16,5,0)/100),3)</f>
        <v>3.5999999999999997E-2</v>
      </c>
      <c r="I246" t="str">
        <f t="shared" si="7"/>
        <v>USA-ER-US</v>
      </c>
    </row>
    <row r="247" spans="1:9" x14ac:dyDescent="0.25">
      <c r="A247" t="s">
        <v>1018</v>
      </c>
      <c r="B247" t="s">
        <v>646</v>
      </c>
      <c r="C247" t="s">
        <v>648</v>
      </c>
      <c r="D247">
        <f>ROUND(ACOS(COS(RADIANS(90-VLOOKUP(B247,Centerpoints!$A$2:$F$259,5,0)))*COS(RADIANS(90-VLOOKUP(C247,Centerpoints!$A$2:$F$259,5,0)))+SIN(RADIANS(90-VLOOKUP(B247,Centerpoints!$A$2:$F$259,5,0)))*SIN(RADIANS(90-VLOOKUP(C247,Centerpoints!$A$2:$F$259,5,0)))*COS(RADIANS(VLOOKUP(B247,Centerpoints!$A$2:$F$259,6,0)-VLOOKUP(C247,Centerpoints!$A$2:$F$259,6,0))))*6371,0)</f>
        <v>662</v>
      </c>
      <c r="E247" t="str">
        <f>IF(ISNA(VLOOKUP(LEFT(A247,LEN(A247)),$N$2:$N$270,1,0)),IF(D247&gt;'Costs and losses lines'!$E$32,"HVDC","HVAC"),"Subsea")</f>
        <v>HVDC</v>
      </c>
      <c r="F247" s="2">
        <f>ROUND(((HLOOKUP(E247,'Costs and losses lines'!$B$12:$D$14,2,0)*$J$2*D247)+(HLOOKUP(E247,'Costs and losses lines'!$B$12:$D$14,3,0)*$J$2*2))*'Costs and losses lines'!$E$24/1000,0)</f>
        <v>3675443</v>
      </c>
      <c r="G247" s="2">
        <f t="shared" si="6"/>
        <v>128641</v>
      </c>
      <c r="H247">
        <f>ROUND((HLOOKUP(E247,'Costs and losses lines'!$B$12:$D$17,4,0)/10000*D247)+(HLOOKUP(E247,'Costs and losses lines'!$B$12:$D$16,5,0)/100),3)</f>
        <v>3.5999999999999997E-2</v>
      </c>
      <c r="I247" t="str">
        <f t="shared" si="7"/>
        <v>USA-SA-US</v>
      </c>
    </row>
    <row r="248" spans="1:9" x14ac:dyDescent="0.25">
      <c r="A248" t="s">
        <v>1019</v>
      </c>
      <c r="B248" t="s">
        <v>465</v>
      </c>
      <c r="C248" t="s">
        <v>545</v>
      </c>
      <c r="D248">
        <f>ROUND(ACOS(COS(RADIANS(90-VLOOKUP(B248,Centerpoints!$A$2:$F$259,5,0)))*COS(RADIANS(90-VLOOKUP(C248,Centerpoints!$A$2:$F$259,5,0)))+SIN(RADIANS(90-VLOOKUP(B248,Centerpoints!$A$2:$F$259,5,0)))*SIN(RADIANS(90-VLOOKUP(C248,Centerpoints!$A$2:$F$259,5,0)))*COS(RADIANS(VLOOKUP(B248,Centerpoints!$A$2:$F$259,6,0)-VLOOKUP(C248,Centerpoints!$A$2:$F$259,6,0))))*6371,0)</f>
        <v>665</v>
      </c>
      <c r="E248" t="str">
        <f>IF(ISNA(VLOOKUP(LEFT(A248,LEN(A248)),$N$2:$N$270,1,0)),IF(D248&gt;'Costs and losses lines'!$E$32,"HVDC","HVAC"),"Subsea")</f>
        <v>HVDC</v>
      </c>
      <c r="F248" s="2">
        <f>ROUND(((HLOOKUP(E248,'Costs and losses lines'!$B$12:$D$14,2,0)*$J$2*D248)+(HLOOKUP(E248,'Costs and losses lines'!$B$12:$D$14,3,0)*$J$2*2))*'Costs and losses lines'!$E$24/1000,0)</f>
        <v>3681040</v>
      </c>
      <c r="G248" s="2">
        <f t="shared" si="6"/>
        <v>128836</v>
      </c>
      <c r="H248">
        <f>ROUND((HLOOKUP(E248,'Costs and losses lines'!$B$12:$D$17,4,0)/10000*D248)+(HLOOKUP(E248,'Costs and losses lines'!$B$12:$D$16,5,0)/100),3)</f>
        <v>3.5999999999999997E-2</v>
      </c>
      <c r="I248" t="str">
        <f t="shared" si="7"/>
        <v>KAZ</v>
      </c>
    </row>
    <row r="249" spans="1:9" x14ac:dyDescent="0.25">
      <c r="A249" t="s">
        <v>1020</v>
      </c>
      <c r="B249" t="s">
        <v>583</v>
      </c>
      <c r="C249" t="s">
        <v>595</v>
      </c>
      <c r="D249">
        <f>ROUND(ACOS(COS(RADIANS(90-VLOOKUP(B249,Centerpoints!$A$2:$F$259,5,0)))*COS(RADIANS(90-VLOOKUP(C249,Centerpoints!$A$2:$F$259,5,0)))+SIN(RADIANS(90-VLOOKUP(B249,Centerpoints!$A$2:$F$259,5,0)))*SIN(RADIANS(90-VLOOKUP(C249,Centerpoints!$A$2:$F$259,5,0)))*COS(RADIANS(VLOOKUP(B249,Centerpoints!$A$2:$F$259,6,0)-VLOOKUP(C249,Centerpoints!$A$2:$F$259,6,0))))*6371,0)</f>
        <v>666</v>
      </c>
      <c r="E249" t="str">
        <f>IF(ISNA(VLOOKUP(LEFT(A249,LEN(A249)),$N$2:$N$270,1,0)),IF(D249&gt;'Costs and losses lines'!$E$32,"HVDC","HVAC"),"Subsea")</f>
        <v>HVDC</v>
      </c>
      <c r="F249" s="2">
        <f>ROUND(((HLOOKUP(E249,'Costs and losses lines'!$B$12:$D$14,2,0)*$J$2*D249)+(HLOOKUP(E249,'Costs and losses lines'!$B$12:$D$14,3,0)*$J$2*2))*'Costs and losses lines'!$E$24/1000,0)</f>
        <v>3682905</v>
      </c>
      <c r="G249" s="2">
        <f t="shared" si="6"/>
        <v>128902</v>
      </c>
      <c r="H249">
        <f>ROUND((HLOOKUP(E249,'Costs and losses lines'!$B$12:$D$17,4,0)/10000*D249)+(HLOOKUP(E249,'Costs and losses lines'!$B$12:$D$16,5,0)/100),3)</f>
        <v>3.5999999999999997E-2</v>
      </c>
      <c r="I249" t="str">
        <f t="shared" si="7"/>
        <v>CHN-GD-CH</v>
      </c>
    </row>
    <row r="250" spans="1:9" x14ac:dyDescent="0.25">
      <c r="A250" t="s">
        <v>1021</v>
      </c>
      <c r="B250" t="s">
        <v>458</v>
      </c>
      <c r="C250" t="s">
        <v>539</v>
      </c>
      <c r="D250">
        <f>ROUND(ACOS(COS(RADIANS(90-VLOOKUP(B250,Centerpoints!$A$2:$F$259,5,0)))*COS(RADIANS(90-VLOOKUP(C250,Centerpoints!$A$2:$F$259,5,0)))+SIN(RADIANS(90-VLOOKUP(B250,Centerpoints!$A$2:$F$259,5,0)))*SIN(RADIANS(90-VLOOKUP(C250,Centerpoints!$A$2:$F$259,5,0)))*COS(RADIANS(VLOOKUP(B250,Centerpoints!$A$2:$F$259,6,0)-VLOOKUP(C250,Centerpoints!$A$2:$F$259,6,0))))*6371,0)</f>
        <v>669</v>
      </c>
      <c r="E250" t="str">
        <f>IF(ISNA(VLOOKUP(LEFT(A250,LEN(A250)),$N$2:$N$270,1,0)),IF(D250&gt;'Costs and losses lines'!$E$32,"HVDC","HVAC"),"Subsea")</f>
        <v>HVDC</v>
      </c>
      <c r="F250" s="2">
        <f>ROUND(((HLOOKUP(E250,'Costs and losses lines'!$B$12:$D$14,2,0)*$J$2*D250)+(HLOOKUP(E250,'Costs and losses lines'!$B$12:$D$14,3,0)*$J$2*2))*'Costs and losses lines'!$E$24/1000,0)</f>
        <v>3688502</v>
      </c>
      <c r="G250" s="2">
        <f t="shared" si="6"/>
        <v>129098</v>
      </c>
      <c r="H250">
        <f>ROUND((HLOOKUP(E250,'Costs and losses lines'!$B$12:$D$17,4,0)/10000*D250)+(HLOOKUP(E250,'Costs and losses lines'!$B$12:$D$16,5,0)/100),3)</f>
        <v>3.5999999999999997E-2</v>
      </c>
      <c r="I250" t="str">
        <f t="shared" si="7"/>
        <v>IRN</v>
      </c>
    </row>
    <row r="251" spans="1:9" x14ac:dyDescent="0.25">
      <c r="A251" t="s">
        <v>1022</v>
      </c>
      <c r="B251" t="s">
        <v>528</v>
      </c>
      <c r="C251" t="s">
        <v>446</v>
      </c>
      <c r="D251">
        <f>ROUND(ACOS(COS(RADIANS(90-VLOOKUP(B251,Centerpoints!$A$2:$F$259,5,0)))*COS(RADIANS(90-VLOOKUP(C251,Centerpoints!$A$2:$F$259,5,0)))+SIN(RADIANS(90-VLOOKUP(B251,Centerpoints!$A$2:$F$259,5,0)))*SIN(RADIANS(90-VLOOKUP(C251,Centerpoints!$A$2:$F$259,5,0)))*COS(RADIANS(VLOOKUP(B251,Centerpoints!$A$2:$F$259,6,0)-VLOOKUP(C251,Centerpoints!$A$2:$F$259,6,0))))*6371,0)</f>
        <v>669</v>
      </c>
      <c r="E251" t="str">
        <f>IF(ISNA(VLOOKUP(LEFT(A251,LEN(A251)),$N$2:$N$270,1,0)),IF(D251&gt;'Costs and losses lines'!$E$32,"HVDC","HVAC"),"Subsea")</f>
        <v>HVDC</v>
      </c>
      <c r="F251" s="2">
        <f>ROUND(((HLOOKUP(E251,'Costs and losses lines'!$B$12:$D$14,2,0)*$J$2*D251)+(HLOOKUP(E251,'Costs and losses lines'!$B$12:$D$14,3,0)*$J$2*2))*'Costs and losses lines'!$E$24/1000,0)</f>
        <v>3688502</v>
      </c>
      <c r="G251" s="2">
        <f t="shared" si="6"/>
        <v>129098</v>
      </c>
      <c r="H251">
        <f>ROUND((HLOOKUP(E251,'Costs and losses lines'!$B$12:$D$17,4,0)/10000*D251)+(HLOOKUP(E251,'Costs and losses lines'!$B$12:$D$16,5,0)/100),3)</f>
        <v>3.5999999999999997E-2</v>
      </c>
      <c r="I251" t="str">
        <f t="shared" si="7"/>
        <v>CHE</v>
      </c>
    </row>
    <row r="252" spans="1:9" x14ac:dyDescent="0.25">
      <c r="A252" t="s">
        <v>1023</v>
      </c>
      <c r="B252" t="s">
        <v>643</v>
      </c>
      <c r="C252" t="s">
        <v>645</v>
      </c>
      <c r="D252">
        <f>ROUND(ACOS(COS(RADIANS(90-VLOOKUP(B252,Centerpoints!$A$2:$F$259,5,0)))*COS(RADIANS(90-VLOOKUP(C252,Centerpoints!$A$2:$F$259,5,0)))+SIN(RADIANS(90-VLOOKUP(B252,Centerpoints!$A$2:$F$259,5,0)))*SIN(RADIANS(90-VLOOKUP(C252,Centerpoints!$A$2:$F$259,5,0)))*COS(RADIANS(VLOOKUP(B252,Centerpoints!$A$2:$F$259,6,0)-VLOOKUP(C252,Centerpoints!$A$2:$F$259,6,0))))*6371,0)</f>
        <v>669</v>
      </c>
      <c r="E252" t="str">
        <f>IF(ISNA(VLOOKUP(LEFT(A252,LEN(A252)),$N$2:$N$270,1,0)),IF(D252&gt;'Costs and losses lines'!$E$32,"HVDC","HVAC"),"Subsea")</f>
        <v>HVDC</v>
      </c>
      <c r="F252" s="2">
        <f>ROUND(((HLOOKUP(E252,'Costs and losses lines'!$B$12:$D$14,2,0)*$J$2*D252)+(HLOOKUP(E252,'Costs and losses lines'!$B$12:$D$14,3,0)*$J$2*2))*'Costs and losses lines'!$E$24/1000,0)</f>
        <v>3688502</v>
      </c>
      <c r="G252" s="2">
        <f t="shared" si="6"/>
        <v>129098</v>
      </c>
      <c r="H252">
        <f>ROUND((HLOOKUP(E252,'Costs and losses lines'!$B$12:$D$17,4,0)/10000*D252)+(HLOOKUP(E252,'Costs and losses lines'!$B$12:$D$16,5,0)/100),3)</f>
        <v>3.5999999999999997E-2</v>
      </c>
      <c r="I252" t="str">
        <f t="shared" si="7"/>
        <v>USA-RE-US</v>
      </c>
    </row>
    <row r="253" spans="1:9" x14ac:dyDescent="0.25">
      <c r="A253" t="s">
        <v>1024</v>
      </c>
      <c r="B253" t="s">
        <v>466</v>
      </c>
      <c r="C253" t="s">
        <v>532</v>
      </c>
      <c r="D253">
        <f>ROUND(ACOS(COS(RADIANS(90-VLOOKUP(B253,Centerpoints!$A$2:$F$259,5,0)))*COS(RADIANS(90-VLOOKUP(C253,Centerpoints!$A$2:$F$259,5,0)))+SIN(RADIANS(90-VLOOKUP(B253,Centerpoints!$A$2:$F$259,5,0)))*SIN(RADIANS(90-VLOOKUP(C253,Centerpoints!$A$2:$F$259,5,0)))*COS(RADIANS(VLOOKUP(B253,Centerpoints!$A$2:$F$259,6,0)-VLOOKUP(C253,Centerpoints!$A$2:$F$259,6,0))))*6371,0)</f>
        <v>671</v>
      </c>
      <c r="E253" t="str">
        <f>IF(ISNA(VLOOKUP(LEFT(A253,LEN(A253)),$N$2:$N$270,1,0)),IF(D253&gt;'Costs and losses lines'!$E$32,"HVDC","HVAC"),"Subsea")</f>
        <v>HVDC</v>
      </c>
      <c r="F253" s="2">
        <f>ROUND(((HLOOKUP(E253,'Costs and losses lines'!$B$12:$D$14,2,0)*$J$2*D253)+(HLOOKUP(E253,'Costs and losses lines'!$B$12:$D$14,3,0)*$J$2*2))*'Costs and losses lines'!$E$24/1000,0)</f>
        <v>3692233</v>
      </c>
      <c r="G253" s="2">
        <f t="shared" si="6"/>
        <v>129228</v>
      </c>
      <c r="H253">
        <f>ROUND((HLOOKUP(E253,'Costs and losses lines'!$B$12:$D$17,4,0)/10000*D253)+(HLOOKUP(E253,'Costs and losses lines'!$B$12:$D$16,5,0)/100),3)</f>
        <v>3.5999999999999997E-2</v>
      </c>
      <c r="I253" t="str">
        <f t="shared" si="7"/>
        <v>KEN</v>
      </c>
    </row>
    <row r="254" spans="1:9" x14ac:dyDescent="0.25">
      <c r="A254" t="s">
        <v>1025</v>
      </c>
      <c r="B254" t="s">
        <v>568</v>
      </c>
      <c r="C254" t="s">
        <v>570</v>
      </c>
      <c r="D254">
        <f>ROUND(ACOS(COS(RADIANS(90-VLOOKUP(B254,Centerpoints!$A$2:$F$259,5,0)))*COS(RADIANS(90-VLOOKUP(C254,Centerpoints!$A$2:$F$259,5,0)))+SIN(RADIANS(90-VLOOKUP(B254,Centerpoints!$A$2:$F$259,5,0)))*SIN(RADIANS(90-VLOOKUP(C254,Centerpoints!$A$2:$F$259,5,0)))*COS(RADIANS(VLOOKUP(B254,Centerpoints!$A$2:$F$259,6,0)-VLOOKUP(C254,Centerpoints!$A$2:$F$259,6,0))))*6371,0)</f>
        <v>674</v>
      </c>
      <c r="E254" t="str">
        <f>IF(ISNA(VLOOKUP(LEFT(A254,LEN(A254)),$N$2:$N$270,1,0)),IF(D254&gt;'Costs and losses lines'!$E$32,"HVDC","HVAC"),"Subsea")</f>
        <v>HVDC</v>
      </c>
      <c r="F254" s="2">
        <f>ROUND(((HLOOKUP(E254,'Costs and losses lines'!$B$12:$D$14,2,0)*$J$2*D254)+(HLOOKUP(E254,'Costs and losses lines'!$B$12:$D$14,3,0)*$J$2*2))*'Costs and losses lines'!$E$24/1000,0)</f>
        <v>3697830</v>
      </c>
      <c r="G254" s="2">
        <f t="shared" si="6"/>
        <v>129424</v>
      </c>
      <c r="H254">
        <f>ROUND((HLOOKUP(E254,'Costs and losses lines'!$B$12:$D$17,4,0)/10000*D254)+(HLOOKUP(E254,'Costs and losses lines'!$B$12:$D$16,5,0)/100),3)</f>
        <v>3.6999999999999998E-2</v>
      </c>
      <c r="I254" t="str">
        <f t="shared" si="7"/>
        <v>CAN-AB-CA</v>
      </c>
    </row>
    <row r="255" spans="1:9" x14ac:dyDescent="0.25">
      <c r="A255" t="s">
        <v>1026</v>
      </c>
      <c r="B255" t="s">
        <v>405</v>
      </c>
      <c r="C255" t="s">
        <v>622</v>
      </c>
      <c r="D255">
        <f>ROUND(ACOS(COS(RADIANS(90-VLOOKUP(B255,Centerpoints!$A$2:$F$259,5,0)))*COS(RADIANS(90-VLOOKUP(C255,Centerpoints!$A$2:$F$259,5,0)))+SIN(RADIANS(90-VLOOKUP(B255,Centerpoints!$A$2:$F$259,5,0)))*SIN(RADIANS(90-VLOOKUP(C255,Centerpoints!$A$2:$F$259,5,0)))*COS(RADIANS(VLOOKUP(B255,Centerpoints!$A$2:$F$259,6,0)-VLOOKUP(C255,Centerpoints!$A$2:$F$259,6,0))))*6371,0)</f>
        <v>675</v>
      </c>
      <c r="E255" t="str">
        <f>IF(ISNA(VLOOKUP(LEFT(A255,LEN(A255)),$N$2:$N$270,1,0)),IF(D255&gt;'Costs and losses lines'!$E$32,"HVDC","HVAC"),"Subsea")</f>
        <v>HVDC</v>
      </c>
      <c r="F255" s="2">
        <f>ROUND(((HLOOKUP(E255,'Costs and losses lines'!$B$12:$D$14,2,0)*$J$2*D255)+(HLOOKUP(E255,'Costs and losses lines'!$B$12:$D$14,3,0)*$J$2*2))*'Costs and losses lines'!$E$24/1000,0)</f>
        <v>3699696</v>
      </c>
      <c r="G255" s="2">
        <f t="shared" si="6"/>
        <v>129489</v>
      </c>
      <c r="H255">
        <f>ROUND((HLOOKUP(E255,'Costs and losses lines'!$B$12:$D$17,4,0)/10000*D255)+(HLOOKUP(E255,'Costs and losses lines'!$B$12:$D$16,5,0)/100),3)</f>
        <v>3.6999999999999998E-2</v>
      </c>
      <c r="I255" t="str">
        <f t="shared" si="7"/>
        <v>BLR-RU</v>
      </c>
    </row>
    <row r="256" spans="1:9" x14ac:dyDescent="0.25">
      <c r="A256" t="s">
        <v>1027</v>
      </c>
      <c r="B256" t="s">
        <v>581</v>
      </c>
      <c r="C256" t="s">
        <v>610</v>
      </c>
      <c r="D256">
        <f>ROUND(ACOS(COS(RADIANS(90-VLOOKUP(B256,Centerpoints!$A$2:$F$259,5,0)))*COS(RADIANS(90-VLOOKUP(C256,Centerpoints!$A$2:$F$259,5,0)))+SIN(RADIANS(90-VLOOKUP(B256,Centerpoints!$A$2:$F$259,5,0)))*SIN(RADIANS(90-VLOOKUP(C256,Centerpoints!$A$2:$F$259,5,0)))*COS(RADIANS(VLOOKUP(B256,Centerpoints!$A$2:$F$259,6,0)-VLOOKUP(C256,Centerpoints!$A$2:$F$259,6,0))))*6371,0)</f>
        <v>677</v>
      </c>
      <c r="E256" t="str">
        <f>IF(ISNA(VLOOKUP(LEFT(A256,LEN(A256)),$N$2:$N$270,1,0)),IF(D256&gt;'Costs and losses lines'!$E$32,"HVDC","HVAC"),"Subsea")</f>
        <v>HVDC</v>
      </c>
      <c r="F256" s="2">
        <f>ROUND(((HLOOKUP(E256,'Costs and losses lines'!$B$12:$D$14,2,0)*$J$2*D256)+(HLOOKUP(E256,'Costs and losses lines'!$B$12:$D$14,3,0)*$J$2*2))*'Costs and losses lines'!$E$24/1000,0)</f>
        <v>3703427</v>
      </c>
      <c r="G256" s="2">
        <f t="shared" si="6"/>
        <v>129620</v>
      </c>
      <c r="H256">
        <f>ROUND((HLOOKUP(E256,'Costs and losses lines'!$B$12:$D$17,4,0)/10000*D256)+(HLOOKUP(E256,'Costs and losses lines'!$B$12:$D$16,5,0)/100),3)</f>
        <v>3.6999999999999998E-2</v>
      </c>
      <c r="I256" t="str">
        <f t="shared" si="7"/>
        <v>CHN-FU-CH</v>
      </c>
    </row>
    <row r="257" spans="1:9" x14ac:dyDescent="0.25">
      <c r="A257" t="s">
        <v>722</v>
      </c>
      <c r="B257" t="s">
        <v>431</v>
      </c>
      <c r="C257" t="s">
        <v>527</v>
      </c>
      <c r="D257">
        <f>ROUND(ACOS(COS(RADIANS(90-VLOOKUP(B257,Centerpoints!$A$2:$F$259,5,0)))*COS(RADIANS(90-VLOOKUP(C257,Centerpoints!$A$2:$F$259,5,0)))+SIN(RADIANS(90-VLOOKUP(B257,Centerpoints!$A$2:$F$259,5,0)))*SIN(RADIANS(90-VLOOKUP(C257,Centerpoints!$A$2:$F$259,5,0)))*COS(RADIANS(VLOOKUP(B257,Centerpoints!$A$2:$F$259,6,0)-VLOOKUP(C257,Centerpoints!$A$2:$F$259,6,0))))*6371,0)</f>
        <v>525</v>
      </c>
      <c r="E257" t="str">
        <f>IF(ISNA(VLOOKUP(LEFT(A257,LEN(A257)),$N$2:$N$270,1,0)),IF(D257&gt;'Costs and losses lines'!$E$32,"HVDC","HVAC"),"Subsea")</f>
        <v>Subsea</v>
      </c>
      <c r="F257" s="2">
        <f>ROUND(((HLOOKUP(E257,'Costs and losses lines'!$B$12:$D$14,2,0)*$J$2*D257)+(HLOOKUP(E257,'Costs and losses lines'!$B$12:$D$14,3,0)*$J$2*2))*'Costs and losses lines'!$E$24/1000,0)</f>
        <v>3711041</v>
      </c>
      <c r="G257" s="2">
        <f t="shared" si="6"/>
        <v>129886</v>
      </c>
      <c r="H257">
        <f>ROUND((HLOOKUP(E257,'Costs and losses lines'!$B$12:$D$17,4,0)/10000*D257)+(HLOOKUP(E257,'Costs and losses lines'!$B$12:$D$16,5,0)/100),3)</f>
        <v>3.1E-2</v>
      </c>
      <c r="I257" t="str">
        <f t="shared" si="7"/>
        <v>DNK</v>
      </c>
    </row>
    <row r="258" spans="1:9" x14ac:dyDescent="0.25">
      <c r="A258" t="s">
        <v>1028</v>
      </c>
      <c r="B258" t="s">
        <v>528</v>
      </c>
      <c r="C258" t="s">
        <v>462</v>
      </c>
      <c r="D258">
        <f>ROUND(ACOS(COS(RADIANS(90-VLOOKUP(B258,Centerpoints!$A$2:$F$259,5,0)))*COS(RADIANS(90-VLOOKUP(C258,Centerpoints!$A$2:$F$259,5,0)))+SIN(RADIANS(90-VLOOKUP(B258,Centerpoints!$A$2:$F$259,5,0)))*SIN(RADIANS(90-VLOOKUP(C258,Centerpoints!$A$2:$F$259,5,0)))*COS(RADIANS(VLOOKUP(B258,Centerpoints!$A$2:$F$259,6,0)-VLOOKUP(C258,Centerpoints!$A$2:$F$259,6,0))))*6371,0)</f>
        <v>684</v>
      </c>
      <c r="E258" t="str">
        <f>IF(ISNA(VLOOKUP(LEFT(A258,LEN(A258)),$N$2:$N$270,1,0)),IF(D258&gt;'Costs and losses lines'!$E$32,"HVDC","HVAC"),"Subsea")</f>
        <v>HVDC</v>
      </c>
      <c r="F258" s="2">
        <f>ROUND(((HLOOKUP(E258,'Costs and losses lines'!$B$12:$D$14,2,0)*$J$2*D258)+(HLOOKUP(E258,'Costs and losses lines'!$B$12:$D$14,3,0)*$J$2*2))*'Costs and losses lines'!$E$24/1000,0)</f>
        <v>3716486</v>
      </c>
      <c r="G258" s="2">
        <f t="shared" si="6"/>
        <v>130077</v>
      </c>
      <c r="H258">
        <f>ROUND((HLOOKUP(E258,'Costs and losses lines'!$B$12:$D$17,4,0)/10000*D258)+(HLOOKUP(E258,'Costs and losses lines'!$B$12:$D$16,5,0)/100),3)</f>
        <v>3.6999999999999998E-2</v>
      </c>
      <c r="I258" t="str">
        <f t="shared" si="7"/>
        <v>CHE</v>
      </c>
    </row>
    <row r="259" spans="1:9" x14ac:dyDescent="0.25">
      <c r="A259" t="s">
        <v>1029</v>
      </c>
      <c r="B259" t="s">
        <v>468</v>
      </c>
      <c r="C259" t="s">
        <v>531</v>
      </c>
      <c r="D259">
        <f>ROUND(ACOS(COS(RADIANS(90-VLOOKUP(B259,Centerpoints!$A$2:$F$259,5,0)))*COS(RADIANS(90-VLOOKUP(C259,Centerpoints!$A$2:$F$259,5,0)))+SIN(RADIANS(90-VLOOKUP(B259,Centerpoints!$A$2:$F$259,5,0)))*SIN(RADIANS(90-VLOOKUP(C259,Centerpoints!$A$2:$F$259,5,0)))*COS(RADIANS(VLOOKUP(B259,Centerpoints!$A$2:$F$259,6,0)-VLOOKUP(C259,Centerpoints!$A$2:$F$259,6,0))))*6371,0)</f>
        <v>685</v>
      </c>
      <c r="E259" t="str">
        <f>IF(ISNA(VLOOKUP(LEFT(A259,LEN(A259)),$N$2:$N$270,1,0)),IF(D259&gt;'Costs and losses lines'!$E$32,"HVDC","HVAC"),"Subsea")</f>
        <v>HVDC</v>
      </c>
      <c r="F259" s="2">
        <f>ROUND(((HLOOKUP(E259,'Costs and losses lines'!$B$12:$D$14,2,0)*$J$2*D259)+(HLOOKUP(E259,'Costs and losses lines'!$B$12:$D$14,3,0)*$J$2*2))*'Costs and losses lines'!$E$24/1000,0)</f>
        <v>3718352</v>
      </c>
      <c r="G259" s="2">
        <f t="shared" ref="G259:G322" si="8">ROUND(F259*0.035,0)</f>
        <v>130142</v>
      </c>
      <c r="H259">
        <f>ROUND((HLOOKUP(E259,'Costs and losses lines'!$B$12:$D$17,4,0)/10000*D259)+(HLOOKUP(E259,'Costs and losses lines'!$B$12:$D$16,5,0)/100),3)</f>
        <v>3.6999999999999998E-2</v>
      </c>
      <c r="I259" t="str">
        <f t="shared" ref="I259:I322" si="9">LEFT(A259,LEN(A259)-4)</f>
        <v>KGZ</v>
      </c>
    </row>
    <row r="260" spans="1:9" x14ac:dyDescent="0.25">
      <c r="A260" t="s">
        <v>1030</v>
      </c>
      <c r="B260" t="s">
        <v>438</v>
      </c>
      <c r="C260" t="s">
        <v>524</v>
      </c>
      <c r="D260">
        <f>ROUND(ACOS(COS(RADIANS(90-VLOOKUP(B260,Centerpoints!$A$2:$F$259,5,0)))*COS(RADIANS(90-VLOOKUP(C260,Centerpoints!$A$2:$F$259,5,0)))+SIN(RADIANS(90-VLOOKUP(B260,Centerpoints!$A$2:$F$259,5,0)))*SIN(RADIANS(90-VLOOKUP(C260,Centerpoints!$A$2:$F$259,5,0)))*COS(RADIANS(VLOOKUP(B260,Centerpoints!$A$2:$F$259,6,0)-VLOOKUP(C260,Centerpoints!$A$2:$F$259,6,0))))*6371,0)</f>
        <v>686</v>
      </c>
      <c r="E260" t="str">
        <f>IF(ISNA(VLOOKUP(LEFT(A260,LEN(A260)),$N$2:$N$270,1,0)),IF(D260&gt;'Costs and losses lines'!$E$32,"HVDC","HVAC"),"Subsea")</f>
        <v>HVDC</v>
      </c>
      <c r="F260" s="2">
        <f>ROUND(((HLOOKUP(E260,'Costs and losses lines'!$B$12:$D$14,2,0)*$J$2*D260)+(HLOOKUP(E260,'Costs and losses lines'!$B$12:$D$14,3,0)*$J$2*2))*'Costs and losses lines'!$E$24/1000,0)</f>
        <v>3720218</v>
      </c>
      <c r="G260" s="2">
        <f t="shared" si="8"/>
        <v>130208</v>
      </c>
      <c r="H260">
        <f>ROUND((HLOOKUP(E260,'Costs and losses lines'!$B$12:$D$17,4,0)/10000*D260)+(HLOOKUP(E260,'Costs and losses lines'!$B$12:$D$16,5,0)/100),3)</f>
        <v>3.6999999999999998E-2</v>
      </c>
      <c r="I260" t="str">
        <f t="shared" si="9"/>
        <v>ERI</v>
      </c>
    </row>
    <row r="261" spans="1:9" x14ac:dyDescent="0.25">
      <c r="A261" t="s">
        <v>1031</v>
      </c>
      <c r="B261" t="s">
        <v>498</v>
      </c>
      <c r="C261" t="s">
        <v>623</v>
      </c>
      <c r="D261">
        <f>ROUND(ACOS(COS(RADIANS(90-VLOOKUP(B261,Centerpoints!$A$2:$F$259,5,0)))*COS(RADIANS(90-VLOOKUP(C261,Centerpoints!$A$2:$F$259,5,0)))+SIN(RADIANS(90-VLOOKUP(B261,Centerpoints!$A$2:$F$259,5,0)))*SIN(RADIANS(90-VLOOKUP(C261,Centerpoints!$A$2:$F$259,5,0)))*COS(RADIANS(VLOOKUP(B261,Centerpoints!$A$2:$F$259,6,0)-VLOOKUP(C261,Centerpoints!$A$2:$F$259,6,0))))*6371,0)</f>
        <v>689</v>
      </c>
      <c r="E261" t="str">
        <f>IF(ISNA(VLOOKUP(LEFT(A261,LEN(A261)),$N$2:$N$270,1,0)),IF(D261&gt;'Costs and losses lines'!$E$32,"HVDC","HVAC"),"Subsea")</f>
        <v>HVDC</v>
      </c>
      <c r="F261" s="2">
        <f>ROUND(((HLOOKUP(E261,'Costs and losses lines'!$B$12:$D$14,2,0)*$J$2*D261)+(HLOOKUP(E261,'Costs and losses lines'!$B$12:$D$14,3,0)*$J$2*2))*'Costs and losses lines'!$E$24/1000,0)</f>
        <v>3725814</v>
      </c>
      <c r="G261" s="2">
        <f t="shared" si="8"/>
        <v>130403</v>
      </c>
      <c r="H261">
        <f>ROUND((HLOOKUP(E261,'Costs and losses lines'!$B$12:$D$17,4,0)/10000*D261)+(HLOOKUP(E261,'Costs and losses lines'!$B$12:$D$16,5,0)/100),3)</f>
        <v>3.6999999999999998E-2</v>
      </c>
      <c r="I261" t="str">
        <f t="shared" si="9"/>
        <v>PRK-RU</v>
      </c>
    </row>
    <row r="262" spans="1:9" x14ac:dyDescent="0.25">
      <c r="A262" t="s">
        <v>1032</v>
      </c>
      <c r="B262" t="s">
        <v>462</v>
      </c>
      <c r="C262" t="s">
        <v>482</v>
      </c>
      <c r="D262">
        <f>ROUND(ACOS(COS(RADIANS(90-VLOOKUP(B262,Centerpoints!$A$2:$F$259,5,0)))*COS(RADIANS(90-VLOOKUP(C262,Centerpoints!$A$2:$F$259,5,0)))+SIN(RADIANS(90-VLOOKUP(B262,Centerpoints!$A$2:$F$259,5,0)))*SIN(RADIANS(90-VLOOKUP(C262,Centerpoints!$A$2:$F$259,5,0)))*COS(RADIANS(VLOOKUP(B262,Centerpoints!$A$2:$F$259,6,0)-VLOOKUP(C262,Centerpoints!$A$2:$F$259,6,0))))*6371,0)</f>
        <v>689</v>
      </c>
      <c r="E262" t="str">
        <f>IF(ISNA(VLOOKUP(LEFT(A262,LEN(A262)),$N$2:$N$270,1,0)),IF(D262&gt;'Costs and losses lines'!$E$32,"HVDC","HVAC"),"Subsea")</f>
        <v>HVDC</v>
      </c>
      <c r="F262" s="2">
        <f>ROUND(((HLOOKUP(E262,'Costs and losses lines'!$B$12:$D$14,2,0)*$J$2*D262)+(HLOOKUP(E262,'Costs and losses lines'!$B$12:$D$14,3,0)*$J$2*2))*'Costs and losses lines'!$E$24/1000,0)</f>
        <v>3725814</v>
      </c>
      <c r="G262" s="2">
        <f t="shared" si="8"/>
        <v>130403</v>
      </c>
      <c r="H262">
        <f>ROUND((HLOOKUP(E262,'Costs and losses lines'!$B$12:$D$17,4,0)/10000*D262)+(HLOOKUP(E262,'Costs and losses lines'!$B$12:$D$16,5,0)/100),3)</f>
        <v>3.6999999999999998E-2</v>
      </c>
      <c r="I262" t="str">
        <f t="shared" si="9"/>
        <v>ITA</v>
      </c>
    </row>
    <row r="263" spans="1:9" x14ac:dyDescent="0.25">
      <c r="A263" t="s">
        <v>1033</v>
      </c>
      <c r="B263" t="s">
        <v>469</v>
      </c>
      <c r="C263" t="s">
        <v>490</v>
      </c>
      <c r="D263">
        <f>ROUND(ACOS(COS(RADIANS(90-VLOOKUP(B263,Centerpoints!$A$2:$F$259,5,0)))*COS(RADIANS(90-VLOOKUP(C263,Centerpoints!$A$2:$F$259,5,0)))+SIN(RADIANS(90-VLOOKUP(B263,Centerpoints!$A$2:$F$259,5,0)))*SIN(RADIANS(90-VLOOKUP(C263,Centerpoints!$A$2:$F$259,5,0)))*COS(RADIANS(VLOOKUP(B263,Centerpoints!$A$2:$F$259,6,0)-VLOOKUP(C263,Centerpoints!$A$2:$F$259,6,0))))*6371,0)</f>
        <v>690</v>
      </c>
      <c r="E263" t="str">
        <f>IF(ISNA(VLOOKUP(LEFT(A263,LEN(A263)),$N$2:$N$270,1,0)),IF(D263&gt;'Costs and losses lines'!$E$32,"HVDC","HVAC"),"Subsea")</f>
        <v>HVDC</v>
      </c>
      <c r="F263" s="2">
        <f>ROUND(((HLOOKUP(E263,'Costs and losses lines'!$B$12:$D$14,2,0)*$J$2*D263)+(HLOOKUP(E263,'Costs and losses lines'!$B$12:$D$14,3,0)*$J$2*2))*'Costs and losses lines'!$E$24/1000,0)</f>
        <v>3727680</v>
      </c>
      <c r="G263" s="2">
        <f t="shared" si="8"/>
        <v>130469</v>
      </c>
      <c r="H263">
        <f>ROUND((HLOOKUP(E263,'Costs and losses lines'!$B$12:$D$17,4,0)/10000*D263)+(HLOOKUP(E263,'Costs and losses lines'!$B$12:$D$16,5,0)/100),3)</f>
        <v>3.6999999999999998E-2</v>
      </c>
      <c r="I263" t="str">
        <f t="shared" si="9"/>
        <v>LAO</v>
      </c>
    </row>
    <row r="264" spans="1:9" x14ac:dyDescent="0.25">
      <c r="A264" t="s">
        <v>1034</v>
      </c>
      <c r="B264" t="s">
        <v>507</v>
      </c>
      <c r="C264" t="s">
        <v>541</v>
      </c>
      <c r="D264">
        <f>ROUND(ACOS(COS(RADIANS(90-VLOOKUP(B264,Centerpoints!$A$2:$F$259,5,0)))*COS(RADIANS(90-VLOOKUP(C264,Centerpoints!$A$2:$F$259,5,0)))+SIN(RADIANS(90-VLOOKUP(B264,Centerpoints!$A$2:$F$259,5,0)))*SIN(RADIANS(90-VLOOKUP(C264,Centerpoints!$A$2:$F$259,5,0)))*COS(RADIANS(VLOOKUP(B264,Centerpoints!$A$2:$F$259,6,0)-VLOOKUP(C264,Centerpoints!$A$2:$F$259,6,0))))*6371,0)</f>
        <v>691</v>
      </c>
      <c r="E264" t="str">
        <f>IF(ISNA(VLOOKUP(LEFT(A264,LEN(A264)),$N$2:$N$270,1,0)),IF(D264&gt;'Costs and losses lines'!$E$32,"HVDC","HVAC"),"Subsea")</f>
        <v>HVDC</v>
      </c>
      <c r="F264" s="2">
        <f>ROUND(((HLOOKUP(E264,'Costs and losses lines'!$B$12:$D$14,2,0)*$J$2*D264)+(HLOOKUP(E264,'Costs and losses lines'!$B$12:$D$14,3,0)*$J$2*2))*'Costs and losses lines'!$E$24/1000,0)</f>
        <v>3729546</v>
      </c>
      <c r="G264" s="2">
        <f t="shared" si="8"/>
        <v>130534</v>
      </c>
      <c r="H264">
        <f>ROUND((HLOOKUP(E264,'Costs and losses lines'!$B$12:$D$17,4,0)/10000*D264)+(HLOOKUP(E264,'Costs and losses lines'!$B$12:$D$16,5,0)/100),3)</f>
        <v>3.6999999999999998E-2</v>
      </c>
      <c r="I264" t="str">
        <f t="shared" si="9"/>
        <v>POL</v>
      </c>
    </row>
    <row r="265" spans="1:9" x14ac:dyDescent="0.25">
      <c r="A265" t="s">
        <v>1035</v>
      </c>
      <c r="B265" t="s">
        <v>405</v>
      </c>
      <c r="C265" t="s">
        <v>625</v>
      </c>
      <c r="D265">
        <f>ROUND(ACOS(COS(RADIANS(90-VLOOKUP(B265,Centerpoints!$A$2:$F$259,5,0)))*COS(RADIANS(90-VLOOKUP(C265,Centerpoints!$A$2:$F$259,5,0)))+SIN(RADIANS(90-VLOOKUP(B265,Centerpoints!$A$2:$F$259,5,0)))*SIN(RADIANS(90-VLOOKUP(C265,Centerpoints!$A$2:$F$259,5,0)))*COS(RADIANS(VLOOKUP(B265,Centerpoints!$A$2:$F$259,6,0)-VLOOKUP(C265,Centerpoints!$A$2:$F$259,6,0))))*6371,0)</f>
        <v>692</v>
      </c>
      <c r="E265" t="str">
        <f>IF(ISNA(VLOOKUP(LEFT(A265,LEN(A265)),$N$2:$N$270,1,0)),IF(D265&gt;'Costs and losses lines'!$E$32,"HVDC","HVAC"),"Subsea")</f>
        <v>HVDC</v>
      </c>
      <c r="F265" s="2">
        <f>ROUND(((HLOOKUP(E265,'Costs and losses lines'!$B$12:$D$14,2,0)*$J$2*D265)+(HLOOKUP(E265,'Costs and losses lines'!$B$12:$D$14,3,0)*$J$2*2))*'Costs and losses lines'!$E$24/1000,0)</f>
        <v>3731411</v>
      </c>
      <c r="G265" s="2">
        <f t="shared" si="8"/>
        <v>130599</v>
      </c>
      <c r="H265">
        <f>ROUND((HLOOKUP(E265,'Costs and losses lines'!$B$12:$D$17,4,0)/10000*D265)+(HLOOKUP(E265,'Costs and losses lines'!$B$12:$D$16,5,0)/100),3)</f>
        <v>3.6999999999999998E-2</v>
      </c>
      <c r="I265" t="str">
        <f t="shared" si="9"/>
        <v>BLR-RU</v>
      </c>
    </row>
    <row r="266" spans="1:9" x14ac:dyDescent="0.25">
      <c r="A266" t="s">
        <v>1036</v>
      </c>
      <c r="B266" t="s">
        <v>408</v>
      </c>
      <c r="C266" t="s">
        <v>415</v>
      </c>
      <c r="D266">
        <f>ROUND(ACOS(COS(RADIANS(90-VLOOKUP(B266,Centerpoints!$A$2:$F$259,5,0)))*COS(RADIANS(90-VLOOKUP(C266,Centerpoints!$A$2:$F$259,5,0)))+SIN(RADIANS(90-VLOOKUP(B266,Centerpoints!$A$2:$F$259,5,0)))*SIN(RADIANS(90-VLOOKUP(C266,Centerpoints!$A$2:$F$259,5,0)))*COS(RADIANS(VLOOKUP(B266,Centerpoints!$A$2:$F$259,6,0)-VLOOKUP(C266,Centerpoints!$A$2:$F$259,6,0))))*6371,0)</f>
        <v>693</v>
      </c>
      <c r="E266" t="str">
        <f>IF(ISNA(VLOOKUP(LEFT(A266,LEN(A266)),$N$2:$N$270,1,0)),IF(D266&gt;'Costs and losses lines'!$E$32,"HVDC","HVAC"),"Subsea")</f>
        <v>HVDC</v>
      </c>
      <c r="F266" s="2">
        <f>ROUND(((HLOOKUP(E266,'Costs and losses lines'!$B$12:$D$14,2,0)*$J$2*D266)+(HLOOKUP(E266,'Costs and losses lines'!$B$12:$D$14,3,0)*$J$2*2))*'Costs and losses lines'!$E$24/1000,0)</f>
        <v>3733277</v>
      </c>
      <c r="G266" s="2">
        <f t="shared" si="8"/>
        <v>130665</v>
      </c>
      <c r="H266">
        <f>ROUND((HLOOKUP(E266,'Costs and losses lines'!$B$12:$D$17,4,0)/10000*D266)+(HLOOKUP(E266,'Costs and losses lines'!$B$12:$D$16,5,0)/100),3)</f>
        <v>3.6999999999999998E-2</v>
      </c>
      <c r="I266" t="str">
        <f t="shared" si="9"/>
        <v>BEN</v>
      </c>
    </row>
    <row r="267" spans="1:9" x14ac:dyDescent="0.25">
      <c r="A267" t="s">
        <v>1037</v>
      </c>
      <c r="B267" t="s">
        <v>458</v>
      </c>
      <c r="C267" t="s">
        <v>459</v>
      </c>
      <c r="D267">
        <f>ROUND(ACOS(COS(RADIANS(90-VLOOKUP(B267,Centerpoints!$A$2:$F$259,5,0)))*COS(RADIANS(90-VLOOKUP(C267,Centerpoints!$A$2:$F$259,5,0)))+SIN(RADIANS(90-VLOOKUP(B267,Centerpoints!$A$2:$F$259,5,0)))*SIN(RADIANS(90-VLOOKUP(C267,Centerpoints!$A$2:$F$259,5,0)))*COS(RADIANS(VLOOKUP(B267,Centerpoints!$A$2:$F$259,6,0)-VLOOKUP(C267,Centerpoints!$A$2:$F$259,6,0))))*6371,0)</f>
        <v>694</v>
      </c>
      <c r="E267" t="str">
        <f>IF(ISNA(VLOOKUP(LEFT(A267,LEN(A267)),$N$2:$N$270,1,0)),IF(D267&gt;'Costs and losses lines'!$E$32,"HVDC","HVAC"),"Subsea")</f>
        <v>HVDC</v>
      </c>
      <c r="F267" s="2">
        <f>ROUND(((HLOOKUP(E267,'Costs and losses lines'!$B$12:$D$14,2,0)*$J$2*D267)+(HLOOKUP(E267,'Costs and losses lines'!$B$12:$D$14,3,0)*$J$2*2))*'Costs and losses lines'!$E$24/1000,0)</f>
        <v>3735142</v>
      </c>
      <c r="G267" s="2">
        <f t="shared" si="8"/>
        <v>130730</v>
      </c>
      <c r="H267">
        <f>ROUND((HLOOKUP(E267,'Costs and losses lines'!$B$12:$D$17,4,0)/10000*D267)+(HLOOKUP(E267,'Costs and losses lines'!$B$12:$D$16,5,0)/100),3)</f>
        <v>3.6999999999999998E-2</v>
      </c>
      <c r="I267" t="str">
        <f t="shared" si="9"/>
        <v>IRN</v>
      </c>
    </row>
    <row r="268" spans="1:9" x14ac:dyDescent="0.25">
      <c r="A268" t="s">
        <v>1038</v>
      </c>
      <c r="B268" t="s">
        <v>599</v>
      </c>
      <c r="C268" t="s">
        <v>600</v>
      </c>
      <c r="D268">
        <f>ROUND(ACOS(COS(RADIANS(90-VLOOKUP(B268,Centerpoints!$A$2:$F$259,5,0)))*COS(RADIANS(90-VLOOKUP(C268,Centerpoints!$A$2:$F$259,5,0)))+SIN(RADIANS(90-VLOOKUP(B268,Centerpoints!$A$2:$F$259,5,0)))*SIN(RADIANS(90-VLOOKUP(C268,Centerpoints!$A$2:$F$259,5,0)))*COS(RADIANS(VLOOKUP(B268,Centerpoints!$A$2:$F$259,6,0)-VLOOKUP(C268,Centerpoints!$A$2:$F$259,6,0))))*6371,0)</f>
        <v>695</v>
      </c>
      <c r="E268" t="str">
        <f>IF(ISNA(VLOOKUP(LEFT(A268,LEN(A268)),$N$2:$N$270,1,0)),IF(D268&gt;'Costs and losses lines'!$E$32,"HVDC","HVAC"),"Subsea")</f>
        <v>HVDC</v>
      </c>
      <c r="F268" s="2">
        <f>ROUND(((HLOOKUP(E268,'Costs and losses lines'!$B$12:$D$14,2,0)*$J$2*D268)+(HLOOKUP(E268,'Costs and losses lines'!$B$12:$D$14,3,0)*$J$2*2))*'Costs and losses lines'!$E$24/1000,0)</f>
        <v>3737008</v>
      </c>
      <c r="G268" s="2">
        <f t="shared" si="8"/>
        <v>130795</v>
      </c>
      <c r="H268">
        <f>ROUND((HLOOKUP(E268,'Costs and losses lines'!$B$12:$D$17,4,0)/10000*D268)+(HLOOKUP(E268,'Costs and losses lines'!$B$12:$D$16,5,0)/100),3)</f>
        <v>3.6999999999999998E-2</v>
      </c>
      <c r="I268" t="str">
        <f t="shared" si="9"/>
        <v>CHN-QI-CH</v>
      </c>
    </row>
    <row r="269" spans="1:9" x14ac:dyDescent="0.25">
      <c r="A269" t="s">
        <v>1039</v>
      </c>
      <c r="B269" t="s">
        <v>580</v>
      </c>
      <c r="C269" t="s">
        <v>601</v>
      </c>
      <c r="D269">
        <f>ROUND(ACOS(COS(RADIANS(90-VLOOKUP(B269,Centerpoints!$A$2:$F$259,5,0)))*COS(RADIANS(90-VLOOKUP(C269,Centerpoints!$A$2:$F$259,5,0)))+SIN(RADIANS(90-VLOOKUP(B269,Centerpoints!$A$2:$F$259,5,0)))*SIN(RADIANS(90-VLOOKUP(C269,Centerpoints!$A$2:$F$259,5,0)))*COS(RADIANS(VLOOKUP(B269,Centerpoints!$A$2:$F$259,6,0)-VLOOKUP(C269,Centerpoints!$A$2:$F$259,6,0))))*6371,0)</f>
        <v>697</v>
      </c>
      <c r="E269" t="str">
        <f>IF(ISNA(VLOOKUP(LEFT(A269,LEN(A269)),$N$2:$N$270,1,0)),IF(D269&gt;'Costs and losses lines'!$E$32,"HVDC","HVAC"),"Subsea")</f>
        <v>HVDC</v>
      </c>
      <c r="F269" s="2">
        <f>ROUND(((HLOOKUP(E269,'Costs and losses lines'!$B$12:$D$14,2,0)*$J$2*D269)+(HLOOKUP(E269,'Costs and losses lines'!$B$12:$D$14,3,0)*$J$2*2))*'Costs and losses lines'!$E$24/1000,0)</f>
        <v>3740739</v>
      </c>
      <c r="G269" s="2">
        <f t="shared" si="8"/>
        <v>130926</v>
      </c>
      <c r="H269">
        <f>ROUND((HLOOKUP(E269,'Costs and losses lines'!$B$12:$D$17,4,0)/10000*D269)+(HLOOKUP(E269,'Costs and losses lines'!$B$12:$D$16,5,0)/100),3)</f>
        <v>3.6999999999999998E-2</v>
      </c>
      <c r="I269" t="str">
        <f t="shared" si="9"/>
        <v>CHN-EM-CH</v>
      </c>
    </row>
    <row r="270" spans="1:9" x14ac:dyDescent="0.25">
      <c r="A270" t="s">
        <v>1040</v>
      </c>
      <c r="B270" t="s">
        <v>408</v>
      </c>
      <c r="C270" t="s">
        <v>496</v>
      </c>
      <c r="D270">
        <f>ROUND(ACOS(COS(RADIANS(90-VLOOKUP(B270,Centerpoints!$A$2:$F$259,5,0)))*COS(RADIANS(90-VLOOKUP(C270,Centerpoints!$A$2:$F$259,5,0)))+SIN(RADIANS(90-VLOOKUP(B270,Centerpoints!$A$2:$F$259,5,0)))*SIN(RADIANS(90-VLOOKUP(C270,Centerpoints!$A$2:$F$259,5,0)))*COS(RADIANS(VLOOKUP(B270,Centerpoints!$A$2:$F$259,6,0)-VLOOKUP(C270,Centerpoints!$A$2:$F$259,6,0))))*6371,0)</f>
        <v>704</v>
      </c>
      <c r="E270" t="str">
        <f>IF(ISNA(VLOOKUP(LEFT(A270,LEN(A270)),$N$2:$N$270,1,0)),IF(D270&gt;'Costs and losses lines'!$E$32,"HVDC","HVAC"),"Subsea")</f>
        <v>HVDC</v>
      </c>
      <c r="F270" s="2">
        <f>ROUND(((HLOOKUP(E270,'Costs and losses lines'!$B$12:$D$14,2,0)*$J$2*D270)+(HLOOKUP(E270,'Costs and losses lines'!$B$12:$D$14,3,0)*$J$2*2))*'Costs and losses lines'!$E$24/1000,0)</f>
        <v>3753798</v>
      </c>
      <c r="G270" s="2">
        <f t="shared" si="8"/>
        <v>131383</v>
      </c>
      <c r="H270">
        <f>ROUND((HLOOKUP(E270,'Costs and losses lines'!$B$12:$D$17,4,0)/10000*D270)+(HLOOKUP(E270,'Costs and losses lines'!$B$12:$D$16,5,0)/100),3)</f>
        <v>3.7999999999999999E-2</v>
      </c>
      <c r="I270" t="str">
        <f t="shared" si="9"/>
        <v>BEN</v>
      </c>
    </row>
    <row r="271" spans="1:9" x14ac:dyDescent="0.25">
      <c r="A271" t="s">
        <v>1041</v>
      </c>
      <c r="B271" t="s">
        <v>415</v>
      </c>
      <c r="C271" t="s">
        <v>481</v>
      </c>
      <c r="D271">
        <f>ROUND(ACOS(COS(RADIANS(90-VLOOKUP(B271,Centerpoints!$A$2:$F$259,5,0)))*COS(RADIANS(90-VLOOKUP(C271,Centerpoints!$A$2:$F$259,5,0)))+SIN(RADIANS(90-VLOOKUP(B271,Centerpoints!$A$2:$F$259,5,0)))*SIN(RADIANS(90-VLOOKUP(C271,Centerpoints!$A$2:$F$259,5,0)))*COS(RADIANS(VLOOKUP(B271,Centerpoints!$A$2:$F$259,6,0)-VLOOKUP(C271,Centerpoints!$A$2:$F$259,6,0))))*6371,0)</f>
        <v>704</v>
      </c>
      <c r="E271" t="str">
        <f>IF(ISNA(VLOOKUP(LEFT(A271,LEN(A271)),$N$2:$N$270,1,0)),IF(D271&gt;'Costs and losses lines'!$E$32,"HVDC","HVAC"),"Subsea")</f>
        <v>HVDC</v>
      </c>
      <c r="F271" s="2">
        <f>ROUND(((HLOOKUP(E271,'Costs and losses lines'!$B$12:$D$14,2,0)*$J$2*D271)+(HLOOKUP(E271,'Costs and losses lines'!$B$12:$D$14,3,0)*$J$2*2))*'Costs and losses lines'!$E$24/1000,0)</f>
        <v>3753798</v>
      </c>
      <c r="G271" s="2">
        <f t="shared" si="8"/>
        <v>131383</v>
      </c>
      <c r="H271">
        <f>ROUND((HLOOKUP(E271,'Costs and losses lines'!$B$12:$D$17,4,0)/10000*D271)+(HLOOKUP(E271,'Costs and losses lines'!$B$12:$D$16,5,0)/100),3)</f>
        <v>3.7999999999999999E-2</v>
      </c>
      <c r="I271" t="str">
        <f t="shared" si="9"/>
        <v>BFA</v>
      </c>
    </row>
    <row r="272" spans="1:9" x14ac:dyDescent="0.25">
      <c r="A272" t="s">
        <v>1042</v>
      </c>
      <c r="B272" t="s">
        <v>554</v>
      </c>
      <c r="C272" t="s">
        <v>556</v>
      </c>
      <c r="D272">
        <f>ROUND(ACOS(COS(RADIANS(90-VLOOKUP(B272,Centerpoints!$A$2:$F$259,5,0)))*COS(RADIANS(90-VLOOKUP(C272,Centerpoints!$A$2:$F$259,5,0)))+SIN(RADIANS(90-VLOOKUP(B272,Centerpoints!$A$2:$F$259,5,0)))*SIN(RADIANS(90-VLOOKUP(C272,Centerpoints!$A$2:$F$259,5,0)))*COS(RADIANS(VLOOKUP(B272,Centerpoints!$A$2:$F$259,6,0)-VLOOKUP(C272,Centerpoints!$A$2:$F$259,6,0))))*6371,0)</f>
        <v>708</v>
      </c>
      <c r="E272" t="str">
        <f>IF(ISNA(VLOOKUP(LEFT(A272,LEN(A272)),$N$2:$N$270,1,0)),IF(D272&gt;'Costs and losses lines'!$E$32,"HVDC","HVAC"),"Subsea")</f>
        <v>HVDC</v>
      </c>
      <c r="F272" s="2">
        <f>ROUND(((HLOOKUP(E272,'Costs and losses lines'!$B$12:$D$14,2,0)*$J$2*D272)+(HLOOKUP(E272,'Costs and losses lines'!$B$12:$D$14,3,0)*$J$2*2))*'Costs and losses lines'!$E$24/1000,0)</f>
        <v>3761261</v>
      </c>
      <c r="G272" s="2">
        <f t="shared" si="8"/>
        <v>131644</v>
      </c>
      <c r="H272">
        <f>ROUND((HLOOKUP(E272,'Costs and losses lines'!$B$12:$D$17,4,0)/10000*D272)+(HLOOKUP(E272,'Costs and losses lines'!$B$12:$D$16,5,0)/100),3)</f>
        <v>3.7999999999999999E-2</v>
      </c>
      <c r="I272" t="str">
        <f t="shared" si="9"/>
        <v>AUS-SW-AU</v>
      </c>
    </row>
    <row r="273" spans="1:9" x14ac:dyDescent="0.25">
      <c r="A273" t="s">
        <v>1043</v>
      </c>
      <c r="B273" t="s">
        <v>450</v>
      </c>
      <c r="C273" t="s">
        <v>513</v>
      </c>
      <c r="D273">
        <f>ROUND(ACOS(COS(RADIANS(90-VLOOKUP(B273,Centerpoints!$A$2:$F$259,5,0)))*COS(RADIANS(90-VLOOKUP(C273,Centerpoints!$A$2:$F$259,5,0)))+SIN(RADIANS(90-VLOOKUP(B273,Centerpoints!$A$2:$F$259,5,0)))*SIN(RADIANS(90-VLOOKUP(C273,Centerpoints!$A$2:$F$259,5,0)))*COS(RADIANS(VLOOKUP(B273,Centerpoints!$A$2:$F$259,6,0)-VLOOKUP(C273,Centerpoints!$A$2:$F$259,6,0))))*6371,0)</f>
        <v>709</v>
      </c>
      <c r="E273" t="str">
        <f>IF(ISNA(VLOOKUP(LEFT(A273,LEN(A273)),$N$2:$N$270,1,0)),IF(D273&gt;'Costs and losses lines'!$E$32,"HVDC","HVAC"),"Subsea")</f>
        <v>HVDC</v>
      </c>
      <c r="F273" s="2">
        <f>ROUND(((HLOOKUP(E273,'Costs and losses lines'!$B$12:$D$14,2,0)*$J$2*D273)+(HLOOKUP(E273,'Costs and losses lines'!$B$12:$D$14,3,0)*$J$2*2))*'Costs and losses lines'!$E$24/1000,0)</f>
        <v>3763126</v>
      </c>
      <c r="G273" s="2">
        <f t="shared" si="8"/>
        <v>131709</v>
      </c>
      <c r="H273">
        <f>ROUND((HLOOKUP(E273,'Costs and losses lines'!$B$12:$D$17,4,0)/10000*D273)+(HLOOKUP(E273,'Costs and losses lines'!$B$12:$D$16,5,0)/100),3)</f>
        <v>3.7999999999999999E-2</v>
      </c>
      <c r="I273" t="str">
        <f t="shared" si="9"/>
        <v>GIN</v>
      </c>
    </row>
    <row r="274" spans="1:9" x14ac:dyDescent="0.25">
      <c r="A274" t="s">
        <v>1044</v>
      </c>
      <c r="B274" t="s">
        <v>450</v>
      </c>
      <c r="C274" t="s">
        <v>481</v>
      </c>
      <c r="D274">
        <f>ROUND(ACOS(COS(RADIANS(90-VLOOKUP(B274,Centerpoints!$A$2:$F$259,5,0)))*COS(RADIANS(90-VLOOKUP(C274,Centerpoints!$A$2:$F$259,5,0)))+SIN(RADIANS(90-VLOOKUP(B274,Centerpoints!$A$2:$F$259,5,0)))*SIN(RADIANS(90-VLOOKUP(C274,Centerpoints!$A$2:$F$259,5,0)))*COS(RADIANS(VLOOKUP(B274,Centerpoints!$A$2:$F$259,6,0)-VLOOKUP(C274,Centerpoints!$A$2:$F$259,6,0))))*6371,0)</f>
        <v>710</v>
      </c>
      <c r="E274" t="str">
        <f>IF(ISNA(VLOOKUP(LEFT(A274,LEN(A274)),$N$2:$N$270,1,0)),IF(D274&gt;'Costs and losses lines'!$E$32,"HVDC","HVAC"),"Subsea")</f>
        <v>HVDC</v>
      </c>
      <c r="F274" s="2">
        <f>ROUND(((HLOOKUP(E274,'Costs and losses lines'!$B$12:$D$14,2,0)*$J$2*D274)+(HLOOKUP(E274,'Costs and losses lines'!$B$12:$D$14,3,0)*$J$2*2))*'Costs and losses lines'!$E$24/1000,0)</f>
        <v>3764992</v>
      </c>
      <c r="G274" s="2">
        <f t="shared" si="8"/>
        <v>131775</v>
      </c>
      <c r="H274">
        <f>ROUND((HLOOKUP(E274,'Costs and losses lines'!$B$12:$D$17,4,0)/10000*D274)+(HLOOKUP(E274,'Costs and losses lines'!$B$12:$D$16,5,0)/100),3)</f>
        <v>3.7999999999999999E-2</v>
      </c>
      <c r="I274" t="str">
        <f t="shared" si="9"/>
        <v>GIN</v>
      </c>
    </row>
    <row r="275" spans="1:9" x14ac:dyDescent="0.25">
      <c r="A275" t="s">
        <v>1045</v>
      </c>
      <c r="B275" t="s">
        <v>568</v>
      </c>
      <c r="C275" t="s">
        <v>639</v>
      </c>
      <c r="D275">
        <f>ROUND(ACOS(COS(RADIANS(90-VLOOKUP(B275,Centerpoints!$A$2:$F$259,5,0)))*COS(RADIANS(90-VLOOKUP(C275,Centerpoints!$A$2:$F$259,5,0)))+SIN(RADIANS(90-VLOOKUP(B275,Centerpoints!$A$2:$F$259,5,0)))*SIN(RADIANS(90-VLOOKUP(C275,Centerpoints!$A$2:$F$259,5,0)))*COS(RADIANS(VLOOKUP(B275,Centerpoints!$A$2:$F$259,6,0)-VLOOKUP(C275,Centerpoints!$A$2:$F$259,6,0))))*6371,0)</f>
        <v>710</v>
      </c>
      <c r="E275" t="str">
        <f>IF(ISNA(VLOOKUP(LEFT(A275,LEN(A275)),$N$2:$N$270,1,0)),IF(D275&gt;'Costs and losses lines'!$E$32,"HVDC","HVAC"),"Subsea")</f>
        <v>HVDC</v>
      </c>
      <c r="F275" s="2">
        <f>ROUND(((HLOOKUP(E275,'Costs and losses lines'!$B$12:$D$14,2,0)*$J$2*D275)+(HLOOKUP(E275,'Costs and losses lines'!$B$12:$D$14,3,0)*$J$2*2))*'Costs and losses lines'!$E$24/1000,0)</f>
        <v>3764992</v>
      </c>
      <c r="G275" s="2">
        <f t="shared" si="8"/>
        <v>131775</v>
      </c>
      <c r="H275">
        <f>ROUND((HLOOKUP(E275,'Costs and losses lines'!$B$12:$D$17,4,0)/10000*D275)+(HLOOKUP(E275,'Costs and losses lines'!$B$12:$D$16,5,0)/100),3)</f>
        <v>3.7999999999999999E-2</v>
      </c>
      <c r="I275" t="str">
        <f t="shared" si="9"/>
        <v>CAN-AB-US</v>
      </c>
    </row>
    <row r="276" spans="1:9" x14ac:dyDescent="0.25">
      <c r="A276" t="s">
        <v>1046</v>
      </c>
      <c r="B276" t="s">
        <v>571</v>
      </c>
      <c r="C276" t="s">
        <v>576</v>
      </c>
      <c r="D276">
        <f>ROUND(ACOS(COS(RADIANS(90-VLOOKUP(B276,Centerpoints!$A$2:$F$259,5,0)))*COS(RADIANS(90-VLOOKUP(C276,Centerpoints!$A$2:$F$259,5,0)))+SIN(RADIANS(90-VLOOKUP(B276,Centerpoints!$A$2:$F$259,5,0)))*SIN(RADIANS(90-VLOOKUP(C276,Centerpoints!$A$2:$F$259,5,0)))*COS(RADIANS(VLOOKUP(B276,Centerpoints!$A$2:$F$259,6,0)-VLOOKUP(C276,Centerpoints!$A$2:$F$259,6,0))))*6371,0)</f>
        <v>711</v>
      </c>
      <c r="E276" t="str">
        <f>IF(ISNA(VLOOKUP(LEFT(A276,LEN(A276)),$N$2:$N$270,1,0)),IF(D276&gt;'Costs and losses lines'!$E$32,"HVDC","HVAC"),"Subsea")</f>
        <v>HVDC</v>
      </c>
      <c r="F276" s="2">
        <f>ROUND(((HLOOKUP(E276,'Costs and losses lines'!$B$12:$D$14,2,0)*$J$2*D276)+(HLOOKUP(E276,'Costs and losses lines'!$B$12:$D$14,3,0)*$J$2*2))*'Costs and losses lines'!$E$24/1000,0)</f>
        <v>3766858</v>
      </c>
      <c r="G276" s="2">
        <f t="shared" si="8"/>
        <v>131840</v>
      </c>
      <c r="H276">
        <f>ROUND((HLOOKUP(E276,'Costs and losses lines'!$B$12:$D$17,4,0)/10000*D276)+(HLOOKUP(E276,'Costs and losses lines'!$B$12:$D$16,5,0)/100),3)</f>
        <v>3.7999999999999999E-2</v>
      </c>
      <c r="I276" t="str">
        <f t="shared" si="9"/>
        <v>CAN-MB-CA</v>
      </c>
    </row>
    <row r="277" spans="1:9" x14ac:dyDescent="0.25">
      <c r="A277" t="s">
        <v>1047</v>
      </c>
      <c r="B277" t="s">
        <v>603</v>
      </c>
      <c r="C277" t="s">
        <v>607</v>
      </c>
      <c r="D277">
        <f>ROUND(ACOS(COS(RADIANS(90-VLOOKUP(B277,Centerpoints!$A$2:$F$259,5,0)))*COS(RADIANS(90-VLOOKUP(C277,Centerpoints!$A$2:$F$259,5,0)))+SIN(RADIANS(90-VLOOKUP(B277,Centerpoints!$A$2:$F$259,5,0)))*SIN(RADIANS(90-VLOOKUP(C277,Centerpoints!$A$2:$F$259,5,0)))*COS(RADIANS(VLOOKUP(B277,Centerpoints!$A$2:$F$259,6,0)-VLOOKUP(C277,Centerpoints!$A$2:$F$259,6,0))))*6371,0)</f>
        <v>714</v>
      </c>
      <c r="E277" t="str">
        <f>IF(ISNA(VLOOKUP(LEFT(A277,LEN(A277)),$N$2:$N$270,1,0)),IF(D277&gt;'Costs and losses lines'!$E$32,"HVDC","HVAC"),"Subsea")</f>
        <v>HVDC</v>
      </c>
      <c r="F277" s="2">
        <f>ROUND(((HLOOKUP(E277,'Costs and losses lines'!$B$12:$D$14,2,0)*$J$2*D277)+(HLOOKUP(E277,'Costs and losses lines'!$B$12:$D$14,3,0)*$J$2*2))*'Costs and losses lines'!$E$24/1000,0)</f>
        <v>3772454</v>
      </c>
      <c r="G277" s="2">
        <f t="shared" si="8"/>
        <v>132036</v>
      </c>
      <c r="H277">
        <f>ROUND((HLOOKUP(E277,'Costs and losses lines'!$B$12:$D$17,4,0)/10000*D277)+(HLOOKUP(E277,'Costs and losses lines'!$B$12:$D$16,5,0)/100),3)</f>
        <v>3.7999999999999999E-2</v>
      </c>
      <c r="I277" t="str">
        <f t="shared" si="9"/>
        <v>CHN-SI-CH</v>
      </c>
    </row>
    <row r="278" spans="1:9" x14ac:dyDescent="0.25">
      <c r="A278" t="s">
        <v>1048</v>
      </c>
      <c r="B278" t="s">
        <v>624</v>
      </c>
      <c r="C278" t="s">
        <v>628</v>
      </c>
      <c r="D278">
        <f>ROUND(ACOS(COS(RADIANS(90-VLOOKUP(B278,Centerpoints!$A$2:$F$259,5,0)))*COS(RADIANS(90-VLOOKUP(C278,Centerpoints!$A$2:$F$259,5,0)))+SIN(RADIANS(90-VLOOKUP(B278,Centerpoints!$A$2:$F$259,5,0)))*SIN(RADIANS(90-VLOOKUP(C278,Centerpoints!$A$2:$F$259,5,0)))*COS(RADIANS(VLOOKUP(B278,Centerpoints!$A$2:$F$259,6,0)-VLOOKUP(C278,Centerpoints!$A$2:$F$259,6,0))))*6371,0)</f>
        <v>717</v>
      </c>
      <c r="E278" t="str">
        <f>IF(ISNA(VLOOKUP(LEFT(A278,LEN(A278)),$N$2:$N$270,1,0)),IF(D278&gt;'Costs and losses lines'!$E$32,"HVDC","HVAC"),"Subsea")</f>
        <v>HVDC</v>
      </c>
      <c r="F278" s="2">
        <f>ROUND(((HLOOKUP(E278,'Costs and losses lines'!$B$12:$D$14,2,0)*$J$2*D278)+(HLOOKUP(E278,'Costs and losses lines'!$B$12:$D$14,3,0)*$J$2*2))*'Costs and losses lines'!$E$24/1000,0)</f>
        <v>3778051</v>
      </c>
      <c r="G278" s="2">
        <f t="shared" si="8"/>
        <v>132232</v>
      </c>
      <c r="H278">
        <f>ROUND((HLOOKUP(E278,'Costs and losses lines'!$B$12:$D$17,4,0)/10000*D278)+(HLOOKUP(E278,'Costs and losses lines'!$B$12:$D$16,5,0)/100),3)</f>
        <v>3.7999999999999999E-2</v>
      </c>
      <c r="I278" t="str">
        <f t="shared" si="9"/>
        <v>RUS-MV-RU</v>
      </c>
    </row>
    <row r="279" spans="1:9" x14ac:dyDescent="0.25">
      <c r="A279" t="s">
        <v>1049</v>
      </c>
      <c r="B279" t="s">
        <v>601</v>
      </c>
      <c r="C279" t="s">
        <v>604</v>
      </c>
      <c r="D279">
        <f>ROUND(ACOS(COS(RADIANS(90-VLOOKUP(B279,Centerpoints!$A$2:$F$259,5,0)))*COS(RADIANS(90-VLOOKUP(C279,Centerpoints!$A$2:$F$259,5,0)))+SIN(RADIANS(90-VLOOKUP(B279,Centerpoints!$A$2:$F$259,5,0)))*SIN(RADIANS(90-VLOOKUP(C279,Centerpoints!$A$2:$F$259,5,0)))*COS(RADIANS(VLOOKUP(B279,Centerpoints!$A$2:$F$259,6,0)-VLOOKUP(C279,Centerpoints!$A$2:$F$259,6,0))))*6371,0)</f>
        <v>719</v>
      </c>
      <c r="E279" t="str">
        <f>IF(ISNA(VLOOKUP(LEFT(A279,LEN(A279)),$N$2:$N$270,1,0)),IF(D279&gt;'Costs and losses lines'!$E$32,"HVDC","HVAC"),"Subsea")</f>
        <v>HVDC</v>
      </c>
      <c r="F279" s="2">
        <f>ROUND(((HLOOKUP(E279,'Costs and losses lines'!$B$12:$D$14,2,0)*$J$2*D279)+(HLOOKUP(E279,'Costs and losses lines'!$B$12:$D$14,3,0)*$J$2*2))*'Costs and losses lines'!$E$24/1000,0)</f>
        <v>3781783</v>
      </c>
      <c r="G279" s="2">
        <f t="shared" si="8"/>
        <v>132362</v>
      </c>
      <c r="H279">
        <f>ROUND((HLOOKUP(E279,'Costs and losses lines'!$B$12:$D$17,4,0)/10000*D279)+(HLOOKUP(E279,'Costs and losses lines'!$B$12:$D$16,5,0)/100),3)</f>
        <v>3.7999999999999999E-2</v>
      </c>
      <c r="I279" t="str">
        <f t="shared" si="9"/>
        <v>CHN-SD-CH</v>
      </c>
    </row>
    <row r="280" spans="1:9" x14ac:dyDescent="0.25">
      <c r="A280" t="s">
        <v>1050</v>
      </c>
      <c r="B280" t="s">
        <v>622</v>
      </c>
      <c r="C280" t="s">
        <v>624</v>
      </c>
      <c r="D280">
        <f>ROUND(ACOS(COS(RADIANS(90-VLOOKUP(B280,Centerpoints!$A$2:$F$259,5,0)))*COS(RADIANS(90-VLOOKUP(C280,Centerpoints!$A$2:$F$259,5,0)))+SIN(RADIANS(90-VLOOKUP(B280,Centerpoints!$A$2:$F$259,5,0)))*SIN(RADIANS(90-VLOOKUP(C280,Centerpoints!$A$2:$F$259,5,0)))*COS(RADIANS(VLOOKUP(B280,Centerpoints!$A$2:$F$259,6,0)-VLOOKUP(C280,Centerpoints!$A$2:$F$259,6,0))))*6371,0)</f>
        <v>720</v>
      </c>
      <c r="E280" t="str">
        <f>IF(ISNA(VLOOKUP(LEFT(A280,LEN(A280)),$N$2:$N$270,1,0)),IF(D280&gt;'Costs and losses lines'!$E$32,"HVDC","HVAC"),"Subsea")</f>
        <v>HVDC</v>
      </c>
      <c r="F280" s="2">
        <f>ROUND(((HLOOKUP(E280,'Costs and losses lines'!$B$12:$D$14,2,0)*$J$2*D280)+(HLOOKUP(E280,'Costs and losses lines'!$B$12:$D$14,3,0)*$J$2*2))*'Costs and losses lines'!$E$24/1000,0)</f>
        <v>3783648</v>
      </c>
      <c r="G280" s="2">
        <f t="shared" si="8"/>
        <v>132428</v>
      </c>
      <c r="H280">
        <f>ROUND((HLOOKUP(E280,'Costs and losses lines'!$B$12:$D$17,4,0)/10000*D280)+(HLOOKUP(E280,'Costs and losses lines'!$B$12:$D$16,5,0)/100),3)</f>
        <v>3.7999999999999999E-2</v>
      </c>
      <c r="I280" t="str">
        <f t="shared" si="9"/>
        <v>RUS-CE-RU</v>
      </c>
    </row>
    <row r="281" spans="1:9" x14ac:dyDescent="0.25">
      <c r="A281" t="s">
        <v>1051</v>
      </c>
      <c r="B281" t="s">
        <v>580</v>
      </c>
      <c r="C281" t="s">
        <v>589</v>
      </c>
      <c r="D281">
        <f>ROUND(ACOS(COS(RADIANS(90-VLOOKUP(B281,Centerpoints!$A$2:$F$259,5,0)))*COS(RADIANS(90-VLOOKUP(C281,Centerpoints!$A$2:$F$259,5,0)))+SIN(RADIANS(90-VLOOKUP(B281,Centerpoints!$A$2:$F$259,5,0)))*SIN(RADIANS(90-VLOOKUP(C281,Centerpoints!$A$2:$F$259,5,0)))*COS(RADIANS(VLOOKUP(B281,Centerpoints!$A$2:$F$259,6,0)-VLOOKUP(C281,Centerpoints!$A$2:$F$259,6,0))))*6371,0)</f>
        <v>727</v>
      </c>
      <c r="E281" t="str">
        <f>IF(ISNA(VLOOKUP(LEFT(A281,LEN(A281)),$N$2:$N$270,1,0)),IF(D281&gt;'Costs and losses lines'!$E$32,"HVDC","HVAC"),"Subsea")</f>
        <v>HVDC</v>
      </c>
      <c r="F281" s="2">
        <f>ROUND(((HLOOKUP(E281,'Costs and losses lines'!$B$12:$D$14,2,0)*$J$2*D281)+(HLOOKUP(E281,'Costs and losses lines'!$B$12:$D$14,3,0)*$J$2*2))*'Costs and losses lines'!$E$24/1000,0)</f>
        <v>3796707</v>
      </c>
      <c r="G281" s="2">
        <f t="shared" si="8"/>
        <v>132885</v>
      </c>
      <c r="H281">
        <f>ROUND((HLOOKUP(E281,'Costs and losses lines'!$B$12:$D$17,4,0)/10000*D281)+(HLOOKUP(E281,'Costs and losses lines'!$B$12:$D$16,5,0)/100),3)</f>
        <v>3.7999999999999999E-2</v>
      </c>
      <c r="I281" t="str">
        <f t="shared" si="9"/>
        <v>CHN-EM-CH</v>
      </c>
    </row>
    <row r="282" spans="1:9" x14ac:dyDescent="0.25">
      <c r="A282" t="s">
        <v>1052</v>
      </c>
      <c r="B282" t="s">
        <v>643</v>
      </c>
      <c r="C282" t="s">
        <v>651</v>
      </c>
      <c r="D282">
        <f>ROUND(ACOS(COS(RADIANS(90-VLOOKUP(B282,Centerpoints!$A$2:$F$259,5,0)))*COS(RADIANS(90-VLOOKUP(C282,Centerpoints!$A$2:$F$259,5,0)))+SIN(RADIANS(90-VLOOKUP(B282,Centerpoints!$A$2:$F$259,5,0)))*SIN(RADIANS(90-VLOOKUP(C282,Centerpoints!$A$2:$F$259,5,0)))*COS(RADIANS(VLOOKUP(B282,Centerpoints!$A$2:$F$259,6,0)-VLOOKUP(C282,Centerpoints!$A$2:$F$259,6,0))))*6371,0)</f>
        <v>732</v>
      </c>
      <c r="E282" t="str">
        <f>IF(ISNA(VLOOKUP(LEFT(A282,LEN(A282)),$N$2:$N$270,1,0)),IF(D282&gt;'Costs and losses lines'!$E$32,"HVDC","HVAC"),"Subsea")</f>
        <v>HVDC</v>
      </c>
      <c r="F282" s="2">
        <f>ROUND(((HLOOKUP(E282,'Costs and losses lines'!$B$12:$D$14,2,0)*$J$2*D282)+(HLOOKUP(E282,'Costs and losses lines'!$B$12:$D$14,3,0)*$J$2*2))*'Costs and losses lines'!$E$24/1000,0)</f>
        <v>3806035</v>
      </c>
      <c r="G282" s="2">
        <f t="shared" si="8"/>
        <v>133211</v>
      </c>
      <c r="H282">
        <f>ROUND((HLOOKUP(E282,'Costs and losses lines'!$B$12:$D$17,4,0)/10000*D282)+(HLOOKUP(E282,'Costs and losses lines'!$B$12:$D$16,5,0)/100),3)</f>
        <v>3.9E-2</v>
      </c>
      <c r="I282" t="str">
        <f t="shared" si="9"/>
        <v>USA-RE-US</v>
      </c>
    </row>
    <row r="283" spans="1:9" x14ac:dyDescent="0.25">
      <c r="A283" t="s">
        <v>1053</v>
      </c>
      <c r="B283" t="s">
        <v>582</v>
      </c>
      <c r="C283" t="s">
        <v>607</v>
      </c>
      <c r="D283">
        <f>ROUND(ACOS(COS(RADIANS(90-VLOOKUP(B283,Centerpoints!$A$2:$F$259,5,0)))*COS(RADIANS(90-VLOOKUP(C283,Centerpoints!$A$2:$F$259,5,0)))+SIN(RADIANS(90-VLOOKUP(B283,Centerpoints!$A$2:$F$259,5,0)))*SIN(RADIANS(90-VLOOKUP(C283,Centerpoints!$A$2:$F$259,5,0)))*COS(RADIANS(VLOOKUP(B283,Centerpoints!$A$2:$F$259,6,0)-VLOOKUP(C283,Centerpoints!$A$2:$F$259,6,0))))*6371,0)</f>
        <v>733</v>
      </c>
      <c r="E283" t="str">
        <f>IF(ISNA(VLOOKUP(LEFT(A283,LEN(A283)),$N$2:$N$270,1,0)),IF(D283&gt;'Costs and losses lines'!$E$32,"HVDC","HVAC"),"Subsea")</f>
        <v>HVDC</v>
      </c>
      <c r="F283" s="2">
        <f>ROUND(((HLOOKUP(E283,'Costs and losses lines'!$B$12:$D$14,2,0)*$J$2*D283)+(HLOOKUP(E283,'Costs and losses lines'!$B$12:$D$14,3,0)*$J$2*2))*'Costs and losses lines'!$E$24/1000,0)</f>
        <v>3807901</v>
      </c>
      <c r="G283" s="2">
        <f t="shared" si="8"/>
        <v>133277</v>
      </c>
      <c r="H283">
        <f>ROUND((HLOOKUP(E283,'Costs and losses lines'!$B$12:$D$17,4,0)/10000*D283)+(HLOOKUP(E283,'Costs and losses lines'!$B$12:$D$16,5,0)/100),3)</f>
        <v>3.9E-2</v>
      </c>
      <c r="I283" t="str">
        <f t="shared" si="9"/>
        <v>CHN-GA-CH</v>
      </c>
    </row>
    <row r="284" spans="1:9" x14ac:dyDescent="0.25">
      <c r="A284" t="s">
        <v>1054</v>
      </c>
      <c r="B284" t="s">
        <v>445</v>
      </c>
      <c r="C284" t="s">
        <v>627</v>
      </c>
      <c r="D284">
        <f>ROUND(ACOS(COS(RADIANS(90-VLOOKUP(B284,Centerpoints!$A$2:$F$259,5,0)))*COS(RADIANS(90-VLOOKUP(C284,Centerpoints!$A$2:$F$259,5,0)))+SIN(RADIANS(90-VLOOKUP(B284,Centerpoints!$A$2:$F$259,5,0)))*SIN(RADIANS(90-VLOOKUP(C284,Centerpoints!$A$2:$F$259,5,0)))*COS(RADIANS(VLOOKUP(B284,Centerpoints!$A$2:$F$259,6,0)-VLOOKUP(C284,Centerpoints!$A$2:$F$259,6,0))))*6371,0)</f>
        <v>733</v>
      </c>
      <c r="E284" t="str">
        <f>IF(ISNA(VLOOKUP(LEFT(A284,LEN(A284)),$N$2:$N$270,1,0)),IF(D284&gt;'Costs and losses lines'!$E$32,"HVDC","HVAC"),"Subsea")</f>
        <v>HVDC</v>
      </c>
      <c r="F284" s="2">
        <f>ROUND(((HLOOKUP(E284,'Costs and losses lines'!$B$12:$D$14,2,0)*$J$2*D284)+(HLOOKUP(E284,'Costs and losses lines'!$B$12:$D$14,3,0)*$J$2*2))*'Costs and losses lines'!$E$24/1000,0)</f>
        <v>3807901</v>
      </c>
      <c r="G284" s="2">
        <f t="shared" si="8"/>
        <v>133277</v>
      </c>
      <c r="H284">
        <f>ROUND((HLOOKUP(E284,'Costs and losses lines'!$B$12:$D$17,4,0)/10000*D284)+(HLOOKUP(E284,'Costs and losses lines'!$B$12:$D$16,5,0)/100),3)</f>
        <v>3.9E-2</v>
      </c>
      <c r="I284" t="str">
        <f t="shared" si="9"/>
        <v>GEO-RU</v>
      </c>
    </row>
    <row r="285" spans="1:9" x14ac:dyDescent="0.25">
      <c r="A285" t="s">
        <v>1055</v>
      </c>
      <c r="B285" t="s">
        <v>577</v>
      </c>
      <c r="C285" t="s">
        <v>587</v>
      </c>
      <c r="D285">
        <f>ROUND(ACOS(COS(RADIANS(90-VLOOKUP(B285,Centerpoints!$A$2:$F$259,5,0)))*COS(RADIANS(90-VLOOKUP(C285,Centerpoints!$A$2:$F$259,5,0)))+SIN(RADIANS(90-VLOOKUP(B285,Centerpoints!$A$2:$F$259,5,0)))*SIN(RADIANS(90-VLOOKUP(C285,Centerpoints!$A$2:$F$259,5,0)))*COS(RADIANS(VLOOKUP(B285,Centerpoints!$A$2:$F$259,6,0)-VLOOKUP(C285,Centerpoints!$A$2:$F$259,6,0))))*6371,0)</f>
        <v>735</v>
      </c>
      <c r="E285" t="str">
        <f>IF(ISNA(VLOOKUP(LEFT(A285,LEN(A285)),$N$2:$N$270,1,0)),IF(D285&gt;'Costs and losses lines'!$E$32,"HVDC","HVAC"),"Subsea")</f>
        <v>HVDC</v>
      </c>
      <c r="F285" s="2">
        <f>ROUND(((HLOOKUP(E285,'Costs and losses lines'!$B$12:$D$14,2,0)*$J$2*D285)+(HLOOKUP(E285,'Costs and losses lines'!$B$12:$D$14,3,0)*$J$2*2))*'Costs and losses lines'!$E$24/1000,0)</f>
        <v>3811632</v>
      </c>
      <c r="G285" s="2">
        <f t="shared" si="8"/>
        <v>133407</v>
      </c>
      <c r="H285">
        <f>ROUND((HLOOKUP(E285,'Costs and losses lines'!$B$12:$D$17,4,0)/10000*D285)+(HLOOKUP(E285,'Costs and losses lines'!$B$12:$D$16,5,0)/100),3)</f>
        <v>3.9E-2</v>
      </c>
      <c r="I285" t="str">
        <f t="shared" si="9"/>
        <v>CHN-AN-CH</v>
      </c>
    </row>
    <row r="286" spans="1:9" x14ac:dyDescent="0.25">
      <c r="A286" t="s">
        <v>1056</v>
      </c>
      <c r="B286" t="s">
        <v>646</v>
      </c>
      <c r="C286" t="s">
        <v>647</v>
      </c>
      <c r="D286">
        <f>ROUND(ACOS(COS(RADIANS(90-VLOOKUP(B286,Centerpoints!$A$2:$F$259,5,0)))*COS(RADIANS(90-VLOOKUP(C286,Centerpoints!$A$2:$F$259,5,0)))+SIN(RADIANS(90-VLOOKUP(B286,Centerpoints!$A$2:$F$259,5,0)))*SIN(RADIANS(90-VLOOKUP(C286,Centerpoints!$A$2:$F$259,5,0)))*COS(RADIANS(VLOOKUP(B286,Centerpoints!$A$2:$F$259,6,0)-VLOOKUP(C286,Centerpoints!$A$2:$F$259,6,0))))*6371,0)</f>
        <v>739</v>
      </c>
      <c r="E286" t="str">
        <f>IF(ISNA(VLOOKUP(LEFT(A286,LEN(A286)),$N$2:$N$270,1,0)),IF(D286&gt;'Costs and losses lines'!$E$32,"HVDC","HVAC"),"Subsea")</f>
        <v>HVDC</v>
      </c>
      <c r="F286" s="2">
        <f>ROUND(((HLOOKUP(E286,'Costs and losses lines'!$B$12:$D$14,2,0)*$J$2*D286)+(HLOOKUP(E286,'Costs and losses lines'!$B$12:$D$14,3,0)*$J$2*2))*'Costs and losses lines'!$E$24/1000,0)</f>
        <v>3819095</v>
      </c>
      <c r="G286" s="2">
        <f t="shared" si="8"/>
        <v>133668</v>
      </c>
      <c r="H286">
        <f>ROUND((HLOOKUP(E286,'Costs and losses lines'!$B$12:$D$17,4,0)/10000*D286)+(HLOOKUP(E286,'Costs and losses lines'!$B$12:$D$16,5,0)/100),3)</f>
        <v>3.9E-2</v>
      </c>
      <c r="I286" t="str">
        <f t="shared" si="9"/>
        <v>USA-SA-US</v>
      </c>
    </row>
    <row r="287" spans="1:9" x14ac:dyDescent="0.25">
      <c r="A287" t="s">
        <v>1057</v>
      </c>
      <c r="B287" t="s">
        <v>552</v>
      </c>
      <c r="C287" t="s">
        <v>554</v>
      </c>
      <c r="D287">
        <f>ROUND(ACOS(COS(RADIANS(90-VLOOKUP(B287,Centerpoints!$A$2:$F$259,5,0)))*COS(RADIANS(90-VLOOKUP(C287,Centerpoints!$A$2:$F$259,5,0)))+SIN(RADIANS(90-VLOOKUP(B287,Centerpoints!$A$2:$F$259,5,0)))*SIN(RADIANS(90-VLOOKUP(C287,Centerpoints!$A$2:$F$259,5,0)))*COS(RADIANS(VLOOKUP(B287,Centerpoints!$A$2:$F$259,6,0)-VLOOKUP(C287,Centerpoints!$A$2:$F$259,6,0))))*6371,0)</f>
        <v>740</v>
      </c>
      <c r="E287" t="str">
        <f>IF(ISNA(VLOOKUP(LEFT(A287,LEN(A287)),$N$2:$N$270,1,0)),IF(D287&gt;'Costs and losses lines'!$E$32,"HVDC","HVAC"),"Subsea")</f>
        <v>HVDC</v>
      </c>
      <c r="F287" s="2">
        <f>ROUND(((HLOOKUP(E287,'Costs and losses lines'!$B$12:$D$14,2,0)*$J$2*D287)+(HLOOKUP(E287,'Costs and losses lines'!$B$12:$D$14,3,0)*$J$2*2))*'Costs and losses lines'!$E$24/1000,0)</f>
        <v>3820960</v>
      </c>
      <c r="G287" s="2">
        <f t="shared" si="8"/>
        <v>133734</v>
      </c>
      <c r="H287">
        <f>ROUND((HLOOKUP(E287,'Costs and losses lines'!$B$12:$D$17,4,0)/10000*D287)+(HLOOKUP(E287,'Costs and losses lines'!$B$12:$D$16,5,0)/100),3)</f>
        <v>3.9E-2</v>
      </c>
      <c r="I287" t="str">
        <f t="shared" si="9"/>
        <v>AUS-QL-AU</v>
      </c>
    </row>
    <row r="288" spans="1:9" x14ac:dyDescent="0.25">
      <c r="A288" t="s">
        <v>1058</v>
      </c>
      <c r="B288" t="s">
        <v>510</v>
      </c>
      <c r="C288" t="s">
        <v>541</v>
      </c>
      <c r="D288">
        <f>ROUND(ACOS(COS(RADIANS(90-VLOOKUP(B288,Centerpoints!$A$2:$F$259,5,0)))*COS(RADIANS(90-VLOOKUP(C288,Centerpoints!$A$2:$F$259,5,0)))+SIN(RADIANS(90-VLOOKUP(B288,Centerpoints!$A$2:$F$259,5,0)))*SIN(RADIANS(90-VLOOKUP(C288,Centerpoints!$A$2:$F$259,5,0)))*COS(RADIANS(VLOOKUP(B288,Centerpoints!$A$2:$F$259,6,0)-VLOOKUP(C288,Centerpoints!$A$2:$F$259,6,0))))*6371,0)</f>
        <v>745</v>
      </c>
      <c r="E288" t="str">
        <f>IF(ISNA(VLOOKUP(LEFT(A288,LEN(A288)),$N$2:$N$270,1,0)),IF(D288&gt;'Costs and losses lines'!$E$32,"HVDC","HVAC"),"Subsea")</f>
        <v>HVDC</v>
      </c>
      <c r="F288" s="2">
        <f>ROUND(((HLOOKUP(E288,'Costs and losses lines'!$B$12:$D$14,2,0)*$J$2*D288)+(HLOOKUP(E288,'Costs and losses lines'!$B$12:$D$14,3,0)*$J$2*2))*'Costs and losses lines'!$E$24/1000,0)</f>
        <v>3830288</v>
      </c>
      <c r="G288" s="2">
        <f t="shared" si="8"/>
        <v>134060</v>
      </c>
      <c r="H288">
        <f>ROUND((HLOOKUP(E288,'Costs and losses lines'!$B$12:$D$17,4,0)/10000*D288)+(HLOOKUP(E288,'Costs and losses lines'!$B$12:$D$16,5,0)/100),3)</f>
        <v>3.9E-2</v>
      </c>
      <c r="I288" t="str">
        <f t="shared" si="9"/>
        <v>ROU</v>
      </c>
    </row>
    <row r="289" spans="1:9" x14ac:dyDescent="0.25">
      <c r="A289" t="s">
        <v>1059</v>
      </c>
      <c r="B289" t="s">
        <v>579</v>
      </c>
      <c r="C289" t="s">
        <v>592</v>
      </c>
      <c r="D289">
        <f>ROUND(ACOS(COS(RADIANS(90-VLOOKUP(B289,Centerpoints!$A$2:$F$259,5,0)))*COS(RADIANS(90-VLOOKUP(C289,Centerpoints!$A$2:$F$259,5,0)))+SIN(RADIANS(90-VLOOKUP(B289,Centerpoints!$A$2:$F$259,5,0)))*SIN(RADIANS(90-VLOOKUP(C289,Centerpoints!$A$2:$F$259,5,0)))*COS(RADIANS(VLOOKUP(B289,Centerpoints!$A$2:$F$259,6,0)-VLOOKUP(C289,Centerpoints!$A$2:$F$259,6,0))))*6371,0)</f>
        <v>747</v>
      </c>
      <c r="E289" t="str">
        <f>IF(ISNA(VLOOKUP(LEFT(A289,LEN(A289)),$N$2:$N$270,1,0)),IF(D289&gt;'Costs and losses lines'!$E$32,"HVDC","HVAC"),"Subsea")</f>
        <v>HVDC</v>
      </c>
      <c r="F289" s="2">
        <f>ROUND(((HLOOKUP(E289,'Costs and losses lines'!$B$12:$D$14,2,0)*$J$2*D289)+(HLOOKUP(E289,'Costs and losses lines'!$B$12:$D$14,3,0)*$J$2*2))*'Costs and losses lines'!$E$24/1000,0)</f>
        <v>3834019</v>
      </c>
      <c r="G289" s="2">
        <f t="shared" si="8"/>
        <v>134191</v>
      </c>
      <c r="H289">
        <f>ROUND((HLOOKUP(E289,'Costs and losses lines'!$B$12:$D$17,4,0)/10000*D289)+(HLOOKUP(E289,'Costs and losses lines'!$B$12:$D$16,5,0)/100),3)</f>
        <v>3.9E-2</v>
      </c>
      <c r="I289" t="str">
        <f t="shared" si="9"/>
        <v>CHN-CH-CH</v>
      </c>
    </row>
    <row r="290" spans="1:9" x14ac:dyDescent="0.25">
      <c r="A290" t="s">
        <v>1060</v>
      </c>
      <c r="B290" t="s">
        <v>637</v>
      </c>
      <c r="C290" t="s">
        <v>652</v>
      </c>
      <c r="D290">
        <f>ROUND(ACOS(COS(RADIANS(90-VLOOKUP(B290,Centerpoints!$A$2:$F$259,5,0)))*COS(RADIANS(90-VLOOKUP(C290,Centerpoints!$A$2:$F$259,5,0)))+SIN(RADIANS(90-VLOOKUP(B290,Centerpoints!$A$2:$F$259,5,0)))*SIN(RADIANS(90-VLOOKUP(C290,Centerpoints!$A$2:$F$259,5,0)))*COS(RADIANS(VLOOKUP(B290,Centerpoints!$A$2:$F$259,6,0)-VLOOKUP(C290,Centerpoints!$A$2:$F$259,6,0))))*6371,0)</f>
        <v>747</v>
      </c>
      <c r="E290" t="str">
        <f>IF(ISNA(VLOOKUP(LEFT(A290,LEN(A290)),$N$2:$N$270,1,0)),IF(D290&gt;'Costs and losses lines'!$E$32,"HVDC","HVAC"),"Subsea")</f>
        <v>HVDC</v>
      </c>
      <c r="F290" s="2">
        <f>ROUND(((HLOOKUP(E290,'Costs and losses lines'!$B$12:$D$14,2,0)*$J$2*D290)+(HLOOKUP(E290,'Costs and losses lines'!$B$12:$D$14,3,0)*$J$2*2))*'Costs and losses lines'!$E$24/1000,0)</f>
        <v>3834019</v>
      </c>
      <c r="G290" s="2">
        <f t="shared" si="8"/>
        <v>134191</v>
      </c>
      <c r="H290">
        <f>ROUND((HLOOKUP(E290,'Costs and losses lines'!$B$12:$D$17,4,0)/10000*D290)+(HLOOKUP(E290,'Costs and losses lines'!$B$12:$D$16,5,0)/100),3)</f>
        <v>3.9E-2</v>
      </c>
      <c r="I290" t="str">
        <f t="shared" si="9"/>
        <v>USA-MW-US</v>
      </c>
    </row>
    <row r="291" spans="1:9" x14ac:dyDescent="0.25">
      <c r="A291" t="s">
        <v>1061</v>
      </c>
      <c r="B291" t="s">
        <v>459</v>
      </c>
      <c r="C291" t="s">
        <v>529</v>
      </c>
      <c r="D291">
        <f>ROUND(ACOS(COS(RADIANS(90-VLOOKUP(B291,Centerpoints!$A$2:$F$259,5,0)))*COS(RADIANS(90-VLOOKUP(C291,Centerpoints!$A$2:$F$259,5,0)))+SIN(RADIANS(90-VLOOKUP(B291,Centerpoints!$A$2:$F$259,5,0)))*SIN(RADIANS(90-VLOOKUP(C291,Centerpoints!$A$2:$F$259,5,0)))*COS(RADIANS(VLOOKUP(B291,Centerpoints!$A$2:$F$259,6,0)-VLOOKUP(C291,Centerpoints!$A$2:$F$259,6,0))))*6371,0)</f>
        <v>751</v>
      </c>
      <c r="E291" t="str">
        <f>IF(ISNA(VLOOKUP(LEFT(A291,LEN(A291)),$N$2:$N$270,1,0)),IF(D291&gt;'Costs and losses lines'!$E$32,"HVDC","HVAC"),"Subsea")</f>
        <v>HVDC</v>
      </c>
      <c r="F291" s="2">
        <f>ROUND(((HLOOKUP(E291,'Costs and losses lines'!$B$12:$D$14,2,0)*$J$2*D291)+(HLOOKUP(E291,'Costs and losses lines'!$B$12:$D$14,3,0)*$J$2*2))*'Costs and losses lines'!$E$24/1000,0)</f>
        <v>3841482</v>
      </c>
      <c r="G291" s="2">
        <f t="shared" si="8"/>
        <v>134452</v>
      </c>
      <c r="H291">
        <f>ROUND((HLOOKUP(E291,'Costs and losses lines'!$B$12:$D$17,4,0)/10000*D291)+(HLOOKUP(E291,'Costs and losses lines'!$B$12:$D$16,5,0)/100),3)</f>
        <v>3.9E-2</v>
      </c>
      <c r="I291" t="str">
        <f t="shared" si="9"/>
        <v>IRQ</v>
      </c>
    </row>
    <row r="292" spans="1:9" x14ac:dyDescent="0.25">
      <c r="A292" t="s">
        <v>1062</v>
      </c>
      <c r="B292" t="s">
        <v>415</v>
      </c>
      <c r="C292" t="s">
        <v>535</v>
      </c>
      <c r="D292">
        <f>ROUND(ACOS(COS(RADIANS(90-VLOOKUP(B292,Centerpoints!$A$2:$F$259,5,0)))*COS(RADIANS(90-VLOOKUP(C292,Centerpoints!$A$2:$F$259,5,0)))+SIN(RADIANS(90-VLOOKUP(B292,Centerpoints!$A$2:$F$259,5,0)))*SIN(RADIANS(90-VLOOKUP(C292,Centerpoints!$A$2:$F$259,5,0)))*COS(RADIANS(VLOOKUP(B292,Centerpoints!$A$2:$F$259,6,0)-VLOOKUP(C292,Centerpoints!$A$2:$F$259,6,0))))*6371,0)</f>
        <v>756</v>
      </c>
      <c r="E292" t="str">
        <f>IF(ISNA(VLOOKUP(LEFT(A292,LEN(A292)),$N$2:$N$270,1,0)),IF(D292&gt;'Costs and losses lines'!$E$32,"HVDC","HVAC"),"Subsea")</f>
        <v>HVDC</v>
      </c>
      <c r="F292" s="2">
        <f>ROUND(((HLOOKUP(E292,'Costs and losses lines'!$B$12:$D$14,2,0)*$J$2*D292)+(HLOOKUP(E292,'Costs and losses lines'!$B$12:$D$14,3,0)*$J$2*2))*'Costs and losses lines'!$E$24/1000,0)</f>
        <v>3850810</v>
      </c>
      <c r="G292" s="2">
        <f t="shared" si="8"/>
        <v>134778</v>
      </c>
      <c r="H292">
        <f>ROUND((HLOOKUP(E292,'Costs and losses lines'!$B$12:$D$17,4,0)/10000*D292)+(HLOOKUP(E292,'Costs and losses lines'!$B$12:$D$16,5,0)/100),3)</f>
        <v>3.9E-2</v>
      </c>
      <c r="I292" t="str">
        <f t="shared" si="9"/>
        <v>BFA</v>
      </c>
    </row>
    <row r="293" spans="1:9" x14ac:dyDescent="0.25">
      <c r="A293" t="s">
        <v>1063</v>
      </c>
      <c r="B293" t="s">
        <v>426</v>
      </c>
      <c r="C293" t="s">
        <v>473</v>
      </c>
      <c r="D293">
        <f>ROUND(ACOS(COS(RADIANS(90-VLOOKUP(B293,Centerpoints!$A$2:$F$259,5,0)))*COS(RADIANS(90-VLOOKUP(C293,Centerpoints!$A$2:$F$259,5,0)))+SIN(RADIANS(90-VLOOKUP(B293,Centerpoints!$A$2:$F$259,5,0)))*SIN(RADIANS(90-VLOOKUP(C293,Centerpoints!$A$2:$F$259,5,0)))*COS(RADIANS(VLOOKUP(B293,Centerpoints!$A$2:$F$259,6,0)-VLOOKUP(C293,Centerpoints!$A$2:$F$259,6,0))))*6371,0)</f>
        <v>756</v>
      </c>
      <c r="E293" t="str">
        <f>IF(ISNA(VLOOKUP(LEFT(A293,LEN(A293)),$N$2:$N$270,1,0)),IF(D293&gt;'Costs and losses lines'!$E$32,"HVDC","HVAC"),"Subsea")</f>
        <v>HVDC</v>
      </c>
      <c r="F293" s="2">
        <f>ROUND(((HLOOKUP(E293,'Costs and losses lines'!$B$12:$D$14,2,0)*$J$2*D293)+(HLOOKUP(E293,'Costs and losses lines'!$B$12:$D$14,3,0)*$J$2*2))*'Costs and losses lines'!$E$24/1000,0)</f>
        <v>3850810</v>
      </c>
      <c r="G293" s="2">
        <f t="shared" si="8"/>
        <v>134778</v>
      </c>
      <c r="H293">
        <f>ROUND((HLOOKUP(E293,'Costs and losses lines'!$B$12:$D$17,4,0)/10000*D293)+(HLOOKUP(E293,'Costs and losses lines'!$B$12:$D$16,5,0)/100),3)</f>
        <v>3.9E-2</v>
      </c>
      <c r="I293" t="str">
        <f t="shared" si="9"/>
        <v>CIV</v>
      </c>
    </row>
    <row r="294" spans="1:9" x14ac:dyDescent="0.25">
      <c r="A294" t="s">
        <v>1064</v>
      </c>
      <c r="B294" t="s">
        <v>417</v>
      </c>
      <c r="C294" t="s">
        <v>469</v>
      </c>
      <c r="D294">
        <f>ROUND(ACOS(COS(RADIANS(90-VLOOKUP(B294,Centerpoints!$A$2:$F$259,5,0)))*COS(RADIANS(90-VLOOKUP(C294,Centerpoints!$A$2:$F$259,5,0)))+SIN(RADIANS(90-VLOOKUP(B294,Centerpoints!$A$2:$F$259,5,0)))*SIN(RADIANS(90-VLOOKUP(C294,Centerpoints!$A$2:$F$259,5,0)))*COS(RADIANS(VLOOKUP(B294,Centerpoints!$A$2:$F$259,6,0)-VLOOKUP(C294,Centerpoints!$A$2:$F$259,6,0))))*6371,0)</f>
        <v>756</v>
      </c>
      <c r="E294" t="str">
        <f>IF(ISNA(VLOOKUP(LEFT(A294,LEN(A294)),$N$2:$N$270,1,0)),IF(D294&gt;'Costs and losses lines'!$E$32,"HVDC","HVAC"),"Subsea")</f>
        <v>HVDC</v>
      </c>
      <c r="F294" s="2">
        <f>ROUND(((HLOOKUP(E294,'Costs and losses lines'!$B$12:$D$14,2,0)*$J$2*D294)+(HLOOKUP(E294,'Costs and losses lines'!$B$12:$D$14,3,0)*$J$2*2))*'Costs and losses lines'!$E$24/1000,0)</f>
        <v>3850810</v>
      </c>
      <c r="G294" s="2">
        <f t="shared" si="8"/>
        <v>134778</v>
      </c>
      <c r="H294">
        <f>ROUND((HLOOKUP(E294,'Costs and losses lines'!$B$12:$D$17,4,0)/10000*D294)+(HLOOKUP(E294,'Costs and losses lines'!$B$12:$D$16,5,0)/100),3)</f>
        <v>3.9E-2</v>
      </c>
      <c r="I294" t="str">
        <f t="shared" si="9"/>
        <v>KHM</v>
      </c>
    </row>
    <row r="295" spans="1:9" x14ac:dyDescent="0.25">
      <c r="A295" t="s">
        <v>1065</v>
      </c>
      <c r="B295" t="s">
        <v>622</v>
      </c>
      <c r="C295" t="s">
        <v>541</v>
      </c>
      <c r="D295">
        <f>ROUND(ACOS(COS(RADIANS(90-VLOOKUP(B295,Centerpoints!$A$2:$F$259,5,0)))*COS(RADIANS(90-VLOOKUP(C295,Centerpoints!$A$2:$F$259,5,0)))+SIN(RADIANS(90-VLOOKUP(B295,Centerpoints!$A$2:$F$259,5,0)))*SIN(RADIANS(90-VLOOKUP(C295,Centerpoints!$A$2:$F$259,5,0)))*COS(RADIANS(VLOOKUP(B295,Centerpoints!$A$2:$F$259,6,0)-VLOOKUP(C295,Centerpoints!$A$2:$F$259,6,0))))*6371,0)</f>
        <v>757</v>
      </c>
      <c r="E295" t="str">
        <f>IF(ISNA(VLOOKUP(LEFT(A295,LEN(A295)),$N$2:$N$270,1,0)),IF(D295&gt;'Costs and losses lines'!$E$32,"HVDC","HVAC"),"Subsea")</f>
        <v>HVDC</v>
      </c>
      <c r="F295" s="2">
        <f>ROUND(((HLOOKUP(E295,'Costs and losses lines'!$B$12:$D$14,2,0)*$J$2*D295)+(HLOOKUP(E295,'Costs and losses lines'!$B$12:$D$14,3,0)*$J$2*2))*'Costs and losses lines'!$E$24/1000,0)</f>
        <v>3852675</v>
      </c>
      <c r="G295" s="2">
        <f t="shared" si="8"/>
        <v>134844</v>
      </c>
      <c r="H295">
        <f>ROUND((HLOOKUP(E295,'Costs and losses lines'!$B$12:$D$17,4,0)/10000*D295)+(HLOOKUP(E295,'Costs and losses lines'!$B$12:$D$16,5,0)/100),3)</f>
        <v>3.9E-2</v>
      </c>
      <c r="I295" t="str">
        <f t="shared" si="9"/>
        <v>RUS-CE</v>
      </c>
    </row>
    <row r="296" spans="1:9" x14ac:dyDescent="0.25">
      <c r="A296" t="s">
        <v>1066</v>
      </c>
      <c r="B296" t="s">
        <v>585</v>
      </c>
      <c r="C296" t="s">
        <v>591</v>
      </c>
      <c r="D296">
        <f>ROUND(ACOS(COS(RADIANS(90-VLOOKUP(B296,Centerpoints!$A$2:$F$259,5,0)))*COS(RADIANS(90-VLOOKUP(C296,Centerpoints!$A$2:$F$259,5,0)))+SIN(RADIANS(90-VLOOKUP(B296,Centerpoints!$A$2:$F$259,5,0)))*SIN(RADIANS(90-VLOOKUP(C296,Centerpoints!$A$2:$F$259,5,0)))*COS(RADIANS(VLOOKUP(B296,Centerpoints!$A$2:$F$259,6,0)-VLOOKUP(C296,Centerpoints!$A$2:$F$259,6,0))))*6371,0)</f>
        <v>759</v>
      </c>
      <c r="E296" t="str">
        <f>IF(ISNA(VLOOKUP(LEFT(A296,LEN(A296)),$N$2:$N$270,1,0)),IF(D296&gt;'Costs and losses lines'!$E$32,"HVDC","HVAC"),"Subsea")</f>
        <v>HVDC</v>
      </c>
      <c r="F296" s="2">
        <f>ROUND(((HLOOKUP(E296,'Costs and losses lines'!$B$12:$D$14,2,0)*$J$2*D296)+(HLOOKUP(E296,'Costs and losses lines'!$B$12:$D$14,3,0)*$J$2*2))*'Costs and losses lines'!$E$24/1000,0)</f>
        <v>3856407</v>
      </c>
      <c r="G296" s="2">
        <f t="shared" si="8"/>
        <v>134974</v>
      </c>
      <c r="H296">
        <f>ROUND((HLOOKUP(E296,'Costs and losses lines'!$B$12:$D$17,4,0)/10000*D296)+(HLOOKUP(E296,'Costs and losses lines'!$B$12:$D$16,5,0)/100),3)</f>
        <v>0.04</v>
      </c>
      <c r="I296" t="str">
        <f t="shared" si="9"/>
        <v>CHN-GX-CH</v>
      </c>
    </row>
    <row r="297" spans="1:9" x14ac:dyDescent="0.25">
      <c r="A297" t="s">
        <v>1067</v>
      </c>
      <c r="B297" t="s">
        <v>627</v>
      </c>
      <c r="C297" t="s">
        <v>541</v>
      </c>
      <c r="D297">
        <f>ROUND(ACOS(COS(RADIANS(90-VLOOKUP(B297,Centerpoints!$A$2:$F$259,5,0)))*COS(RADIANS(90-VLOOKUP(C297,Centerpoints!$A$2:$F$259,5,0)))+SIN(RADIANS(90-VLOOKUP(B297,Centerpoints!$A$2:$F$259,5,0)))*SIN(RADIANS(90-VLOOKUP(C297,Centerpoints!$A$2:$F$259,5,0)))*COS(RADIANS(VLOOKUP(B297,Centerpoints!$A$2:$F$259,6,0)-VLOOKUP(C297,Centerpoints!$A$2:$F$259,6,0))))*6371,0)</f>
        <v>760</v>
      </c>
      <c r="E297" t="str">
        <f>IF(ISNA(VLOOKUP(LEFT(A297,LEN(A297)),$N$2:$N$270,1,0)),IF(D297&gt;'Costs and losses lines'!$E$32,"HVDC","HVAC"),"Subsea")</f>
        <v>HVDC</v>
      </c>
      <c r="F297" s="2">
        <f>ROUND(((HLOOKUP(E297,'Costs and losses lines'!$B$12:$D$14,2,0)*$J$2*D297)+(HLOOKUP(E297,'Costs and losses lines'!$B$12:$D$14,3,0)*$J$2*2))*'Costs and losses lines'!$E$24/1000,0)</f>
        <v>3858272</v>
      </c>
      <c r="G297" s="2">
        <f t="shared" si="8"/>
        <v>135040</v>
      </c>
      <c r="H297">
        <f>ROUND((HLOOKUP(E297,'Costs and losses lines'!$B$12:$D$17,4,0)/10000*D297)+(HLOOKUP(E297,'Costs and losses lines'!$B$12:$D$16,5,0)/100),3)</f>
        <v>0.04</v>
      </c>
      <c r="I297" t="str">
        <f t="shared" si="9"/>
        <v>RUS-SO</v>
      </c>
    </row>
    <row r="298" spans="1:9" x14ac:dyDescent="0.25">
      <c r="A298" t="s">
        <v>1068</v>
      </c>
      <c r="B298" t="s">
        <v>564</v>
      </c>
      <c r="C298" t="s">
        <v>567</v>
      </c>
      <c r="D298">
        <f>ROUND(ACOS(COS(RADIANS(90-VLOOKUP(B298,Centerpoints!$A$2:$F$259,5,0)))*COS(RADIANS(90-VLOOKUP(C298,Centerpoints!$A$2:$F$259,5,0)))+SIN(RADIANS(90-VLOOKUP(B298,Centerpoints!$A$2:$F$259,5,0)))*SIN(RADIANS(90-VLOOKUP(C298,Centerpoints!$A$2:$F$259,5,0)))*COS(RADIANS(VLOOKUP(B298,Centerpoints!$A$2:$F$259,6,0)-VLOOKUP(C298,Centerpoints!$A$2:$F$259,6,0))))*6371,0)</f>
        <v>762</v>
      </c>
      <c r="E298" t="str">
        <f>IF(ISNA(VLOOKUP(LEFT(A298,LEN(A298)),$N$2:$N$270,1,0)),IF(D298&gt;'Costs and losses lines'!$E$32,"HVDC","HVAC"),"Subsea")</f>
        <v>HVDC</v>
      </c>
      <c r="F298" s="2">
        <f>ROUND(((HLOOKUP(E298,'Costs and losses lines'!$B$12:$D$14,2,0)*$J$2*D298)+(HLOOKUP(E298,'Costs and losses lines'!$B$12:$D$14,3,0)*$J$2*2))*'Costs and losses lines'!$E$24/1000,0)</f>
        <v>3862004</v>
      </c>
      <c r="G298" s="2">
        <f t="shared" si="8"/>
        <v>135170</v>
      </c>
      <c r="H298">
        <f>ROUND((HLOOKUP(E298,'Costs and losses lines'!$B$12:$D$17,4,0)/10000*D298)+(HLOOKUP(E298,'Costs and losses lines'!$B$12:$D$16,5,0)/100),3)</f>
        <v>0.04</v>
      </c>
      <c r="I298" t="str">
        <f t="shared" si="9"/>
        <v>BRA-NW-BR</v>
      </c>
    </row>
    <row r="299" spans="1:9" x14ac:dyDescent="0.25">
      <c r="A299" t="s">
        <v>1069</v>
      </c>
      <c r="B299" t="s">
        <v>401</v>
      </c>
      <c r="C299" t="s">
        <v>462</v>
      </c>
      <c r="D299">
        <f>ROUND(ACOS(COS(RADIANS(90-VLOOKUP(B299,Centerpoints!$A$2:$F$259,5,0)))*COS(RADIANS(90-VLOOKUP(C299,Centerpoints!$A$2:$F$259,5,0)))+SIN(RADIANS(90-VLOOKUP(B299,Centerpoints!$A$2:$F$259,5,0)))*SIN(RADIANS(90-VLOOKUP(C299,Centerpoints!$A$2:$F$259,5,0)))*COS(RADIANS(VLOOKUP(B299,Centerpoints!$A$2:$F$259,6,0)-VLOOKUP(C299,Centerpoints!$A$2:$F$259,6,0))))*6371,0)</f>
        <v>764</v>
      </c>
      <c r="E299" t="str">
        <f>IF(ISNA(VLOOKUP(LEFT(A299,LEN(A299)),$N$2:$N$270,1,0)),IF(D299&gt;'Costs and losses lines'!$E$32,"HVDC","HVAC"),"Subsea")</f>
        <v>HVDC</v>
      </c>
      <c r="F299" s="2">
        <f>ROUND(((HLOOKUP(E299,'Costs and losses lines'!$B$12:$D$14,2,0)*$J$2*D299)+(HLOOKUP(E299,'Costs and losses lines'!$B$12:$D$14,3,0)*$J$2*2))*'Costs and losses lines'!$E$24/1000,0)</f>
        <v>3865735</v>
      </c>
      <c r="G299" s="2">
        <f t="shared" si="8"/>
        <v>135301</v>
      </c>
      <c r="H299">
        <f>ROUND((HLOOKUP(E299,'Costs and losses lines'!$B$12:$D$17,4,0)/10000*D299)+(HLOOKUP(E299,'Costs and losses lines'!$B$12:$D$16,5,0)/100),3)</f>
        <v>0.04</v>
      </c>
      <c r="I299" t="str">
        <f t="shared" si="9"/>
        <v>AUT</v>
      </c>
    </row>
    <row r="300" spans="1:9" x14ac:dyDescent="0.25">
      <c r="A300" t="s">
        <v>1070</v>
      </c>
      <c r="B300" t="s">
        <v>422</v>
      </c>
      <c r="C300" t="s">
        <v>502</v>
      </c>
      <c r="D300">
        <f>ROUND(ACOS(COS(RADIANS(90-VLOOKUP(B300,Centerpoints!$A$2:$F$259,5,0)))*COS(RADIANS(90-VLOOKUP(C300,Centerpoints!$A$2:$F$259,5,0)))+SIN(RADIANS(90-VLOOKUP(B300,Centerpoints!$A$2:$F$259,5,0)))*SIN(RADIANS(90-VLOOKUP(C300,Centerpoints!$A$2:$F$259,5,0)))*COS(RADIANS(VLOOKUP(B300,Centerpoints!$A$2:$F$259,6,0)-VLOOKUP(C300,Centerpoints!$A$2:$F$259,6,0))))*6371,0)</f>
        <v>773</v>
      </c>
      <c r="E300" t="str">
        <f>IF(ISNA(VLOOKUP(LEFT(A300,LEN(A300)),$N$2:$N$270,1,0)),IF(D300&gt;'Costs and losses lines'!$E$32,"HVDC","HVAC"),"Subsea")</f>
        <v>HVDC</v>
      </c>
      <c r="F300" s="2">
        <f>ROUND(((HLOOKUP(E300,'Costs and losses lines'!$B$12:$D$14,2,0)*$J$2*D300)+(HLOOKUP(E300,'Costs and losses lines'!$B$12:$D$14,3,0)*$J$2*2))*'Costs and losses lines'!$E$24/1000,0)</f>
        <v>3882525</v>
      </c>
      <c r="G300" s="2">
        <f t="shared" si="8"/>
        <v>135888</v>
      </c>
      <c r="H300">
        <f>ROUND((HLOOKUP(E300,'Costs and losses lines'!$B$12:$D$17,4,0)/10000*D300)+(HLOOKUP(E300,'Costs and losses lines'!$B$12:$D$16,5,0)/100),3)</f>
        <v>0.04</v>
      </c>
      <c r="I300" t="str">
        <f t="shared" si="9"/>
        <v>COL</v>
      </c>
    </row>
    <row r="301" spans="1:9" x14ac:dyDescent="0.25">
      <c r="A301" t="s">
        <v>1071</v>
      </c>
      <c r="B301" t="s">
        <v>580</v>
      </c>
      <c r="C301" t="s">
        <v>607</v>
      </c>
      <c r="D301">
        <f>ROUND(ACOS(COS(RADIANS(90-VLOOKUP(B301,Centerpoints!$A$2:$F$259,5,0)))*COS(RADIANS(90-VLOOKUP(C301,Centerpoints!$A$2:$F$259,5,0)))+SIN(RADIANS(90-VLOOKUP(B301,Centerpoints!$A$2:$F$259,5,0)))*SIN(RADIANS(90-VLOOKUP(C301,Centerpoints!$A$2:$F$259,5,0)))*COS(RADIANS(VLOOKUP(B301,Centerpoints!$A$2:$F$259,6,0)-VLOOKUP(C301,Centerpoints!$A$2:$F$259,6,0))))*6371,0)</f>
        <v>781</v>
      </c>
      <c r="E301" t="str">
        <f>IF(ISNA(VLOOKUP(LEFT(A301,LEN(A301)),$N$2:$N$270,1,0)),IF(D301&gt;'Costs and losses lines'!$E$32,"HVDC","HVAC"),"Subsea")</f>
        <v>HVDC</v>
      </c>
      <c r="F301" s="2">
        <f>ROUND(((HLOOKUP(E301,'Costs and losses lines'!$B$12:$D$14,2,0)*$J$2*D301)+(HLOOKUP(E301,'Costs and losses lines'!$B$12:$D$14,3,0)*$J$2*2))*'Costs and losses lines'!$E$24/1000,0)</f>
        <v>3897450</v>
      </c>
      <c r="G301" s="2">
        <f t="shared" si="8"/>
        <v>136411</v>
      </c>
      <c r="H301">
        <f>ROUND((HLOOKUP(E301,'Costs and losses lines'!$B$12:$D$17,4,0)/10000*D301)+(HLOOKUP(E301,'Costs and losses lines'!$B$12:$D$16,5,0)/100),3)</f>
        <v>0.04</v>
      </c>
      <c r="I301" t="str">
        <f t="shared" si="9"/>
        <v>CHN-EM-CH</v>
      </c>
    </row>
    <row r="302" spans="1:9" x14ac:dyDescent="0.25">
      <c r="A302" t="s">
        <v>1072</v>
      </c>
      <c r="B302" t="s">
        <v>440</v>
      </c>
      <c r="C302" t="s">
        <v>524</v>
      </c>
      <c r="D302">
        <f>ROUND(ACOS(COS(RADIANS(90-VLOOKUP(B302,Centerpoints!$A$2:$F$259,5,0)))*COS(RADIANS(90-VLOOKUP(C302,Centerpoints!$A$2:$F$259,5,0)))+SIN(RADIANS(90-VLOOKUP(B302,Centerpoints!$A$2:$F$259,5,0)))*SIN(RADIANS(90-VLOOKUP(C302,Centerpoints!$A$2:$F$259,5,0)))*COS(RADIANS(VLOOKUP(B302,Centerpoints!$A$2:$F$259,6,0)-VLOOKUP(C302,Centerpoints!$A$2:$F$259,6,0))))*6371,0)</f>
        <v>782</v>
      </c>
      <c r="E302" t="str">
        <f>IF(ISNA(VLOOKUP(LEFT(A302,LEN(A302)),$N$2:$N$270,1,0)),IF(D302&gt;'Costs and losses lines'!$E$32,"HVDC","HVAC"),"Subsea")</f>
        <v>HVDC</v>
      </c>
      <c r="F302" s="2">
        <f>ROUND(((HLOOKUP(E302,'Costs and losses lines'!$B$12:$D$14,2,0)*$J$2*D302)+(HLOOKUP(E302,'Costs and losses lines'!$B$12:$D$14,3,0)*$J$2*2))*'Costs and losses lines'!$E$24/1000,0)</f>
        <v>3899316</v>
      </c>
      <c r="G302" s="2">
        <f t="shared" si="8"/>
        <v>136476</v>
      </c>
      <c r="H302">
        <f>ROUND((HLOOKUP(E302,'Costs and losses lines'!$B$12:$D$17,4,0)/10000*D302)+(HLOOKUP(E302,'Costs and losses lines'!$B$12:$D$16,5,0)/100),3)</f>
        <v>0.04</v>
      </c>
      <c r="I302" t="str">
        <f t="shared" si="9"/>
        <v>ETH</v>
      </c>
    </row>
    <row r="303" spans="1:9" x14ac:dyDescent="0.25">
      <c r="A303" t="s">
        <v>1073</v>
      </c>
      <c r="B303" t="s">
        <v>419</v>
      </c>
      <c r="C303" t="s">
        <v>418</v>
      </c>
      <c r="D303">
        <f>ROUND(ACOS(COS(RADIANS(90-VLOOKUP(B303,Centerpoints!$A$2:$F$259,5,0)))*COS(RADIANS(90-VLOOKUP(C303,Centerpoints!$A$2:$F$259,5,0)))+SIN(RADIANS(90-VLOOKUP(B303,Centerpoints!$A$2:$F$259,5,0)))*SIN(RADIANS(90-VLOOKUP(C303,Centerpoints!$A$2:$F$259,5,0)))*COS(RADIANS(VLOOKUP(B303,Centerpoints!$A$2:$F$259,6,0)-VLOOKUP(C303,Centerpoints!$A$2:$F$259,6,0))))*6371,0)</f>
        <v>783</v>
      </c>
      <c r="E303" t="str">
        <f>IF(ISNA(VLOOKUP(LEFT(A303,LEN(A303)),$N$2:$N$270,1,0)),IF(D303&gt;'Costs and losses lines'!$E$32,"HVDC","HVAC"),"Subsea")</f>
        <v>HVDC</v>
      </c>
      <c r="F303" s="2">
        <f>ROUND(((HLOOKUP(E303,'Costs and losses lines'!$B$12:$D$14,2,0)*$J$2*D303)+(HLOOKUP(E303,'Costs and losses lines'!$B$12:$D$14,3,0)*$J$2*2))*'Costs and losses lines'!$E$24/1000,0)</f>
        <v>3901181</v>
      </c>
      <c r="G303" s="2">
        <f t="shared" si="8"/>
        <v>136541</v>
      </c>
      <c r="H303">
        <f>ROUND((HLOOKUP(E303,'Costs and losses lines'!$B$12:$D$17,4,0)/10000*D303)+(HLOOKUP(E303,'Costs and losses lines'!$B$12:$D$16,5,0)/100),3)</f>
        <v>0.04</v>
      </c>
      <c r="I303" t="str">
        <f t="shared" si="9"/>
        <v>CAF</v>
      </c>
    </row>
    <row r="304" spans="1:9" x14ac:dyDescent="0.25">
      <c r="A304" t="s">
        <v>1074</v>
      </c>
      <c r="B304" t="s">
        <v>400</v>
      </c>
      <c r="C304" t="s">
        <v>458</v>
      </c>
      <c r="D304">
        <f>ROUND(ACOS(COS(RADIANS(90-VLOOKUP(B304,Centerpoints!$A$2:$F$259,5,0)))*COS(RADIANS(90-VLOOKUP(C304,Centerpoints!$A$2:$F$259,5,0)))+SIN(RADIANS(90-VLOOKUP(B304,Centerpoints!$A$2:$F$259,5,0)))*SIN(RADIANS(90-VLOOKUP(C304,Centerpoints!$A$2:$F$259,5,0)))*COS(RADIANS(VLOOKUP(B304,Centerpoints!$A$2:$F$259,6,0)-VLOOKUP(C304,Centerpoints!$A$2:$F$259,6,0))))*6371,0)</f>
        <v>786</v>
      </c>
      <c r="E304" t="str">
        <f>IF(ISNA(VLOOKUP(LEFT(A304,LEN(A304)),$N$2:$N$270,1,0)),IF(D304&gt;'Costs and losses lines'!$E$32,"HVDC","HVAC"),"Subsea")</f>
        <v>HVDC</v>
      </c>
      <c r="F304" s="2">
        <f>ROUND(((HLOOKUP(E304,'Costs and losses lines'!$B$12:$D$14,2,0)*$J$2*D304)+(HLOOKUP(E304,'Costs and losses lines'!$B$12:$D$14,3,0)*$J$2*2))*'Costs and losses lines'!$E$24/1000,0)</f>
        <v>3906778</v>
      </c>
      <c r="G304" s="2">
        <f t="shared" si="8"/>
        <v>136737</v>
      </c>
      <c r="H304">
        <f>ROUND((HLOOKUP(E304,'Costs and losses lines'!$B$12:$D$17,4,0)/10000*D304)+(HLOOKUP(E304,'Costs and losses lines'!$B$12:$D$16,5,0)/100),3)</f>
        <v>4.1000000000000002E-2</v>
      </c>
      <c r="I304" t="str">
        <f t="shared" si="9"/>
        <v>ARM</v>
      </c>
    </row>
    <row r="305" spans="1:9" x14ac:dyDescent="0.25">
      <c r="A305" t="s">
        <v>1075</v>
      </c>
      <c r="B305" t="s">
        <v>441</v>
      </c>
      <c r="C305" t="s">
        <v>499</v>
      </c>
      <c r="D305">
        <f>ROUND(ACOS(COS(RADIANS(90-VLOOKUP(B305,Centerpoints!$A$2:$F$259,5,0)))*COS(RADIANS(90-VLOOKUP(C305,Centerpoints!$A$2:$F$259,5,0)))+SIN(RADIANS(90-VLOOKUP(B305,Centerpoints!$A$2:$F$259,5,0)))*SIN(RADIANS(90-VLOOKUP(C305,Centerpoints!$A$2:$F$259,5,0)))*COS(RADIANS(VLOOKUP(B305,Centerpoints!$A$2:$F$259,6,0)-VLOOKUP(C305,Centerpoints!$A$2:$F$259,6,0))))*6371,0)</f>
        <v>787</v>
      </c>
      <c r="E305" t="str">
        <f>IF(ISNA(VLOOKUP(LEFT(A305,LEN(A305)),$N$2:$N$270,1,0)),IF(D305&gt;'Costs and losses lines'!$E$32,"HVDC","HVAC"),"Subsea")</f>
        <v>HVDC</v>
      </c>
      <c r="F305" s="2">
        <f>ROUND(((HLOOKUP(E305,'Costs and losses lines'!$B$12:$D$14,2,0)*$J$2*D305)+(HLOOKUP(E305,'Costs and losses lines'!$B$12:$D$14,3,0)*$J$2*2))*'Costs and losses lines'!$E$24/1000,0)</f>
        <v>3908644</v>
      </c>
      <c r="G305" s="2">
        <f t="shared" si="8"/>
        <v>136803</v>
      </c>
      <c r="H305">
        <f>ROUND((HLOOKUP(E305,'Costs and losses lines'!$B$12:$D$17,4,0)/10000*D305)+(HLOOKUP(E305,'Costs and losses lines'!$B$12:$D$16,5,0)/100),3)</f>
        <v>4.1000000000000002E-2</v>
      </c>
      <c r="I305" t="str">
        <f t="shared" si="9"/>
        <v>FIN</v>
      </c>
    </row>
    <row r="306" spans="1:9" x14ac:dyDescent="0.25">
      <c r="A306" t="s">
        <v>1076</v>
      </c>
      <c r="B306" t="s">
        <v>569</v>
      </c>
      <c r="C306" t="s">
        <v>575</v>
      </c>
      <c r="D306">
        <f>ROUND(ACOS(COS(RADIANS(90-VLOOKUP(B306,Centerpoints!$A$2:$F$259,5,0)))*COS(RADIANS(90-VLOOKUP(C306,Centerpoints!$A$2:$F$259,5,0)))+SIN(RADIANS(90-VLOOKUP(B306,Centerpoints!$A$2:$F$259,5,0)))*SIN(RADIANS(90-VLOOKUP(C306,Centerpoints!$A$2:$F$259,5,0)))*COS(RADIANS(VLOOKUP(B306,Centerpoints!$A$2:$F$259,6,0)-VLOOKUP(C306,Centerpoints!$A$2:$F$259,6,0))))*6371,0)</f>
        <v>789</v>
      </c>
      <c r="E306" t="str">
        <f>IF(ISNA(VLOOKUP(LEFT(A306,LEN(A306)),$N$2:$N$270,1,0)),IF(D306&gt;'Costs and losses lines'!$E$32,"HVDC","HVAC"),"Subsea")</f>
        <v>HVDC</v>
      </c>
      <c r="F306" s="2">
        <f>ROUND(((HLOOKUP(E306,'Costs and losses lines'!$B$12:$D$14,2,0)*$J$2*D306)+(HLOOKUP(E306,'Costs and losses lines'!$B$12:$D$14,3,0)*$J$2*2))*'Costs and losses lines'!$E$24/1000,0)</f>
        <v>3912375</v>
      </c>
      <c r="G306" s="2">
        <f t="shared" si="8"/>
        <v>136933</v>
      </c>
      <c r="H306">
        <f>ROUND((HLOOKUP(E306,'Costs and losses lines'!$B$12:$D$17,4,0)/10000*D306)+(HLOOKUP(E306,'Costs and losses lines'!$B$12:$D$16,5,0)/100),3)</f>
        <v>4.1000000000000002E-2</v>
      </c>
      <c r="I306" t="str">
        <f t="shared" si="9"/>
        <v>CAN-AR-CA</v>
      </c>
    </row>
    <row r="307" spans="1:9" x14ac:dyDescent="0.25">
      <c r="A307" t="s">
        <v>1077</v>
      </c>
      <c r="B307" t="s">
        <v>609</v>
      </c>
      <c r="C307" t="s">
        <v>469</v>
      </c>
      <c r="D307">
        <f>ROUND(ACOS(COS(RADIANS(90-VLOOKUP(B307,Centerpoints!$A$2:$F$259,5,0)))*COS(RADIANS(90-VLOOKUP(C307,Centerpoints!$A$2:$F$259,5,0)))+SIN(RADIANS(90-VLOOKUP(B307,Centerpoints!$A$2:$F$259,5,0)))*SIN(RADIANS(90-VLOOKUP(C307,Centerpoints!$A$2:$F$259,5,0)))*COS(RADIANS(VLOOKUP(B307,Centerpoints!$A$2:$F$259,6,0)-VLOOKUP(C307,Centerpoints!$A$2:$F$259,6,0))))*6371,0)</f>
        <v>790</v>
      </c>
      <c r="E307" t="str">
        <f>IF(ISNA(VLOOKUP(LEFT(A307,LEN(A307)),$N$2:$N$270,1,0)),IF(D307&gt;'Costs and losses lines'!$E$32,"HVDC","HVAC"),"Subsea")</f>
        <v>HVDC</v>
      </c>
      <c r="F307" s="2">
        <f>ROUND(((HLOOKUP(E307,'Costs and losses lines'!$B$12:$D$14,2,0)*$J$2*D307)+(HLOOKUP(E307,'Costs and losses lines'!$B$12:$D$14,3,0)*$J$2*2))*'Costs and losses lines'!$E$24/1000,0)</f>
        <v>3914240</v>
      </c>
      <c r="G307" s="2">
        <f t="shared" si="8"/>
        <v>136998</v>
      </c>
      <c r="H307">
        <f>ROUND((HLOOKUP(E307,'Costs and losses lines'!$B$12:$D$17,4,0)/10000*D307)+(HLOOKUP(E307,'Costs and losses lines'!$B$12:$D$16,5,0)/100),3)</f>
        <v>4.1000000000000002E-2</v>
      </c>
      <c r="I307" t="str">
        <f t="shared" si="9"/>
        <v>CHN-YU</v>
      </c>
    </row>
    <row r="308" spans="1:9" x14ac:dyDescent="0.25">
      <c r="A308" t="s">
        <v>1078</v>
      </c>
      <c r="B308" t="s">
        <v>496</v>
      </c>
      <c r="C308" t="s">
        <v>497</v>
      </c>
      <c r="D308">
        <f>ROUND(ACOS(COS(RADIANS(90-VLOOKUP(B308,Centerpoints!$A$2:$F$259,5,0)))*COS(RADIANS(90-VLOOKUP(C308,Centerpoints!$A$2:$F$259,5,0)))+SIN(RADIANS(90-VLOOKUP(B308,Centerpoints!$A$2:$F$259,5,0)))*SIN(RADIANS(90-VLOOKUP(C308,Centerpoints!$A$2:$F$259,5,0)))*COS(RADIANS(VLOOKUP(B308,Centerpoints!$A$2:$F$259,6,0)-VLOOKUP(C308,Centerpoints!$A$2:$F$259,6,0))))*6371,0)</f>
        <v>799</v>
      </c>
      <c r="E308" t="str">
        <f>IF(ISNA(VLOOKUP(LEFT(A308,LEN(A308)),$N$2:$N$270,1,0)),IF(D308&gt;'Costs and losses lines'!$E$32,"HVDC","HVAC"),"Subsea")</f>
        <v>HVDC</v>
      </c>
      <c r="F308" s="2">
        <f>ROUND(((HLOOKUP(E308,'Costs and losses lines'!$B$12:$D$14,2,0)*$J$2*D308)+(HLOOKUP(E308,'Costs and losses lines'!$B$12:$D$14,3,0)*$J$2*2))*'Costs and losses lines'!$E$24/1000,0)</f>
        <v>3931031</v>
      </c>
      <c r="G308" s="2">
        <f t="shared" si="8"/>
        <v>137586</v>
      </c>
      <c r="H308">
        <f>ROUND((HLOOKUP(E308,'Costs and losses lines'!$B$12:$D$17,4,0)/10000*D308)+(HLOOKUP(E308,'Costs and losses lines'!$B$12:$D$16,5,0)/100),3)</f>
        <v>4.1000000000000002E-2</v>
      </c>
      <c r="I308" t="str">
        <f t="shared" si="9"/>
        <v>NER</v>
      </c>
    </row>
    <row r="309" spans="1:9" x14ac:dyDescent="0.25">
      <c r="A309" t="s">
        <v>1079</v>
      </c>
      <c r="B309" t="s">
        <v>613</v>
      </c>
      <c r="C309" t="s">
        <v>492</v>
      </c>
      <c r="D309">
        <f>ROUND(ACOS(COS(RADIANS(90-VLOOKUP(B309,Centerpoints!$A$2:$F$259,5,0)))*COS(RADIANS(90-VLOOKUP(C309,Centerpoints!$A$2:$F$259,5,0)))+SIN(RADIANS(90-VLOOKUP(B309,Centerpoints!$A$2:$F$259,5,0)))*SIN(RADIANS(90-VLOOKUP(C309,Centerpoints!$A$2:$F$259,5,0)))*COS(RADIANS(VLOOKUP(B309,Centerpoints!$A$2:$F$259,6,0)-VLOOKUP(C309,Centerpoints!$A$2:$F$259,6,0))))*6371,0)</f>
        <v>799</v>
      </c>
      <c r="E309" t="str">
        <f>IF(ISNA(VLOOKUP(LEFT(A309,LEN(A309)),$N$2:$N$270,1,0)),IF(D309&gt;'Costs and losses lines'!$E$32,"HVDC","HVAC"),"Subsea")</f>
        <v>HVDC</v>
      </c>
      <c r="F309" s="2">
        <f>ROUND(((HLOOKUP(E309,'Costs and losses lines'!$B$12:$D$14,2,0)*$J$2*D309)+(HLOOKUP(E309,'Costs and losses lines'!$B$12:$D$14,3,0)*$J$2*2))*'Costs and losses lines'!$E$24/1000,0)</f>
        <v>3931031</v>
      </c>
      <c r="G309" s="2">
        <f t="shared" si="8"/>
        <v>137586</v>
      </c>
      <c r="H309">
        <f>ROUND((HLOOKUP(E309,'Costs and losses lines'!$B$12:$D$17,4,0)/10000*D309)+(HLOOKUP(E309,'Costs and losses lines'!$B$12:$D$16,5,0)/100),3)</f>
        <v>4.1000000000000002E-2</v>
      </c>
      <c r="I309" t="str">
        <f t="shared" si="9"/>
        <v>IND-NO</v>
      </c>
    </row>
    <row r="310" spans="1:9" x14ac:dyDescent="0.25">
      <c r="A310" t="s">
        <v>1080</v>
      </c>
      <c r="B310" t="s">
        <v>642</v>
      </c>
      <c r="C310" t="s">
        <v>650</v>
      </c>
      <c r="D310">
        <f>ROUND(ACOS(COS(RADIANS(90-VLOOKUP(B310,Centerpoints!$A$2:$F$259,5,0)))*COS(RADIANS(90-VLOOKUP(C310,Centerpoints!$A$2:$F$259,5,0)))+SIN(RADIANS(90-VLOOKUP(B310,Centerpoints!$A$2:$F$259,5,0)))*SIN(RADIANS(90-VLOOKUP(C310,Centerpoints!$A$2:$F$259,5,0)))*COS(RADIANS(VLOOKUP(B310,Centerpoints!$A$2:$F$259,6,0)-VLOOKUP(C310,Centerpoints!$A$2:$F$259,6,0))))*6371,0)</f>
        <v>805</v>
      </c>
      <c r="E310" t="str">
        <f>IF(ISNA(VLOOKUP(LEFT(A310,LEN(A310)),$N$2:$N$270,1,0)),IF(D310&gt;'Costs and losses lines'!$E$32,"HVDC","HVAC"),"Subsea")</f>
        <v>HVDC</v>
      </c>
      <c r="F310" s="2">
        <f>ROUND(((HLOOKUP(E310,'Costs and losses lines'!$B$12:$D$14,2,0)*$J$2*D310)+(HLOOKUP(E310,'Costs and losses lines'!$B$12:$D$14,3,0)*$J$2*2))*'Costs and losses lines'!$E$24/1000,0)</f>
        <v>3942225</v>
      </c>
      <c r="G310" s="2">
        <f t="shared" si="8"/>
        <v>137978</v>
      </c>
      <c r="H310">
        <f>ROUND((HLOOKUP(E310,'Costs and losses lines'!$B$12:$D$17,4,0)/10000*D310)+(HLOOKUP(E310,'Costs and losses lines'!$B$12:$D$16,5,0)/100),3)</f>
        <v>4.1000000000000002E-2</v>
      </c>
      <c r="I310" t="str">
        <f t="shared" si="9"/>
        <v>USA-RA-US</v>
      </c>
    </row>
    <row r="311" spans="1:9" x14ac:dyDescent="0.25">
      <c r="A311" t="s">
        <v>1081</v>
      </c>
      <c r="B311" t="s">
        <v>459</v>
      </c>
      <c r="C311" t="s">
        <v>464</v>
      </c>
      <c r="D311">
        <f>ROUND(ACOS(COS(RADIANS(90-VLOOKUP(B311,Centerpoints!$A$2:$F$259,5,0)))*COS(RADIANS(90-VLOOKUP(C311,Centerpoints!$A$2:$F$259,5,0)))+SIN(RADIANS(90-VLOOKUP(B311,Centerpoints!$A$2:$F$259,5,0)))*SIN(RADIANS(90-VLOOKUP(C311,Centerpoints!$A$2:$F$259,5,0)))*COS(RADIANS(VLOOKUP(B311,Centerpoints!$A$2:$F$259,6,0)-VLOOKUP(C311,Centerpoints!$A$2:$F$259,6,0))))*6371,0)</f>
        <v>807</v>
      </c>
      <c r="E311" t="str">
        <f>IF(ISNA(VLOOKUP(LEFT(A311,LEN(A311)),$N$2:$N$270,1,0)),IF(D311&gt;'Costs and losses lines'!$E$32,"HVDC","HVAC"),"Subsea")</f>
        <v>HVDC</v>
      </c>
      <c r="F311" s="2">
        <f>ROUND(((HLOOKUP(E311,'Costs and losses lines'!$B$12:$D$14,2,0)*$J$2*D311)+(HLOOKUP(E311,'Costs and losses lines'!$B$12:$D$14,3,0)*$J$2*2))*'Costs and losses lines'!$E$24/1000,0)</f>
        <v>3945956</v>
      </c>
      <c r="G311" s="2">
        <f t="shared" si="8"/>
        <v>138108</v>
      </c>
      <c r="H311">
        <f>ROUND((HLOOKUP(E311,'Costs and losses lines'!$B$12:$D$17,4,0)/10000*D311)+(HLOOKUP(E311,'Costs and losses lines'!$B$12:$D$16,5,0)/100),3)</f>
        <v>4.1000000000000002E-2</v>
      </c>
      <c r="I311" t="str">
        <f t="shared" si="9"/>
        <v>IRQ</v>
      </c>
    </row>
    <row r="312" spans="1:9" x14ac:dyDescent="0.25">
      <c r="A312" t="s">
        <v>1082</v>
      </c>
      <c r="B312" t="s">
        <v>558</v>
      </c>
      <c r="C312" t="s">
        <v>561</v>
      </c>
      <c r="D312">
        <f>ROUND(ACOS(COS(RADIANS(90-VLOOKUP(B312,Centerpoints!$A$2:$F$259,5,0)))*COS(RADIANS(90-VLOOKUP(C312,Centerpoints!$A$2:$F$259,5,0)))+SIN(RADIANS(90-VLOOKUP(B312,Centerpoints!$A$2:$F$259,5,0)))*SIN(RADIANS(90-VLOOKUP(C312,Centerpoints!$A$2:$F$259,5,0)))*COS(RADIANS(VLOOKUP(B312,Centerpoints!$A$2:$F$259,6,0)-VLOOKUP(C312,Centerpoints!$A$2:$F$259,6,0))))*6371,0)</f>
        <v>826</v>
      </c>
      <c r="E312" t="str">
        <f>IF(ISNA(VLOOKUP(LEFT(A312,LEN(A312)),$N$2:$N$270,1,0)),IF(D312&gt;'Costs and losses lines'!$E$32,"HVDC","HVAC"),"Subsea")</f>
        <v>HVDC</v>
      </c>
      <c r="F312" s="2">
        <f>ROUND(((HLOOKUP(E312,'Costs and losses lines'!$B$12:$D$14,2,0)*$J$2*D312)+(HLOOKUP(E312,'Costs and losses lines'!$B$12:$D$14,3,0)*$J$2*2))*'Costs and losses lines'!$E$24/1000,0)</f>
        <v>3981402</v>
      </c>
      <c r="G312" s="2">
        <f t="shared" si="8"/>
        <v>139349</v>
      </c>
      <c r="H312">
        <f>ROUND((HLOOKUP(E312,'Costs and losses lines'!$B$12:$D$17,4,0)/10000*D312)+(HLOOKUP(E312,'Costs and losses lines'!$B$12:$D$16,5,0)/100),3)</f>
        <v>4.2000000000000003E-2</v>
      </c>
      <c r="I312" t="str">
        <f t="shared" si="9"/>
        <v>BRA-CN-BR</v>
      </c>
    </row>
    <row r="313" spans="1:9" x14ac:dyDescent="0.25">
      <c r="A313" t="s">
        <v>1083</v>
      </c>
      <c r="B313" t="s">
        <v>423</v>
      </c>
      <c r="C313" t="s">
        <v>443</v>
      </c>
      <c r="D313">
        <f>ROUND(ACOS(COS(RADIANS(90-VLOOKUP(B313,Centerpoints!$A$2:$F$259,5,0)))*COS(RADIANS(90-VLOOKUP(C313,Centerpoints!$A$2:$F$259,5,0)))+SIN(RADIANS(90-VLOOKUP(B313,Centerpoints!$A$2:$F$259,5,0)))*SIN(RADIANS(90-VLOOKUP(C313,Centerpoints!$A$2:$F$259,5,0)))*COS(RADIANS(VLOOKUP(B313,Centerpoints!$A$2:$F$259,6,0)-VLOOKUP(C313,Centerpoints!$A$2:$F$259,6,0))))*6371,0)</f>
        <v>828</v>
      </c>
      <c r="E313" t="str">
        <f>IF(ISNA(VLOOKUP(LEFT(A313,LEN(A313)),$N$2:$N$270,1,0)),IF(D313&gt;'Costs and losses lines'!$E$32,"HVDC","HVAC"),"Subsea")</f>
        <v>HVDC</v>
      </c>
      <c r="F313" s="2">
        <f>ROUND(((HLOOKUP(E313,'Costs and losses lines'!$B$12:$D$14,2,0)*$J$2*D313)+(HLOOKUP(E313,'Costs and losses lines'!$B$12:$D$14,3,0)*$J$2*2))*'Costs and losses lines'!$E$24/1000,0)</f>
        <v>3985133</v>
      </c>
      <c r="G313" s="2">
        <f t="shared" si="8"/>
        <v>139480</v>
      </c>
      <c r="H313">
        <f>ROUND((HLOOKUP(E313,'Costs and losses lines'!$B$12:$D$17,4,0)/10000*D313)+(HLOOKUP(E313,'Costs and losses lines'!$B$12:$D$16,5,0)/100),3)</f>
        <v>4.2000000000000003E-2</v>
      </c>
      <c r="I313" t="str">
        <f t="shared" si="9"/>
        <v>COG</v>
      </c>
    </row>
    <row r="314" spans="1:9" x14ac:dyDescent="0.25">
      <c r="A314" t="s">
        <v>1084</v>
      </c>
      <c r="B314" t="s">
        <v>415</v>
      </c>
      <c r="C314" t="s">
        <v>426</v>
      </c>
      <c r="D314">
        <f>ROUND(ACOS(COS(RADIANS(90-VLOOKUP(B314,Centerpoints!$A$2:$F$259,5,0)))*COS(RADIANS(90-VLOOKUP(C314,Centerpoints!$A$2:$F$259,5,0)))+SIN(RADIANS(90-VLOOKUP(B314,Centerpoints!$A$2:$F$259,5,0)))*SIN(RADIANS(90-VLOOKUP(C314,Centerpoints!$A$2:$F$259,5,0)))*COS(RADIANS(VLOOKUP(B314,Centerpoints!$A$2:$F$259,6,0)-VLOOKUP(C314,Centerpoints!$A$2:$F$259,6,0))))*6371,0)</f>
        <v>831</v>
      </c>
      <c r="E314" t="str">
        <f>IF(ISNA(VLOOKUP(LEFT(A314,LEN(A314)),$N$2:$N$270,1,0)),IF(D314&gt;'Costs and losses lines'!$E$32,"HVDC","HVAC"),"Subsea")</f>
        <v>HVDC</v>
      </c>
      <c r="F314" s="2">
        <f>ROUND(((HLOOKUP(E314,'Costs and losses lines'!$B$12:$D$14,2,0)*$J$2*D314)+(HLOOKUP(E314,'Costs and losses lines'!$B$12:$D$14,3,0)*$J$2*2))*'Costs and losses lines'!$E$24/1000,0)</f>
        <v>3990730</v>
      </c>
      <c r="G314" s="2">
        <f t="shared" si="8"/>
        <v>139676</v>
      </c>
      <c r="H314">
        <f>ROUND((HLOOKUP(E314,'Costs and losses lines'!$B$12:$D$17,4,0)/10000*D314)+(HLOOKUP(E314,'Costs and losses lines'!$B$12:$D$16,5,0)/100),3)</f>
        <v>4.2000000000000003E-2</v>
      </c>
      <c r="I314" t="str">
        <f t="shared" si="9"/>
        <v>BFA</v>
      </c>
    </row>
    <row r="315" spans="1:9" x14ac:dyDescent="0.25">
      <c r="A315" t="s">
        <v>1085</v>
      </c>
      <c r="B315" t="s">
        <v>617</v>
      </c>
      <c r="C315" t="s">
        <v>621</v>
      </c>
      <c r="D315">
        <f>ROUND(ACOS(COS(RADIANS(90-VLOOKUP(B315,Centerpoints!$A$2:$F$259,5,0)))*COS(RADIANS(90-VLOOKUP(C315,Centerpoints!$A$2:$F$259,5,0)))+SIN(RADIANS(90-VLOOKUP(B315,Centerpoints!$A$2:$F$259,5,0)))*SIN(RADIANS(90-VLOOKUP(C315,Centerpoints!$A$2:$F$259,5,0)))*COS(RADIANS(VLOOKUP(B315,Centerpoints!$A$2:$F$259,6,0)-VLOOKUP(C315,Centerpoints!$A$2:$F$259,6,0))))*6371,0)</f>
        <v>833</v>
      </c>
      <c r="E315" t="str">
        <f>IF(ISNA(VLOOKUP(LEFT(A315,LEN(A315)),$N$2:$N$270,1,0)),IF(D315&gt;'Costs and losses lines'!$E$32,"HVDC","HVAC"),"Subsea")</f>
        <v>HVDC</v>
      </c>
      <c r="F315" s="2">
        <f>ROUND(((HLOOKUP(E315,'Costs and losses lines'!$B$12:$D$14,2,0)*$J$2*D315)+(HLOOKUP(E315,'Costs and losses lines'!$B$12:$D$14,3,0)*$J$2*2))*'Costs and losses lines'!$E$24/1000,0)</f>
        <v>3994461</v>
      </c>
      <c r="G315" s="2">
        <f t="shared" si="8"/>
        <v>139806</v>
      </c>
      <c r="H315">
        <f>ROUND((HLOOKUP(E315,'Costs and losses lines'!$B$12:$D$17,4,0)/10000*D315)+(HLOOKUP(E315,'Costs and losses lines'!$B$12:$D$16,5,0)/100),3)</f>
        <v>4.2000000000000003E-2</v>
      </c>
      <c r="I315" t="str">
        <f t="shared" si="9"/>
        <v>JPN-HO-JP</v>
      </c>
    </row>
    <row r="316" spans="1:9" x14ac:dyDescent="0.25">
      <c r="A316" t="s">
        <v>1086</v>
      </c>
      <c r="B316" t="s">
        <v>566</v>
      </c>
      <c r="C316" t="s">
        <v>504</v>
      </c>
      <c r="D316">
        <f>ROUND(ACOS(COS(RADIANS(90-VLOOKUP(B316,Centerpoints!$A$2:$F$259,5,0)))*COS(RADIANS(90-VLOOKUP(C316,Centerpoints!$A$2:$F$259,5,0)))+SIN(RADIANS(90-VLOOKUP(B316,Centerpoints!$A$2:$F$259,5,0)))*SIN(RADIANS(90-VLOOKUP(C316,Centerpoints!$A$2:$F$259,5,0)))*COS(RADIANS(VLOOKUP(B316,Centerpoints!$A$2:$F$259,6,0)-VLOOKUP(C316,Centerpoints!$A$2:$F$259,6,0))))*6371,0)</f>
        <v>836</v>
      </c>
      <c r="E316" t="str">
        <f>IF(ISNA(VLOOKUP(LEFT(A316,LEN(A316)),$N$2:$N$270,1,0)),IF(D316&gt;'Costs and losses lines'!$E$32,"HVDC","HVAC"),"Subsea")</f>
        <v>HVDC</v>
      </c>
      <c r="F316" s="2">
        <f>ROUND(((HLOOKUP(E316,'Costs and losses lines'!$B$12:$D$14,2,0)*$J$2*D316)+(HLOOKUP(E316,'Costs and losses lines'!$B$12:$D$14,3,0)*$J$2*2))*'Costs and losses lines'!$E$24/1000,0)</f>
        <v>4000058</v>
      </c>
      <c r="G316" s="2">
        <f t="shared" si="8"/>
        <v>140002</v>
      </c>
      <c r="H316">
        <f>ROUND((HLOOKUP(E316,'Costs and losses lines'!$B$12:$D$17,4,0)/10000*D316)+(HLOOKUP(E316,'Costs and losses lines'!$B$12:$D$16,5,0)/100),3)</f>
        <v>4.2000000000000003E-2</v>
      </c>
      <c r="I316" t="str">
        <f t="shared" si="9"/>
        <v>BRA-SO</v>
      </c>
    </row>
    <row r="317" spans="1:9" x14ac:dyDescent="0.25">
      <c r="A317" t="s">
        <v>1087</v>
      </c>
      <c r="B317" t="s">
        <v>607</v>
      </c>
      <c r="C317" t="s">
        <v>486</v>
      </c>
      <c r="D317">
        <f>ROUND(ACOS(COS(RADIANS(90-VLOOKUP(B317,Centerpoints!$A$2:$F$259,5,0)))*COS(RADIANS(90-VLOOKUP(C317,Centerpoints!$A$2:$F$259,5,0)))+SIN(RADIANS(90-VLOOKUP(B317,Centerpoints!$A$2:$F$259,5,0)))*SIN(RADIANS(90-VLOOKUP(C317,Centerpoints!$A$2:$F$259,5,0)))*COS(RADIANS(VLOOKUP(B317,Centerpoints!$A$2:$F$259,6,0)-VLOOKUP(C317,Centerpoints!$A$2:$F$259,6,0))))*6371,0)</f>
        <v>840</v>
      </c>
      <c r="E317" t="str">
        <f>IF(ISNA(VLOOKUP(LEFT(A317,LEN(A317)),$N$2:$N$270,1,0)),IF(D317&gt;'Costs and losses lines'!$E$32,"HVDC","HVAC"),"Subsea")</f>
        <v>HVDC</v>
      </c>
      <c r="F317" s="2">
        <f>ROUND(((HLOOKUP(E317,'Costs and losses lines'!$B$12:$D$14,2,0)*$J$2*D317)+(HLOOKUP(E317,'Costs and losses lines'!$B$12:$D$14,3,0)*$J$2*2))*'Costs and losses lines'!$E$24/1000,0)</f>
        <v>4007521</v>
      </c>
      <c r="G317" s="2">
        <f t="shared" si="8"/>
        <v>140263</v>
      </c>
      <c r="H317">
        <f>ROUND((HLOOKUP(E317,'Costs and losses lines'!$B$12:$D$17,4,0)/10000*D317)+(HLOOKUP(E317,'Costs and losses lines'!$B$12:$D$16,5,0)/100),3)</f>
        <v>4.2000000000000003E-2</v>
      </c>
      <c r="I317" t="str">
        <f t="shared" si="9"/>
        <v>CHN-WM</v>
      </c>
    </row>
    <row r="318" spans="1:9" x14ac:dyDescent="0.25">
      <c r="A318" t="s">
        <v>1088</v>
      </c>
      <c r="B318" t="s">
        <v>614</v>
      </c>
      <c r="C318" t="s">
        <v>615</v>
      </c>
      <c r="D318">
        <f>ROUND(ACOS(COS(RADIANS(90-VLOOKUP(B318,Centerpoints!$A$2:$F$259,5,0)))*COS(RADIANS(90-VLOOKUP(C318,Centerpoints!$A$2:$F$259,5,0)))+SIN(RADIANS(90-VLOOKUP(B318,Centerpoints!$A$2:$F$259,5,0)))*SIN(RADIANS(90-VLOOKUP(C318,Centerpoints!$A$2:$F$259,5,0)))*COS(RADIANS(VLOOKUP(B318,Centerpoints!$A$2:$F$259,6,0)-VLOOKUP(C318,Centerpoints!$A$2:$F$259,6,0))))*6371,0)</f>
        <v>840</v>
      </c>
      <c r="E318" t="str">
        <f>IF(ISNA(VLOOKUP(LEFT(A318,LEN(A318)),$N$2:$N$270,1,0)),IF(D318&gt;'Costs and losses lines'!$E$32,"HVDC","HVAC"),"Subsea")</f>
        <v>HVDC</v>
      </c>
      <c r="F318" s="2">
        <f>ROUND(((HLOOKUP(E318,'Costs and losses lines'!$B$12:$D$14,2,0)*$J$2*D318)+(HLOOKUP(E318,'Costs and losses lines'!$B$12:$D$14,3,0)*$J$2*2))*'Costs and losses lines'!$E$24/1000,0)</f>
        <v>4007521</v>
      </c>
      <c r="G318" s="2">
        <f t="shared" si="8"/>
        <v>140263</v>
      </c>
      <c r="H318">
        <f>ROUND((HLOOKUP(E318,'Costs and losses lines'!$B$12:$D$17,4,0)/10000*D318)+(HLOOKUP(E318,'Costs and losses lines'!$B$12:$D$16,5,0)/100),3)</f>
        <v>4.2000000000000003E-2</v>
      </c>
      <c r="I318" t="str">
        <f t="shared" si="9"/>
        <v>IND-SO-IN</v>
      </c>
    </row>
    <row r="319" spans="1:9" x14ac:dyDescent="0.25">
      <c r="A319" t="s">
        <v>1089</v>
      </c>
      <c r="B319" t="s">
        <v>542</v>
      </c>
      <c r="C319" t="s">
        <v>512</v>
      </c>
      <c r="D319">
        <f>ROUND(ACOS(COS(RADIANS(90-VLOOKUP(B319,Centerpoints!$A$2:$F$259,5,0)))*COS(RADIANS(90-VLOOKUP(C319,Centerpoints!$A$2:$F$259,5,0)))+SIN(RADIANS(90-VLOOKUP(B319,Centerpoints!$A$2:$F$259,5,0)))*SIN(RADIANS(90-VLOOKUP(C319,Centerpoints!$A$2:$F$259,5,0)))*COS(RADIANS(VLOOKUP(B319,Centerpoints!$A$2:$F$259,6,0)-VLOOKUP(C319,Centerpoints!$A$2:$F$259,6,0))))*6371,0)</f>
        <v>860</v>
      </c>
      <c r="E319" t="str">
        <f>IF(ISNA(VLOOKUP(LEFT(A319,LEN(A319)),$N$2:$N$270,1,0)),IF(D319&gt;'Costs and losses lines'!$E$32,"HVDC","HVAC"),"Subsea")</f>
        <v>HVDC</v>
      </c>
      <c r="F319" s="2">
        <f>ROUND(((HLOOKUP(E319,'Costs and losses lines'!$B$12:$D$14,2,0)*$J$2*D319)+(HLOOKUP(E319,'Costs and losses lines'!$B$12:$D$14,3,0)*$J$2*2))*'Costs and losses lines'!$E$24/1000,0)</f>
        <v>4044833</v>
      </c>
      <c r="G319" s="2">
        <f t="shared" si="8"/>
        <v>141569</v>
      </c>
      <c r="H319">
        <f>ROUND((HLOOKUP(E319,'Costs and losses lines'!$B$12:$D$17,4,0)/10000*D319)+(HLOOKUP(E319,'Costs and losses lines'!$B$12:$D$16,5,0)/100),3)</f>
        <v>4.2999999999999997E-2</v>
      </c>
      <c r="I319" t="str">
        <f t="shared" si="9"/>
        <v>ARE</v>
      </c>
    </row>
    <row r="320" spans="1:9" x14ac:dyDescent="0.25">
      <c r="A320" t="s">
        <v>1090</v>
      </c>
      <c r="B320" t="s">
        <v>608</v>
      </c>
      <c r="C320" t="s">
        <v>465</v>
      </c>
      <c r="D320">
        <f>ROUND(ACOS(COS(RADIANS(90-VLOOKUP(B320,Centerpoints!$A$2:$F$259,5,0)))*COS(RADIANS(90-VLOOKUP(C320,Centerpoints!$A$2:$F$259,5,0)))+SIN(RADIANS(90-VLOOKUP(B320,Centerpoints!$A$2:$F$259,5,0)))*SIN(RADIANS(90-VLOOKUP(C320,Centerpoints!$A$2:$F$259,5,0)))*COS(RADIANS(VLOOKUP(B320,Centerpoints!$A$2:$F$259,6,0)-VLOOKUP(C320,Centerpoints!$A$2:$F$259,6,0))))*6371,0)</f>
        <v>860</v>
      </c>
      <c r="E320" t="str">
        <f>IF(ISNA(VLOOKUP(LEFT(A320,LEN(A320)),$N$2:$N$270,1,0)),IF(D320&gt;'Costs and losses lines'!$E$32,"HVDC","HVAC"),"Subsea")</f>
        <v>HVDC</v>
      </c>
      <c r="F320" s="2">
        <f>ROUND(((HLOOKUP(E320,'Costs and losses lines'!$B$12:$D$14,2,0)*$J$2*D320)+(HLOOKUP(E320,'Costs and losses lines'!$B$12:$D$14,3,0)*$J$2*2))*'Costs and losses lines'!$E$24/1000,0)</f>
        <v>4044833</v>
      </c>
      <c r="G320" s="2">
        <f t="shared" si="8"/>
        <v>141569</v>
      </c>
      <c r="H320">
        <f>ROUND((HLOOKUP(E320,'Costs and losses lines'!$B$12:$D$17,4,0)/10000*D320)+(HLOOKUP(E320,'Costs and losses lines'!$B$12:$D$16,5,0)/100),3)</f>
        <v>4.2999999999999997E-2</v>
      </c>
      <c r="I320" t="str">
        <f t="shared" si="9"/>
        <v>CHN-XI</v>
      </c>
    </row>
    <row r="321" spans="1:9" x14ac:dyDescent="0.25">
      <c r="A321" t="s">
        <v>1091</v>
      </c>
      <c r="B321" t="s">
        <v>594</v>
      </c>
      <c r="C321" t="s">
        <v>604</v>
      </c>
      <c r="D321">
        <f>ROUND(ACOS(COS(RADIANS(90-VLOOKUP(B321,Centerpoints!$A$2:$F$259,5,0)))*COS(RADIANS(90-VLOOKUP(C321,Centerpoints!$A$2:$F$259,5,0)))+SIN(RADIANS(90-VLOOKUP(B321,Centerpoints!$A$2:$F$259,5,0)))*SIN(RADIANS(90-VLOOKUP(C321,Centerpoints!$A$2:$F$259,5,0)))*COS(RADIANS(VLOOKUP(B321,Centerpoints!$A$2:$F$259,6,0)-VLOOKUP(C321,Centerpoints!$A$2:$F$259,6,0))))*6371,0)</f>
        <v>861</v>
      </c>
      <c r="E321" t="str">
        <f>IF(ISNA(VLOOKUP(LEFT(A321,LEN(A321)),$N$2:$N$270,1,0)),IF(D321&gt;'Costs and losses lines'!$E$32,"HVDC","HVAC"),"Subsea")</f>
        <v>HVDC</v>
      </c>
      <c r="F321" s="2">
        <f>ROUND(((HLOOKUP(E321,'Costs and losses lines'!$B$12:$D$14,2,0)*$J$2*D321)+(HLOOKUP(E321,'Costs and losses lines'!$B$12:$D$14,3,0)*$J$2*2))*'Costs and losses lines'!$E$24/1000,0)</f>
        <v>4046698</v>
      </c>
      <c r="G321" s="2">
        <f t="shared" si="8"/>
        <v>141634</v>
      </c>
      <c r="H321">
        <f>ROUND((HLOOKUP(E321,'Costs and losses lines'!$B$12:$D$17,4,0)/10000*D321)+(HLOOKUP(E321,'Costs and losses lines'!$B$12:$D$16,5,0)/100),3)</f>
        <v>4.2999999999999997E-2</v>
      </c>
      <c r="I321" t="str">
        <f t="shared" si="9"/>
        <v>CHN-JS-CH</v>
      </c>
    </row>
    <row r="322" spans="1:9" x14ac:dyDescent="0.25">
      <c r="A322" t="s">
        <v>1092</v>
      </c>
      <c r="B322" t="s">
        <v>587</v>
      </c>
      <c r="C322" t="s">
        <v>596</v>
      </c>
      <c r="D322">
        <f>ROUND(ACOS(COS(RADIANS(90-VLOOKUP(B322,Centerpoints!$A$2:$F$259,5,0)))*COS(RADIANS(90-VLOOKUP(C322,Centerpoints!$A$2:$F$259,5,0)))+SIN(RADIANS(90-VLOOKUP(B322,Centerpoints!$A$2:$F$259,5,0)))*SIN(RADIANS(90-VLOOKUP(C322,Centerpoints!$A$2:$F$259,5,0)))*COS(RADIANS(VLOOKUP(B322,Centerpoints!$A$2:$F$259,6,0)-VLOOKUP(C322,Centerpoints!$A$2:$F$259,6,0))))*6371,0)</f>
        <v>871</v>
      </c>
      <c r="E322" t="str">
        <f>IF(ISNA(VLOOKUP(LEFT(A322,LEN(A322)),$N$2:$N$270,1,0)),IF(D322&gt;'Costs and losses lines'!$E$32,"HVDC","HVAC"),"Subsea")</f>
        <v>HVDC</v>
      </c>
      <c r="F322" s="2">
        <f>ROUND(((HLOOKUP(E322,'Costs and losses lines'!$B$12:$D$14,2,0)*$J$2*D322)+(HLOOKUP(E322,'Costs and losses lines'!$B$12:$D$14,3,0)*$J$2*2))*'Costs and losses lines'!$E$24/1000,0)</f>
        <v>4065354</v>
      </c>
      <c r="G322" s="2">
        <f t="shared" si="8"/>
        <v>142287</v>
      </c>
      <c r="H322">
        <f>ROUND((HLOOKUP(E322,'Costs and losses lines'!$B$12:$D$17,4,0)/10000*D322)+(HLOOKUP(E322,'Costs and losses lines'!$B$12:$D$16,5,0)/100),3)</f>
        <v>4.2999999999999997E-2</v>
      </c>
      <c r="I322" t="str">
        <f t="shared" si="9"/>
        <v>CHN-HB-CH</v>
      </c>
    </row>
    <row r="323" spans="1:9" x14ac:dyDescent="0.25">
      <c r="A323" t="s">
        <v>1093</v>
      </c>
      <c r="B323" t="s">
        <v>559</v>
      </c>
      <c r="C323" t="s">
        <v>561</v>
      </c>
      <c r="D323">
        <f>ROUND(ACOS(COS(RADIANS(90-VLOOKUP(B323,Centerpoints!$A$2:$F$259,5,0)))*COS(RADIANS(90-VLOOKUP(C323,Centerpoints!$A$2:$F$259,5,0)))+SIN(RADIANS(90-VLOOKUP(B323,Centerpoints!$A$2:$F$259,5,0)))*SIN(RADIANS(90-VLOOKUP(C323,Centerpoints!$A$2:$F$259,5,0)))*COS(RADIANS(VLOOKUP(B323,Centerpoints!$A$2:$F$259,6,0)-VLOOKUP(C323,Centerpoints!$A$2:$F$259,6,0))))*6371,0)</f>
        <v>872</v>
      </c>
      <c r="E323" t="str">
        <f>IF(ISNA(VLOOKUP(LEFT(A323,LEN(A323)),$N$2:$N$270,1,0)),IF(D323&gt;'Costs and losses lines'!$E$32,"HVDC","HVAC"),"Subsea")</f>
        <v>HVDC</v>
      </c>
      <c r="F323" s="2">
        <f>ROUND(((HLOOKUP(E323,'Costs and losses lines'!$B$12:$D$14,2,0)*$J$2*D323)+(HLOOKUP(E323,'Costs and losses lines'!$B$12:$D$14,3,0)*$J$2*2))*'Costs and losses lines'!$E$24/1000,0)</f>
        <v>4067220</v>
      </c>
      <c r="G323" s="2">
        <f t="shared" ref="G323:G386" si="10">ROUND(F323*0.035,0)</f>
        <v>142353</v>
      </c>
      <c r="H323">
        <f>ROUND((HLOOKUP(E323,'Costs and losses lines'!$B$12:$D$17,4,0)/10000*D323)+(HLOOKUP(E323,'Costs and losses lines'!$B$12:$D$16,5,0)/100),3)</f>
        <v>4.3999999999999997E-2</v>
      </c>
      <c r="I323" t="str">
        <f t="shared" ref="I323:I386" si="11">LEFT(A323,LEN(A323)-4)</f>
        <v>BRA-CW-BR</v>
      </c>
    </row>
    <row r="324" spans="1:9" x14ac:dyDescent="0.25">
      <c r="A324" t="s">
        <v>1094</v>
      </c>
      <c r="B324" t="s">
        <v>559</v>
      </c>
      <c r="C324" t="s">
        <v>565</v>
      </c>
      <c r="D324">
        <f>ROUND(ACOS(COS(RADIANS(90-VLOOKUP(B324,Centerpoints!$A$2:$F$259,5,0)))*COS(RADIANS(90-VLOOKUP(C324,Centerpoints!$A$2:$F$259,5,0)))+SIN(RADIANS(90-VLOOKUP(B324,Centerpoints!$A$2:$F$259,5,0)))*SIN(RADIANS(90-VLOOKUP(C324,Centerpoints!$A$2:$F$259,5,0)))*COS(RADIANS(VLOOKUP(B324,Centerpoints!$A$2:$F$259,6,0)-VLOOKUP(C324,Centerpoints!$A$2:$F$259,6,0))))*6371,0)</f>
        <v>872</v>
      </c>
      <c r="E324" t="str">
        <f>IF(ISNA(VLOOKUP(LEFT(A324,LEN(A324)),$N$2:$N$270,1,0)),IF(D324&gt;'Costs and losses lines'!$E$32,"HVDC","HVAC"),"Subsea")</f>
        <v>HVDC</v>
      </c>
      <c r="F324" s="2">
        <f>ROUND(((HLOOKUP(E324,'Costs and losses lines'!$B$12:$D$14,2,0)*$J$2*D324)+(HLOOKUP(E324,'Costs and losses lines'!$B$12:$D$14,3,0)*$J$2*2))*'Costs and losses lines'!$E$24/1000,0)</f>
        <v>4067220</v>
      </c>
      <c r="G324" s="2">
        <f t="shared" si="10"/>
        <v>142353</v>
      </c>
      <c r="H324">
        <f>ROUND((HLOOKUP(E324,'Costs and losses lines'!$B$12:$D$17,4,0)/10000*D324)+(HLOOKUP(E324,'Costs and losses lines'!$B$12:$D$16,5,0)/100),3)</f>
        <v>4.3999999999999997E-2</v>
      </c>
      <c r="I324" t="str">
        <f t="shared" si="11"/>
        <v>BRA-CW-BR</v>
      </c>
    </row>
    <row r="325" spans="1:9" x14ac:dyDescent="0.25">
      <c r="A325" t="s">
        <v>1095</v>
      </c>
      <c r="B325" t="s">
        <v>446</v>
      </c>
      <c r="C325" t="s">
        <v>442</v>
      </c>
      <c r="D325">
        <f>ROUND(ACOS(COS(RADIANS(90-VLOOKUP(B325,Centerpoints!$A$2:$F$259,5,0)))*COS(RADIANS(90-VLOOKUP(C325,Centerpoints!$A$2:$F$259,5,0)))+SIN(RADIANS(90-VLOOKUP(B325,Centerpoints!$A$2:$F$259,5,0)))*SIN(RADIANS(90-VLOOKUP(C325,Centerpoints!$A$2:$F$259,5,0)))*COS(RADIANS(VLOOKUP(B325,Centerpoints!$A$2:$F$259,6,0)-VLOOKUP(C325,Centerpoints!$A$2:$F$259,6,0))))*6371,0)</f>
        <v>878</v>
      </c>
      <c r="E325" t="str">
        <f>IF(ISNA(VLOOKUP(LEFT(A325,LEN(A325)),$N$2:$N$270,1,0)),IF(D325&gt;'Costs and losses lines'!$E$32,"HVDC","HVAC"),"Subsea")</f>
        <v>HVDC</v>
      </c>
      <c r="F325" s="2">
        <f>ROUND(((HLOOKUP(E325,'Costs and losses lines'!$B$12:$D$14,2,0)*$J$2*D325)+(HLOOKUP(E325,'Costs and losses lines'!$B$12:$D$14,3,0)*$J$2*2))*'Costs and losses lines'!$E$24/1000,0)</f>
        <v>4078414</v>
      </c>
      <c r="G325" s="2">
        <f t="shared" si="10"/>
        <v>142744</v>
      </c>
      <c r="H325">
        <f>ROUND((HLOOKUP(E325,'Costs and losses lines'!$B$12:$D$17,4,0)/10000*D325)+(HLOOKUP(E325,'Costs and losses lines'!$B$12:$D$16,5,0)/100),3)</f>
        <v>4.3999999999999997E-2</v>
      </c>
      <c r="I325" t="str">
        <f t="shared" si="11"/>
        <v>DEU</v>
      </c>
    </row>
    <row r="326" spans="1:9" x14ac:dyDescent="0.25">
      <c r="A326" t="s">
        <v>732</v>
      </c>
      <c r="B326" t="s">
        <v>475</v>
      </c>
      <c r="C326" t="s">
        <v>527</v>
      </c>
      <c r="D326">
        <f>ROUND(ACOS(COS(RADIANS(90-VLOOKUP(B326,Centerpoints!$A$2:$F$259,5,0)))*COS(RADIANS(90-VLOOKUP(C326,Centerpoints!$A$2:$F$259,5,0)))+SIN(RADIANS(90-VLOOKUP(B326,Centerpoints!$A$2:$F$259,5,0)))*SIN(RADIANS(90-VLOOKUP(C326,Centerpoints!$A$2:$F$259,5,0)))*COS(RADIANS(VLOOKUP(B326,Centerpoints!$A$2:$F$259,6,0)-VLOOKUP(C326,Centerpoints!$A$2:$F$259,6,0))))*6371,0)</f>
        <v>678</v>
      </c>
      <c r="E326" t="str">
        <f>IF(ISNA(VLOOKUP(LEFT(A326,LEN(A326)),$N$2:$N$270,1,0)),IF(D326&gt;'Costs and losses lines'!$E$32,"HVDC","HVAC"),"Subsea")</f>
        <v>Subsea</v>
      </c>
      <c r="F326" s="2">
        <f>ROUND(((HLOOKUP(E326,'Costs and losses lines'!$B$12:$D$14,2,0)*$J$2*D326)+(HLOOKUP(E326,'Costs and losses lines'!$B$12:$D$14,3,0)*$J$2*2))*'Costs and losses lines'!$E$24/1000,0)</f>
        <v>4081338</v>
      </c>
      <c r="G326" s="2">
        <f t="shared" si="10"/>
        <v>142847</v>
      </c>
      <c r="H326">
        <f>ROUND((HLOOKUP(E326,'Costs and losses lines'!$B$12:$D$17,4,0)/10000*D326)+(HLOOKUP(E326,'Costs and losses lines'!$B$12:$D$16,5,0)/100),3)</f>
        <v>3.6999999999999998E-2</v>
      </c>
      <c r="I326" t="str">
        <f t="shared" si="11"/>
        <v>LTU</v>
      </c>
    </row>
    <row r="327" spans="1:9" x14ac:dyDescent="0.25">
      <c r="A327" t="s">
        <v>1096</v>
      </c>
      <c r="B327" t="s">
        <v>615</v>
      </c>
      <c r="C327" t="s">
        <v>501</v>
      </c>
      <c r="D327">
        <f>ROUND(ACOS(COS(RADIANS(90-VLOOKUP(B327,Centerpoints!$A$2:$F$259,5,0)))*COS(RADIANS(90-VLOOKUP(C327,Centerpoints!$A$2:$F$259,5,0)))+SIN(RADIANS(90-VLOOKUP(B327,Centerpoints!$A$2:$F$259,5,0)))*SIN(RADIANS(90-VLOOKUP(C327,Centerpoints!$A$2:$F$259,5,0)))*COS(RADIANS(VLOOKUP(B327,Centerpoints!$A$2:$F$259,6,0)-VLOOKUP(C327,Centerpoints!$A$2:$F$259,6,0))))*6371,0)</f>
        <v>888</v>
      </c>
      <c r="E327" t="str">
        <f>IF(ISNA(VLOOKUP(LEFT(A327,LEN(A327)),$N$2:$N$270,1,0)),IF(D327&gt;'Costs and losses lines'!$E$32,"HVDC","HVAC"),"Subsea")</f>
        <v>HVDC</v>
      </c>
      <c r="F327" s="2">
        <f>ROUND(((HLOOKUP(E327,'Costs and losses lines'!$B$12:$D$14,2,0)*$J$2*D327)+(HLOOKUP(E327,'Costs and losses lines'!$B$12:$D$14,3,0)*$J$2*2))*'Costs and losses lines'!$E$24/1000,0)</f>
        <v>4097070</v>
      </c>
      <c r="G327" s="2">
        <f t="shared" si="10"/>
        <v>143397</v>
      </c>
      <c r="H327">
        <f>ROUND((HLOOKUP(E327,'Costs and losses lines'!$B$12:$D$17,4,0)/10000*D327)+(HLOOKUP(E327,'Costs and losses lines'!$B$12:$D$16,5,0)/100),3)</f>
        <v>4.3999999999999997E-2</v>
      </c>
      <c r="I327" t="str">
        <f t="shared" si="11"/>
        <v>IND-WE</v>
      </c>
    </row>
    <row r="328" spans="1:9" x14ac:dyDescent="0.25">
      <c r="A328" t="s">
        <v>1097</v>
      </c>
      <c r="B328" t="s">
        <v>642</v>
      </c>
      <c r="C328" t="s">
        <v>649</v>
      </c>
      <c r="D328">
        <f>ROUND(ACOS(COS(RADIANS(90-VLOOKUP(B328,Centerpoints!$A$2:$F$259,5,0)))*COS(RADIANS(90-VLOOKUP(C328,Centerpoints!$A$2:$F$259,5,0)))+SIN(RADIANS(90-VLOOKUP(B328,Centerpoints!$A$2:$F$259,5,0)))*SIN(RADIANS(90-VLOOKUP(C328,Centerpoints!$A$2:$F$259,5,0)))*COS(RADIANS(VLOOKUP(B328,Centerpoints!$A$2:$F$259,6,0)-VLOOKUP(C328,Centerpoints!$A$2:$F$259,6,0))))*6371,0)</f>
        <v>889</v>
      </c>
      <c r="E328" t="str">
        <f>IF(ISNA(VLOOKUP(LEFT(A328,LEN(A328)),$N$2:$N$270,1,0)),IF(D328&gt;'Costs and losses lines'!$E$32,"HVDC","HVAC"),"Subsea")</f>
        <v>HVDC</v>
      </c>
      <c r="F328" s="2">
        <f>ROUND(((HLOOKUP(E328,'Costs and losses lines'!$B$12:$D$14,2,0)*$J$2*D328)+(HLOOKUP(E328,'Costs and losses lines'!$B$12:$D$14,3,0)*$J$2*2))*'Costs and losses lines'!$E$24/1000,0)</f>
        <v>4098935</v>
      </c>
      <c r="G328" s="2">
        <f t="shared" si="10"/>
        <v>143463</v>
      </c>
      <c r="H328">
        <f>ROUND((HLOOKUP(E328,'Costs and losses lines'!$B$12:$D$17,4,0)/10000*D328)+(HLOOKUP(E328,'Costs and losses lines'!$B$12:$D$16,5,0)/100),3)</f>
        <v>4.3999999999999997E-2</v>
      </c>
      <c r="I328" t="str">
        <f t="shared" si="11"/>
        <v>USA-RA-US</v>
      </c>
    </row>
    <row r="329" spans="1:9" x14ac:dyDescent="0.25">
      <c r="A329" t="s">
        <v>1098</v>
      </c>
      <c r="B329" t="s">
        <v>455</v>
      </c>
      <c r="C329" t="s">
        <v>541</v>
      </c>
      <c r="D329">
        <f>ROUND(ACOS(COS(RADIANS(90-VLOOKUP(B329,Centerpoints!$A$2:$F$259,5,0)))*COS(RADIANS(90-VLOOKUP(C329,Centerpoints!$A$2:$F$259,5,0)))+SIN(RADIANS(90-VLOOKUP(B329,Centerpoints!$A$2:$F$259,5,0)))*SIN(RADIANS(90-VLOOKUP(C329,Centerpoints!$A$2:$F$259,5,0)))*COS(RADIANS(VLOOKUP(B329,Centerpoints!$A$2:$F$259,6,0)-VLOOKUP(C329,Centerpoints!$A$2:$F$259,6,0))))*6371,0)</f>
        <v>896</v>
      </c>
      <c r="E329" t="str">
        <f>IF(ISNA(VLOOKUP(LEFT(A329,LEN(A329)),$N$2:$N$270,1,0)),IF(D329&gt;'Costs and losses lines'!$E$32,"HVDC","HVAC"),"Subsea")</f>
        <v>HVDC</v>
      </c>
      <c r="F329" s="2">
        <f>ROUND(((HLOOKUP(E329,'Costs and losses lines'!$B$12:$D$14,2,0)*$J$2*D329)+(HLOOKUP(E329,'Costs and losses lines'!$B$12:$D$14,3,0)*$J$2*2))*'Costs and losses lines'!$E$24/1000,0)</f>
        <v>4111995</v>
      </c>
      <c r="G329" s="2">
        <f t="shared" si="10"/>
        <v>143920</v>
      </c>
      <c r="H329">
        <f>ROUND((HLOOKUP(E329,'Costs and losses lines'!$B$12:$D$17,4,0)/10000*D329)+(HLOOKUP(E329,'Costs and losses lines'!$B$12:$D$16,5,0)/100),3)</f>
        <v>4.3999999999999997E-2</v>
      </c>
      <c r="I329" t="str">
        <f t="shared" si="11"/>
        <v>HUN</v>
      </c>
    </row>
    <row r="330" spans="1:9" x14ac:dyDescent="0.25">
      <c r="A330" t="s">
        <v>1099</v>
      </c>
      <c r="B330" t="s">
        <v>591</v>
      </c>
      <c r="C330" t="s">
        <v>600</v>
      </c>
      <c r="D330">
        <f>ROUND(ACOS(COS(RADIANS(90-VLOOKUP(B330,Centerpoints!$A$2:$F$259,5,0)))*COS(RADIANS(90-VLOOKUP(C330,Centerpoints!$A$2:$F$259,5,0)))+SIN(RADIANS(90-VLOOKUP(B330,Centerpoints!$A$2:$F$259,5,0)))*SIN(RADIANS(90-VLOOKUP(C330,Centerpoints!$A$2:$F$259,5,0)))*COS(RADIANS(VLOOKUP(B330,Centerpoints!$A$2:$F$259,6,0)-VLOOKUP(C330,Centerpoints!$A$2:$F$259,6,0))))*6371,0)</f>
        <v>904</v>
      </c>
      <c r="E330" t="str">
        <f>IF(ISNA(VLOOKUP(LEFT(A330,LEN(A330)),$N$2:$N$270,1,0)),IF(D330&gt;'Costs and losses lines'!$E$32,"HVDC","HVAC"),"Subsea")</f>
        <v>HVDC</v>
      </c>
      <c r="F330" s="2">
        <f>ROUND(((HLOOKUP(E330,'Costs and losses lines'!$B$12:$D$14,2,0)*$J$2*D330)+(HLOOKUP(E330,'Costs and losses lines'!$B$12:$D$14,3,0)*$J$2*2))*'Costs and losses lines'!$E$24/1000,0)</f>
        <v>4126919</v>
      </c>
      <c r="G330" s="2">
        <f t="shared" si="10"/>
        <v>144442</v>
      </c>
      <c r="H330">
        <f>ROUND((HLOOKUP(E330,'Costs and losses lines'!$B$12:$D$17,4,0)/10000*D330)+(HLOOKUP(E330,'Costs and losses lines'!$B$12:$D$16,5,0)/100),3)</f>
        <v>4.4999999999999998E-2</v>
      </c>
      <c r="I330" t="str">
        <f t="shared" si="11"/>
        <v>CHN-HN-CH</v>
      </c>
    </row>
    <row r="331" spans="1:9" x14ac:dyDescent="0.25">
      <c r="A331" t="s">
        <v>1100</v>
      </c>
      <c r="B331" t="s">
        <v>469</v>
      </c>
      <c r="C331" t="s">
        <v>547</v>
      </c>
      <c r="D331">
        <f>ROUND(ACOS(COS(RADIANS(90-VLOOKUP(B331,Centerpoints!$A$2:$F$259,5,0)))*COS(RADIANS(90-VLOOKUP(C331,Centerpoints!$A$2:$F$259,5,0)))+SIN(RADIANS(90-VLOOKUP(B331,Centerpoints!$A$2:$F$259,5,0)))*SIN(RADIANS(90-VLOOKUP(C331,Centerpoints!$A$2:$F$259,5,0)))*COS(RADIANS(VLOOKUP(B331,Centerpoints!$A$2:$F$259,6,0)-VLOOKUP(C331,Centerpoints!$A$2:$F$259,6,0))))*6371,0)</f>
        <v>910</v>
      </c>
      <c r="E331" t="str">
        <f>IF(ISNA(VLOOKUP(LEFT(A331,LEN(A331)),$N$2:$N$270,1,0)),IF(D331&gt;'Costs and losses lines'!$E$32,"HVDC","HVAC"),"Subsea")</f>
        <v>HVDC</v>
      </c>
      <c r="F331" s="2">
        <f>ROUND(((HLOOKUP(E331,'Costs and losses lines'!$B$12:$D$14,2,0)*$J$2*D331)+(HLOOKUP(E331,'Costs and losses lines'!$B$12:$D$14,3,0)*$J$2*2))*'Costs and losses lines'!$E$24/1000,0)</f>
        <v>4138113</v>
      </c>
      <c r="G331" s="2">
        <f t="shared" si="10"/>
        <v>144834</v>
      </c>
      <c r="H331">
        <f>ROUND((HLOOKUP(E331,'Costs and losses lines'!$B$12:$D$17,4,0)/10000*D331)+(HLOOKUP(E331,'Costs and losses lines'!$B$12:$D$16,5,0)/100),3)</f>
        <v>4.4999999999999998E-2</v>
      </c>
      <c r="I331" t="str">
        <f t="shared" si="11"/>
        <v>LAO</v>
      </c>
    </row>
    <row r="332" spans="1:9" x14ac:dyDescent="0.25">
      <c r="A332" t="s">
        <v>1101</v>
      </c>
      <c r="B332" t="s">
        <v>489</v>
      </c>
      <c r="C332" t="s">
        <v>550</v>
      </c>
      <c r="D332">
        <f>ROUND(ACOS(COS(RADIANS(90-VLOOKUP(B332,Centerpoints!$A$2:$F$259,5,0)))*COS(RADIANS(90-VLOOKUP(C332,Centerpoints!$A$2:$F$259,5,0)))+SIN(RADIANS(90-VLOOKUP(B332,Centerpoints!$A$2:$F$259,5,0)))*SIN(RADIANS(90-VLOOKUP(C332,Centerpoints!$A$2:$F$259,5,0)))*COS(RADIANS(VLOOKUP(B332,Centerpoints!$A$2:$F$259,6,0)-VLOOKUP(C332,Centerpoints!$A$2:$F$259,6,0))))*6371,0)</f>
        <v>918</v>
      </c>
      <c r="E332" t="str">
        <f>IF(ISNA(VLOOKUP(LEFT(A332,LEN(A332)),$N$2:$N$270,1,0)),IF(D332&gt;'Costs and losses lines'!$E$32,"HVDC","HVAC"),"Subsea")</f>
        <v>HVDC</v>
      </c>
      <c r="F332" s="2">
        <f>ROUND(((HLOOKUP(E332,'Costs and losses lines'!$B$12:$D$14,2,0)*$J$2*D332)+(HLOOKUP(E332,'Costs and losses lines'!$B$12:$D$14,3,0)*$J$2*2))*'Costs and losses lines'!$E$24/1000,0)</f>
        <v>4153038</v>
      </c>
      <c r="G332" s="2">
        <f t="shared" si="10"/>
        <v>145356</v>
      </c>
      <c r="H332">
        <f>ROUND((HLOOKUP(E332,'Costs and losses lines'!$B$12:$D$17,4,0)/10000*D332)+(HLOOKUP(E332,'Costs and losses lines'!$B$12:$D$16,5,0)/100),3)</f>
        <v>4.4999999999999998E-2</v>
      </c>
      <c r="I332" t="str">
        <f t="shared" si="11"/>
        <v>MOZ</v>
      </c>
    </row>
    <row r="333" spans="1:9" x14ac:dyDescent="0.25">
      <c r="A333" t="s">
        <v>1102</v>
      </c>
      <c r="B333" t="s">
        <v>426</v>
      </c>
      <c r="C333" t="s">
        <v>481</v>
      </c>
      <c r="D333">
        <f>ROUND(ACOS(COS(RADIANS(90-VLOOKUP(B333,Centerpoints!$A$2:$F$259,5,0)))*COS(RADIANS(90-VLOOKUP(C333,Centerpoints!$A$2:$F$259,5,0)))+SIN(RADIANS(90-VLOOKUP(B333,Centerpoints!$A$2:$F$259,5,0)))*SIN(RADIANS(90-VLOOKUP(C333,Centerpoints!$A$2:$F$259,5,0)))*COS(RADIANS(VLOOKUP(B333,Centerpoints!$A$2:$F$259,6,0)-VLOOKUP(C333,Centerpoints!$A$2:$F$259,6,0))))*6371,0)</f>
        <v>924</v>
      </c>
      <c r="E333" t="str">
        <f>IF(ISNA(VLOOKUP(LEFT(A333,LEN(A333)),$N$2:$N$270,1,0)),IF(D333&gt;'Costs and losses lines'!$E$32,"HVDC","HVAC"),"Subsea")</f>
        <v>HVDC</v>
      </c>
      <c r="F333" s="2">
        <f>ROUND(((HLOOKUP(E333,'Costs and losses lines'!$B$12:$D$14,2,0)*$J$2*D333)+(HLOOKUP(E333,'Costs and losses lines'!$B$12:$D$14,3,0)*$J$2*2))*'Costs and losses lines'!$E$24/1000,0)</f>
        <v>4164231</v>
      </c>
      <c r="G333" s="2">
        <f t="shared" si="10"/>
        <v>145748</v>
      </c>
      <c r="H333">
        <f>ROUND((HLOOKUP(E333,'Costs and losses lines'!$B$12:$D$17,4,0)/10000*D333)+(HLOOKUP(E333,'Costs and losses lines'!$B$12:$D$16,5,0)/100),3)</f>
        <v>4.4999999999999998E-2</v>
      </c>
      <c r="I333" t="str">
        <f t="shared" si="11"/>
        <v>CIV</v>
      </c>
    </row>
    <row r="334" spans="1:9" x14ac:dyDescent="0.25">
      <c r="A334" t="s">
        <v>1103</v>
      </c>
      <c r="B334" t="s">
        <v>412</v>
      </c>
      <c r="C334" t="s">
        <v>550</v>
      </c>
      <c r="D334">
        <f>ROUND(ACOS(COS(RADIANS(90-VLOOKUP(B334,Centerpoints!$A$2:$F$259,5,0)))*COS(RADIANS(90-VLOOKUP(C334,Centerpoints!$A$2:$F$259,5,0)))+SIN(RADIANS(90-VLOOKUP(B334,Centerpoints!$A$2:$F$259,5,0)))*SIN(RADIANS(90-VLOOKUP(C334,Centerpoints!$A$2:$F$259,5,0)))*COS(RADIANS(VLOOKUP(B334,Centerpoints!$A$2:$F$259,6,0)-VLOOKUP(C334,Centerpoints!$A$2:$F$259,6,0))))*6371,0)</f>
        <v>927</v>
      </c>
      <c r="E334" t="str">
        <f>IF(ISNA(VLOOKUP(LEFT(A334,LEN(A334)),$N$2:$N$270,1,0)),IF(D334&gt;'Costs and losses lines'!$E$32,"HVDC","HVAC"),"Subsea")</f>
        <v>HVDC</v>
      </c>
      <c r="F334" s="2">
        <f>ROUND(((HLOOKUP(E334,'Costs and losses lines'!$B$12:$D$14,2,0)*$J$2*D334)+(HLOOKUP(E334,'Costs and losses lines'!$B$12:$D$14,3,0)*$J$2*2))*'Costs and losses lines'!$E$24/1000,0)</f>
        <v>4169828</v>
      </c>
      <c r="G334" s="2">
        <f t="shared" si="10"/>
        <v>145944</v>
      </c>
      <c r="H334">
        <f>ROUND((HLOOKUP(E334,'Costs and losses lines'!$B$12:$D$17,4,0)/10000*D334)+(HLOOKUP(E334,'Costs and losses lines'!$B$12:$D$16,5,0)/100),3)</f>
        <v>4.4999999999999998E-2</v>
      </c>
      <c r="I334" t="str">
        <f t="shared" si="11"/>
        <v>BWA</v>
      </c>
    </row>
    <row r="335" spans="1:9" x14ac:dyDescent="0.25">
      <c r="A335" t="s">
        <v>1104</v>
      </c>
      <c r="B335" t="s">
        <v>412</v>
      </c>
      <c r="C335" t="s">
        <v>491</v>
      </c>
      <c r="D335">
        <f>ROUND(ACOS(COS(RADIANS(90-VLOOKUP(B335,Centerpoints!$A$2:$F$259,5,0)))*COS(RADIANS(90-VLOOKUP(C335,Centerpoints!$A$2:$F$259,5,0)))+SIN(RADIANS(90-VLOOKUP(B335,Centerpoints!$A$2:$F$259,5,0)))*SIN(RADIANS(90-VLOOKUP(C335,Centerpoints!$A$2:$F$259,5,0)))*COS(RADIANS(VLOOKUP(B335,Centerpoints!$A$2:$F$259,6,0)-VLOOKUP(C335,Centerpoints!$A$2:$F$259,6,0))))*6371,0)</f>
        <v>928</v>
      </c>
      <c r="E335" t="str">
        <f>IF(ISNA(VLOOKUP(LEFT(A335,LEN(A335)),$N$2:$N$270,1,0)),IF(D335&gt;'Costs and losses lines'!$E$32,"HVDC","HVAC"),"Subsea")</f>
        <v>HVDC</v>
      </c>
      <c r="F335" s="2">
        <f>ROUND(((HLOOKUP(E335,'Costs and losses lines'!$B$12:$D$14,2,0)*$J$2*D335)+(HLOOKUP(E335,'Costs and losses lines'!$B$12:$D$14,3,0)*$J$2*2))*'Costs and losses lines'!$E$24/1000,0)</f>
        <v>4171694</v>
      </c>
      <c r="G335" s="2">
        <f t="shared" si="10"/>
        <v>146009</v>
      </c>
      <c r="H335">
        <f>ROUND((HLOOKUP(E335,'Costs and losses lines'!$B$12:$D$17,4,0)/10000*D335)+(HLOOKUP(E335,'Costs and losses lines'!$B$12:$D$16,5,0)/100),3)</f>
        <v>4.4999999999999998E-2</v>
      </c>
      <c r="I335" t="str">
        <f t="shared" si="11"/>
        <v>BWA</v>
      </c>
    </row>
    <row r="336" spans="1:9" x14ac:dyDescent="0.25">
      <c r="A336" t="s">
        <v>1105</v>
      </c>
      <c r="B336" t="s">
        <v>646</v>
      </c>
      <c r="C336" t="s">
        <v>650</v>
      </c>
      <c r="D336">
        <f>ROUND(ACOS(COS(RADIANS(90-VLOOKUP(B336,Centerpoints!$A$2:$F$259,5,0)))*COS(RADIANS(90-VLOOKUP(C336,Centerpoints!$A$2:$F$259,5,0)))+SIN(RADIANS(90-VLOOKUP(B336,Centerpoints!$A$2:$F$259,5,0)))*SIN(RADIANS(90-VLOOKUP(C336,Centerpoints!$A$2:$F$259,5,0)))*COS(RADIANS(VLOOKUP(B336,Centerpoints!$A$2:$F$259,6,0)-VLOOKUP(C336,Centerpoints!$A$2:$F$259,6,0))))*6371,0)</f>
        <v>929</v>
      </c>
      <c r="E336" t="str">
        <f>IF(ISNA(VLOOKUP(LEFT(A336,LEN(A336)),$N$2:$N$270,1,0)),IF(D336&gt;'Costs and losses lines'!$E$32,"HVDC","HVAC"),"Subsea")</f>
        <v>HVDC</v>
      </c>
      <c r="F336" s="2">
        <f>ROUND(((HLOOKUP(E336,'Costs and losses lines'!$B$12:$D$14,2,0)*$J$2*D336)+(HLOOKUP(E336,'Costs and losses lines'!$B$12:$D$14,3,0)*$J$2*2))*'Costs and losses lines'!$E$24/1000,0)</f>
        <v>4173560</v>
      </c>
      <c r="G336" s="2">
        <f t="shared" si="10"/>
        <v>146075</v>
      </c>
      <c r="H336">
        <f>ROUND((HLOOKUP(E336,'Costs and losses lines'!$B$12:$D$17,4,0)/10000*D336)+(HLOOKUP(E336,'Costs and losses lines'!$B$12:$D$16,5,0)/100),3)</f>
        <v>4.5999999999999999E-2</v>
      </c>
      <c r="I336" t="str">
        <f t="shared" si="11"/>
        <v>USA-SA-US</v>
      </c>
    </row>
    <row r="337" spans="1:10" x14ac:dyDescent="0.25">
      <c r="A337" t="s">
        <v>1106</v>
      </c>
      <c r="B337" t="s">
        <v>561</v>
      </c>
      <c r="C337" t="s">
        <v>563</v>
      </c>
      <c r="D337">
        <f>ROUND(ACOS(COS(RADIANS(90-VLOOKUP(B337,Centerpoints!$A$2:$F$259,5,0)))*COS(RADIANS(90-VLOOKUP(C337,Centerpoints!$A$2:$F$259,5,0)))+SIN(RADIANS(90-VLOOKUP(B337,Centerpoints!$A$2:$F$259,5,0)))*SIN(RADIANS(90-VLOOKUP(C337,Centerpoints!$A$2:$F$259,5,0)))*COS(RADIANS(VLOOKUP(B337,Centerpoints!$A$2:$F$259,6,0)-VLOOKUP(C337,Centerpoints!$A$2:$F$259,6,0))))*6371,0)</f>
        <v>932</v>
      </c>
      <c r="E337" t="str">
        <f>IF(ISNA(VLOOKUP(LEFT(A337,LEN(A337)),$N$2:$N$270,1,0)),IF(D337&gt;'Costs and losses lines'!$E$32,"HVDC","HVAC"),"Subsea")</f>
        <v>HVDC</v>
      </c>
      <c r="F337" s="2">
        <f>ROUND(((HLOOKUP(E337,'Costs and losses lines'!$B$12:$D$14,2,0)*$J$2*D337)+(HLOOKUP(E337,'Costs and losses lines'!$B$12:$D$14,3,0)*$J$2*2))*'Costs and losses lines'!$E$24/1000,0)</f>
        <v>4179156</v>
      </c>
      <c r="G337" s="2">
        <f t="shared" si="10"/>
        <v>146270</v>
      </c>
      <c r="H337">
        <f>ROUND((HLOOKUP(E337,'Costs and losses lines'!$B$12:$D$17,4,0)/10000*D337)+(HLOOKUP(E337,'Costs and losses lines'!$B$12:$D$16,5,0)/100),3)</f>
        <v>4.5999999999999999E-2</v>
      </c>
      <c r="I337" t="str">
        <f t="shared" si="11"/>
        <v>BRA-J2-BR</v>
      </c>
    </row>
    <row r="338" spans="1:10" x14ac:dyDescent="0.25">
      <c r="A338" t="s">
        <v>1107</v>
      </c>
      <c r="B338" t="s">
        <v>630</v>
      </c>
      <c r="C338" t="s">
        <v>642</v>
      </c>
      <c r="D338">
        <f>ROUND(ACOS(COS(RADIANS(90-VLOOKUP(B338,Centerpoints!$A$2:$F$259,5,0)))*COS(RADIANS(90-VLOOKUP(C338,Centerpoints!$A$2:$F$259,5,0)))+SIN(RADIANS(90-VLOOKUP(B338,Centerpoints!$A$2:$F$259,5,0)))*SIN(RADIANS(90-VLOOKUP(C338,Centerpoints!$A$2:$F$259,5,0)))*COS(RADIANS(VLOOKUP(B338,Centerpoints!$A$2:$F$259,6,0)-VLOOKUP(C338,Centerpoints!$A$2:$F$259,6,0))))*6371,0)</f>
        <v>941</v>
      </c>
      <c r="E338" t="str">
        <f>IF(ISNA(VLOOKUP(LEFT(A338,LEN(A338)),$N$2:$N$270,1,0)),IF(D338&gt;'Costs and losses lines'!$E$32,"HVDC","HVAC"),"Subsea")</f>
        <v>HVDC</v>
      </c>
      <c r="F338" s="2">
        <f>ROUND(((HLOOKUP(E338,'Costs and losses lines'!$B$12:$D$14,2,0)*$J$2*D338)+(HLOOKUP(E338,'Costs and losses lines'!$B$12:$D$14,3,0)*$J$2*2))*'Costs and losses lines'!$E$24/1000,0)</f>
        <v>4195947</v>
      </c>
      <c r="G338" s="2">
        <f t="shared" si="10"/>
        <v>146858</v>
      </c>
      <c r="H338">
        <f>ROUND((HLOOKUP(E338,'Costs and losses lines'!$B$12:$D$17,4,0)/10000*D338)+(HLOOKUP(E338,'Costs and losses lines'!$B$12:$D$16,5,0)/100),3)</f>
        <v>4.5999999999999999E-2</v>
      </c>
      <c r="I338" t="str">
        <f t="shared" si="11"/>
        <v>USA-AZ-US</v>
      </c>
    </row>
    <row r="339" spans="1:10" x14ac:dyDescent="0.25">
      <c r="A339" t="s">
        <v>1108</v>
      </c>
      <c r="B339" t="s">
        <v>419</v>
      </c>
      <c r="C339" t="s">
        <v>420</v>
      </c>
      <c r="D339">
        <f>ROUND(ACOS(COS(RADIANS(90-VLOOKUP(B339,Centerpoints!$A$2:$F$259,5,0)))*COS(RADIANS(90-VLOOKUP(C339,Centerpoints!$A$2:$F$259,5,0)))+SIN(RADIANS(90-VLOOKUP(B339,Centerpoints!$A$2:$F$259,5,0)))*SIN(RADIANS(90-VLOOKUP(C339,Centerpoints!$A$2:$F$259,5,0)))*COS(RADIANS(VLOOKUP(B339,Centerpoints!$A$2:$F$259,6,0)-VLOOKUP(C339,Centerpoints!$A$2:$F$259,6,0))))*6371,0)</f>
        <v>944</v>
      </c>
      <c r="E339" t="str">
        <f>IF(ISNA(VLOOKUP(LEFT(A339,LEN(A339)),$N$2:$N$270,1,0)),IF(D339&gt;'Costs and losses lines'!$E$32,"HVDC","HVAC"),"Subsea")</f>
        <v>HVDC</v>
      </c>
      <c r="F339" s="2">
        <f>ROUND(((HLOOKUP(E339,'Costs and losses lines'!$B$12:$D$14,2,0)*$J$2*D339)+(HLOOKUP(E339,'Costs and losses lines'!$B$12:$D$14,3,0)*$J$2*2))*'Costs and losses lines'!$E$24/1000,0)</f>
        <v>4201544</v>
      </c>
      <c r="G339" s="2">
        <f t="shared" si="10"/>
        <v>147054</v>
      </c>
      <c r="H339">
        <f>ROUND((HLOOKUP(E339,'Costs and losses lines'!$B$12:$D$17,4,0)/10000*D339)+(HLOOKUP(E339,'Costs and losses lines'!$B$12:$D$16,5,0)/100),3)</f>
        <v>4.5999999999999999E-2</v>
      </c>
      <c r="I339" t="str">
        <f t="shared" si="11"/>
        <v>CAF</v>
      </c>
    </row>
    <row r="340" spans="1:10" x14ac:dyDescent="0.25">
      <c r="A340" t="s">
        <v>1109</v>
      </c>
      <c r="B340" t="s">
        <v>418</v>
      </c>
      <c r="C340" t="s">
        <v>497</v>
      </c>
      <c r="D340">
        <f>ROUND(ACOS(COS(RADIANS(90-VLOOKUP(B340,Centerpoints!$A$2:$F$259,5,0)))*COS(RADIANS(90-VLOOKUP(C340,Centerpoints!$A$2:$F$259,5,0)))+SIN(RADIANS(90-VLOOKUP(B340,Centerpoints!$A$2:$F$259,5,0)))*SIN(RADIANS(90-VLOOKUP(C340,Centerpoints!$A$2:$F$259,5,0)))*COS(RADIANS(VLOOKUP(B340,Centerpoints!$A$2:$F$259,6,0)-VLOOKUP(C340,Centerpoints!$A$2:$F$259,6,0))))*6371,0)</f>
        <v>944</v>
      </c>
      <c r="E340" t="str">
        <f>IF(ISNA(VLOOKUP(LEFT(A340,LEN(A340)),$N$2:$N$270,1,0)),IF(D340&gt;'Costs and losses lines'!$E$32,"HVDC","HVAC"),"Subsea")</f>
        <v>HVDC</v>
      </c>
      <c r="F340" s="2">
        <f>ROUND(((HLOOKUP(E340,'Costs and losses lines'!$B$12:$D$14,2,0)*$J$2*D340)+(HLOOKUP(E340,'Costs and losses lines'!$B$12:$D$14,3,0)*$J$2*2))*'Costs and losses lines'!$E$24/1000,0)</f>
        <v>4201544</v>
      </c>
      <c r="G340" s="2">
        <f t="shared" si="10"/>
        <v>147054</v>
      </c>
      <c r="H340">
        <f>ROUND((HLOOKUP(E340,'Costs and losses lines'!$B$12:$D$17,4,0)/10000*D340)+(HLOOKUP(E340,'Costs and losses lines'!$B$12:$D$16,5,0)/100),3)</f>
        <v>4.5999999999999999E-2</v>
      </c>
      <c r="I340" t="str">
        <f t="shared" si="11"/>
        <v>CMR</v>
      </c>
    </row>
    <row r="341" spans="1:10" x14ac:dyDescent="0.25">
      <c r="A341" t="s">
        <v>1110</v>
      </c>
      <c r="B341" t="s">
        <v>594</v>
      </c>
      <c r="C341" t="s">
        <v>603</v>
      </c>
      <c r="D341">
        <f>ROUND(ACOS(COS(RADIANS(90-VLOOKUP(B341,Centerpoints!$A$2:$F$259,5,0)))*COS(RADIANS(90-VLOOKUP(C341,Centerpoints!$A$2:$F$259,5,0)))+SIN(RADIANS(90-VLOOKUP(B341,Centerpoints!$A$2:$F$259,5,0)))*SIN(RADIANS(90-VLOOKUP(C341,Centerpoints!$A$2:$F$259,5,0)))*COS(RADIANS(VLOOKUP(B341,Centerpoints!$A$2:$F$259,6,0)-VLOOKUP(C341,Centerpoints!$A$2:$F$259,6,0))))*6371,0)</f>
        <v>952</v>
      </c>
      <c r="E341" t="str">
        <f>IF(ISNA(VLOOKUP(LEFT(A341,LEN(A341)),$N$2:$N$270,1,0)),IF(D341&gt;'Costs and losses lines'!$E$32,"HVDC","HVAC"),"Subsea")</f>
        <v>HVDC</v>
      </c>
      <c r="F341" s="2">
        <f>ROUND(((HLOOKUP(E341,'Costs and losses lines'!$B$12:$D$14,2,0)*$J$2*D341)+(HLOOKUP(E341,'Costs and losses lines'!$B$12:$D$14,3,0)*$J$2*2))*'Costs and losses lines'!$E$24/1000,0)</f>
        <v>4216468</v>
      </c>
      <c r="G341" s="2">
        <f t="shared" si="10"/>
        <v>147576</v>
      </c>
      <c r="H341">
        <f>ROUND((HLOOKUP(E341,'Costs and losses lines'!$B$12:$D$17,4,0)/10000*D341)+(HLOOKUP(E341,'Costs and losses lines'!$B$12:$D$16,5,0)/100),3)</f>
        <v>4.5999999999999999E-2</v>
      </c>
      <c r="I341" t="str">
        <f t="shared" si="11"/>
        <v>CHN-JS-CH</v>
      </c>
    </row>
    <row r="342" spans="1:10" x14ac:dyDescent="0.25">
      <c r="A342" t="s">
        <v>1111</v>
      </c>
      <c r="B342" t="s">
        <v>646</v>
      </c>
      <c r="C342" t="s">
        <v>652</v>
      </c>
      <c r="D342">
        <f>ROUND(ACOS(COS(RADIANS(90-VLOOKUP(B342,Centerpoints!$A$2:$F$259,5,0)))*COS(RADIANS(90-VLOOKUP(C342,Centerpoints!$A$2:$F$259,5,0)))+SIN(RADIANS(90-VLOOKUP(B342,Centerpoints!$A$2:$F$259,5,0)))*SIN(RADIANS(90-VLOOKUP(C342,Centerpoints!$A$2:$F$259,5,0)))*COS(RADIANS(VLOOKUP(B342,Centerpoints!$A$2:$F$259,6,0)-VLOOKUP(C342,Centerpoints!$A$2:$F$259,6,0))))*6371,0)</f>
        <v>953</v>
      </c>
      <c r="E342" t="str">
        <f>IF(ISNA(VLOOKUP(LEFT(A342,LEN(A342)),$N$2:$N$270,1,0)),IF(D342&gt;'Costs and losses lines'!$E$32,"HVDC","HVAC"),"Subsea")</f>
        <v>HVDC</v>
      </c>
      <c r="F342" s="2">
        <f>ROUND(((HLOOKUP(E342,'Costs and losses lines'!$B$12:$D$14,2,0)*$J$2*D342)+(HLOOKUP(E342,'Costs and losses lines'!$B$12:$D$14,3,0)*$J$2*2))*'Costs and losses lines'!$E$24/1000,0)</f>
        <v>4218334</v>
      </c>
      <c r="G342" s="2">
        <f t="shared" si="10"/>
        <v>147642</v>
      </c>
      <c r="H342">
        <f>ROUND((HLOOKUP(E342,'Costs and losses lines'!$B$12:$D$17,4,0)/10000*D342)+(HLOOKUP(E342,'Costs and losses lines'!$B$12:$D$16,5,0)/100),3)</f>
        <v>4.5999999999999999E-2</v>
      </c>
      <c r="I342" t="str">
        <f t="shared" si="11"/>
        <v>USA-SA-US</v>
      </c>
    </row>
    <row r="343" spans="1:10" x14ac:dyDescent="0.25">
      <c r="A343" t="s">
        <v>1112</v>
      </c>
      <c r="B343" t="s">
        <v>622</v>
      </c>
      <c r="C343" t="s">
        <v>627</v>
      </c>
      <c r="D343">
        <f>ROUND(ACOS(COS(RADIANS(90-VLOOKUP(B343,Centerpoints!$A$2:$F$259,5,0)))*COS(RADIANS(90-VLOOKUP(C343,Centerpoints!$A$2:$F$259,5,0)))+SIN(RADIANS(90-VLOOKUP(B343,Centerpoints!$A$2:$F$259,5,0)))*SIN(RADIANS(90-VLOOKUP(C343,Centerpoints!$A$2:$F$259,5,0)))*COS(RADIANS(VLOOKUP(B343,Centerpoints!$A$2:$F$259,6,0)-VLOOKUP(C343,Centerpoints!$A$2:$F$259,6,0))))*6371,0)</f>
        <v>958</v>
      </c>
      <c r="E343" t="str">
        <f>IF(ISNA(VLOOKUP(LEFT(A343,LEN(A343)),$N$2:$N$270,1,0)),IF(D343&gt;'Costs and losses lines'!$E$32,"HVDC","HVAC"),"Subsea")</f>
        <v>HVDC</v>
      </c>
      <c r="F343" s="2">
        <f>ROUND(((HLOOKUP(E343,'Costs and losses lines'!$B$12:$D$14,2,0)*$J$2*D343)+(HLOOKUP(E343,'Costs and losses lines'!$B$12:$D$14,3,0)*$J$2*2))*'Costs and losses lines'!$E$24/1000,0)</f>
        <v>4227662</v>
      </c>
      <c r="G343" s="2">
        <f t="shared" si="10"/>
        <v>147968</v>
      </c>
      <c r="H343">
        <f>ROUND((HLOOKUP(E343,'Costs and losses lines'!$B$12:$D$17,4,0)/10000*D343)+(HLOOKUP(E343,'Costs and losses lines'!$B$12:$D$16,5,0)/100),3)</f>
        <v>4.7E-2</v>
      </c>
      <c r="I343" t="str">
        <f t="shared" si="11"/>
        <v>RUS-CE-RU</v>
      </c>
    </row>
    <row r="344" spans="1:10" x14ac:dyDescent="0.25">
      <c r="A344" t="s">
        <v>1113</v>
      </c>
      <c r="B344" t="s">
        <v>404</v>
      </c>
      <c r="C344" t="s">
        <v>490</v>
      </c>
      <c r="D344">
        <f>ROUND(ACOS(COS(RADIANS(90-VLOOKUP(B344,Centerpoints!$A$2:$F$259,5,0)))*COS(RADIANS(90-VLOOKUP(C344,Centerpoints!$A$2:$F$259,5,0)))+SIN(RADIANS(90-VLOOKUP(B344,Centerpoints!$A$2:$F$259,5,0)))*SIN(RADIANS(90-VLOOKUP(C344,Centerpoints!$A$2:$F$259,5,0)))*COS(RADIANS(VLOOKUP(B344,Centerpoints!$A$2:$F$259,6,0)-VLOOKUP(C344,Centerpoints!$A$2:$F$259,6,0))))*6371,0)</f>
        <v>972</v>
      </c>
      <c r="E344" t="str">
        <f>IF(ISNA(VLOOKUP(LEFT(A344,LEN(A344)),$N$2:$N$270,1,0)),IF(D344&gt;'Costs and losses lines'!$E$32,"HVDC","HVAC"),"Subsea")</f>
        <v>HVDC</v>
      </c>
      <c r="F344" s="2">
        <f>ROUND(((HLOOKUP(E344,'Costs and losses lines'!$B$12:$D$14,2,0)*$J$2*D344)+(HLOOKUP(E344,'Costs and losses lines'!$B$12:$D$14,3,0)*$J$2*2))*'Costs and losses lines'!$E$24/1000,0)</f>
        <v>4253781</v>
      </c>
      <c r="G344" s="2">
        <f t="shared" si="10"/>
        <v>148882</v>
      </c>
      <c r="H344">
        <f>ROUND((HLOOKUP(E344,'Costs and losses lines'!$B$12:$D$17,4,0)/10000*D344)+(HLOOKUP(E344,'Costs and losses lines'!$B$12:$D$16,5,0)/100),3)</f>
        <v>4.7E-2</v>
      </c>
      <c r="I344" t="str">
        <f t="shared" si="11"/>
        <v>BGD</v>
      </c>
    </row>
    <row r="345" spans="1:10" x14ac:dyDescent="0.25">
      <c r="A345" t="s">
        <v>1114</v>
      </c>
      <c r="B345" t="s">
        <v>520</v>
      </c>
      <c r="C345" t="s">
        <v>550</v>
      </c>
      <c r="D345">
        <f>ROUND(ACOS(COS(RADIANS(90-VLOOKUP(B345,Centerpoints!$A$2:$F$259,5,0)))*COS(RADIANS(90-VLOOKUP(C345,Centerpoints!$A$2:$F$259,5,0)))+SIN(RADIANS(90-VLOOKUP(B345,Centerpoints!$A$2:$F$259,5,0)))*SIN(RADIANS(90-VLOOKUP(C345,Centerpoints!$A$2:$F$259,5,0)))*COS(RADIANS(VLOOKUP(B345,Centerpoints!$A$2:$F$259,6,0)-VLOOKUP(C345,Centerpoints!$A$2:$F$259,6,0))))*6371,0)</f>
        <v>979</v>
      </c>
      <c r="E345" t="str">
        <f>IF(ISNA(VLOOKUP(LEFT(A345,LEN(A345)),$N$2:$N$270,1,0)),IF(D345&gt;'Costs and losses lines'!$E$32,"HVDC","HVAC"),"Subsea")</f>
        <v>HVDC</v>
      </c>
      <c r="F345" s="2">
        <f>ROUND(((HLOOKUP(E345,'Costs and losses lines'!$B$12:$D$14,2,0)*$J$2*D345)+(HLOOKUP(E345,'Costs and losses lines'!$B$12:$D$14,3,0)*$J$2*2))*'Costs and losses lines'!$E$24/1000,0)</f>
        <v>4266840</v>
      </c>
      <c r="G345" s="2">
        <f t="shared" si="10"/>
        <v>149339</v>
      </c>
      <c r="H345">
        <f>ROUND((HLOOKUP(E345,'Costs and losses lines'!$B$12:$D$17,4,0)/10000*D345)+(HLOOKUP(E345,'Costs and losses lines'!$B$12:$D$16,5,0)/100),3)</f>
        <v>4.7E-2</v>
      </c>
      <c r="I345" t="str">
        <f t="shared" si="11"/>
        <v>ZAF</v>
      </c>
      <c r="J345" s="9"/>
    </row>
    <row r="346" spans="1:10" x14ac:dyDescent="0.25">
      <c r="A346" t="s">
        <v>1115</v>
      </c>
      <c r="B346" t="s">
        <v>459</v>
      </c>
      <c r="C346" t="s">
        <v>512</v>
      </c>
      <c r="D346">
        <f>ROUND(ACOS(COS(RADIANS(90-VLOOKUP(B346,Centerpoints!$A$2:$F$259,5,0)))*COS(RADIANS(90-VLOOKUP(C346,Centerpoints!$A$2:$F$259,5,0)))+SIN(RADIANS(90-VLOOKUP(B346,Centerpoints!$A$2:$F$259,5,0)))*SIN(RADIANS(90-VLOOKUP(C346,Centerpoints!$A$2:$F$259,5,0)))*COS(RADIANS(VLOOKUP(B346,Centerpoints!$A$2:$F$259,6,0)-VLOOKUP(C346,Centerpoints!$A$2:$F$259,6,0))))*6371,0)</f>
        <v>994</v>
      </c>
      <c r="E346" t="str">
        <f>IF(ISNA(VLOOKUP(LEFT(A346,LEN(A346)),$N$2:$N$270,1,0)),IF(D346&gt;'Costs and losses lines'!$E$32,"HVDC","HVAC"),"Subsea")</f>
        <v>HVDC</v>
      </c>
      <c r="F346" s="2">
        <f>ROUND(((HLOOKUP(E346,'Costs and losses lines'!$B$12:$D$14,2,0)*$J$2*D346)+(HLOOKUP(E346,'Costs and losses lines'!$B$12:$D$14,3,0)*$J$2*2))*'Costs and losses lines'!$E$24/1000,0)</f>
        <v>4294824</v>
      </c>
      <c r="G346" s="2">
        <f t="shared" si="10"/>
        <v>150319</v>
      </c>
      <c r="H346">
        <f>ROUND((HLOOKUP(E346,'Costs and losses lines'!$B$12:$D$17,4,0)/10000*D346)+(HLOOKUP(E346,'Costs and losses lines'!$B$12:$D$16,5,0)/100),3)</f>
        <v>4.8000000000000001E-2</v>
      </c>
      <c r="I346" t="str">
        <f t="shared" si="11"/>
        <v>IRQ</v>
      </c>
    </row>
    <row r="347" spans="1:10" x14ac:dyDescent="0.25">
      <c r="A347" t="s">
        <v>1116</v>
      </c>
      <c r="B347" t="s">
        <v>418</v>
      </c>
      <c r="C347" t="s">
        <v>423</v>
      </c>
      <c r="D347">
        <f>ROUND(ACOS(COS(RADIANS(90-VLOOKUP(B347,Centerpoints!$A$2:$F$259,5,0)))*COS(RADIANS(90-VLOOKUP(C347,Centerpoints!$A$2:$F$259,5,0)))+SIN(RADIANS(90-VLOOKUP(B347,Centerpoints!$A$2:$F$259,5,0)))*SIN(RADIANS(90-VLOOKUP(C347,Centerpoints!$A$2:$F$259,5,0)))*COS(RADIANS(VLOOKUP(B347,Centerpoints!$A$2:$F$259,6,0)-VLOOKUP(C347,Centerpoints!$A$2:$F$259,6,0))))*6371,0)</f>
        <v>996</v>
      </c>
      <c r="E347" t="str">
        <f>IF(ISNA(VLOOKUP(LEFT(A347,LEN(A347)),$N$2:$N$270,1,0)),IF(D347&gt;'Costs and losses lines'!$E$32,"HVDC","HVAC"),"Subsea")</f>
        <v>HVDC</v>
      </c>
      <c r="F347" s="2">
        <f>ROUND(((HLOOKUP(E347,'Costs and losses lines'!$B$12:$D$14,2,0)*$J$2*D347)+(HLOOKUP(E347,'Costs and losses lines'!$B$12:$D$14,3,0)*$J$2*2))*'Costs and losses lines'!$E$24/1000,0)</f>
        <v>4298555</v>
      </c>
      <c r="G347" s="2">
        <f t="shared" si="10"/>
        <v>150449</v>
      </c>
      <c r="H347">
        <f>ROUND((HLOOKUP(E347,'Costs and losses lines'!$B$12:$D$17,4,0)/10000*D347)+(HLOOKUP(E347,'Costs and losses lines'!$B$12:$D$16,5,0)/100),3)</f>
        <v>4.8000000000000001E-2</v>
      </c>
      <c r="I347" t="str">
        <f t="shared" si="11"/>
        <v>CMR</v>
      </c>
      <c r="J347" s="12"/>
    </row>
    <row r="348" spans="1:10" x14ac:dyDescent="0.25">
      <c r="A348" t="s">
        <v>1117</v>
      </c>
      <c r="B348" t="s">
        <v>418</v>
      </c>
      <c r="C348" t="s">
        <v>420</v>
      </c>
      <c r="D348">
        <f>ROUND(ACOS(COS(RADIANS(90-VLOOKUP(B348,Centerpoints!$A$2:$F$259,5,0)))*COS(RADIANS(90-VLOOKUP(C348,Centerpoints!$A$2:$F$259,5,0)))+SIN(RADIANS(90-VLOOKUP(B348,Centerpoints!$A$2:$F$259,5,0)))*SIN(RADIANS(90-VLOOKUP(C348,Centerpoints!$A$2:$F$259,5,0)))*COS(RADIANS(VLOOKUP(B348,Centerpoints!$A$2:$F$259,6,0)-VLOOKUP(C348,Centerpoints!$A$2:$F$259,6,0))))*6371,0)</f>
        <v>996</v>
      </c>
      <c r="E348" t="str">
        <f>IF(ISNA(VLOOKUP(LEFT(A348,LEN(A348)),$N$2:$N$270,1,0)),IF(D348&gt;'Costs and losses lines'!$E$32,"HVDC","HVAC"),"Subsea")</f>
        <v>HVDC</v>
      </c>
      <c r="F348" s="2">
        <f>ROUND(((HLOOKUP(E348,'Costs and losses lines'!$B$12:$D$14,2,0)*$J$2*D348)+(HLOOKUP(E348,'Costs and losses lines'!$B$12:$D$14,3,0)*$J$2*2))*'Costs and losses lines'!$E$24/1000,0)</f>
        <v>4298555</v>
      </c>
      <c r="G348" s="2">
        <f t="shared" si="10"/>
        <v>150449</v>
      </c>
      <c r="H348">
        <f>ROUND((HLOOKUP(E348,'Costs and losses lines'!$B$12:$D$17,4,0)/10000*D348)+(HLOOKUP(E348,'Costs and losses lines'!$B$12:$D$16,5,0)/100),3)</f>
        <v>4.8000000000000001E-2</v>
      </c>
      <c r="I348" t="str">
        <f t="shared" si="11"/>
        <v>CMR</v>
      </c>
    </row>
    <row r="349" spans="1:10" x14ac:dyDescent="0.25">
      <c r="A349" t="s">
        <v>1118</v>
      </c>
      <c r="B349" t="s">
        <v>422</v>
      </c>
      <c r="C349" t="s">
        <v>434</v>
      </c>
      <c r="D349">
        <f>ROUND(ACOS(COS(RADIANS(90-VLOOKUP(B349,Centerpoints!$A$2:$F$259,5,0)))*COS(RADIANS(90-VLOOKUP(C349,Centerpoints!$A$2:$F$259,5,0)))+SIN(RADIANS(90-VLOOKUP(B349,Centerpoints!$A$2:$F$259,5,0)))*SIN(RADIANS(90-VLOOKUP(C349,Centerpoints!$A$2:$F$259,5,0)))*COS(RADIANS(VLOOKUP(B349,Centerpoints!$A$2:$F$259,6,0)-VLOOKUP(C349,Centerpoints!$A$2:$F$259,6,0))))*6371,0)</f>
        <v>998</v>
      </c>
      <c r="E349" t="str">
        <f>IF(ISNA(VLOOKUP(LEFT(A349,LEN(A349)),$N$2:$N$270,1,0)),IF(D349&gt;'Costs and losses lines'!$E$32,"HVDC","HVAC"),"Subsea")</f>
        <v>HVDC</v>
      </c>
      <c r="F349" s="2">
        <f>ROUND(((HLOOKUP(E349,'Costs and losses lines'!$B$12:$D$14,2,0)*$J$2*D349)+(HLOOKUP(E349,'Costs and losses lines'!$B$12:$D$14,3,0)*$J$2*2))*'Costs and losses lines'!$E$24/1000,0)</f>
        <v>4302286</v>
      </c>
      <c r="G349" s="2">
        <f t="shared" si="10"/>
        <v>150580</v>
      </c>
      <c r="H349">
        <f>ROUND((HLOOKUP(E349,'Costs and losses lines'!$B$12:$D$17,4,0)/10000*D349)+(HLOOKUP(E349,'Costs and losses lines'!$B$12:$D$16,5,0)/100),3)</f>
        <v>4.8000000000000001E-2</v>
      </c>
      <c r="I349" t="str">
        <f t="shared" si="11"/>
        <v>COL</v>
      </c>
    </row>
    <row r="350" spans="1:10" x14ac:dyDescent="0.25">
      <c r="A350" t="s">
        <v>1119</v>
      </c>
      <c r="B350" t="s">
        <v>479</v>
      </c>
      <c r="C350" t="s">
        <v>532</v>
      </c>
      <c r="D350">
        <f>ROUND(ACOS(COS(RADIANS(90-VLOOKUP(B350,Centerpoints!$A$2:$F$259,5,0)))*COS(RADIANS(90-VLOOKUP(C350,Centerpoints!$A$2:$F$259,5,0)))+SIN(RADIANS(90-VLOOKUP(B350,Centerpoints!$A$2:$F$259,5,0)))*SIN(RADIANS(90-VLOOKUP(C350,Centerpoints!$A$2:$F$259,5,0)))*COS(RADIANS(VLOOKUP(B350,Centerpoints!$A$2:$F$259,6,0)-VLOOKUP(C350,Centerpoints!$A$2:$F$259,6,0))))*6371,0)</f>
        <v>999</v>
      </c>
      <c r="E350" t="str">
        <f>IF(ISNA(VLOOKUP(LEFT(A350,LEN(A350)),$N$2:$N$270,1,0)),IF(D350&gt;'Costs and losses lines'!$E$32,"HVDC","HVAC"),"Subsea")</f>
        <v>HVDC</v>
      </c>
      <c r="F350" s="2">
        <f>ROUND(((HLOOKUP(E350,'Costs and losses lines'!$B$12:$D$14,2,0)*$J$2*D350)+(HLOOKUP(E350,'Costs and losses lines'!$B$12:$D$14,3,0)*$J$2*2))*'Costs and losses lines'!$E$24/1000,0)</f>
        <v>4304152</v>
      </c>
      <c r="G350" s="2">
        <f t="shared" si="10"/>
        <v>150645</v>
      </c>
      <c r="H350">
        <f>ROUND((HLOOKUP(E350,'Costs and losses lines'!$B$12:$D$17,4,0)/10000*D350)+(HLOOKUP(E350,'Costs and losses lines'!$B$12:$D$16,5,0)/100),3)</f>
        <v>4.8000000000000001E-2</v>
      </c>
      <c r="I350" t="str">
        <f t="shared" si="11"/>
        <v>MWI</v>
      </c>
    </row>
    <row r="351" spans="1:10" x14ac:dyDescent="0.25">
      <c r="A351" t="s">
        <v>1120</v>
      </c>
      <c r="B351" t="s">
        <v>517</v>
      </c>
      <c r="C351" t="s">
        <v>541</v>
      </c>
      <c r="D351">
        <v>1000</v>
      </c>
      <c r="E351" t="str">
        <f>IF(ISNA(VLOOKUP(LEFT(A351,LEN(A351)),$N$2:$N$270,1,0)),IF(D351&gt;'Costs and losses lines'!$E$32,"HVDC","HVAC"),"Subsea")</f>
        <v>HVDC</v>
      </c>
      <c r="F351" s="2">
        <f>ROUND(((HLOOKUP(E351,'Costs and losses lines'!$B$12:$D$14,2,0)*$J$2*D351)+(HLOOKUP(E351,'Costs and losses lines'!$B$12:$D$14,3,0)*$J$2*2))*'Costs and losses lines'!$E$24/1000,0)</f>
        <v>4306017</v>
      </c>
      <c r="G351" s="2">
        <f t="shared" si="10"/>
        <v>150711</v>
      </c>
      <c r="H351">
        <f>ROUND((HLOOKUP(E351,'Costs and losses lines'!$B$12:$D$17,4,0)/10000*D351)+(HLOOKUP(E351,'Costs and losses lines'!$B$12:$D$16,5,0)/100),3)</f>
        <v>4.8000000000000001E-2</v>
      </c>
      <c r="I351" t="str">
        <f t="shared" si="11"/>
        <v>SVK</v>
      </c>
    </row>
    <row r="352" spans="1:10" x14ac:dyDescent="0.25">
      <c r="A352" t="s">
        <v>1121</v>
      </c>
      <c r="B352" t="s">
        <v>410</v>
      </c>
      <c r="C352" t="s">
        <v>567</v>
      </c>
      <c r="D352">
        <f>ROUND(ACOS(COS(RADIANS(90-VLOOKUP(B352,Centerpoints!$A$2:$F$259,5,0)))*COS(RADIANS(90-VLOOKUP(C352,Centerpoints!$A$2:$F$259,5,0)))+SIN(RADIANS(90-VLOOKUP(B352,Centerpoints!$A$2:$F$259,5,0)))*SIN(RADIANS(90-VLOOKUP(C352,Centerpoints!$A$2:$F$259,5,0)))*COS(RADIANS(VLOOKUP(B352,Centerpoints!$A$2:$F$259,6,0)-VLOOKUP(C352,Centerpoints!$A$2:$F$259,6,0))))*6371,0)</f>
        <v>1004</v>
      </c>
      <c r="E352" t="str">
        <f>IF(ISNA(VLOOKUP(LEFT(A352,LEN(A352)),$N$2:$N$270,1,0)),IF(D352&gt;'Costs and losses lines'!$E$32,"HVDC","HVAC"),"Subsea")</f>
        <v>HVDC</v>
      </c>
      <c r="F352" s="2">
        <f>ROUND(((HLOOKUP(E352,'Costs and losses lines'!$B$12:$D$14,2,0)*$J$2*D352)+(HLOOKUP(E352,'Costs and losses lines'!$B$12:$D$14,3,0)*$J$2*2))*'Costs and losses lines'!$E$24/1000,0)</f>
        <v>4313480</v>
      </c>
      <c r="G352" s="2">
        <f t="shared" si="10"/>
        <v>150972</v>
      </c>
      <c r="H352">
        <f>ROUND((HLOOKUP(E352,'Costs and losses lines'!$B$12:$D$17,4,0)/10000*D352)+(HLOOKUP(E352,'Costs and losses lines'!$B$12:$D$16,5,0)/100),3)</f>
        <v>4.8000000000000001E-2</v>
      </c>
      <c r="I352" t="str">
        <f t="shared" si="11"/>
        <v>BOL-BR</v>
      </c>
    </row>
    <row r="353" spans="1:9" x14ac:dyDescent="0.25">
      <c r="A353" t="s">
        <v>1122</v>
      </c>
      <c r="B353" t="s">
        <v>539</v>
      </c>
      <c r="C353" t="s">
        <v>545</v>
      </c>
      <c r="D353">
        <f>ROUND(ACOS(COS(RADIANS(90-VLOOKUP(B353,Centerpoints!$A$2:$F$259,5,0)))*COS(RADIANS(90-VLOOKUP(C353,Centerpoints!$A$2:$F$259,5,0)))+SIN(RADIANS(90-VLOOKUP(B353,Centerpoints!$A$2:$F$259,5,0)))*SIN(RADIANS(90-VLOOKUP(C353,Centerpoints!$A$2:$F$259,5,0)))*COS(RADIANS(VLOOKUP(B353,Centerpoints!$A$2:$F$259,6,0)-VLOOKUP(C353,Centerpoints!$A$2:$F$259,6,0))))*6371,0)</f>
        <v>1006</v>
      </c>
      <c r="E353" t="str">
        <f>IF(ISNA(VLOOKUP(LEFT(A353,LEN(A353)),$N$2:$N$270,1,0)),IF(D353&gt;'Costs and losses lines'!$E$32,"HVDC","HVAC"),"Subsea")</f>
        <v>HVDC</v>
      </c>
      <c r="F353" s="2">
        <f>ROUND(((HLOOKUP(E353,'Costs and losses lines'!$B$12:$D$14,2,0)*$J$2*D353)+(HLOOKUP(E353,'Costs and losses lines'!$B$12:$D$14,3,0)*$J$2*2))*'Costs and losses lines'!$E$24/1000,0)</f>
        <v>4317211</v>
      </c>
      <c r="G353" s="2">
        <f t="shared" si="10"/>
        <v>151102</v>
      </c>
      <c r="H353">
        <f>ROUND((HLOOKUP(E353,'Costs and losses lines'!$B$12:$D$17,4,0)/10000*D353)+(HLOOKUP(E353,'Costs and losses lines'!$B$12:$D$16,5,0)/100),3)</f>
        <v>4.8000000000000001E-2</v>
      </c>
      <c r="I353" t="str">
        <f t="shared" si="11"/>
        <v>TKM</v>
      </c>
    </row>
    <row r="354" spans="1:9" x14ac:dyDescent="0.25">
      <c r="A354" t="s">
        <v>1123</v>
      </c>
      <c r="B354" t="s">
        <v>637</v>
      </c>
      <c r="C354" t="s">
        <v>645</v>
      </c>
      <c r="D354">
        <f>ROUND(ACOS(COS(RADIANS(90-VLOOKUP(B354,Centerpoints!$A$2:$F$259,5,0)))*COS(RADIANS(90-VLOOKUP(C354,Centerpoints!$A$2:$F$259,5,0)))+SIN(RADIANS(90-VLOOKUP(B354,Centerpoints!$A$2:$F$259,5,0)))*SIN(RADIANS(90-VLOOKUP(C354,Centerpoints!$A$2:$F$259,5,0)))*COS(RADIANS(VLOOKUP(B354,Centerpoints!$A$2:$F$259,6,0)-VLOOKUP(C354,Centerpoints!$A$2:$F$259,6,0))))*6371,0)</f>
        <v>1008</v>
      </c>
      <c r="E354" t="str">
        <f>IF(ISNA(VLOOKUP(LEFT(A354,LEN(A354)),$N$2:$N$270,1,0)),IF(D354&gt;'Costs and losses lines'!$E$32,"HVDC","HVAC"),"Subsea")</f>
        <v>HVDC</v>
      </c>
      <c r="F354" s="2">
        <f>ROUND(((HLOOKUP(E354,'Costs and losses lines'!$B$12:$D$14,2,0)*$J$2*D354)+(HLOOKUP(E354,'Costs and losses lines'!$B$12:$D$14,3,0)*$J$2*2))*'Costs and losses lines'!$E$24/1000,0)</f>
        <v>4320942</v>
      </c>
      <c r="G354" s="2">
        <f t="shared" si="10"/>
        <v>151233</v>
      </c>
      <c r="H354">
        <f>ROUND((HLOOKUP(E354,'Costs and losses lines'!$B$12:$D$17,4,0)/10000*D354)+(HLOOKUP(E354,'Costs and losses lines'!$B$12:$D$16,5,0)/100),3)</f>
        <v>4.8000000000000001E-2</v>
      </c>
      <c r="I354" t="str">
        <f t="shared" si="11"/>
        <v>USA-MW-US</v>
      </c>
    </row>
    <row r="355" spans="1:9" x14ac:dyDescent="0.25">
      <c r="A355" t="s">
        <v>1124</v>
      </c>
      <c r="B355" t="s">
        <v>410</v>
      </c>
      <c r="C355" t="s">
        <v>504</v>
      </c>
      <c r="D355">
        <f>ROUND(ACOS(COS(RADIANS(90-VLOOKUP(B355,Centerpoints!$A$2:$F$259,5,0)))*COS(RADIANS(90-VLOOKUP(C355,Centerpoints!$A$2:$F$259,5,0)))+SIN(RADIANS(90-VLOOKUP(B355,Centerpoints!$A$2:$F$259,5,0)))*SIN(RADIANS(90-VLOOKUP(C355,Centerpoints!$A$2:$F$259,5,0)))*COS(RADIANS(VLOOKUP(B355,Centerpoints!$A$2:$F$259,6,0)-VLOOKUP(C355,Centerpoints!$A$2:$F$259,6,0))))*6371,0)</f>
        <v>1018</v>
      </c>
      <c r="E355" t="str">
        <f>IF(ISNA(VLOOKUP(LEFT(A355,LEN(A355)),$N$2:$N$270,1,0)),IF(D355&gt;'Costs and losses lines'!$E$32,"HVDC","HVAC"),"Subsea")</f>
        <v>HVDC</v>
      </c>
      <c r="F355" s="2">
        <f>ROUND(((HLOOKUP(E355,'Costs and losses lines'!$B$12:$D$14,2,0)*$J$2*D355)+(HLOOKUP(E355,'Costs and losses lines'!$B$12:$D$14,3,0)*$J$2*2))*'Costs and losses lines'!$E$24/1000,0)</f>
        <v>4339598</v>
      </c>
      <c r="G355" s="2">
        <f t="shared" si="10"/>
        <v>151886</v>
      </c>
      <c r="H355">
        <f>ROUND((HLOOKUP(E355,'Costs and losses lines'!$B$12:$D$17,4,0)/10000*D355)+(HLOOKUP(E355,'Costs and losses lines'!$B$12:$D$16,5,0)/100),3)</f>
        <v>4.9000000000000002E-2</v>
      </c>
      <c r="I355" t="str">
        <f t="shared" si="11"/>
        <v>BOL</v>
      </c>
    </row>
    <row r="356" spans="1:9" x14ac:dyDescent="0.25">
      <c r="A356" t="s">
        <v>1125</v>
      </c>
      <c r="B356" t="s">
        <v>397</v>
      </c>
      <c r="C356" t="s">
        <v>474</v>
      </c>
      <c r="D356">
        <f>ROUND(ACOS(COS(RADIANS(90-VLOOKUP(B356,Centerpoints!$A$2:$F$259,5,0)))*COS(RADIANS(90-VLOOKUP(C356,Centerpoints!$A$2:$F$259,5,0)))+SIN(RADIANS(90-VLOOKUP(B356,Centerpoints!$A$2:$F$259,5,0)))*SIN(RADIANS(90-VLOOKUP(C356,Centerpoints!$A$2:$F$259,5,0)))*COS(RADIANS(VLOOKUP(B356,Centerpoints!$A$2:$F$259,6,0)-VLOOKUP(C356,Centerpoints!$A$2:$F$259,6,0))))*6371,0)</f>
        <v>1019</v>
      </c>
      <c r="E356" t="str">
        <f>IF(ISNA(VLOOKUP(LEFT(A356,LEN(A356)),$N$2:$N$270,1,0)),IF(D356&gt;'Costs and losses lines'!$E$32,"HVDC","HVAC"),"Subsea")</f>
        <v>HVDC</v>
      </c>
      <c r="F356" s="2">
        <f>ROUND(((HLOOKUP(E356,'Costs and losses lines'!$B$12:$D$14,2,0)*$J$2*D356)+(HLOOKUP(E356,'Costs and losses lines'!$B$12:$D$14,3,0)*$J$2*2))*'Costs and losses lines'!$E$24/1000,0)</f>
        <v>4341464</v>
      </c>
      <c r="G356" s="2">
        <f t="shared" si="10"/>
        <v>151951</v>
      </c>
      <c r="H356">
        <f>ROUND((HLOOKUP(E356,'Costs and losses lines'!$B$12:$D$17,4,0)/10000*D356)+(HLOOKUP(E356,'Costs and losses lines'!$B$12:$D$16,5,0)/100),3)</f>
        <v>4.9000000000000002E-2</v>
      </c>
      <c r="I356" t="str">
        <f t="shared" si="11"/>
        <v>DZA</v>
      </c>
    </row>
    <row r="357" spans="1:9" x14ac:dyDescent="0.25">
      <c r="A357" t="s">
        <v>1126</v>
      </c>
      <c r="B357" t="s">
        <v>466</v>
      </c>
      <c r="C357" t="s">
        <v>519</v>
      </c>
      <c r="D357">
        <f>ROUND(ACOS(COS(RADIANS(90-VLOOKUP(B357,Centerpoints!$A$2:$F$259,5,0)))*COS(RADIANS(90-VLOOKUP(C357,Centerpoints!$A$2:$F$259,5,0)))+SIN(RADIANS(90-VLOOKUP(B357,Centerpoints!$A$2:$F$259,5,0)))*SIN(RADIANS(90-VLOOKUP(C357,Centerpoints!$A$2:$F$259,5,0)))*COS(RADIANS(VLOOKUP(B357,Centerpoints!$A$2:$F$259,6,0)-VLOOKUP(C357,Centerpoints!$A$2:$F$259,6,0))))*6371,0)</f>
        <v>1021</v>
      </c>
      <c r="E357" t="str">
        <f>IF(ISNA(VLOOKUP(LEFT(A357,LEN(A357)),$N$2:$N$270,1,0)),IF(D357&gt;'Costs and losses lines'!$E$32,"HVDC","HVAC"),"Subsea")</f>
        <v>HVDC</v>
      </c>
      <c r="F357" s="2">
        <f>ROUND(((HLOOKUP(E357,'Costs and losses lines'!$B$12:$D$14,2,0)*$J$2*D357)+(HLOOKUP(E357,'Costs and losses lines'!$B$12:$D$14,3,0)*$J$2*2))*'Costs and losses lines'!$E$24/1000,0)</f>
        <v>4345195</v>
      </c>
      <c r="G357" s="2">
        <f t="shared" si="10"/>
        <v>152082</v>
      </c>
      <c r="H357">
        <f>ROUND((HLOOKUP(E357,'Costs and losses lines'!$B$12:$D$17,4,0)/10000*D357)+(HLOOKUP(E357,'Costs and losses lines'!$B$12:$D$16,5,0)/100),3)</f>
        <v>4.9000000000000002E-2</v>
      </c>
      <c r="I357" t="str">
        <f t="shared" si="11"/>
        <v>KEN</v>
      </c>
    </row>
    <row r="358" spans="1:9" x14ac:dyDescent="0.25">
      <c r="A358" t="s">
        <v>1127</v>
      </c>
      <c r="B358" t="s">
        <v>419</v>
      </c>
      <c r="C358" t="s">
        <v>423</v>
      </c>
      <c r="D358">
        <f>ROUND(ACOS(COS(RADIANS(90-VLOOKUP(B358,Centerpoints!$A$2:$F$259,5,0)))*COS(RADIANS(90-VLOOKUP(C358,Centerpoints!$A$2:$F$259,5,0)))+SIN(RADIANS(90-VLOOKUP(B358,Centerpoints!$A$2:$F$259,5,0)))*SIN(RADIANS(90-VLOOKUP(C358,Centerpoints!$A$2:$F$259,5,0)))*COS(RADIANS(VLOOKUP(B358,Centerpoints!$A$2:$F$259,6,0)-VLOOKUP(C358,Centerpoints!$A$2:$F$259,6,0))))*6371,0)</f>
        <v>1026</v>
      </c>
      <c r="E358" t="str">
        <f>IF(ISNA(VLOOKUP(LEFT(A358,LEN(A358)),$N$2:$N$270,1,0)),IF(D358&gt;'Costs and losses lines'!$E$32,"HVDC","HVAC"),"Subsea")</f>
        <v>HVDC</v>
      </c>
      <c r="F358" s="2">
        <f>ROUND(((HLOOKUP(E358,'Costs and losses lines'!$B$12:$D$14,2,0)*$J$2*D358)+(HLOOKUP(E358,'Costs and losses lines'!$B$12:$D$14,3,0)*$J$2*2))*'Costs and losses lines'!$E$24/1000,0)</f>
        <v>4354523</v>
      </c>
      <c r="G358" s="2">
        <f t="shared" si="10"/>
        <v>152408</v>
      </c>
      <c r="H358">
        <f>ROUND((HLOOKUP(E358,'Costs and losses lines'!$B$12:$D$17,4,0)/10000*D358)+(HLOOKUP(E358,'Costs and losses lines'!$B$12:$D$16,5,0)/100),3)</f>
        <v>4.9000000000000002E-2</v>
      </c>
      <c r="I358" t="str">
        <f t="shared" si="11"/>
        <v>CAF</v>
      </c>
    </row>
    <row r="359" spans="1:9" x14ac:dyDescent="0.25">
      <c r="A359" t="s">
        <v>1128</v>
      </c>
      <c r="B359" t="s">
        <v>422</v>
      </c>
      <c r="C359" t="s">
        <v>546</v>
      </c>
      <c r="D359">
        <f>ROUND(ACOS(COS(RADIANS(90-VLOOKUP(B359,Centerpoints!$A$2:$F$259,5,0)))*COS(RADIANS(90-VLOOKUP(C359,Centerpoints!$A$2:$F$259,5,0)))+SIN(RADIANS(90-VLOOKUP(B359,Centerpoints!$A$2:$F$259,5,0)))*SIN(RADIANS(90-VLOOKUP(C359,Centerpoints!$A$2:$F$259,5,0)))*COS(RADIANS(VLOOKUP(B359,Centerpoints!$A$2:$F$259,6,0)-VLOOKUP(C359,Centerpoints!$A$2:$F$259,6,0))))*6371,0)</f>
        <v>1027</v>
      </c>
      <c r="E359" t="str">
        <f>IF(ISNA(VLOOKUP(LEFT(A359,LEN(A359)),$N$2:$N$270,1,0)),IF(D359&gt;'Costs and losses lines'!$E$32,"HVDC","HVAC"),"Subsea")</f>
        <v>HVDC</v>
      </c>
      <c r="F359" s="2">
        <f>ROUND(((HLOOKUP(E359,'Costs and losses lines'!$B$12:$D$14,2,0)*$J$2*D359)+(HLOOKUP(E359,'Costs and losses lines'!$B$12:$D$14,3,0)*$J$2*2))*'Costs and losses lines'!$E$24/1000,0)</f>
        <v>4356389</v>
      </c>
      <c r="G359" s="2">
        <f t="shared" si="10"/>
        <v>152474</v>
      </c>
      <c r="H359">
        <f>ROUND((HLOOKUP(E359,'Costs and losses lines'!$B$12:$D$17,4,0)/10000*D359)+(HLOOKUP(E359,'Costs and losses lines'!$B$12:$D$16,5,0)/100),3)</f>
        <v>4.9000000000000002E-2</v>
      </c>
      <c r="I359" t="str">
        <f t="shared" si="11"/>
        <v>COL</v>
      </c>
    </row>
    <row r="360" spans="1:9" x14ac:dyDescent="0.25">
      <c r="A360" t="s">
        <v>1129</v>
      </c>
      <c r="B360" t="s">
        <v>395</v>
      </c>
      <c r="C360" t="s">
        <v>539</v>
      </c>
      <c r="D360">
        <f>ROUND(ACOS(COS(RADIANS(90-VLOOKUP(B360,Centerpoints!$A$2:$F$259,5,0)))*COS(RADIANS(90-VLOOKUP(C360,Centerpoints!$A$2:$F$259,5,0)))+SIN(RADIANS(90-VLOOKUP(B360,Centerpoints!$A$2:$F$259,5,0)))*SIN(RADIANS(90-VLOOKUP(C360,Centerpoints!$A$2:$F$259,5,0)))*COS(RADIANS(VLOOKUP(B360,Centerpoints!$A$2:$F$259,6,0)-VLOOKUP(C360,Centerpoints!$A$2:$F$259,6,0))))*6371,0)</f>
        <v>1030</v>
      </c>
      <c r="E360" t="str">
        <f>IF(ISNA(VLOOKUP(LEFT(A360,LEN(A360)),$N$2:$N$270,1,0)),IF(D360&gt;'Costs and losses lines'!$E$32,"HVDC","HVAC"),"Subsea")</f>
        <v>HVDC</v>
      </c>
      <c r="F360" s="2">
        <f>ROUND(((HLOOKUP(E360,'Costs and losses lines'!$B$12:$D$14,2,0)*$J$2*D360)+(HLOOKUP(E360,'Costs and losses lines'!$B$12:$D$14,3,0)*$J$2*2))*'Costs and losses lines'!$E$24/1000,0)</f>
        <v>4361986</v>
      </c>
      <c r="G360" s="2">
        <f t="shared" si="10"/>
        <v>152670</v>
      </c>
      <c r="H360">
        <f>ROUND((HLOOKUP(E360,'Costs and losses lines'!$B$12:$D$17,4,0)/10000*D360)+(HLOOKUP(E360,'Costs and losses lines'!$B$12:$D$16,5,0)/100),3)</f>
        <v>4.9000000000000002E-2</v>
      </c>
      <c r="I360" t="str">
        <f t="shared" si="11"/>
        <v>AFG</v>
      </c>
    </row>
    <row r="361" spans="1:9" x14ac:dyDescent="0.25">
      <c r="A361" t="s">
        <v>1130</v>
      </c>
      <c r="B361" t="s">
        <v>397</v>
      </c>
      <c r="C361" t="s">
        <v>488</v>
      </c>
      <c r="D361">
        <f>ROUND(ACOS(COS(RADIANS(90-VLOOKUP(B361,Centerpoints!$A$2:$F$259,5,0)))*COS(RADIANS(90-VLOOKUP(C361,Centerpoints!$A$2:$F$259,5,0)))+SIN(RADIANS(90-VLOOKUP(B361,Centerpoints!$A$2:$F$259,5,0)))*SIN(RADIANS(90-VLOOKUP(C361,Centerpoints!$A$2:$F$259,5,0)))*COS(RADIANS(VLOOKUP(B361,Centerpoints!$A$2:$F$259,6,0)-VLOOKUP(C361,Centerpoints!$A$2:$F$259,6,0))))*6371,0)</f>
        <v>1031</v>
      </c>
      <c r="E361" t="str">
        <f>IF(ISNA(VLOOKUP(LEFT(A361,LEN(A361)),$N$2:$N$270,1,0)),IF(D361&gt;'Costs and losses lines'!$E$32,"HVDC","HVAC"),"Subsea")</f>
        <v>HVDC</v>
      </c>
      <c r="F361" s="2">
        <f>ROUND(((HLOOKUP(E361,'Costs and losses lines'!$B$12:$D$14,2,0)*$J$2*D361)+(HLOOKUP(E361,'Costs and losses lines'!$B$12:$D$14,3,0)*$J$2*2))*'Costs and losses lines'!$E$24/1000,0)</f>
        <v>4363851</v>
      </c>
      <c r="G361" s="2">
        <f t="shared" si="10"/>
        <v>152735</v>
      </c>
      <c r="H361">
        <f>ROUND((HLOOKUP(E361,'Costs and losses lines'!$B$12:$D$17,4,0)/10000*D361)+(HLOOKUP(E361,'Costs and losses lines'!$B$12:$D$16,5,0)/100),3)</f>
        <v>4.9000000000000002E-2</v>
      </c>
      <c r="I361" t="str">
        <f t="shared" si="11"/>
        <v>DZA</v>
      </c>
    </row>
    <row r="362" spans="1:9" x14ac:dyDescent="0.25">
      <c r="A362" t="s">
        <v>1131</v>
      </c>
      <c r="B362" t="s">
        <v>419</v>
      </c>
      <c r="C362" t="s">
        <v>424</v>
      </c>
      <c r="D362">
        <f>ROUND(ACOS(COS(RADIANS(90-VLOOKUP(B362,Centerpoints!$A$2:$F$259,5,0)))*COS(RADIANS(90-VLOOKUP(C362,Centerpoints!$A$2:$F$259,5,0)))+SIN(RADIANS(90-VLOOKUP(B362,Centerpoints!$A$2:$F$259,5,0)))*SIN(RADIANS(90-VLOOKUP(C362,Centerpoints!$A$2:$F$259,5,0)))*COS(RADIANS(VLOOKUP(B362,Centerpoints!$A$2:$F$259,6,0)-VLOOKUP(C362,Centerpoints!$A$2:$F$259,6,0))))*6371,0)</f>
        <v>1032</v>
      </c>
      <c r="E362" t="str">
        <f>IF(ISNA(VLOOKUP(LEFT(A362,LEN(A362)),$N$2:$N$270,1,0)),IF(D362&gt;'Costs and losses lines'!$E$32,"HVDC","HVAC"),"Subsea")</f>
        <v>HVDC</v>
      </c>
      <c r="F362" s="2">
        <f>ROUND(((HLOOKUP(E362,'Costs and losses lines'!$B$12:$D$14,2,0)*$J$2*D362)+(HLOOKUP(E362,'Costs and losses lines'!$B$12:$D$14,3,0)*$J$2*2))*'Costs and losses lines'!$E$24/1000,0)</f>
        <v>4365717</v>
      </c>
      <c r="G362" s="2">
        <f t="shared" si="10"/>
        <v>152800</v>
      </c>
      <c r="H362">
        <f>ROUND((HLOOKUP(E362,'Costs and losses lines'!$B$12:$D$17,4,0)/10000*D362)+(HLOOKUP(E362,'Costs and losses lines'!$B$12:$D$16,5,0)/100),3)</f>
        <v>4.9000000000000002E-2</v>
      </c>
      <c r="I362" t="str">
        <f t="shared" si="11"/>
        <v>CAF</v>
      </c>
    </row>
    <row r="363" spans="1:9" x14ac:dyDescent="0.25">
      <c r="A363" t="s">
        <v>1132</v>
      </c>
      <c r="B363" t="s">
        <v>399</v>
      </c>
      <c r="C363" t="s">
        <v>504</v>
      </c>
      <c r="D363">
        <f>ROUND(ACOS(COS(RADIANS(90-VLOOKUP(B363,Centerpoints!$A$2:$F$259,5,0)))*COS(RADIANS(90-VLOOKUP(C363,Centerpoints!$A$2:$F$259,5,0)))+SIN(RADIANS(90-VLOOKUP(B363,Centerpoints!$A$2:$F$259,5,0)))*SIN(RADIANS(90-VLOOKUP(C363,Centerpoints!$A$2:$F$259,5,0)))*COS(RADIANS(VLOOKUP(B363,Centerpoints!$A$2:$F$259,6,0)-VLOOKUP(C363,Centerpoints!$A$2:$F$259,6,0))))*6371,0)</f>
        <v>1037</v>
      </c>
      <c r="E363" t="str">
        <f>IF(ISNA(VLOOKUP(LEFT(A363,LEN(A363)),$N$2:$N$270,1,0)),IF(D363&gt;'Costs and losses lines'!$E$32,"HVDC","HVAC"),"Subsea")</f>
        <v>HVDC</v>
      </c>
      <c r="F363" s="2">
        <f>ROUND(((HLOOKUP(E363,'Costs and losses lines'!$B$12:$D$14,2,0)*$J$2*D363)+(HLOOKUP(E363,'Costs and losses lines'!$B$12:$D$14,3,0)*$J$2*2))*'Costs and losses lines'!$E$24/1000,0)</f>
        <v>4375045</v>
      </c>
      <c r="G363" s="2">
        <f t="shared" si="10"/>
        <v>153127</v>
      </c>
      <c r="H363">
        <f>ROUND((HLOOKUP(E363,'Costs and losses lines'!$B$12:$D$17,4,0)/10000*D363)+(HLOOKUP(E363,'Costs and losses lines'!$B$12:$D$16,5,0)/100),3)</f>
        <v>4.9000000000000002E-2</v>
      </c>
      <c r="I363" t="str">
        <f t="shared" si="11"/>
        <v>ARG</v>
      </c>
    </row>
    <row r="364" spans="1:9" x14ac:dyDescent="0.25">
      <c r="A364" t="s">
        <v>1133</v>
      </c>
      <c r="B364" t="s">
        <v>452</v>
      </c>
      <c r="C364" t="s">
        <v>546</v>
      </c>
      <c r="D364">
        <f>ROUND(ACOS(COS(RADIANS(90-VLOOKUP(B364,Centerpoints!$A$2:$F$259,5,0)))*COS(RADIANS(90-VLOOKUP(C364,Centerpoints!$A$2:$F$259,5,0)))+SIN(RADIANS(90-VLOOKUP(B364,Centerpoints!$A$2:$F$259,5,0)))*SIN(RADIANS(90-VLOOKUP(C364,Centerpoints!$A$2:$F$259,5,0)))*COS(RADIANS(VLOOKUP(B364,Centerpoints!$A$2:$F$259,6,0)-VLOOKUP(C364,Centerpoints!$A$2:$F$259,6,0))))*6371,0)</f>
        <v>1046</v>
      </c>
      <c r="E364" t="str">
        <f>IF(ISNA(VLOOKUP(LEFT(A364,LEN(A364)),$N$2:$N$270,1,0)),IF(D364&gt;'Costs and losses lines'!$E$32,"HVDC","HVAC"),"Subsea")</f>
        <v>HVDC</v>
      </c>
      <c r="F364" s="2">
        <f>ROUND(((HLOOKUP(E364,'Costs and losses lines'!$B$12:$D$14,2,0)*$J$2*D364)+(HLOOKUP(E364,'Costs and losses lines'!$B$12:$D$14,3,0)*$J$2*2))*'Costs and losses lines'!$E$24/1000,0)</f>
        <v>4391835</v>
      </c>
      <c r="G364" s="2">
        <f t="shared" si="10"/>
        <v>153714</v>
      </c>
      <c r="H364">
        <f>ROUND((HLOOKUP(E364,'Costs and losses lines'!$B$12:$D$17,4,0)/10000*D364)+(HLOOKUP(E364,'Costs and losses lines'!$B$12:$D$16,5,0)/100),3)</f>
        <v>0.05</v>
      </c>
      <c r="I364" t="str">
        <f t="shared" si="11"/>
        <v>GUY</v>
      </c>
    </row>
    <row r="365" spans="1:9" x14ac:dyDescent="0.25">
      <c r="A365" t="s">
        <v>1134</v>
      </c>
      <c r="B365" t="s">
        <v>481</v>
      </c>
      <c r="C365" t="s">
        <v>483</v>
      </c>
      <c r="D365">
        <f>ROUND(ACOS(COS(RADIANS(90-VLOOKUP(B365,Centerpoints!$A$2:$F$259,5,0)))*COS(RADIANS(90-VLOOKUP(C365,Centerpoints!$A$2:$F$259,5,0)))+SIN(RADIANS(90-VLOOKUP(B365,Centerpoints!$A$2:$F$259,5,0)))*SIN(RADIANS(90-VLOOKUP(C365,Centerpoints!$A$2:$F$259,5,0)))*COS(RADIANS(VLOOKUP(B365,Centerpoints!$A$2:$F$259,6,0)-VLOOKUP(C365,Centerpoints!$A$2:$F$259,6,0))))*6371,0)</f>
        <v>1047</v>
      </c>
      <c r="E365" t="str">
        <f>IF(ISNA(VLOOKUP(LEFT(A365,LEN(A365)),$N$2:$N$270,1,0)),IF(D365&gt;'Costs and losses lines'!$E$32,"HVDC","HVAC"),"Subsea")</f>
        <v>HVDC</v>
      </c>
      <c r="F365" s="2">
        <f>ROUND(((HLOOKUP(E365,'Costs and losses lines'!$B$12:$D$14,2,0)*$J$2*D365)+(HLOOKUP(E365,'Costs and losses lines'!$B$12:$D$14,3,0)*$J$2*2))*'Costs and losses lines'!$E$24/1000,0)</f>
        <v>4393701</v>
      </c>
      <c r="G365" s="2">
        <f t="shared" si="10"/>
        <v>153780</v>
      </c>
      <c r="H365">
        <f>ROUND((HLOOKUP(E365,'Costs and losses lines'!$B$12:$D$17,4,0)/10000*D365)+(HLOOKUP(E365,'Costs and losses lines'!$B$12:$D$16,5,0)/100),3)</f>
        <v>0.05</v>
      </c>
      <c r="I365" t="str">
        <f t="shared" si="11"/>
        <v>MLI</v>
      </c>
    </row>
    <row r="366" spans="1:9" x14ac:dyDescent="0.25">
      <c r="A366" t="s">
        <v>1135</v>
      </c>
      <c r="B366" t="s">
        <v>481</v>
      </c>
      <c r="C366" t="s">
        <v>513</v>
      </c>
      <c r="D366">
        <f>ROUND(ACOS(COS(RADIANS(90-VLOOKUP(B366,Centerpoints!$A$2:$F$259,5,0)))*COS(RADIANS(90-VLOOKUP(C366,Centerpoints!$A$2:$F$259,5,0)))+SIN(RADIANS(90-VLOOKUP(B366,Centerpoints!$A$2:$F$259,5,0)))*SIN(RADIANS(90-VLOOKUP(C366,Centerpoints!$A$2:$F$259,5,0)))*COS(RADIANS(VLOOKUP(B366,Centerpoints!$A$2:$F$259,6,0)-VLOOKUP(C366,Centerpoints!$A$2:$F$259,6,0))))*6371,0)</f>
        <v>1049</v>
      </c>
      <c r="E366" t="str">
        <f>IF(ISNA(VLOOKUP(LEFT(A366,LEN(A366)),$N$2:$N$270,1,0)),IF(D366&gt;'Costs and losses lines'!$E$32,"HVDC","HVAC"),"Subsea")</f>
        <v>HVDC</v>
      </c>
      <c r="F366" s="2">
        <f>ROUND(((HLOOKUP(E366,'Costs and losses lines'!$B$12:$D$14,2,0)*$J$2*D366)+(HLOOKUP(E366,'Costs and losses lines'!$B$12:$D$14,3,0)*$J$2*2))*'Costs and losses lines'!$E$24/1000,0)</f>
        <v>4397432</v>
      </c>
      <c r="G366" s="2">
        <f t="shared" si="10"/>
        <v>153910</v>
      </c>
      <c r="H366">
        <f>ROUND((HLOOKUP(E366,'Costs and losses lines'!$B$12:$D$17,4,0)/10000*D366)+(HLOOKUP(E366,'Costs and losses lines'!$B$12:$D$16,5,0)/100),3)</f>
        <v>0.05</v>
      </c>
      <c r="I366" t="str">
        <f t="shared" si="11"/>
        <v>MLI</v>
      </c>
    </row>
    <row r="367" spans="1:9" x14ac:dyDescent="0.25">
      <c r="A367" t="s">
        <v>734</v>
      </c>
      <c r="B367" t="s">
        <v>507</v>
      </c>
      <c r="C367" t="s">
        <v>527</v>
      </c>
      <c r="D367">
        <f>ROUND(ACOS(COS(RADIANS(90-VLOOKUP(B367,Centerpoints!$A$2:$F$259,5,0)))*COS(RADIANS(90-VLOOKUP(C367,Centerpoints!$A$2:$F$259,5,0)))+SIN(RADIANS(90-VLOOKUP(B367,Centerpoints!$A$2:$F$259,5,0)))*SIN(RADIANS(90-VLOOKUP(C367,Centerpoints!$A$2:$F$259,5,0)))*COS(RADIANS(VLOOKUP(B367,Centerpoints!$A$2:$F$259,6,0)-VLOOKUP(C367,Centerpoints!$A$2:$F$259,6,0))))*6371,0)</f>
        <v>810</v>
      </c>
      <c r="E367" t="str">
        <f>IF(ISNA(VLOOKUP(LEFT(A367,LEN(A367)),$N$2:$N$270,1,0)),IF(D367&gt;'Costs and losses lines'!$E$32,"HVDC","HVAC"),"Subsea")</f>
        <v>Subsea</v>
      </c>
      <c r="F367" s="2">
        <f>ROUND(((HLOOKUP(E367,'Costs and losses lines'!$B$12:$D$14,2,0)*$J$2*D367)+(HLOOKUP(E367,'Costs and losses lines'!$B$12:$D$14,3,0)*$J$2*2))*'Costs and losses lines'!$E$24/1000,0)</f>
        <v>4400810</v>
      </c>
      <c r="G367" s="2">
        <f t="shared" si="10"/>
        <v>154028</v>
      </c>
      <c r="H367">
        <f>ROUND((HLOOKUP(E367,'Costs and losses lines'!$B$12:$D$17,4,0)/10000*D367)+(HLOOKUP(E367,'Costs and losses lines'!$B$12:$D$16,5,0)/100),3)</f>
        <v>4.1000000000000002E-2</v>
      </c>
      <c r="I367" t="str">
        <f t="shared" si="11"/>
        <v>POL</v>
      </c>
    </row>
    <row r="368" spans="1:9" x14ac:dyDescent="0.25">
      <c r="A368" t="s">
        <v>1136</v>
      </c>
      <c r="B368" t="s">
        <v>522</v>
      </c>
      <c r="C368" t="s">
        <v>442</v>
      </c>
      <c r="D368">
        <f>ROUND(ACOS(COS(RADIANS(90-VLOOKUP(B368,Centerpoints!$A$2:$F$259,5,0)))*COS(RADIANS(90-VLOOKUP(C368,Centerpoints!$A$2:$F$259,5,0)))+SIN(RADIANS(90-VLOOKUP(B368,Centerpoints!$A$2:$F$259,5,0)))*SIN(RADIANS(90-VLOOKUP(C368,Centerpoints!$A$2:$F$259,5,0)))*COS(RADIANS(VLOOKUP(B368,Centerpoints!$A$2:$F$259,6,0)-VLOOKUP(C368,Centerpoints!$A$2:$F$259,6,0))))*6371,0)</f>
        <v>1054</v>
      </c>
      <c r="E368" t="str">
        <f>IF(ISNA(VLOOKUP(LEFT(A368,LEN(A368)),$N$2:$N$270,1,0)),IF(D368&gt;'Costs and losses lines'!$E$32,"HVDC","HVAC"),"Subsea")</f>
        <v>HVDC</v>
      </c>
      <c r="F368" s="2">
        <f>ROUND(((HLOOKUP(E368,'Costs and losses lines'!$B$12:$D$14,2,0)*$J$2*D368)+(HLOOKUP(E368,'Costs and losses lines'!$B$12:$D$14,3,0)*$J$2*2))*'Costs and losses lines'!$E$24/1000,0)</f>
        <v>4406760</v>
      </c>
      <c r="G368" s="2">
        <f t="shared" si="10"/>
        <v>154237</v>
      </c>
      <c r="H368">
        <f>ROUND((HLOOKUP(E368,'Costs and losses lines'!$B$12:$D$17,4,0)/10000*D368)+(HLOOKUP(E368,'Costs and losses lines'!$B$12:$D$16,5,0)/100),3)</f>
        <v>0.05</v>
      </c>
      <c r="I368" t="str">
        <f t="shared" si="11"/>
        <v>ESP</v>
      </c>
    </row>
    <row r="369" spans="1:9" x14ac:dyDescent="0.25">
      <c r="A369" t="s">
        <v>718</v>
      </c>
      <c r="B369" t="s">
        <v>446</v>
      </c>
      <c r="C369" t="s">
        <v>527</v>
      </c>
      <c r="D369">
        <f>ROUND(ACOS(COS(RADIANS(90-VLOOKUP(B369,Centerpoints!$A$2:$F$259,5,0)))*COS(RADIANS(90-VLOOKUP(C369,Centerpoints!$A$2:$F$259,5,0)))+SIN(RADIANS(90-VLOOKUP(B369,Centerpoints!$A$2:$F$259,5,0)))*SIN(RADIANS(90-VLOOKUP(C369,Centerpoints!$A$2:$F$259,5,0)))*COS(RADIANS(VLOOKUP(B369,Centerpoints!$A$2:$F$259,6,0)-VLOOKUP(C369,Centerpoints!$A$2:$F$259,6,0))))*6371,0)</f>
        <v>813</v>
      </c>
      <c r="E369" t="str">
        <f>IF(ISNA(VLOOKUP(LEFT(A369,LEN(A369)),$N$2:$N$270,1,0)),IF(D369&gt;'Costs and losses lines'!$E$32,"HVDC","HVAC"),"Subsea")</f>
        <v>Subsea</v>
      </c>
      <c r="F369" s="2">
        <f>ROUND(((HLOOKUP(E369,'Costs and losses lines'!$B$12:$D$14,2,0)*$J$2*D369)+(HLOOKUP(E369,'Costs and losses lines'!$B$12:$D$14,3,0)*$J$2*2))*'Costs and losses lines'!$E$24/1000,0)</f>
        <v>4408071</v>
      </c>
      <c r="G369" s="2">
        <f t="shared" si="10"/>
        <v>154282</v>
      </c>
      <c r="H369">
        <f>ROUND((HLOOKUP(E369,'Costs and losses lines'!$B$12:$D$17,4,0)/10000*D369)+(HLOOKUP(E369,'Costs and losses lines'!$B$12:$D$16,5,0)/100),3)</f>
        <v>4.1000000000000002E-2</v>
      </c>
      <c r="I369" t="str">
        <f t="shared" si="11"/>
        <v>DEU</v>
      </c>
    </row>
    <row r="370" spans="1:9" x14ac:dyDescent="0.25">
      <c r="A370" t="s">
        <v>1137</v>
      </c>
      <c r="B370" t="s">
        <v>608</v>
      </c>
      <c r="C370" t="s">
        <v>468</v>
      </c>
      <c r="D370">
        <f>ROUND(ACOS(COS(RADIANS(90-VLOOKUP(B370,Centerpoints!$A$2:$F$259,5,0)))*COS(RADIANS(90-VLOOKUP(C370,Centerpoints!$A$2:$F$259,5,0)))+SIN(RADIANS(90-VLOOKUP(B370,Centerpoints!$A$2:$F$259,5,0)))*SIN(RADIANS(90-VLOOKUP(C370,Centerpoints!$A$2:$F$259,5,0)))*COS(RADIANS(VLOOKUP(B370,Centerpoints!$A$2:$F$259,6,0)-VLOOKUP(C370,Centerpoints!$A$2:$F$259,6,0))))*6371,0)</f>
        <v>1055</v>
      </c>
      <c r="E370" t="str">
        <f>IF(ISNA(VLOOKUP(LEFT(A370,LEN(A370)),$N$2:$N$270,1,0)),IF(D370&gt;'Costs and losses lines'!$E$32,"HVDC","HVAC"),"Subsea")</f>
        <v>HVDC</v>
      </c>
      <c r="F370" s="2">
        <f>ROUND(((HLOOKUP(E370,'Costs and losses lines'!$B$12:$D$14,2,0)*$J$2*D370)+(HLOOKUP(E370,'Costs and losses lines'!$B$12:$D$14,3,0)*$J$2*2))*'Costs and losses lines'!$E$24/1000,0)</f>
        <v>4408626</v>
      </c>
      <c r="G370" s="2">
        <f t="shared" si="10"/>
        <v>154302</v>
      </c>
      <c r="H370">
        <f>ROUND((HLOOKUP(E370,'Costs and losses lines'!$B$12:$D$17,4,0)/10000*D370)+(HLOOKUP(E370,'Costs and losses lines'!$B$12:$D$16,5,0)/100),3)</f>
        <v>0.05</v>
      </c>
      <c r="I370" t="str">
        <f t="shared" si="11"/>
        <v>CHN-XI</v>
      </c>
    </row>
    <row r="371" spans="1:9" x14ac:dyDescent="0.25">
      <c r="A371" t="s">
        <v>1138</v>
      </c>
      <c r="B371" t="s">
        <v>412</v>
      </c>
      <c r="C371" t="s">
        <v>549</v>
      </c>
      <c r="D371">
        <f>ROUND(ACOS(COS(RADIANS(90-VLOOKUP(B371,Centerpoints!$A$2:$F$259,5,0)))*COS(RADIANS(90-VLOOKUP(C371,Centerpoints!$A$2:$F$259,5,0)))+SIN(RADIANS(90-VLOOKUP(B371,Centerpoints!$A$2:$F$259,5,0)))*SIN(RADIANS(90-VLOOKUP(C371,Centerpoints!$A$2:$F$259,5,0)))*COS(RADIANS(VLOOKUP(B371,Centerpoints!$A$2:$F$259,6,0)-VLOOKUP(C371,Centerpoints!$A$2:$F$259,6,0))))*6371,0)</f>
        <v>1056</v>
      </c>
      <c r="E371" t="str">
        <f>IF(ISNA(VLOOKUP(LEFT(A371,LEN(A371)),$N$2:$N$270,1,0)),IF(D371&gt;'Costs and losses lines'!$E$32,"HVDC","HVAC"),"Subsea")</f>
        <v>HVDC</v>
      </c>
      <c r="F371" s="2">
        <f>ROUND(((HLOOKUP(E371,'Costs and losses lines'!$B$12:$D$14,2,0)*$J$2*D371)+(HLOOKUP(E371,'Costs and losses lines'!$B$12:$D$14,3,0)*$J$2*2))*'Costs and losses lines'!$E$24/1000,0)</f>
        <v>4410491</v>
      </c>
      <c r="G371" s="2">
        <f t="shared" si="10"/>
        <v>154367</v>
      </c>
      <c r="H371">
        <f>ROUND((HLOOKUP(E371,'Costs and losses lines'!$B$12:$D$17,4,0)/10000*D371)+(HLOOKUP(E371,'Costs and losses lines'!$B$12:$D$16,5,0)/100),3)</f>
        <v>0.05</v>
      </c>
      <c r="I371" t="str">
        <f t="shared" si="11"/>
        <v>BWA</v>
      </c>
    </row>
    <row r="372" spans="1:9" x14ac:dyDescent="0.25">
      <c r="A372" t="s">
        <v>1139</v>
      </c>
      <c r="B372" t="s">
        <v>449</v>
      </c>
      <c r="C372" t="s">
        <v>484</v>
      </c>
      <c r="D372">
        <f>ROUND(ACOS(COS(RADIANS(90-VLOOKUP(B372,Centerpoints!$A$2:$F$259,5,0)))*COS(RADIANS(90-VLOOKUP(C372,Centerpoints!$A$2:$F$259,5,0)))+SIN(RADIANS(90-VLOOKUP(B372,Centerpoints!$A$2:$F$259,5,0)))*SIN(RADIANS(90-VLOOKUP(C372,Centerpoints!$A$2:$F$259,5,0)))*COS(RADIANS(VLOOKUP(B372,Centerpoints!$A$2:$F$259,6,0)-VLOOKUP(C372,Centerpoints!$A$2:$F$259,6,0))))*6371,0)</f>
        <v>1060</v>
      </c>
      <c r="E372" t="str">
        <f>IF(ISNA(VLOOKUP(LEFT(A372,LEN(A372)),$N$2:$N$270,1,0)),IF(D372&gt;'Costs and losses lines'!$E$32,"HVDC","HVAC"),"Subsea")</f>
        <v>HVDC</v>
      </c>
      <c r="F372" s="2">
        <f>ROUND(((HLOOKUP(E372,'Costs and losses lines'!$B$12:$D$14,2,0)*$J$2*D372)+(HLOOKUP(E372,'Costs and losses lines'!$B$12:$D$14,3,0)*$J$2*2))*'Costs and losses lines'!$E$24/1000,0)</f>
        <v>4417954</v>
      </c>
      <c r="G372" s="2">
        <f t="shared" si="10"/>
        <v>154628</v>
      </c>
      <c r="H372">
        <f>ROUND((HLOOKUP(E372,'Costs and losses lines'!$B$12:$D$17,4,0)/10000*D372)+(HLOOKUP(E372,'Costs and losses lines'!$B$12:$D$16,5,0)/100),3)</f>
        <v>0.05</v>
      </c>
      <c r="I372" t="str">
        <f t="shared" si="11"/>
        <v>GTM</v>
      </c>
    </row>
    <row r="373" spans="1:9" x14ac:dyDescent="0.25">
      <c r="A373" t="s">
        <v>1140</v>
      </c>
      <c r="B373" t="s">
        <v>529</v>
      </c>
      <c r="C373" t="s">
        <v>538</v>
      </c>
      <c r="D373">
        <f>ROUND(ACOS(COS(RADIANS(90-VLOOKUP(B373,Centerpoints!$A$2:$F$259,5,0)))*COS(RADIANS(90-VLOOKUP(C373,Centerpoints!$A$2:$F$259,5,0)))+SIN(RADIANS(90-VLOOKUP(B373,Centerpoints!$A$2:$F$259,5,0)))*SIN(RADIANS(90-VLOOKUP(C373,Centerpoints!$A$2:$F$259,5,0)))*COS(RADIANS(VLOOKUP(B373,Centerpoints!$A$2:$F$259,6,0)-VLOOKUP(C373,Centerpoints!$A$2:$F$259,6,0))))*6371,0)</f>
        <v>1063</v>
      </c>
      <c r="E373" t="str">
        <f>IF(ISNA(VLOOKUP(LEFT(A373,LEN(A373)),$N$2:$N$270,1,0)),IF(D373&gt;'Costs and losses lines'!$E$32,"HVDC","HVAC"),"Subsea")</f>
        <v>HVDC</v>
      </c>
      <c r="F373" s="2">
        <f>ROUND(((HLOOKUP(E373,'Costs and losses lines'!$B$12:$D$14,2,0)*$J$2*D373)+(HLOOKUP(E373,'Costs and losses lines'!$B$12:$D$14,3,0)*$J$2*2))*'Costs and losses lines'!$E$24/1000,0)</f>
        <v>4423551</v>
      </c>
      <c r="G373" s="2">
        <f t="shared" si="10"/>
        <v>154824</v>
      </c>
      <c r="H373">
        <f>ROUND((HLOOKUP(E373,'Costs and losses lines'!$B$12:$D$17,4,0)/10000*D373)+(HLOOKUP(E373,'Costs and losses lines'!$B$12:$D$16,5,0)/100),3)</f>
        <v>0.05</v>
      </c>
      <c r="I373" t="str">
        <f t="shared" si="11"/>
        <v>SYR</v>
      </c>
    </row>
    <row r="374" spans="1:9" x14ac:dyDescent="0.25">
      <c r="A374" t="s">
        <v>1141</v>
      </c>
      <c r="B374" t="s">
        <v>559</v>
      </c>
      <c r="C374" t="s">
        <v>563</v>
      </c>
      <c r="D374">
        <f>ROUND(ACOS(COS(RADIANS(90-VLOOKUP(B374,Centerpoints!$A$2:$F$259,5,0)))*COS(RADIANS(90-VLOOKUP(C374,Centerpoints!$A$2:$F$259,5,0)))+SIN(RADIANS(90-VLOOKUP(B374,Centerpoints!$A$2:$F$259,5,0)))*SIN(RADIANS(90-VLOOKUP(C374,Centerpoints!$A$2:$F$259,5,0)))*COS(RADIANS(VLOOKUP(B374,Centerpoints!$A$2:$F$259,6,0)-VLOOKUP(C374,Centerpoints!$A$2:$F$259,6,0))))*6371,0)</f>
        <v>1063</v>
      </c>
      <c r="E374" t="str">
        <f>IF(ISNA(VLOOKUP(LEFT(A374,LEN(A374)),$N$2:$N$270,1,0)),IF(D374&gt;'Costs and losses lines'!$E$32,"HVDC","HVAC"),"Subsea")</f>
        <v>HVDC</v>
      </c>
      <c r="F374" s="2">
        <f>ROUND(((HLOOKUP(E374,'Costs and losses lines'!$B$12:$D$14,2,0)*$J$2*D374)+(HLOOKUP(E374,'Costs and losses lines'!$B$12:$D$14,3,0)*$J$2*2))*'Costs and losses lines'!$E$24/1000,0)</f>
        <v>4423551</v>
      </c>
      <c r="G374" s="2">
        <f t="shared" si="10"/>
        <v>154824</v>
      </c>
      <c r="H374">
        <f>ROUND((HLOOKUP(E374,'Costs and losses lines'!$B$12:$D$17,4,0)/10000*D374)+(HLOOKUP(E374,'Costs and losses lines'!$B$12:$D$16,5,0)/100),3)</f>
        <v>0.05</v>
      </c>
      <c r="I374" t="str">
        <f t="shared" si="11"/>
        <v>BRA-CW-BR</v>
      </c>
    </row>
    <row r="375" spans="1:9" x14ac:dyDescent="0.25">
      <c r="A375" t="s">
        <v>1142</v>
      </c>
      <c r="B375" t="s">
        <v>512</v>
      </c>
      <c r="C375" t="s">
        <v>548</v>
      </c>
      <c r="D375">
        <f>ROUND(ACOS(COS(RADIANS(90-VLOOKUP(B375,Centerpoints!$A$2:$F$259,5,0)))*COS(RADIANS(90-VLOOKUP(C375,Centerpoints!$A$2:$F$259,5,0)))+SIN(RADIANS(90-VLOOKUP(B375,Centerpoints!$A$2:$F$259,5,0)))*SIN(RADIANS(90-VLOOKUP(C375,Centerpoints!$A$2:$F$259,5,0)))*COS(RADIANS(VLOOKUP(B375,Centerpoints!$A$2:$F$259,6,0)-VLOOKUP(C375,Centerpoints!$A$2:$F$259,6,0))))*6371,0)</f>
        <v>1067</v>
      </c>
      <c r="E375" t="str">
        <f>IF(ISNA(VLOOKUP(LEFT(A375,LEN(A375)),$N$2:$N$270,1,0)),IF(D375&gt;'Costs and losses lines'!$E$32,"HVDC","HVAC"),"Subsea")</f>
        <v>HVDC</v>
      </c>
      <c r="F375" s="2">
        <f>ROUND(((HLOOKUP(E375,'Costs and losses lines'!$B$12:$D$14,2,0)*$J$2*D375)+(HLOOKUP(E375,'Costs and losses lines'!$B$12:$D$14,3,0)*$J$2*2))*'Costs and losses lines'!$E$24/1000,0)</f>
        <v>4431013</v>
      </c>
      <c r="G375" s="2">
        <f t="shared" si="10"/>
        <v>155085</v>
      </c>
      <c r="H375">
        <f>ROUND((HLOOKUP(E375,'Costs and losses lines'!$B$12:$D$17,4,0)/10000*D375)+(HLOOKUP(E375,'Costs and losses lines'!$B$12:$D$16,5,0)/100),3)</f>
        <v>0.05</v>
      </c>
      <c r="I375" t="str">
        <f t="shared" si="11"/>
        <v>SAU</v>
      </c>
    </row>
    <row r="376" spans="1:9" x14ac:dyDescent="0.25">
      <c r="A376" t="s">
        <v>1143</v>
      </c>
      <c r="B376" t="s">
        <v>579</v>
      </c>
      <c r="C376" t="s">
        <v>604</v>
      </c>
      <c r="D376">
        <f>ROUND(ACOS(COS(RADIANS(90-VLOOKUP(B376,Centerpoints!$A$2:$F$259,5,0)))*COS(RADIANS(90-VLOOKUP(C376,Centerpoints!$A$2:$F$259,5,0)))+SIN(RADIANS(90-VLOOKUP(B376,Centerpoints!$A$2:$F$259,5,0)))*SIN(RADIANS(90-VLOOKUP(C376,Centerpoints!$A$2:$F$259,5,0)))*COS(RADIANS(VLOOKUP(B376,Centerpoints!$A$2:$F$259,6,0)-VLOOKUP(C376,Centerpoints!$A$2:$F$259,6,0))))*6371,0)</f>
        <v>1075</v>
      </c>
      <c r="E376" t="str">
        <f>IF(ISNA(VLOOKUP(LEFT(A376,LEN(A376)),$N$2:$N$270,1,0)),IF(D376&gt;'Costs and losses lines'!$E$32,"HVDC","HVAC"),"Subsea")</f>
        <v>HVDC</v>
      </c>
      <c r="F376" s="2">
        <f>ROUND(((HLOOKUP(E376,'Costs and losses lines'!$B$12:$D$14,2,0)*$J$2*D376)+(HLOOKUP(E376,'Costs and losses lines'!$B$12:$D$14,3,0)*$J$2*2))*'Costs and losses lines'!$E$24/1000,0)</f>
        <v>4445938</v>
      </c>
      <c r="G376" s="2">
        <f t="shared" si="10"/>
        <v>155608</v>
      </c>
      <c r="H376">
        <f>ROUND((HLOOKUP(E376,'Costs and losses lines'!$B$12:$D$17,4,0)/10000*D376)+(HLOOKUP(E376,'Costs and losses lines'!$B$12:$D$16,5,0)/100),3)</f>
        <v>5.0999999999999997E-2</v>
      </c>
      <c r="I376" t="str">
        <f t="shared" si="11"/>
        <v>CHN-CH-CH</v>
      </c>
    </row>
    <row r="377" spans="1:9" x14ac:dyDescent="0.25">
      <c r="A377" t="s">
        <v>1144</v>
      </c>
      <c r="B377" t="s">
        <v>591</v>
      </c>
      <c r="C377" t="s">
        <v>604</v>
      </c>
      <c r="D377">
        <f>ROUND(ACOS(COS(RADIANS(90-VLOOKUP(B377,Centerpoints!$A$2:$F$259,5,0)))*COS(RADIANS(90-VLOOKUP(C377,Centerpoints!$A$2:$F$259,5,0)))+SIN(RADIANS(90-VLOOKUP(B377,Centerpoints!$A$2:$F$259,5,0)))*SIN(RADIANS(90-VLOOKUP(C377,Centerpoints!$A$2:$F$259,5,0)))*COS(RADIANS(VLOOKUP(B377,Centerpoints!$A$2:$F$259,6,0)-VLOOKUP(C377,Centerpoints!$A$2:$F$259,6,0))))*6371,0)</f>
        <v>1077</v>
      </c>
      <c r="E377" t="str">
        <f>IF(ISNA(VLOOKUP(LEFT(A377,LEN(A377)),$N$2:$N$270,1,0)),IF(D377&gt;'Costs and losses lines'!$E$32,"HVDC","HVAC"),"Subsea")</f>
        <v>HVDC</v>
      </c>
      <c r="F377" s="2">
        <f>ROUND(((HLOOKUP(E377,'Costs and losses lines'!$B$12:$D$14,2,0)*$J$2*D377)+(HLOOKUP(E377,'Costs and losses lines'!$B$12:$D$14,3,0)*$J$2*2))*'Costs and losses lines'!$E$24/1000,0)</f>
        <v>4449669</v>
      </c>
      <c r="G377" s="2">
        <f t="shared" si="10"/>
        <v>155738</v>
      </c>
      <c r="H377">
        <f>ROUND((HLOOKUP(E377,'Costs and losses lines'!$B$12:$D$17,4,0)/10000*D377)+(HLOOKUP(E377,'Costs and losses lines'!$B$12:$D$16,5,0)/100),3)</f>
        <v>5.0999999999999997E-2</v>
      </c>
      <c r="I377" t="str">
        <f t="shared" si="11"/>
        <v>CHN-HN-CH</v>
      </c>
    </row>
    <row r="378" spans="1:9" x14ac:dyDescent="0.25">
      <c r="A378" t="s">
        <v>723</v>
      </c>
      <c r="B378" t="s">
        <v>522</v>
      </c>
      <c r="C378" t="s">
        <v>488</v>
      </c>
      <c r="D378">
        <f>ROUND(ACOS(COS(RADIANS(90-VLOOKUP(B378,Centerpoints!$A$2:$F$259,5,0)))*COS(RADIANS(90-VLOOKUP(C378,Centerpoints!$A$2:$F$259,5,0)))+SIN(RADIANS(90-VLOOKUP(B378,Centerpoints!$A$2:$F$259,5,0)))*SIN(RADIANS(90-VLOOKUP(C378,Centerpoints!$A$2:$F$259,5,0)))*COS(RADIANS(VLOOKUP(B378,Centerpoints!$A$2:$F$259,6,0)-VLOOKUP(C378,Centerpoints!$A$2:$F$259,6,0))))*6371,0)</f>
        <v>833</v>
      </c>
      <c r="E378" t="str">
        <f>IF(ISNA(VLOOKUP(LEFT(A378,LEN(A378)),$N$2:$N$270,1,0)),IF(D378&gt;'Costs and losses lines'!$E$32,"HVDC","HVAC"),"Subsea")</f>
        <v>Subsea</v>
      </c>
      <c r="F378" s="2">
        <f>ROUND(((HLOOKUP(E378,'Costs and losses lines'!$B$12:$D$14,2,0)*$J$2*D378)+(HLOOKUP(E378,'Costs and losses lines'!$B$12:$D$14,3,0)*$J$2*2))*'Costs and losses lines'!$E$24/1000,0)</f>
        <v>4456476</v>
      </c>
      <c r="G378" s="2">
        <f t="shared" si="10"/>
        <v>155977</v>
      </c>
      <c r="H378">
        <f>ROUND((HLOOKUP(E378,'Costs and losses lines'!$B$12:$D$17,4,0)/10000*D378)+(HLOOKUP(E378,'Costs and losses lines'!$B$12:$D$16,5,0)/100),3)</f>
        <v>4.2000000000000003E-2</v>
      </c>
      <c r="I378" t="str">
        <f t="shared" si="11"/>
        <v>ESP</v>
      </c>
    </row>
    <row r="379" spans="1:9" x14ac:dyDescent="0.25">
      <c r="A379" t="s">
        <v>1145</v>
      </c>
      <c r="B379" t="s">
        <v>559</v>
      </c>
      <c r="C379" t="s">
        <v>566</v>
      </c>
      <c r="D379">
        <f>ROUND(ACOS(COS(RADIANS(90-VLOOKUP(B379,Centerpoints!$A$2:$F$259,5,0)))*COS(RADIANS(90-VLOOKUP(C379,Centerpoints!$A$2:$F$259,5,0)))+SIN(RADIANS(90-VLOOKUP(B379,Centerpoints!$A$2:$F$259,5,0)))*SIN(RADIANS(90-VLOOKUP(C379,Centerpoints!$A$2:$F$259,5,0)))*COS(RADIANS(VLOOKUP(B379,Centerpoints!$A$2:$F$259,6,0)-VLOOKUP(C379,Centerpoints!$A$2:$F$259,6,0))))*6371,0)</f>
        <v>1081</v>
      </c>
      <c r="E379" t="str">
        <f>IF(ISNA(VLOOKUP(LEFT(A379,LEN(A379)),$N$2:$N$270,1,0)),IF(D379&gt;'Costs and losses lines'!$E$32,"HVDC","HVAC"),"Subsea")</f>
        <v>HVDC</v>
      </c>
      <c r="F379" s="2">
        <f>ROUND(((HLOOKUP(E379,'Costs and losses lines'!$B$12:$D$14,2,0)*$J$2*D379)+(HLOOKUP(E379,'Costs and losses lines'!$B$12:$D$14,3,0)*$J$2*2))*'Costs and losses lines'!$E$24/1000,0)</f>
        <v>4457131</v>
      </c>
      <c r="G379" s="2">
        <f t="shared" si="10"/>
        <v>156000</v>
      </c>
      <c r="H379">
        <f>ROUND((HLOOKUP(E379,'Costs and losses lines'!$B$12:$D$17,4,0)/10000*D379)+(HLOOKUP(E379,'Costs and losses lines'!$B$12:$D$16,5,0)/100),3)</f>
        <v>5.0999999999999997E-2</v>
      </c>
      <c r="I379" t="str">
        <f t="shared" si="11"/>
        <v>BRA-CW-BR</v>
      </c>
    </row>
    <row r="380" spans="1:9" x14ac:dyDescent="0.25">
      <c r="A380" t="s">
        <v>1146</v>
      </c>
      <c r="B380" t="s">
        <v>532</v>
      </c>
      <c r="C380" t="s">
        <v>540</v>
      </c>
      <c r="D380">
        <f>ROUND(ACOS(COS(RADIANS(90-VLOOKUP(B380,Centerpoints!$A$2:$F$259,5,0)))*COS(RADIANS(90-VLOOKUP(C380,Centerpoints!$A$2:$F$259,5,0)))+SIN(RADIANS(90-VLOOKUP(B380,Centerpoints!$A$2:$F$259,5,0)))*SIN(RADIANS(90-VLOOKUP(C380,Centerpoints!$A$2:$F$259,5,0)))*COS(RADIANS(VLOOKUP(B380,Centerpoints!$A$2:$F$259,6,0)-VLOOKUP(C380,Centerpoints!$A$2:$F$259,6,0))))*6371,0)</f>
        <v>1085</v>
      </c>
      <c r="E380" t="str">
        <f>IF(ISNA(VLOOKUP(LEFT(A380,LEN(A380)),$N$2:$N$270,1,0)),IF(D380&gt;'Costs and losses lines'!$E$32,"HVDC","HVAC"),"Subsea")</f>
        <v>HVDC</v>
      </c>
      <c r="F380" s="2">
        <f>ROUND(((HLOOKUP(E380,'Costs and losses lines'!$B$12:$D$14,2,0)*$J$2*D380)+(HLOOKUP(E380,'Costs and losses lines'!$B$12:$D$14,3,0)*$J$2*2))*'Costs and losses lines'!$E$24/1000,0)</f>
        <v>4464594</v>
      </c>
      <c r="G380" s="2">
        <f t="shared" si="10"/>
        <v>156261</v>
      </c>
      <c r="H380">
        <f>ROUND((HLOOKUP(E380,'Costs and losses lines'!$B$12:$D$17,4,0)/10000*D380)+(HLOOKUP(E380,'Costs and losses lines'!$B$12:$D$16,5,0)/100),3)</f>
        <v>5.0999999999999997E-2</v>
      </c>
      <c r="I380" t="str">
        <f t="shared" si="11"/>
        <v>TZA</v>
      </c>
    </row>
    <row r="381" spans="1:9" x14ac:dyDescent="0.25">
      <c r="A381" t="s">
        <v>1147</v>
      </c>
      <c r="B381" t="s">
        <v>499</v>
      </c>
      <c r="C381" t="s">
        <v>625</v>
      </c>
      <c r="D381">
        <f>ROUND(ACOS(COS(RADIANS(90-VLOOKUP(B381,Centerpoints!$A$2:$F$259,5,0)))*COS(RADIANS(90-VLOOKUP(C381,Centerpoints!$A$2:$F$259,5,0)))+SIN(RADIANS(90-VLOOKUP(B381,Centerpoints!$A$2:$F$259,5,0)))*SIN(RADIANS(90-VLOOKUP(C381,Centerpoints!$A$2:$F$259,5,0)))*COS(RADIANS(VLOOKUP(B381,Centerpoints!$A$2:$F$259,6,0)-VLOOKUP(C381,Centerpoints!$A$2:$F$259,6,0))))*6371,0)</f>
        <v>1086</v>
      </c>
      <c r="E381" t="str">
        <f>IF(ISNA(VLOOKUP(LEFT(A381,LEN(A381)),$N$2:$N$270,1,0)),IF(D381&gt;'Costs and losses lines'!$E$32,"HVDC","HVAC"),"Subsea")</f>
        <v>HVDC</v>
      </c>
      <c r="F381" s="2">
        <f>ROUND(((HLOOKUP(E381,'Costs and losses lines'!$B$12:$D$14,2,0)*$J$2*D381)+(HLOOKUP(E381,'Costs and losses lines'!$B$12:$D$14,3,0)*$J$2*2))*'Costs and losses lines'!$E$24/1000,0)</f>
        <v>4466459</v>
      </c>
      <c r="G381" s="2">
        <f t="shared" si="10"/>
        <v>156326</v>
      </c>
      <c r="H381">
        <f>ROUND((HLOOKUP(E381,'Costs and losses lines'!$B$12:$D$17,4,0)/10000*D381)+(HLOOKUP(E381,'Costs and losses lines'!$B$12:$D$16,5,0)/100),3)</f>
        <v>5.0999999999999997E-2</v>
      </c>
      <c r="I381" t="str">
        <f t="shared" si="11"/>
        <v>NOR-RU</v>
      </c>
    </row>
    <row r="382" spans="1:9" x14ac:dyDescent="0.25">
      <c r="A382" t="s">
        <v>1148</v>
      </c>
      <c r="B382" t="s">
        <v>432</v>
      </c>
      <c r="C382" t="s">
        <v>519</v>
      </c>
      <c r="D382">
        <f>ROUND(ACOS(COS(RADIANS(90-VLOOKUP(B382,Centerpoints!$A$2:$F$259,5,0)))*COS(RADIANS(90-VLOOKUP(C382,Centerpoints!$A$2:$F$259,5,0)))+SIN(RADIANS(90-VLOOKUP(B382,Centerpoints!$A$2:$F$259,5,0)))*SIN(RADIANS(90-VLOOKUP(C382,Centerpoints!$A$2:$F$259,5,0)))*COS(RADIANS(VLOOKUP(B382,Centerpoints!$A$2:$F$259,6,0)-VLOOKUP(C382,Centerpoints!$A$2:$F$259,6,0))))*6371,0)</f>
        <v>1087</v>
      </c>
      <c r="E382" t="str">
        <f>IF(ISNA(VLOOKUP(LEFT(A382,LEN(A382)),$N$2:$N$270,1,0)),IF(D382&gt;'Costs and losses lines'!$E$32,"HVDC","HVAC"),"Subsea")</f>
        <v>HVDC</v>
      </c>
      <c r="F382" s="2">
        <f>ROUND(((HLOOKUP(E382,'Costs and losses lines'!$B$12:$D$14,2,0)*$J$2*D382)+(HLOOKUP(E382,'Costs and losses lines'!$B$12:$D$14,3,0)*$J$2*2))*'Costs and losses lines'!$E$24/1000,0)</f>
        <v>4468325</v>
      </c>
      <c r="G382" s="2">
        <f t="shared" si="10"/>
        <v>156391</v>
      </c>
      <c r="H382">
        <f>ROUND((HLOOKUP(E382,'Costs and losses lines'!$B$12:$D$17,4,0)/10000*D382)+(HLOOKUP(E382,'Costs and losses lines'!$B$12:$D$16,5,0)/100),3)</f>
        <v>5.0999999999999997E-2</v>
      </c>
      <c r="I382" t="str">
        <f t="shared" si="11"/>
        <v>DJI</v>
      </c>
    </row>
    <row r="383" spans="1:9" x14ac:dyDescent="0.25">
      <c r="A383" t="s">
        <v>1149</v>
      </c>
      <c r="B383" t="s">
        <v>646</v>
      </c>
      <c r="C383" t="s">
        <v>649</v>
      </c>
      <c r="D383">
        <f>ROUND(ACOS(COS(RADIANS(90-VLOOKUP(B383,Centerpoints!$A$2:$F$259,5,0)))*COS(RADIANS(90-VLOOKUP(C383,Centerpoints!$A$2:$F$259,5,0)))+SIN(RADIANS(90-VLOOKUP(B383,Centerpoints!$A$2:$F$259,5,0)))*SIN(RADIANS(90-VLOOKUP(C383,Centerpoints!$A$2:$F$259,5,0)))*COS(RADIANS(VLOOKUP(B383,Centerpoints!$A$2:$F$259,6,0)-VLOOKUP(C383,Centerpoints!$A$2:$F$259,6,0))))*6371,0)</f>
        <v>1092</v>
      </c>
      <c r="E383" t="str">
        <f>IF(ISNA(VLOOKUP(LEFT(A383,LEN(A383)),$N$2:$N$270,1,0)),IF(D383&gt;'Costs and losses lines'!$E$32,"HVDC","HVAC"),"Subsea")</f>
        <v>HVDC</v>
      </c>
      <c r="F383" s="2">
        <f>ROUND(((HLOOKUP(E383,'Costs and losses lines'!$B$12:$D$14,2,0)*$J$2*D383)+(HLOOKUP(E383,'Costs and losses lines'!$B$12:$D$14,3,0)*$J$2*2))*'Costs and losses lines'!$E$24/1000,0)</f>
        <v>4477653</v>
      </c>
      <c r="G383" s="2">
        <f t="shared" si="10"/>
        <v>156718</v>
      </c>
      <c r="H383">
        <f>ROUND((HLOOKUP(E383,'Costs and losses lines'!$B$12:$D$17,4,0)/10000*D383)+(HLOOKUP(E383,'Costs and losses lines'!$B$12:$D$16,5,0)/100),3)</f>
        <v>5.0999999999999997E-2</v>
      </c>
      <c r="I383" t="str">
        <f t="shared" si="11"/>
        <v>USA-SA-US</v>
      </c>
    </row>
    <row r="384" spans="1:9" x14ac:dyDescent="0.25">
      <c r="A384" t="s">
        <v>1150</v>
      </c>
      <c r="B384" t="s">
        <v>558</v>
      </c>
      <c r="C384" t="s">
        <v>525</v>
      </c>
      <c r="D384">
        <f>ROUND(ACOS(COS(RADIANS(90-VLOOKUP(B384,Centerpoints!$A$2:$F$259,5,0)))*COS(RADIANS(90-VLOOKUP(C384,Centerpoints!$A$2:$F$259,5,0)))+SIN(RADIANS(90-VLOOKUP(B384,Centerpoints!$A$2:$F$259,5,0)))*SIN(RADIANS(90-VLOOKUP(C384,Centerpoints!$A$2:$F$259,5,0)))*COS(RADIANS(VLOOKUP(B384,Centerpoints!$A$2:$F$259,6,0)-VLOOKUP(C384,Centerpoints!$A$2:$F$259,6,0))))*6371,0)</f>
        <v>1099</v>
      </c>
      <c r="E384" t="str">
        <f>IF(ISNA(VLOOKUP(LEFT(A384,LEN(A384)),$N$2:$N$270,1,0)),IF(D384&gt;'Costs and losses lines'!$E$32,"HVDC","HVAC"),"Subsea")</f>
        <v>HVDC</v>
      </c>
      <c r="F384" s="2">
        <f>ROUND(((HLOOKUP(E384,'Costs and losses lines'!$B$12:$D$14,2,0)*$J$2*D384)+(HLOOKUP(E384,'Costs and losses lines'!$B$12:$D$14,3,0)*$J$2*2))*'Costs and losses lines'!$E$24/1000,0)</f>
        <v>4490712</v>
      </c>
      <c r="G384" s="2">
        <f t="shared" si="10"/>
        <v>157175</v>
      </c>
      <c r="H384">
        <f>ROUND((HLOOKUP(E384,'Costs and losses lines'!$B$12:$D$17,4,0)/10000*D384)+(HLOOKUP(E384,'Costs and losses lines'!$B$12:$D$16,5,0)/100),3)</f>
        <v>5.0999999999999997E-2</v>
      </c>
      <c r="I384" t="str">
        <f t="shared" si="11"/>
        <v>BRA-CN</v>
      </c>
    </row>
    <row r="385" spans="1:9" x14ac:dyDescent="0.25">
      <c r="A385" t="s">
        <v>1151</v>
      </c>
      <c r="B385" t="s">
        <v>481</v>
      </c>
      <c r="C385" t="s">
        <v>496</v>
      </c>
      <c r="D385">
        <f>ROUND(ACOS(COS(RADIANS(90-VLOOKUP(B385,Centerpoints!$A$2:$F$259,5,0)))*COS(RADIANS(90-VLOOKUP(C385,Centerpoints!$A$2:$F$259,5,0)))+SIN(RADIANS(90-VLOOKUP(B385,Centerpoints!$A$2:$F$259,5,0)))*SIN(RADIANS(90-VLOOKUP(C385,Centerpoints!$A$2:$F$259,5,0)))*COS(RADIANS(VLOOKUP(B385,Centerpoints!$A$2:$F$259,6,0)-VLOOKUP(C385,Centerpoints!$A$2:$F$259,6,0))))*6371,0)</f>
        <v>1100</v>
      </c>
      <c r="E385" t="str">
        <f>IF(ISNA(VLOOKUP(LEFT(A385,LEN(A385)),$N$2:$N$270,1,0)),IF(D385&gt;'Costs and losses lines'!$E$32,"HVDC","HVAC"),"Subsea")</f>
        <v>HVDC</v>
      </c>
      <c r="F385" s="2">
        <f>ROUND(((HLOOKUP(E385,'Costs and losses lines'!$B$12:$D$14,2,0)*$J$2*D385)+(HLOOKUP(E385,'Costs and losses lines'!$B$12:$D$14,3,0)*$J$2*2))*'Costs and losses lines'!$E$24/1000,0)</f>
        <v>4492578</v>
      </c>
      <c r="G385" s="2">
        <f t="shared" si="10"/>
        <v>157240</v>
      </c>
      <c r="H385">
        <f>ROUND((HLOOKUP(E385,'Costs and losses lines'!$B$12:$D$17,4,0)/10000*D385)+(HLOOKUP(E385,'Costs and losses lines'!$B$12:$D$16,5,0)/100),3)</f>
        <v>5.1999999999999998E-2</v>
      </c>
      <c r="I385" t="str">
        <f t="shared" si="11"/>
        <v>MLI</v>
      </c>
    </row>
    <row r="386" spans="1:9" x14ac:dyDescent="0.25">
      <c r="A386" t="s">
        <v>1152</v>
      </c>
      <c r="B386" t="s">
        <v>613</v>
      </c>
      <c r="C386" t="s">
        <v>501</v>
      </c>
      <c r="D386">
        <f>ROUND(ACOS(COS(RADIANS(90-VLOOKUP(B386,Centerpoints!$A$2:$F$259,5,0)))*COS(RADIANS(90-VLOOKUP(C386,Centerpoints!$A$2:$F$259,5,0)))+SIN(RADIANS(90-VLOOKUP(B386,Centerpoints!$A$2:$F$259,5,0)))*SIN(RADIANS(90-VLOOKUP(C386,Centerpoints!$A$2:$F$259,5,0)))*COS(RADIANS(VLOOKUP(B386,Centerpoints!$A$2:$F$259,6,0)-VLOOKUP(C386,Centerpoints!$A$2:$F$259,6,0))))*6371,0)</f>
        <v>1100</v>
      </c>
      <c r="E386" t="str">
        <f>IF(ISNA(VLOOKUP(LEFT(A386,LEN(A386)),$N$2:$N$270,1,0)),IF(D386&gt;'Costs and losses lines'!$E$32,"HVDC","HVAC"),"Subsea")</f>
        <v>HVDC</v>
      </c>
      <c r="F386" s="2">
        <f>ROUND(((HLOOKUP(E386,'Costs and losses lines'!$B$12:$D$14,2,0)*$J$2*D386)+(HLOOKUP(E386,'Costs and losses lines'!$B$12:$D$14,3,0)*$J$2*2))*'Costs and losses lines'!$E$24/1000,0)</f>
        <v>4492578</v>
      </c>
      <c r="G386" s="2">
        <f t="shared" si="10"/>
        <v>157240</v>
      </c>
      <c r="H386">
        <f>ROUND((HLOOKUP(E386,'Costs and losses lines'!$B$12:$D$17,4,0)/10000*D386)+(HLOOKUP(E386,'Costs and losses lines'!$B$12:$D$16,5,0)/100),3)</f>
        <v>5.1999999999999998E-2</v>
      </c>
      <c r="I386" t="str">
        <f t="shared" si="11"/>
        <v>IND-NO</v>
      </c>
    </row>
    <row r="387" spans="1:9" x14ac:dyDescent="0.25">
      <c r="A387" t="s">
        <v>1153</v>
      </c>
      <c r="B387" t="s">
        <v>442</v>
      </c>
      <c r="C387" t="s">
        <v>462</v>
      </c>
      <c r="D387">
        <f>ROUND(ACOS(COS(RADIANS(90-VLOOKUP(B387,Centerpoints!$A$2:$F$259,5,0)))*COS(RADIANS(90-VLOOKUP(C387,Centerpoints!$A$2:$F$259,5,0)))+SIN(RADIANS(90-VLOOKUP(B387,Centerpoints!$A$2:$F$259,5,0)))*SIN(RADIANS(90-VLOOKUP(C387,Centerpoints!$A$2:$F$259,5,0)))*COS(RADIANS(VLOOKUP(B387,Centerpoints!$A$2:$F$259,6,0)-VLOOKUP(C387,Centerpoints!$A$2:$F$259,6,0))))*6371,0)</f>
        <v>1107</v>
      </c>
      <c r="E387" t="str">
        <f>IF(ISNA(VLOOKUP(LEFT(A387,LEN(A387)),$N$2:$N$270,1,0)),IF(D387&gt;'Costs and losses lines'!$E$32,"HVDC","HVAC"),"Subsea")</f>
        <v>HVDC</v>
      </c>
      <c r="F387" s="2">
        <f>ROUND(((HLOOKUP(E387,'Costs and losses lines'!$B$12:$D$14,2,0)*$J$2*D387)+(HLOOKUP(E387,'Costs and losses lines'!$B$12:$D$14,3,0)*$J$2*2))*'Costs and losses lines'!$E$24/1000,0)</f>
        <v>4505637</v>
      </c>
      <c r="G387" s="2">
        <f t="shared" ref="G387:G450" si="12">ROUND(F387*0.035,0)</f>
        <v>157697</v>
      </c>
      <c r="H387">
        <f>ROUND((HLOOKUP(E387,'Costs and losses lines'!$B$12:$D$17,4,0)/10000*D387)+(HLOOKUP(E387,'Costs and losses lines'!$B$12:$D$16,5,0)/100),3)</f>
        <v>5.1999999999999998E-2</v>
      </c>
      <c r="I387" t="str">
        <f t="shared" ref="I387:I450" si="13">LEFT(A387,LEN(A387)-4)</f>
        <v>FRA</v>
      </c>
    </row>
    <row r="388" spans="1:9" x14ac:dyDescent="0.25">
      <c r="A388" t="s">
        <v>1154</v>
      </c>
      <c r="B388" t="s">
        <v>574</v>
      </c>
      <c r="C388" t="s">
        <v>637</v>
      </c>
      <c r="D388">
        <f>ROUND(ACOS(COS(RADIANS(90-VLOOKUP(B388,Centerpoints!$A$2:$F$259,5,0)))*COS(RADIANS(90-VLOOKUP(C388,Centerpoints!$A$2:$F$259,5,0)))+SIN(RADIANS(90-VLOOKUP(B388,Centerpoints!$A$2:$F$259,5,0)))*SIN(RADIANS(90-VLOOKUP(C388,Centerpoints!$A$2:$F$259,5,0)))*COS(RADIANS(VLOOKUP(B388,Centerpoints!$A$2:$F$259,6,0)-VLOOKUP(C388,Centerpoints!$A$2:$F$259,6,0))))*6371,0)</f>
        <v>1109</v>
      </c>
      <c r="E388" t="str">
        <f>IF(ISNA(VLOOKUP(LEFT(A388,LEN(A388)),$N$2:$N$270,1,0)),IF(D388&gt;'Costs and losses lines'!$E$32,"HVDC","HVAC"),"Subsea")</f>
        <v>HVDC</v>
      </c>
      <c r="F388" s="2">
        <f>ROUND(((HLOOKUP(E388,'Costs and losses lines'!$B$12:$D$14,2,0)*$J$2*D388)+(HLOOKUP(E388,'Costs and losses lines'!$B$12:$D$14,3,0)*$J$2*2))*'Costs and losses lines'!$E$24/1000,0)</f>
        <v>4509368</v>
      </c>
      <c r="G388" s="2">
        <f t="shared" si="12"/>
        <v>157828</v>
      </c>
      <c r="H388">
        <f>ROUND((HLOOKUP(E388,'Costs and losses lines'!$B$12:$D$17,4,0)/10000*D388)+(HLOOKUP(E388,'Costs and losses lines'!$B$12:$D$16,5,0)/100),3)</f>
        <v>5.1999999999999998E-2</v>
      </c>
      <c r="I388" t="str">
        <f t="shared" si="13"/>
        <v>CAN-ON-US</v>
      </c>
    </row>
    <row r="389" spans="1:9" x14ac:dyDescent="0.25">
      <c r="A389" t="s">
        <v>1155</v>
      </c>
      <c r="B389" t="s">
        <v>402</v>
      </c>
      <c r="C389" t="s">
        <v>627</v>
      </c>
      <c r="D389">
        <f>ROUND(ACOS(COS(RADIANS(90-VLOOKUP(B389,Centerpoints!$A$2:$F$259,5,0)))*COS(RADIANS(90-VLOOKUP(C389,Centerpoints!$A$2:$F$259,5,0)))+SIN(RADIANS(90-VLOOKUP(B389,Centerpoints!$A$2:$F$259,5,0)))*SIN(RADIANS(90-VLOOKUP(C389,Centerpoints!$A$2:$F$259,5,0)))*COS(RADIANS(VLOOKUP(B389,Centerpoints!$A$2:$F$259,6,0)-VLOOKUP(C389,Centerpoints!$A$2:$F$259,6,0))))*6371,0)</f>
        <v>1113</v>
      </c>
      <c r="E389" t="str">
        <f>IF(ISNA(VLOOKUP(LEFT(A389,LEN(A389)),$N$2:$N$270,1,0)),IF(D389&gt;'Costs and losses lines'!$E$32,"HVDC","HVAC"),"Subsea")</f>
        <v>HVDC</v>
      </c>
      <c r="F389" s="2">
        <f>ROUND(((HLOOKUP(E389,'Costs and losses lines'!$B$12:$D$14,2,0)*$J$2*D389)+(HLOOKUP(E389,'Costs and losses lines'!$B$12:$D$14,3,0)*$J$2*2))*'Costs and losses lines'!$E$24/1000,0)</f>
        <v>4516831</v>
      </c>
      <c r="G389" s="2">
        <f t="shared" si="12"/>
        <v>158089</v>
      </c>
      <c r="H389">
        <f>ROUND((HLOOKUP(E389,'Costs and losses lines'!$B$12:$D$17,4,0)/10000*D389)+(HLOOKUP(E389,'Costs and losses lines'!$B$12:$D$16,5,0)/100),3)</f>
        <v>5.1999999999999998E-2</v>
      </c>
      <c r="I389" t="str">
        <f t="shared" si="13"/>
        <v>AZE-RU</v>
      </c>
    </row>
    <row r="390" spans="1:9" x14ac:dyDescent="0.25">
      <c r="A390" t="s">
        <v>1156</v>
      </c>
      <c r="B390" t="s">
        <v>637</v>
      </c>
      <c r="C390" t="s">
        <v>642</v>
      </c>
      <c r="D390">
        <f>ROUND(ACOS(COS(RADIANS(90-VLOOKUP(B390,Centerpoints!$A$2:$F$259,5,0)))*COS(RADIANS(90-VLOOKUP(C390,Centerpoints!$A$2:$F$259,5,0)))+SIN(RADIANS(90-VLOOKUP(B390,Centerpoints!$A$2:$F$259,5,0)))*SIN(RADIANS(90-VLOOKUP(C390,Centerpoints!$A$2:$F$259,5,0)))*COS(RADIANS(VLOOKUP(B390,Centerpoints!$A$2:$F$259,6,0)-VLOOKUP(C390,Centerpoints!$A$2:$F$259,6,0))))*6371,0)</f>
        <v>1114</v>
      </c>
      <c r="E390" t="str">
        <f>IF(ISNA(VLOOKUP(LEFT(A390,LEN(A390)),$N$2:$N$270,1,0)),IF(D390&gt;'Costs and losses lines'!$E$32,"HVDC","HVAC"),"Subsea")</f>
        <v>HVDC</v>
      </c>
      <c r="F390" s="2">
        <f>ROUND(((HLOOKUP(E390,'Costs and losses lines'!$B$12:$D$14,2,0)*$J$2*D390)+(HLOOKUP(E390,'Costs and losses lines'!$B$12:$D$14,3,0)*$J$2*2))*'Costs and losses lines'!$E$24/1000,0)</f>
        <v>4518696</v>
      </c>
      <c r="G390" s="2">
        <f t="shared" si="12"/>
        <v>158154</v>
      </c>
      <c r="H390">
        <f>ROUND((HLOOKUP(E390,'Costs and losses lines'!$B$12:$D$17,4,0)/10000*D390)+(HLOOKUP(E390,'Costs and losses lines'!$B$12:$D$16,5,0)/100),3)</f>
        <v>5.1999999999999998E-2</v>
      </c>
      <c r="I390" t="str">
        <f t="shared" si="13"/>
        <v>USA-MW-US</v>
      </c>
    </row>
    <row r="391" spans="1:9" x14ac:dyDescent="0.25">
      <c r="A391" t="s">
        <v>1157</v>
      </c>
      <c r="B391" t="s">
        <v>564</v>
      </c>
      <c r="C391" t="s">
        <v>452</v>
      </c>
      <c r="D391">
        <f>ROUND(ACOS(COS(RADIANS(90-VLOOKUP(B391,Centerpoints!$A$2:$F$259,5,0)))*COS(RADIANS(90-VLOOKUP(C391,Centerpoints!$A$2:$F$259,5,0)))+SIN(RADIANS(90-VLOOKUP(B391,Centerpoints!$A$2:$F$259,5,0)))*SIN(RADIANS(90-VLOOKUP(C391,Centerpoints!$A$2:$F$259,5,0)))*COS(RADIANS(VLOOKUP(B391,Centerpoints!$A$2:$F$259,6,0)-VLOOKUP(C391,Centerpoints!$A$2:$F$259,6,0))))*6371,0)</f>
        <v>1120</v>
      </c>
      <c r="E391" t="str">
        <f>IF(ISNA(VLOOKUP(LEFT(A391,LEN(A391)),$N$2:$N$270,1,0)),IF(D391&gt;'Costs and losses lines'!$E$32,"HVDC","HVAC"),"Subsea")</f>
        <v>HVDC</v>
      </c>
      <c r="F391" s="2">
        <f>ROUND(((HLOOKUP(E391,'Costs and losses lines'!$B$12:$D$14,2,0)*$J$2*D391)+(HLOOKUP(E391,'Costs and losses lines'!$B$12:$D$14,3,0)*$J$2*2))*'Costs and losses lines'!$E$24/1000,0)</f>
        <v>4529890</v>
      </c>
      <c r="G391" s="2">
        <f t="shared" si="12"/>
        <v>158546</v>
      </c>
      <c r="H391">
        <f>ROUND((HLOOKUP(E391,'Costs and losses lines'!$B$12:$D$17,4,0)/10000*D391)+(HLOOKUP(E391,'Costs and losses lines'!$B$12:$D$16,5,0)/100),3)</f>
        <v>5.1999999999999998E-2</v>
      </c>
      <c r="I391" t="str">
        <f t="shared" si="13"/>
        <v>BRA-NW</v>
      </c>
    </row>
    <row r="392" spans="1:9" x14ac:dyDescent="0.25">
      <c r="A392" t="s">
        <v>1158</v>
      </c>
      <c r="B392" t="s">
        <v>558</v>
      </c>
      <c r="C392" t="s">
        <v>562</v>
      </c>
      <c r="D392">
        <f>ROUND(ACOS(COS(RADIANS(90-VLOOKUP(B392,Centerpoints!$A$2:$F$259,5,0)))*COS(RADIANS(90-VLOOKUP(C392,Centerpoints!$A$2:$F$259,5,0)))+SIN(RADIANS(90-VLOOKUP(B392,Centerpoints!$A$2:$F$259,5,0)))*SIN(RADIANS(90-VLOOKUP(C392,Centerpoints!$A$2:$F$259,5,0)))*COS(RADIANS(VLOOKUP(B392,Centerpoints!$A$2:$F$259,6,0)-VLOOKUP(C392,Centerpoints!$A$2:$F$259,6,0))))*6371,0)</f>
        <v>1126</v>
      </c>
      <c r="E392" t="str">
        <f>IF(ISNA(VLOOKUP(LEFT(A392,LEN(A392)),$N$2:$N$270,1,0)),IF(D392&gt;'Costs and losses lines'!$E$32,"HVDC","HVAC"),"Subsea")</f>
        <v>HVDC</v>
      </c>
      <c r="F392" s="2">
        <f>ROUND(((HLOOKUP(E392,'Costs and losses lines'!$B$12:$D$14,2,0)*$J$2*D392)+(HLOOKUP(E392,'Costs and losses lines'!$B$12:$D$14,3,0)*$J$2*2))*'Costs and losses lines'!$E$24/1000,0)</f>
        <v>4541084</v>
      </c>
      <c r="G392" s="2">
        <f t="shared" si="12"/>
        <v>158938</v>
      </c>
      <c r="H392">
        <f>ROUND((HLOOKUP(E392,'Costs and losses lines'!$B$12:$D$17,4,0)/10000*D392)+(HLOOKUP(E392,'Costs and losses lines'!$B$12:$D$16,5,0)/100),3)</f>
        <v>5.1999999999999998E-2</v>
      </c>
      <c r="I392" t="str">
        <f t="shared" si="13"/>
        <v>BRA-CN-BR</v>
      </c>
    </row>
    <row r="393" spans="1:9" x14ac:dyDescent="0.25">
      <c r="A393" t="s">
        <v>1159</v>
      </c>
      <c r="B393" t="s">
        <v>564</v>
      </c>
      <c r="C393" t="s">
        <v>525</v>
      </c>
      <c r="D393">
        <f>ROUND(ACOS(COS(RADIANS(90-VLOOKUP(B393,Centerpoints!$A$2:$F$259,5,0)))*COS(RADIANS(90-VLOOKUP(C393,Centerpoints!$A$2:$F$259,5,0)))+SIN(RADIANS(90-VLOOKUP(B393,Centerpoints!$A$2:$F$259,5,0)))*SIN(RADIANS(90-VLOOKUP(C393,Centerpoints!$A$2:$F$259,5,0)))*COS(RADIANS(VLOOKUP(B393,Centerpoints!$A$2:$F$259,6,0)-VLOOKUP(C393,Centerpoints!$A$2:$F$259,6,0))))*6371,0)</f>
        <v>1129</v>
      </c>
      <c r="E393" t="str">
        <f>IF(ISNA(VLOOKUP(LEFT(A393,LEN(A393)),$N$2:$N$270,1,0)),IF(D393&gt;'Costs and losses lines'!$E$32,"HVDC","HVAC"),"Subsea")</f>
        <v>HVDC</v>
      </c>
      <c r="F393" s="2">
        <f>ROUND(((HLOOKUP(E393,'Costs and losses lines'!$B$12:$D$14,2,0)*$J$2*D393)+(HLOOKUP(E393,'Costs and losses lines'!$B$12:$D$14,3,0)*$J$2*2))*'Costs and losses lines'!$E$24/1000,0)</f>
        <v>4546680</v>
      </c>
      <c r="G393" s="2">
        <f t="shared" si="12"/>
        <v>159134</v>
      </c>
      <c r="H393">
        <f>ROUND((HLOOKUP(E393,'Costs and losses lines'!$B$12:$D$17,4,0)/10000*D393)+(HLOOKUP(E393,'Costs and losses lines'!$B$12:$D$16,5,0)/100),3)</f>
        <v>5.2999999999999999E-2</v>
      </c>
      <c r="I393" t="str">
        <f t="shared" si="13"/>
        <v>BRA-NW</v>
      </c>
    </row>
    <row r="394" spans="1:9" x14ac:dyDescent="0.25">
      <c r="A394" t="s">
        <v>1160</v>
      </c>
      <c r="B394" t="s">
        <v>612</v>
      </c>
      <c r="C394" t="s">
        <v>490</v>
      </c>
      <c r="D394">
        <f>ROUND(ACOS(COS(RADIANS(90-VLOOKUP(B394,Centerpoints!$A$2:$F$259,5,0)))*COS(RADIANS(90-VLOOKUP(C394,Centerpoints!$A$2:$F$259,5,0)))+SIN(RADIANS(90-VLOOKUP(B394,Centerpoints!$A$2:$F$259,5,0)))*SIN(RADIANS(90-VLOOKUP(C394,Centerpoints!$A$2:$F$259,5,0)))*COS(RADIANS(VLOOKUP(B394,Centerpoints!$A$2:$F$259,6,0)-VLOOKUP(C394,Centerpoints!$A$2:$F$259,6,0))))*6371,0)</f>
        <v>1130</v>
      </c>
      <c r="E394" t="str">
        <f>IF(ISNA(VLOOKUP(LEFT(A394,LEN(A394)),$N$2:$N$270,1,0)),IF(D394&gt;'Costs and losses lines'!$E$32,"HVDC","HVAC"),"Subsea")</f>
        <v>HVDC</v>
      </c>
      <c r="F394" s="2">
        <f>ROUND(((HLOOKUP(E394,'Costs and losses lines'!$B$12:$D$14,2,0)*$J$2*D394)+(HLOOKUP(E394,'Costs and losses lines'!$B$12:$D$14,3,0)*$J$2*2))*'Costs and losses lines'!$E$24/1000,0)</f>
        <v>4548546</v>
      </c>
      <c r="G394" s="2">
        <f t="shared" si="12"/>
        <v>159199</v>
      </c>
      <c r="H394">
        <f>ROUND((HLOOKUP(E394,'Costs and losses lines'!$B$12:$D$17,4,0)/10000*D394)+(HLOOKUP(E394,'Costs and losses lines'!$B$12:$D$16,5,0)/100),3)</f>
        <v>5.2999999999999999E-2</v>
      </c>
      <c r="I394" t="str">
        <f t="shared" si="13"/>
        <v>IND-NE</v>
      </c>
    </row>
    <row r="395" spans="1:9" x14ac:dyDescent="0.25">
      <c r="A395" t="s">
        <v>1161</v>
      </c>
      <c r="B395" t="s">
        <v>609</v>
      </c>
      <c r="C395" t="s">
        <v>490</v>
      </c>
      <c r="D395">
        <f>ROUND(ACOS(COS(RADIANS(90-VLOOKUP(B395,Centerpoints!$A$2:$F$259,5,0)))*COS(RADIANS(90-VLOOKUP(C395,Centerpoints!$A$2:$F$259,5,0)))+SIN(RADIANS(90-VLOOKUP(B395,Centerpoints!$A$2:$F$259,5,0)))*SIN(RADIANS(90-VLOOKUP(C395,Centerpoints!$A$2:$F$259,5,0)))*COS(RADIANS(VLOOKUP(B395,Centerpoints!$A$2:$F$259,6,0)-VLOOKUP(C395,Centerpoints!$A$2:$F$259,6,0))))*6371,0)</f>
        <v>1133</v>
      </c>
      <c r="E395" t="str">
        <f>IF(ISNA(VLOOKUP(LEFT(A395,LEN(A395)),$N$2:$N$270,1,0)),IF(D395&gt;'Costs and losses lines'!$E$32,"HVDC","HVAC"),"Subsea")</f>
        <v>HVDC</v>
      </c>
      <c r="F395" s="2">
        <f>ROUND(((HLOOKUP(E395,'Costs and losses lines'!$B$12:$D$14,2,0)*$J$2*D395)+(HLOOKUP(E395,'Costs and losses lines'!$B$12:$D$14,3,0)*$J$2*2))*'Costs and losses lines'!$E$24/1000,0)</f>
        <v>4554143</v>
      </c>
      <c r="G395" s="2">
        <f t="shared" si="12"/>
        <v>159395</v>
      </c>
      <c r="H395">
        <f>ROUND((HLOOKUP(E395,'Costs and losses lines'!$B$12:$D$17,4,0)/10000*D395)+(HLOOKUP(E395,'Costs and losses lines'!$B$12:$D$16,5,0)/100),3)</f>
        <v>5.2999999999999999E-2</v>
      </c>
      <c r="I395" t="str">
        <f t="shared" si="13"/>
        <v>CHN-YU</v>
      </c>
    </row>
    <row r="396" spans="1:9" x14ac:dyDescent="0.25">
      <c r="A396" t="s">
        <v>1162</v>
      </c>
      <c r="B396" t="s">
        <v>399</v>
      </c>
      <c r="C396" t="s">
        <v>421</v>
      </c>
      <c r="D396">
        <f>ROUND(ACOS(COS(RADIANS(90-VLOOKUP(B396,Centerpoints!$A$2:$F$259,5,0)))*COS(RADIANS(90-VLOOKUP(C396,Centerpoints!$A$2:$F$259,5,0)))+SIN(RADIANS(90-VLOOKUP(B396,Centerpoints!$A$2:$F$259,5,0)))*SIN(RADIANS(90-VLOOKUP(C396,Centerpoints!$A$2:$F$259,5,0)))*COS(RADIANS(VLOOKUP(B396,Centerpoints!$A$2:$F$259,6,0)-VLOOKUP(C396,Centerpoints!$A$2:$F$259,6,0))))*6371,0)</f>
        <v>1137</v>
      </c>
      <c r="E396" t="str">
        <f>IF(ISNA(VLOOKUP(LEFT(A396,LEN(A396)),$N$2:$N$270,1,0)),IF(D396&gt;'Costs and losses lines'!$E$32,"HVDC","HVAC"),"Subsea")</f>
        <v>HVDC</v>
      </c>
      <c r="F396" s="2">
        <f>ROUND(((HLOOKUP(E396,'Costs and losses lines'!$B$12:$D$14,2,0)*$J$2*D396)+(HLOOKUP(E396,'Costs and losses lines'!$B$12:$D$14,3,0)*$J$2*2))*'Costs and losses lines'!$E$24/1000,0)</f>
        <v>4561605</v>
      </c>
      <c r="G396" s="2">
        <f t="shared" si="12"/>
        <v>159656</v>
      </c>
      <c r="H396">
        <f>ROUND((HLOOKUP(E396,'Costs and losses lines'!$B$12:$D$17,4,0)/10000*D396)+(HLOOKUP(E396,'Costs and losses lines'!$B$12:$D$16,5,0)/100),3)</f>
        <v>5.2999999999999999E-2</v>
      </c>
      <c r="I396" t="str">
        <f t="shared" si="13"/>
        <v>ARG</v>
      </c>
    </row>
    <row r="397" spans="1:9" x14ac:dyDescent="0.25">
      <c r="A397" t="s">
        <v>1163</v>
      </c>
      <c r="B397" t="s">
        <v>434</v>
      </c>
      <c r="C397" t="s">
        <v>505</v>
      </c>
      <c r="D397">
        <f>ROUND(ACOS(COS(RADIANS(90-VLOOKUP(B397,Centerpoints!$A$2:$F$259,5,0)))*COS(RADIANS(90-VLOOKUP(C397,Centerpoints!$A$2:$F$259,5,0)))+SIN(RADIANS(90-VLOOKUP(B397,Centerpoints!$A$2:$F$259,5,0)))*SIN(RADIANS(90-VLOOKUP(C397,Centerpoints!$A$2:$F$259,5,0)))*COS(RADIANS(VLOOKUP(B397,Centerpoints!$A$2:$F$259,6,0)-VLOOKUP(C397,Centerpoints!$A$2:$F$259,6,0))))*6371,0)</f>
        <v>1138</v>
      </c>
      <c r="E397" t="str">
        <f>IF(ISNA(VLOOKUP(LEFT(A397,LEN(A397)),$N$2:$N$270,1,0)),IF(D397&gt;'Costs and losses lines'!$E$32,"HVDC","HVAC"),"Subsea")</f>
        <v>HVDC</v>
      </c>
      <c r="F397" s="2">
        <f>ROUND(((HLOOKUP(E397,'Costs and losses lines'!$B$12:$D$14,2,0)*$J$2*D397)+(HLOOKUP(E397,'Costs and losses lines'!$B$12:$D$14,3,0)*$J$2*2))*'Costs and losses lines'!$E$24/1000,0)</f>
        <v>4563471</v>
      </c>
      <c r="G397" s="2">
        <f t="shared" si="12"/>
        <v>159721</v>
      </c>
      <c r="H397">
        <f>ROUND((HLOOKUP(E397,'Costs and losses lines'!$B$12:$D$17,4,0)/10000*D397)+(HLOOKUP(E397,'Costs and losses lines'!$B$12:$D$16,5,0)/100),3)</f>
        <v>5.2999999999999999E-2</v>
      </c>
      <c r="I397" t="str">
        <f t="shared" si="13"/>
        <v>ECU</v>
      </c>
    </row>
    <row r="398" spans="1:9" x14ac:dyDescent="0.25">
      <c r="A398" t="s">
        <v>1164</v>
      </c>
      <c r="B398" t="s">
        <v>511</v>
      </c>
      <c r="C398" t="s">
        <v>532</v>
      </c>
      <c r="D398">
        <f>ROUND(ACOS(COS(RADIANS(90-VLOOKUP(B398,Centerpoints!$A$2:$F$259,5,0)))*COS(RADIANS(90-VLOOKUP(C398,Centerpoints!$A$2:$F$259,5,0)))+SIN(RADIANS(90-VLOOKUP(B398,Centerpoints!$A$2:$F$259,5,0)))*SIN(RADIANS(90-VLOOKUP(C398,Centerpoints!$A$2:$F$259,5,0)))*COS(RADIANS(VLOOKUP(B398,Centerpoints!$A$2:$F$259,6,0)-VLOOKUP(C398,Centerpoints!$A$2:$F$259,6,0))))*6371,0)</f>
        <v>1154</v>
      </c>
      <c r="E398" t="str">
        <f>IF(ISNA(VLOOKUP(LEFT(A398,LEN(A398)),$N$2:$N$270,1,0)),IF(D398&gt;'Costs and losses lines'!$E$32,"HVDC","HVAC"),"Subsea")</f>
        <v>HVDC</v>
      </c>
      <c r="F398" s="2">
        <f>ROUND(((HLOOKUP(E398,'Costs and losses lines'!$B$12:$D$14,2,0)*$J$2*D398)+(HLOOKUP(E398,'Costs and losses lines'!$B$12:$D$14,3,0)*$J$2*2))*'Costs and losses lines'!$E$24/1000,0)</f>
        <v>4593321</v>
      </c>
      <c r="G398" s="2">
        <f t="shared" si="12"/>
        <v>160766</v>
      </c>
      <c r="H398">
        <f>ROUND((HLOOKUP(E398,'Costs and losses lines'!$B$12:$D$17,4,0)/10000*D398)+(HLOOKUP(E398,'Costs and losses lines'!$B$12:$D$16,5,0)/100),3)</f>
        <v>5.2999999999999999E-2</v>
      </c>
      <c r="I398" t="str">
        <f t="shared" si="13"/>
        <v>RWA</v>
      </c>
    </row>
    <row r="399" spans="1:9" x14ac:dyDescent="0.25">
      <c r="A399" t="s">
        <v>1165</v>
      </c>
      <c r="B399" t="s">
        <v>553</v>
      </c>
      <c r="C399" t="s">
        <v>554</v>
      </c>
      <c r="D399">
        <f>ROUND(ACOS(COS(RADIANS(90-VLOOKUP(B399,Centerpoints!$A$2:$F$259,5,0)))*COS(RADIANS(90-VLOOKUP(C399,Centerpoints!$A$2:$F$259,5,0)))+SIN(RADIANS(90-VLOOKUP(B399,Centerpoints!$A$2:$F$259,5,0)))*SIN(RADIANS(90-VLOOKUP(C399,Centerpoints!$A$2:$F$259,5,0)))*COS(RADIANS(VLOOKUP(B399,Centerpoints!$A$2:$F$259,6,0)-VLOOKUP(C399,Centerpoints!$A$2:$F$259,6,0))))*6371,0)</f>
        <v>1159</v>
      </c>
      <c r="E399" t="str">
        <f>IF(ISNA(VLOOKUP(LEFT(A399,LEN(A399)),$N$2:$N$270,1,0)),IF(D399&gt;'Costs and losses lines'!$E$32,"HVDC","HVAC"),"Subsea")</f>
        <v>HVDC</v>
      </c>
      <c r="F399" s="2">
        <f>ROUND(((HLOOKUP(E399,'Costs and losses lines'!$B$12:$D$14,2,0)*$J$2*D399)+(HLOOKUP(E399,'Costs and losses lines'!$B$12:$D$14,3,0)*$J$2*2))*'Costs and losses lines'!$E$24/1000,0)</f>
        <v>4602649</v>
      </c>
      <c r="G399" s="2">
        <f t="shared" si="12"/>
        <v>161093</v>
      </c>
      <c r="H399">
        <f>ROUND((HLOOKUP(E399,'Costs and losses lines'!$B$12:$D$17,4,0)/10000*D399)+(HLOOKUP(E399,'Costs and losses lines'!$B$12:$D$16,5,0)/100),3)</f>
        <v>5.3999999999999999E-2</v>
      </c>
      <c r="I399" t="str">
        <f t="shared" si="13"/>
        <v>AUS-SA-AU</v>
      </c>
    </row>
    <row r="400" spans="1:9" x14ac:dyDescent="0.25">
      <c r="A400" t="s">
        <v>1166</v>
      </c>
      <c r="B400" t="s">
        <v>416</v>
      </c>
      <c r="C400" t="s">
        <v>532</v>
      </c>
      <c r="D400">
        <f>ROUND(ACOS(COS(RADIANS(90-VLOOKUP(B400,Centerpoints!$A$2:$F$259,5,0)))*COS(RADIANS(90-VLOOKUP(C400,Centerpoints!$A$2:$F$259,5,0)))+SIN(RADIANS(90-VLOOKUP(B400,Centerpoints!$A$2:$F$259,5,0)))*SIN(RADIANS(90-VLOOKUP(C400,Centerpoints!$A$2:$F$259,5,0)))*COS(RADIANS(VLOOKUP(B400,Centerpoints!$A$2:$F$259,6,0)-VLOOKUP(C400,Centerpoints!$A$2:$F$259,6,0))))*6371,0)</f>
        <v>1161</v>
      </c>
      <c r="E400" t="str">
        <f>IF(ISNA(VLOOKUP(LEFT(A400,LEN(A400)),$N$2:$N$270,1,0)),IF(D400&gt;'Costs and losses lines'!$E$32,"HVDC","HVAC"),"Subsea")</f>
        <v>HVDC</v>
      </c>
      <c r="F400" s="2">
        <f>ROUND(((HLOOKUP(E400,'Costs and losses lines'!$B$12:$D$14,2,0)*$J$2*D400)+(HLOOKUP(E400,'Costs and losses lines'!$B$12:$D$14,3,0)*$J$2*2))*'Costs and losses lines'!$E$24/1000,0)</f>
        <v>4606380</v>
      </c>
      <c r="G400" s="2">
        <f t="shared" si="12"/>
        <v>161223</v>
      </c>
      <c r="H400">
        <f>ROUND((HLOOKUP(E400,'Costs and losses lines'!$B$12:$D$17,4,0)/10000*D400)+(HLOOKUP(E400,'Costs and losses lines'!$B$12:$D$16,5,0)/100),3)</f>
        <v>5.3999999999999999E-2</v>
      </c>
      <c r="I400" t="str">
        <f t="shared" si="13"/>
        <v>BDI</v>
      </c>
    </row>
    <row r="401" spans="1:9" x14ac:dyDescent="0.25">
      <c r="A401" t="s">
        <v>1167</v>
      </c>
      <c r="B401" t="s">
        <v>426</v>
      </c>
      <c r="C401" t="s">
        <v>450</v>
      </c>
      <c r="D401">
        <f>ROUND(ACOS(COS(RADIANS(90-VLOOKUP(B401,Centerpoints!$A$2:$F$259,5,0)))*COS(RADIANS(90-VLOOKUP(C401,Centerpoints!$A$2:$F$259,5,0)))+SIN(RADIANS(90-VLOOKUP(B401,Centerpoints!$A$2:$F$259,5,0)))*SIN(RADIANS(90-VLOOKUP(C401,Centerpoints!$A$2:$F$259,5,0)))*COS(RADIANS(VLOOKUP(B401,Centerpoints!$A$2:$F$259,6,0)-VLOOKUP(C401,Centerpoints!$A$2:$F$259,6,0))))*6371,0)</f>
        <v>1161</v>
      </c>
      <c r="E401" t="str">
        <f>IF(ISNA(VLOOKUP(LEFT(A401,LEN(A401)),$N$2:$N$270,1,0)),IF(D401&gt;'Costs and losses lines'!$E$32,"HVDC","HVAC"),"Subsea")</f>
        <v>HVDC</v>
      </c>
      <c r="F401" s="2">
        <f>ROUND(((HLOOKUP(E401,'Costs and losses lines'!$B$12:$D$14,2,0)*$J$2*D401)+(HLOOKUP(E401,'Costs and losses lines'!$B$12:$D$14,3,0)*$J$2*2))*'Costs and losses lines'!$E$24/1000,0)</f>
        <v>4606380</v>
      </c>
      <c r="G401" s="2">
        <f t="shared" si="12"/>
        <v>161223</v>
      </c>
      <c r="H401">
        <f>ROUND((HLOOKUP(E401,'Costs and losses lines'!$B$12:$D$17,4,0)/10000*D401)+(HLOOKUP(E401,'Costs and losses lines'!$B$12:$D$16,5,0)/100),3)</f>
        <v>5.3999999999999999E-2</v>
      </c>
      <c r="I401" t="str">
        <f t="shared" si="13"/>
        <v>CIV</v>
      </c>
    </row>
    <row r="402" spans="1:9" x14ac:dyDescent="0.25">
      <c r="A402" t="s">
        <v>1168</v>
      </c>
      <c r="B402" t="s">
        <v>613</v>
      </c>
      <c r="C402" t="s">
        <v>615</v>
      </c>
      <c r="D402">
        <f>ROUND(ACOS(COS(RADIANS(90-VLOOKUP(B402,Centerpoints!$A$2:$F$259,5,0)))*COS(RADIANS(90-VLOOKUP(C402,Centerpoints!$A$2:$F$259,5,0)))+SIN(RADIANS(90-VLOOKUP(B402,Centerpoints!$A$2:$F$259,5,0)))*SIN(RADIANS(90-VLOOKUP(C402,Centerpoints!$A$2:$F$259,5,0)))*COS(RADIANS(VLOOKUP(B402,Centerpoints!$A$2:$F$259,6,0)-VLOOKUP(C402,Centerpoints!$A$2:$F$259,6,0))))*6371,0)</f>
        <v>1162</v>
      </c>
      <c r="E402" t="str">
        <f>IF(ISNA(VLOOKUP(LEFT(A402,LEN(A402)),$N$2:$N$270,1,0)),IF(D402&gt;'Costs and losses lines'!$E$32,"HVDC","HVAC"),"Subsea")</f>
        <v>HVDC</v>
      </c>
      <c r="F402" s="2">
        <f>ROUND(((HLOOKUP(E402,'Costs and losses lines'!$B$12:$D$14,2,0)*$J$2*D402)+(HLOOKUP(E402,'Costs and losses lines'!$B$12:$D$14,3,0)*$J$2*2))*'Costs and losses lines'!$E$24/1000,0)</f>
        <v>4608245</v>
      </c>
      <c r="G402" s="2">
        <f t="shared" si="12"/>
        <v>161289</v>
      </c>
      <c r="H402">
        <f>ROUND((HLOOKUP(E402,'Costs and losses lines'!$B$12:$D$17,4,0)/10000*D402)+(HLOOKUP(E402,'Costs and losses lines'!$B$12:$D$16,5,0)/100),3)</f>
        <v>5.3999999999999999E-2</v>
      </c>
      <c r="I402" t="str">
        <f t="shared" si="13"/>
        <v>IND-NO-IN</v>
      </c>
    </row>
    <row r="403" spans="1:9" x14ac:dyDescent="0.25">
      <c r="A403" t="s">
        <v>1169</v>
      </c>
      <c r="B403" t="s">
        <v>407</v>
      </c>
      <c r="C403" t="s">
        <v>484</v>
      </c>
      <c r="D403">
        <f>ROUND(ACOS(COS(RADIANS(90-VLOOKUP(B403,Centerpoints!$A$2:$F$259,5,0)))*COS(RADIANS(90-VLOOKUP(C403,Centerpoints!$A$2:$F$259,5,0)))+SIN(RADIANS(90-VLOOKUP(B403,Centerpoints!$A$2:$F$259,5,0)))*SIN(RADIANS(90-VLOOKUP(C403,Centerpoints!$A$2:$F$259,5,0)))*COS(RADIANS(VLOOKUP(B403,Centerpoints!$A$2:$F$259,6,0)-VLOOKUP(C403,Centerpoints!$A$2:$F$259,6,0))))*6371,0)</f>
        <v>1174</v>
      </c>
      <c r="E403" t="str">
        <f>IF(ISNA(VLOOKUP(LEFT(A403,LEN(A403)),$N$2:$N$270,1,0)),IF(D403&gt;'Costs and losses lines'!$E$32,"HVDC","HVAC"),"Subsea")</f>
        <v>HVDC</v>
      </c>
      <c r="F403" s="2">
        <f>ROUND(((HLOOKUP(E403,'Costs and losses lines'!$B$12:$D$14,2,0)*$J$2*D403)+(HLOOKUP(E403,'Costs and losses lines'!$B$12:$D$14,3,0)*$J$2*2))*'Costs and losses lines'!$E$24/1000,0)</f>
        <v>4630633</v>
      </c>
      <c r="G403" s="2">
        <f t="shared" si="12"/>
        <v>162072</v>
      </c>
      <c r="H403">
        <f>ROUND((HLOOKUP(E403,'Costs and losses lines'!$B$12:$D$17,4,0)/10000*D403)+(HLOOKUP(E403,'Costs and losses lines'!$B$12:$D$16,5,0)/100),3)</f>
        <v>5.3999999999999999E-2</v>
      </c>
      <c r="I403" t="str">
        <f t="shared" si="13"/>
        <v>BLZ</v>
      </c>
    </row>
    <row r="404" spans="1:9" x14ac:dyDescent="0.25">
      <c r="A404" t="s">
        <v>1170</v>
      </c>
      <c r="B404" t="s">
        <v>491</v>
      </c>
      <c r="C404" t="s">
        <v>520</v>
      </c>
      <c r="D404">
        <f>ROUND(ACOS(COS(RADIANS(90-VLOOKUP(B404,Centerpoints!$A$2:$F$259,5,0)))*COS(RADIANS(90-VLOOKUP(C404,Centerpoints!$A$2:$F$259,5,0)))+SIN(RADIANS(90-VLOOKUP(B404,Centerpoints!$A$2:$F$259,5,0)))*SIN(RADIANS(90-VLOOKUP(C404,Centerpoints!$A$2:$F$259,5,0)))*COS(RADIANS(VLOOKUP(B404,Centerpoints!$A$2:$F$259,6,0)-VLOOKUP(C404,Centerpoints!$A$2:$F$259,6,0))))*6371,0)</f>
        <v>1178</v>
      </c>
      <c r="E404" t="str">
        <f>IF(ISNA(VLOOKUP(LEFT(A404,LEN(A404)),$N$2:$N$270,1,0)),IF(D404&gt;'Costs and losses lines'!$E$32,"HVDC","HVAC"),"Subsea")</f>
        <v>HVDC</v>
      </c>
      <c r="F404" s="2">
        <f>ROUND(((HLOOKUP(E404,'Costs and losses lines'!$B$12:$D$14,2,0)*$J$2*D404)+(HLOOKUP(E404,'Costs and losses lines'!$B$12:$D$14,3,0)*$J$2*2))*'Costs and losses lines'!$E$24/1000,0)</f>
        <v>4638095</v>
      </c>
      <c r="G404" s="2">
        <f t="shared" si="12"/>
        <v>162333</v>
      </c>
      <c r="H404">
        <f>ROUND((HLOOKUP(E404,'Costs and losses lines'!$B$12:$D$17,4,0)/10000*D404)+(HLOOKUP(E404,'Costs and losses lines'!$B$12:$D$16,5,0)/100),3)</f>
        <v>5.3999999999999999E-2</v>
      </c>
      <c r="I404" t="str">
        <f t="shared" si="13"/>
        <v>NAM</v>
      </c>
    </row>
    <row r="405" spans="1:9" x14ac:dyDescent="0.25">
      <c r="A405" t="s">
        <v>1171</v>
      </c>
      <c r="B405" t="s">
        <v>480</v>
      </c>
      <c r="C405" t="s">
        <v>533</v>
      </c>
      <c r="D405">
        <f>ROUND(ACOS(COS(RADIANS(90-VLOOKUP(B405,Centerpoints!$A$2:$F$259,5,0)))*COS(RADIANS(90-VLOOKUP(C405,Centerpoints!$A$2:$F$259,5,0)))+SIN(RADIANS(90-VLOOKUP(B405,Centerpoints!$A$2:$F$259,5,0)))*SIN(RADIANS(90-VLOOKUP(C405,Centerpoints!$A$2:$F$259,5,0)))*COS(RADIANS(VLOOKUP(B405,Centerpoints!$A$2:$F$259,6,0)-VLOOKUP(C405,Centerpoints!$A$2:$F$259,6,0))))*6371,0)</f>
        <v>1184</v>
      </c>
      <c r="E405" t="str">
        <f>IF(ISNA(VLOOKUP(LEFT(A405,LEN(A405)),$N$2:$N$270,1,0)),IF(D405&gt;'Costs and losses lines'!$E$32,"HVDC","HVAC"),"Subsea")</f>
        <v>HVDC</v>
      </c>
      <c r="F405" s="2">
        <f>ROUND(((HLOOKUP(E405,'Costs and losses lines'!$B$12:$D$14,2,0)*$J$2*D405)+(HLOOKUP(E405,'Costs and losses lines'!$B$12:$D$14,3,0)*$J$2*2))*'Costs and losses lines'!$E$24/1000,0)</f>
        <v>4649289</v>
      </c>
      <c r="G405" s="2">
        <f t="shared" si="12"/>
        <v>162725</v>
      </c>
      <c r="H405">
        <f>ROUND((HLOOKUP(E405,'Costs and losses lines'!$B$12:$D$17,4,0)/10000*D405)+(HLOOKUP(E405,'Costs and losses lines'!$B$12:$D$16,5,0)/100),3)</f>
        <v>5.3999999999999999E-2</v>
      </c>
      <c r="I405" t="str">
        <f t="shared" si="13"/>
        <v>MYS</v>
      </c>
    </row>
    <row r="406" spans="1:9" x14ac:dyDescent="0.25">
      <c r="A406" t="s">
        <v>1172</v>
      </c>
      <c r="B406" t="s">
        <v>457</v>
      </c>
      <c r="C406" t="s">
        <v>480</v>
      </c>
      <c r="D406">
        <f>ROUND(ACOS(COS(RADIANS(90-VLOOKUP(B406,Centerpoints!$A$2:$F$259,5,0)))*COS(RADIANS(90-VLOOKUP(C406,Centerpoints!$A$2:$F$259,5,0)))+SIN(RADIANS(90-VLOOKUP(B406,Centerpoints!$A$2:$F$259,5,0)))*SIN(RADIANS(90-VLOOKUP(C406,Centerpoints!$A$2:$F$259,5,0)))*COS(RADIANS(VLOOKUP(B406,Centerpoints!$A$2:$F$259,6,0)-VLOOKUP(C406,Centerpoints!$A$2:$F$259,6,0))))*6371,0)</f>
        <v>1185</v>
      </c>
      <c r="E406" t="str">
        <f>IF(ISNA(VLOOKUP(LEFT(A406,LEN(A406)),$N$2:$N$270,1,0)),IF(D406&gt;'Costs and losses lines'!$E$32,"HVDC","HVAC"),"Subsea")</f>
        <v>HVDC</v>
      </c>
      <c r="F406" s="2">
        <f>ROUND(((HLOOKUP(E406,'Costs and losses lines'!$B$12:$D$14,2,0)*$J$2*D406)+(HLOOKUP(E406,'Costs and losses lines'!$B$12:$D$14,3,0)*$J$2*2))*'Costs and losses lines'!$E$24/1000,0)</f>
        <v>4651154</v>
      </c>
      <c r="G406" s="2">
        <f t="shared" si="12"/>
        <v>162790</v>
      </c>
      <c r="H406">
        <f>ROUND((HLOOKUP(E406,'Costs and losses lines'!$B$12:$D$17,4,0)/10000*D406)+(HLOOKUP(E406,'Costs and losses lines'!$B$12:$D$16,5,0)/100),3)</f>
        <v>5.3999999999999999E-2</v>
      </c>
      <c r="I406" t="str">
        <f t="shared" si="13"/>
        <v>IDN</v>
      </c>
    </row>
    <row r="407" spans="1:9" x14ac:dyDescent="0.25">
      <c r="A407" t="s">
        <v>733</v>
      </c>
      <c r="B407" t="s">
        <v>493</v>
      </c>
      <c r="C407" t="s">
        <v>499</v>
      </c>
      <c r="D407">
        <f>ROUND(ACOS(COS(RADIANS(90-VLOOKUP(B407,Centerpoints!$A$2:$F$259,5,0)))*COS(RADIANS(90-VLOOKUP(C407,Centerpoints!$A$2:$F$259,5,0)))+SIN(RADIANS(90-VLOOKUP(B407,Centerpoints!$A$2:$F$259,5,0)))*SIN(RADIANS(90-VLOOKUP(C407,Centerpoints!$A$2:$F$259,5,0)))*COS(RADIANS(VLOOKUP(B407,Centerpoints!$A$2:$F$259,6,0)-VLOOKUP(C407,Centerpoints!$A$2:$F$259,6,0))))*6371,0)</f>
        <v>915</v>
      </c>
      <c r="E407" t="str">
        <f>IF(ISNA(VLOOKUP(LEFT(A407,LEN(A407)),$N$2:$N$270,1,0)),IF(D407&gt;'Costs and losses lines'!$E$32,"HVDC","HVAC"),"Subsea")</f>
        <v>Subsea</v>
      </c>
      <c r="F407" s="2">
        <f>ROUND(((HLOOKUP(E407,'Costs and losses lines'!$B$12:$D$14,2,0)*$J$2*D407)+(HLOOKUP(E407,'Costs and losses lines'!$B$12:$D$14,3,0)*$J$2*2))*'Costs and losses lines'!$E$24/1000,0)</f>
        <v>4654936</v>
      </c>
      <c r="G407" s="2">
        <f t="shared" si="12"/>
        <v>162923</v>
      </c>
      <c r="H407">
        <f>ROUND((HLOOKUP(E407,'Costs and losses lines'!$B$12:$D$17,4,0)/10000*D407)+(HLOOKUP(E407,'Costs and losses lines'!$B$12:$D$16,5,0)/100),3)</f>
        <v>4.4999999999999998E-2</v>
      </c>
      <c r="I407" t="str">
        <f t="shared" si="13"/>
        <v>NLD</v>
      </c>
    </row>
    <row r="408" spans="1:9" x14ac:dyDescent="0.25">
      <c r="A408" t="s">
        <v>1173</v>
      </c>
      <c r="B408" t="s">
        <v>579</v>
      </c>
      <c r="C408" t="s">
        <v>587</v>
      </c>
      <c r="D408">
        <f>ROUND(ACOS(COS(RADIANS(90-VLOOKUP(B408,Centerpoints!$A$2:$F$259,5,0)))*COS(RADIANS(90-VLOOKUP(C408,Centerpoints!$A$2:$F$259,5,0)))+SIN(RADIANS(90-VLOOKUP(B408,Centerpoints!$A$2:$F$259,5,0)))*SIN(RADIANS(90-VLOOKUP(C408,Centerpoints!$A$2:$F$259,5,0)))*COS(RADIANS(VLOOKUP(B408,Centerpoints!$A$2:$F$259,6,0)-VLOOKUP(C408,Centerpoints!$A$2:$F$259,6,0))))*6371,0)</f>
        <v>1191</v>
      </c>
      <c r="E408" t="str">
        <f>IF(ISNA(VLOOKUP(LEFT(A408,LEN(A408)),$N$2:$N$270,1,0)),IF(D408&gt;'Costs and losses lines'!$E$32,"HVDC","HVAC"),"Subsea")</f>
        <v>HVDC</v>
      </c>
      <c r="F408" s="2">
        <f>ROUND(((HLOOKUP(E408,'Costs and losses lines'!$B$12:$D$14,2,0)*$J$2*D408)+(HLOOKUP(E408,'Costs and losses lines'!$B$12:$D$14,3,0)*$J$2*2))*'Costs and losses lines'!$E$24/1000,0)</f>
        <v>4662348</v>
      </c>
      <c r="G408" s="2">
        <f t="shared" si="12"/>
        <v>163182</v>
      </c>
      <c r="H408">
        <f>ROUND((HLOOKUP(E408,'Costs and losses lines'!$B$12:$D$17,4,0)/10000*D408)+(HLOOKUP(E408,'Costs and losses lines'!$B$12:$D$16,5,0)/100),3)</f>
        <v>5.5E-2</v>
      </c>
      <c r="I408" t="str">
        <f t="shared" si="13"/>
        <v>CHN-CH-CH</v>
      </c>
    </row>
    <row r="409" spans="1:9" x14ac:dyDescent="0.25">
      <c r="A409" t="s">
        <v>1174</v>
      </c>
      <c r="B409" t="s">
        <v>500</v>
      </c>
      <c r="C409" t="s">
        <v>512</v>
      </c>
      <c r="D409">
        <f>ROUND(ACOS(COS(RADIANS(90-VLOOKUP(B409,Centerpoints!$A$2:$F$259,5,0)))*COS(RADIANS(90-VLOOKUP(C409,Centerpoints!$A$2:$F$259,5,0)))+SIN(RADIANS(90-VLOOKUP(B409,Centerpoints!$A$2:$F$259,5,0)))*SIN(RADIANS(90-VLOOKUP(C409,Centerpoints!$A$2:$F$259,5,0)))*COS(RADIANS(VLOOKUP(B409,Centerpoints!$A$2:$F$259,6,0)-VLOOKUP(C409,Centerpoints!$A$2:$F$259,6,0))))*6371,0)</f>
        <v>1205</v>
      </c>
      <c r="E409" t="str">
        <f>IF(ISNA(VLOOKUP(LEFT(A409,LEN(A409)),$N$2:$N$270,1,0)),IF(D409&gt;'Costs and losses lines'!$E$32,"HVDC","HVAC"),"Subsea")</f>
        <v>HVDC</v>
      </c>
      <c r="F409" s="2">
        <f>ROUND(((HLOOKUP(E409,'Costs and losses lines'!$B$12:$D$14,2,0)*$J$2*D409)+(HLOOKUP(E409,'Costs and losses lines'!$B$12:$D$14,3,0)*$J$2*2))*'Costs and losses lines'!$E$24/1000,0)</f>
        <v>4688466</v>
      </c>
      <c r="G409" s="2">
        <f t="shared" si="12"/>
        <v>164096</v>
      </c>
      <c r="H409">
        <f>ROUND((HLOOKUP(E409,'Costs and losses lines'!$B$12:$D$17,4,0)/10000*D409)+(HLOOKUP(E409,'Costs and losses lines'!$B$12:$D$16,5,0)/100),3)</f>
        <v>5.5E-2</v>
      </c>
      <c r="I409" t="str">
        <f t="shared" si="13"/>
        <v>OMN</v>
      </c>
    </row>
    <row r="410" spans="1:9" x14ac:dyDescent="0.25">
      <c r="A410" t="s">
        <v>1175</v>
      </c>
      <c r="B410" t="s">
        <v>484</v>
      </c>
      <c r="C410" t="s">
        <v>632</v>
      </c>
      <c r="D410">
        <f>ROUND(ACOS(COS(RADIANS(90-VLOOKUP(B410,Centerpoints!$A$2:$F$259,5,0)))*COS(RADIANS(90-VLOOKUP(C410,Centerpoints!$A$2:$F$259,5,0)))+SIN(RADIANS(90-VLOOKUP(B410,Centerpoints!$A$2:$F$259,5,0)))*SIN(RADIANS(90-VLOOKUP(C410,Centerpoints!$A$2:$F$259,5,0)))*COS(RADIANS(VLOOKUP(B410,Centerpoints!$A$2:$F$259,6,0)-VLOOKUP(C410,Centerpoints!$A$2:$F$259,6,0))))*6371,0)</f>
        <v>1211</v>
      </c>
      <c r="E410" t="str">
        <f>IF(ISNA(VLOOKUP(LEFT(A410,LEN(A410)),$N$2:$N$270,1,0)),IF(D410&gt;'Costs and losses lines'!$E$32,"HVDC","HVAC"),"Subsea")</f>
        <v>HVDC</v>
      </c>
      <c r="F410" s="2">
        <f>ROUND(((HLOOKUP(E410,'Costs and losses lines'!$B$12:$D$14,2,0)*$J$2*D410)+(HLOOKUP(E410,'Costs and losses lines'!$B$12:$D$14,3,0)*$J$2*2))*'Costs and losses lines'!$E$24/1000,0)</f>
        <v>4699660</v>
      </c>
      <c r="G410" s="2">
        <f t="shared" si="12"/>
        <v>164488</v>
      </c>
      <c r="H410">
        <f>ROUND((HLOOKUP(E410,'Costs and losses lines'!$B$12:$D$17,4,0)/10000*D410)+(HLOOKUP(E410,'Costs and losses lines'!$B$12:$D$16,5,0)/100),3)</f>
        <v>5.5E-2</v>
      </c>
      <c r="I410" t="str">
        <f t="shared" si="13"/>
        <v>MEX-US</v>
      </c>
    </row>
    <row r="411" spans="1:9" x14ac:dyDescent="0.25">
      <c r="A411" t="s">
        <v>1176</v>
      </c>
      <c r="B411" t="s">
        <v>576</v>
      </c>
      <c r="C411" t="s">
        <v>639</v>
      </c>
      <c r="D411">
        <f>ROUND(ACOS(COS(RADIANS(90-VLOOKUP(B411,Centerpoints!$A$2:$F$259,5,0)))*COS(RADIANS(90-VLOOKUP(C411,Centerpoints!$A$2:$F$259,5,0)))+SIN(RADIANS(90-VLOOKUP(B411,Centerpoints!$A$2:$F$259,5,0)))*SIN(RADIANS(90-VLOOKUP(C411,Centerpoints!$A$2:$F$259,5,0)))*COS(RADIANS(VLOOKUP(B411,Centerpoints!$A$2:$F$259,6,0)-VLOOKUP(C411,Centerpoints!$A$2:$F$259,6,0))))*6371,0)</f>
        <v>1227</v>
      </c>
      <c r="E411" t="str">
        <f>IF(ISNA(VLOOKUP(LEFT(A411,LEN(A411)),$N$2:$N$270,1,0)),IF(D411&gt;'Costs and losses lines'!$E$32,"HVDC","HVAC"),"Subsea")</f>
        <v>HVDC</v>
      </c>
      <c r="F411" s="2">
        <f>ROUND(((HLOOKUP(E411,'Costs and losses lines'!$B$12:$D$14,2,0)*$J$2*D411)+(HLOOKUP(E411,'Costs and losses lines'!$B$12:$D$14,3,0)*$J$2*2))*'Costs and losses lines'!$E$24/1000,0)</f>
        <v>4729510</v>
      </c>
      <c r="G411" s="2">
        <f t="shared" si="12"/>
        <v>165533</v>
      </c>
      <c r="H411">
        <f>ROUND((HLOOKUP(E411,'Costs and losses lines'!$B$12:$D$17,4,0)/10000*D411)+(HLOOKUP(E411,'Costs and losses lines'!$B$12:$D$16,5,0)/100),3)</f>
        <v>5.6000000000000001E-2</v>
      </c>
      <c r="I411" t="str">
        <f t="shared" si="13"/>
        <v>CAN-SK-US</v>
      </c>
    </row>
    <row r="412" spans="1:9" x14ac:dyDescent="0.25">
      <c r="A412" t="s">
        <v>1177</v>
      </c>
      <c r="B412" t="s">
        <v>573</v>
      </c>
      <c r="C412" t="s">
        <v>576</v>
      </c>
      <c r="D412">
        <f>ROUND(ACOS(COS(RADIANS(90-VLOOKUP(B412,Centerpoints!$A$2:$F$259,5,0)))*COS(RADIANS(90-VLOOKUP(C412,Centerpoints!$A$2:$F$259,5,0)))+SIN(RADIANS(90-VLOOKUP(B412,Centerpoints!$A$2:$F$259,5,0)))*SIN(RADIANS(90-VLOOKUP(C412,Centerpoints!$A$2:$F$259,5,0)))*COS(RADIANS(VLOOKUP(B412,Centerpoints!$A$2:$F$259,6,0)-VLOOKUP(C412,Centerpoints!$A$2:$F$259,6,0))))*6371,0)</f>
        <v>1231</v>
      </c>
      <c r="E412" t="str">
        <f>IF(ISNA(VLOOKUP(LEFT(A412,LEN(A412)),$N$2:$N$270,1,0)),IF(D412&gt;'Costs and losses lines'!$E$32,"HVDC","HVAC"),"Subsea")</f>
        <v>HVDC</v>
      </c>
      <c r="F412" s="2">
        <f>ROUND(((HLOOKUP(E412,'Costs and losses lines'!$B$12:$D$14,2,0)*$J$2*D412)+(HLOOKUP(E412,'Costs and losses lines'!$B$12:$D$14,3,0)*$J$2*2))*'Costs and losses lines'!$E$24/1000,0)</f>
        <v>4736972</v>
      </c>
      <c r="G412" s="2">
        <f t="shared" si="12"/>
        <v>165794</v>
      </c>
      <c r="H412">
        <f>ROUND((HLOOKUP(E412,'Costs and losses lines'!$B$12:$D$17,4,0)/10000*D412)+(HLOOKUP(E412,'Costs and losses lines'!$B$12:$D$16,5,0)/100),3)</f>
        <v>5.6000000000000001E-2</v>
      </c>
      <c r="I412" t="str">
        <f t="shared" si="13"/>
        <v>CAN-NO-CA</v>
      </c>
    </row>
    <row r="413" spans="1:9" x14ac:dyDescent="0.25">
      <c r="A413" t="s">
        <v>1178</v>
      </c>
      <c r="B413" t="s">
        <v>566</v>
      </c>
      <c r="C413" t="s">
        <v>544</v>
      </c>
      <c r="D413">
        <f>ROUND(ACOS(COS(RADIANS(90-VLOOKUP(B413,Centerpoints!$A$2:$F$259,5,0)))*COS(RADIANS(90-VLOOKUP(C413,Centerpoints!$A$2:$F$259,5,0)))+SIN(RADIANS(90-VLOOKUP(B413,Centerpoints!$A$2:$F$259,5,0)))*SIN(RADIANS(90-VLOOKUP(C413,Centerpoints!$A$2:$F$259,5,0)))*COS(RADIANS(VLOOKUP(B413,Centerpoints!$A$2:$F$259,6,0)-VLOOKUP(C413,Centerpoints!$A$2:$F$259,6,0))))*6371,0)</f>
        <v>1238</v>
      </c>
      <c r="E413" t="str">
        <f>IF(ISNA(VLOOKUP(LEFT(A413,LEN(A413)),$N$2:$N$270,1,0)),IF(D413&gt;'Costs and losses lines'!$E$32,"HVDC","HVAC"),"Subsea")</f>
        <v>HVDC</v>
      </c>
      <c r="F413" s="2">
        <f>ROUND(((HLOOKUP(E413,'Costs and losses lines'!$B$12:$D$14,2,0)*$J$2*D413)+(HLOOKUP(E413,'Costs and losses lines'!$B$12:$D$14,3,0)*$J$2*2))*'Costs and losses lines'!$E$24/1000,0)</f>
        <v>4750031</v>
      </c>
      <c r="G413" s="2">
        <f t="shared" si="12"/>
        <v>166251</v>
      </c>
      <c r="H413">
        <f>ROUND((HLOOKUP(E413,'Costs and losses lines'!$B$12:$D$17,4,0)/10000*D413)+(HLOOKUP(E413,'Costs and losses lines'!$B$12:$D$16,5,0)/100),3)</f>
        <v>5.6000000000000001E-2</v>
      </c>
      <c r="I413" t="str">
        <f t="shared" si="13"/>
        <v>BRA-SO</v>
      </c>
    </row>
    <row r="414" spans="1:9" x14ac:dyDescent="0.25">
      <c r="A414" t="s">
        <v>1179</v>
      </c>
      <c r="B414" t="s">
        <v>489</v>
      </c>
      <c r="C414" t="s">
        <v>549</v>
      </c>
      <c r="D414">
        <f>ROUND(ACOS(COS(RADIANS(90-VLOOKUP(B414,Centerpoints!$A$2:$F$259,5,0)))*COS(RADIANS(90-VLOOKUP(C414,Centerpoints!$A$2:$F$259,5,0)))+SIN(RADIANS(90-VLOOKUP(B414,Centerpoints!$A$2:$F$259,5,0)))*SIN(RADIANS(90-VLOOKUP(C414,Centerpoints!$A$2:$F$259,5,0)))*COS(RADIANS(VLOOKUP(B414,Centerpoints!$A$2:$F$259,6,0)-VLOOKUP(C414,Centerpoints!$A$2:$F$259,6,0))))*6371,0)</f>
        <v>1251</v>
      </c>
      <c r="E414" t="str">
        <f>IF(ISNA(VLOOKUP(LEFT(A414,LEN(A414)),$N$2:$N$270,1,0)),IF(D414&gt;'Costs and losses lines'!$E$32,"HVDC","HVAC"),"Subsea")</f>
        <v>HVDC</v>
      </c>
      <c r="F414" s="2">
        <f>ROUND(((HLOOKUP(E414,'Costs and losses lines'!$B$12:$D$14,2,0)*$J$2*D414)+(HLOOKUP(E414,'Costs and losses lines'!$B$12:$D$14,3,0)*$J$2*2))*'Costs and losses lines'!$E$24/1000,0)</f>
        <v>4774284</v>
      </c>
      <c r="G414" s="2">
        <f t="shared" si="12"/>
        <v>167100</v>
      </c>
      <c r="H414">
        <f>ROUND((HLOOKUP(E414,'Costs and losses lines'!$B$12:$D$17,4,0)/10000*D414)+(HLOOKUP(E414,'Costs and losses lines'!$B$12:$D$16,5,0)/100),3)</f>
        <v>5.7000000000000002E-2</v>
      </c>
      <c r="I414" t="str">
        <f t="shared" si="13"/>
        <v>MOZ</v>
      </c>
    </row>
    <row r="415" spans="1:9" x14ac:dyDescent="0.25">
      <c r="A415" t="s">
        <v>1180</v>
      </c>
      <c r="B415" t="s">
        <v>600</v>
      </c>
      <c r="C415" t="s">
        <v>605</v>
      </c>
      <c r="D415">
        <f>ROUND(ACOS(COS(RADIANS(90-VLOOKUP(B415,Centerpoints!$A$2:$F$259,5,0)))*COS(RADIANS(90-VLOOKUP(C415,Centerpoints!$A$2:$F$259,5,0)))+SIN(RADIANS(90-VLOOKUP(B415,Centerpoints!$A$2:$F$259,5,0)))*SIN(RADIANS(90-VLOOKUP(C415,Centerpoints!$A$2:$F$259,5,0)))*COS(RADIANS(VLOOKUP(B415,Centerpoints!$A$2:$F$259,6,0)-VLOOKUP(C415,Centerpoints!$A$2:$F$259,6,0))))*6371,0)</f>
        <v>1251</v>
      </c>
      <c r="E415" t="str">
        <f>IF(ISNA(VLOOKUP(LEFT(A415,LEN(A415)),$N$2:$N$270,1,0)),IF(D415&gt;'Costs and losses lines'!$E$32,"HVDC","HVAC"),"Subsea")</f>
        <v>HVDC</v>
      </c>
      <c r="F415" s="2">
        <f>ROUND(((HLOOKUP(E415,'Costs and losses lines'!$B$12:$D$14,2,0)*$J$2*D415)+(HLOOKUP(E415,'Costs and losses lines'!$B$12:$D$14,3,0)*$J$2*2))*'Costs and losses lines'!$E$24/1000,0)</f>
        <v>4774284</v>
      </c>
      <c r="G415" s="2">
        <f t="shared" si="12"/>
        <v>167100</v>
      </c>
      <c r="H415">
        <f>ROUND((HLOOKUP(E415,'Costs and losses lines'!$B$12:$D$17,4,0)/10000*D415)+(HLOOKUP(E415,'Costs and losses lines'!$B$12:$D$16,5,0)/100),3)</f>
        <v>5.7000000000000002E-2</v>
      </c>
      <c r="I415" t="str">
        <f t="shared" si="13"/>
        <v>CHN-SC-CH</v>
      </c>
    </row>
    <row r="416" spans="1:9" x14ac:dyDescent="0.25">
      <c r="A416" t="s">
        <v>1181</v>
      </c>
      <c r="B416" t="s">
        <v>605</v>
      </c>
      <c r="C416" t="s">
        <v>609</v>
      </c>
      <c r="D416">
        <f>ROUND(ACOS(COS(RADIANS(90-VLOOKUP(B416,Centerpoints!$A$2:$F$259,5,0)))*COS(RADIANS(90-VLOOKUP(C416,Centerpoints!$A$2:$F$259,5,0)))+SIN(RADIANS(90-VLOOKUP(B416,Centerpoints!$A$2:$F$259,5,0)))*SIN(RADIANS(90-VLOOKUP(C416,Centerpoints!$A$2:$F$259,5,0)))*COS(RADIANS(VLOOKUP(B416,Centerpoints!$A$2:$F$259,6,0)-VLOOKUP(C416,Centerpoints!$A$2:$F$259,6,0))))*6371,0)</f>
        <v>1251</v>
      </c>
      <c r="E416" t="str">
        <f>IF(ISNA(VLOOKUP(LEFT(A416,LEN(A416)),$N$2:$N$270,1,0)),IF(D416&gt;'Costs and losses lines'!$E$32,"HVDC","HVAC"),"Subsea")</f>
        <v>HVDC</v>
      </c>
      <c r="F416" s="2">
        <f>ROUND(((HLOOKUP(E416,'Costs and losses lines'!$B$12:$D$14,2,0)*$J$2*D416)+(HLOOKUP(E416,'Costs and losses lines'!$B$12:$D$14,3,0)*$J$2*2))*'Costs and losses lines'!$E$24/1000,0)</f>
        <v>4774284</v>
      </c>
      <c r="G416" s="2">
        <f t="shared" si="12"/>
        <v>167100</v>
      </c>
      <c r="H416">
        <f>ROUND((HLOOKUP(E416,'Costs and losses lines'!$B$12:$D$17,4,0)/10000*D416)+(HLOOKUP(E416,'Costs and losses lines'!$B$12:$D$16,5,0)/100),3)</f>
        <v>5.7000000000000002E-2</v>
      </c>
      <c r="I416" t="str">
        <f t="shared" si="13"/>
        <v>CHN-TI-CH</v>
      </c>
    </row>
    <row r="417" spans="1:9" x14ac:dyDescent="0.25">
      <c r="A417" t="s">
        <v>1182</v>
      </c>
      <c r="B417" t="s">
        <v>599</v>
      </c>
      <c r="C417" t="s">
        <v>605</v>
      </c>
      <c r="D417">
        <f>ROUND(ACOS(COS(RADIANS(90-VLOOKUP(B417,Centerpoints!$A$2:$F$259,5,0)))*COS(RADIANS(90-VLOOKUP(C417,Centerpoints!$A$2:$F$259,5,0)))+SIN(RADIANS(90-VLOOKUP(B417,Centerpoints!$A$2:$F$259,5,0)))*SIN(RADIANS(90-VLOOKUP(C417,Centerpoints!$A$2:$F$259,5,0)))*COS(RADIANS(VLOOKUP(B417,Centerpoints!$A$2:$F$259,6,0)-VLOOKUP(C417,Centerpoints!$A$2:$F$259,6,0))))*6371,0)</f>
        <v>1259</v>
      </c>
      <c r="E417" t="str">
        <f>IF(ISNA(VLOOKUP(LEFT(A417,LEN(A417)),$N$2:$N$270,1,0)),IF(D417&gt;'Costs and losses lines'!$E$32,"HVDC","HVAC"),"Subsea")</f>
        <v>HVDC</v>
      </c>
      <c r="F417" s="2">
        <f>ROUND(((HLOOKUP(E417,'Costs and losses lines'!$B$12:$D$14,2,0)*$J$2*D417)+(HLOOKUP(E417,'Costs and losses lines'!$B$12:$D$14,3,0)*$J$2*2))*'Costs and losses lines'!$E$24/1000,0)</f>
        <v>4789209</v>
      </c>
      <c r="G417" s="2">
        <f t="shared" si="12"/>
        <v>167622</v>
      </c>
      <c r="H417">
        <f>ROUND((HLOOKUP(E417,'Costs and losses lines'!$B$12:$D$17,4,0)/10000*D417)+(HLOOKUP(E417,'Costs and losses lines'!$B$12:$D$16,5,0)/100),3)</f>
        <v>5.7000000000000002E-2</v>
      </c>
      <c r="I417" t="str">
        <f t="shared" si="13"/>
        <v>CHN-QI-CH</v>
      </c>
    </row>
    <row r="418" spans="1:9" x14ac:dyDescent="0.25">
      <c r="A418" t="s">
        <v>1183</v>
      </c>
      <c r="B418" t="s">
        <v>568</v>
      </c>
      <c r="C418" t="s">
        <v>573</v>
      </c>
      <c r="D418">
        <f>ROUND(ACOS(COS(RADIANS(90-VLOOKUP(B418,Centerpoints!$A$2:$F$259,5,0)))*COS(RADIANS(90-VLOOKUP(C418,Centerpoints!$A$2:$F$259,5,0)))+SIN(RADIANS(90-VLOOKUP(B418,Centerpoints!$A$2:$F$259,5,0)))*SIN(RADIANS(90-VLOOKUP(C418,Centerpoints!$A$2:$F$259,5,0)))*COS(RADIANS(VLOOKUP(B418,Centerpoints!$A$2:$F$259,6,0)-VLOOKUP(C418,Centerpoints!$A$2:$F$259,6,0))))*6371,0)</f>
        <v>1263</v>
      </c>
      <c r="E418" t="str">
        <f>IF(ISNA(VLOOKUP(LEFT(A418,LEN(A418)),$N$2:$N$270,1,0)),IF(D418&gt;'Costs and losses lines'!$E$32,"HVDC","HVAC"),"Subsea")</f>
        <v>HVDC</v>
      </c>
      <c r="F418" s="2">
        <f>ROUND(((HLOOKUP(E418,'Costs and losses lines'!$B$12:$D$14,2,0)*$J$2*D418)+(HLOOKUP(E418,'Costs and losses lines'!$B$12:$D$14,3,0)*$J$2*2))*'Costs and losses lines'!$E$24/1000,0)</f>
        <v>4796671</v>
      </c>
      <c r="G418" s="2">
        <f t="shared" si="12"/>
        <v>167883</v>
      </c>
      <c r="H418">
        <f>ROUND((HLOOKUP(E418,'Costs and losses lines'!$B$12:$D$17,4,0)/10000*D418)+(HLOOKUP(E418,'Costs and losses lines'!$B$12:$D$16,5,0)/100),3)</f>
        <v>5.7000000000000002E-2</v>
      </c>
      <c r="I418" t="str">
        <f t="shared" si="13"/>
        <v>CAN-AB-CA</v>
      </c>
    </row>
    <row r="419" spans="1:9" x14ac:dyDescent="0.25">
      <c r="A419" t="s">
        <v>1184</v>
      </c>
      <c r="B419" t="s">
        <v>576</v>
      </c>
      <c r="C419" t="s">
        <v>637</v>
      </c>
      <c r="D419">
        <f>ROUND(ACOS(COS(RADIANS(90-VLOOKUP(B419,Centerpoints!$A$2:$F$259,5,0)))*COS(RADIANS(90-VLOOKUP(C419,Centerpoints!$A$2:$F$259,5,0)))+SIN(RADIANS(90-VLOOKUP(B419,Centerpoints!$A$2:$F$259,5,0)))*SIN(RADIANS(90-VLOOKUP(C419,Centerpoints!$A$2:$F$259,5,0)))*COS(RADIANS(VLOOKUP(B419,Centerpoints!$A$2:$F$259,6,0)-VLOOKUP(C419,Centerpoints!$A$2:$F$259,6,0))))*6371,0)</f>
        <v>1267</v>
      </c>
      <c r="E419" t="str">
        <f>IF(ISNA(VLOOKUP(LEFT(A419,LEN(A419)),$N$2:$N$270,1,0)),IF(D419&gt;'Costs and losses lines'!$E$32,"HVDC","HVAC"),"Subsea")</f>
        <v>HVDC</v>
      </c>
      <c r="F419" s="2">
        <f>ROUND(((HLOOKUP(E419,'Costs and losses lines'!$B$12:$D$14,2,0)*$J$2*D419)+(HLOOKUP(E419,'Costs and losses lines'!$B$12:$D$14,3,0)*$J$2*2))*'Costs and losses lines'!$E$24/1000,0)</f>
        <v>4804134</v>
      </c>
      <c r="G419" s="2">
        <f t="shared" si="12"/>
        <v>168145</v>
      </c>
      <c r="H419">
        <f>ROUND((HLOOKUP(E419,'Costs and losses lines'!$B$12:$D$17,4,0)/10000*D419)+(HLOOKUP(E419,'Costs and losses lines'!$B$12:$D$16,5,0)/100),3)</f>
        <v>5.7000000000000002E-2</v>
      </c>
      <c r="I419" t="str">
        <f t="shared" si="13"/>
        <v>CAN-SK-US</v>
      </c>
    </row>
    <row r="420" spans="1:9" x14ac:dyDescent="0.25">
      <c r="A420" t="s">
        <v>1185</v>
      </c>
      <c r="B420" t="s">
        <v>598</v>
      </c>
      <c r="C420" t="s">
        <v>601</v>
      </c>
      <c r="D420">
        <f>ROUND(ACOS(COS(RADIANS(90-VLOOKUP(B420,Centerpoints!$A$2:$F$259,5,0)))*COS(RADIANS(90-VLOOKUP(C420,Centerpoints!$A$2:$F$259,5,0)))+SIN(RADIANS(90-VLOOKUP(B420,Centerpoints!$A$2:$F$259,5,0)))*SIN(RADIANS(90-VLOOKUP(C420,Centerpoints!$A$2:$F$259,5,0)))*COS(RADIANS(VLOOKUP(B420,Centerpoints!$A$2:$F$259,6,0)-VLOOKUP(C420,Centerpoints!$A$2:$F$259,6,0))))*6371,0)</f>
        <v>1270</v>
      </c>
      <c r="E420" t="str">
        <f>IF(ISNA(VLOOKUP(LEFT(A420,LEN(A420)),$N$2:$N$270,1,0)),IF(D420&gt;'Costs and losses lines'!$E$32,"HVDC","HVAC"),"Subsea")</f>
        <v>HVDC</v>
      </c>
      <c r="F420" s="2">
        <f>ROUND(((HLOOKUP(E420,'Costs and losses lines'!$B$12:$D$14,2,0)*$J$2*D420)+(HLOOKUP(E420,'Costs and losses lines'!$B$12:$D$14,3,0)*$J$2*2))*'Costs and losses lines'!$E$24/1000,0)</f>
        <v>4809731</v>
      </c>
      <c r="G420" s="2">
        <f t="shared" si="12"/>
        <v>168341</v>
      </c>
      <c r="H420">
        <f>ROUND((HLOOKUP(E420,'Costs and losses lines'!$B$12:$D$17,4,0)/10000*D420)+(HLOOKUP(E420,'Costs and losses lines'!$B$12:$D$16,5,0)/100),3)</f>
        <v>5.7000000000000002E-2</v>
      </c>
      <c r="I420" t="str">
        <f t="shared" si="13"/>
        <v>CHN-NI-CH</v>
      </c>
    </row>
    <row r="421" spans="1:9" x14ac:dyDescent="0.25">
      <c r="A421" t="s">
        <v>1186</v>
      </c>
      <c r="B421" t="s">
        <v>608</v>
      </c>
      <c r="C421" t="s">
        <v>626</v>
      </c>
      <c r="D421">
        <f>ROUND(ACOS(COS(RADIANS(90-VLOOKUP(B421,Centerpoints!$A$2:$F$259,5,0)))*COS(RADIANS(90-VLOOKUP(C421,Centerpoints!$A$2:$F$259,5,0)))+SIN(RADIANS(90-VLOOKUP(B421,Centerpoints!$A$2:$F$259,5,0)))*SIN(RADIANS(90-VLOOKUP(C421,Centerpoints!$A$2:$F$259,5,0)))*COS(RADIANS(VLOOKUP(B421,Centerpoints!$A$2:$F$259,6,0)-VLOOKUP(C421,Centerpoints!$A$2:$F$259,6,0))))*6371,0)</f>
        <v>1291</v>
      </c>
      <c r="E421" t="str">
        <f>IF(ISNA(VLOOKUP(LEFT(A421,LEN(A421)),$N$2:$N$270,1,0)),IF(D421&gt;'Costs and losses lines'!$E$32,"HVDC","HVAC"),"Subsea")</f>
        <v>HVDC</v>
      </c>
      <c r="F421" s="2">
        <f>ROUND(((HLOOKUP(E421,'Costs and losses lines'!$B$12:$D$14,2,0)*$J$2*D421)+(HLOOKUP(E421,'Costs and losses lines'!$B$12:$D$14,3,0)*$J$2*2))*'Costs and losses lines'!$E$24/1000,0)</f>
        <v>4848908</v>
      </c>
      <c r="G421" s="2">
        <f t="shared" si="12"/>
        <v>169712</v>
      </c>
      <c r="H421">
        <f>ROUND((HLOOKUP(E421,'Costs and losses lines'!$B$12:$D$17,4,0)/10000*D421)+(HLOOKUP(E421,'Costs and losses lines'!$B$12:$D$16,5,0)/100),3)</f>
        <v>5.8000000000000003E-2</v>
      </c>
      <c r="I421" t="str">
        <f t="shared" si="13"/>
        <v>CHN-XI-RU</v>
      </c>
    </row>
    <row r="422" spans="1:9" x14ac:dyDescent="0.25">
      <c r="A422" t="s">
        <v>1187</v>
      </c>
      <c r="B422" t="s">
        <v>558</v>
      </c>
      <c r="C422" t="s">
        <v>564</v>
      </c>
      <c r="D422">
        <f>ROUND(ACOS(COS(RADIANS(90-VLOOKUP(B422,Centerpoints!$A$2:$F$259,5,0)))*COS(RADIANS(90-VLOOKUP(C422,Centerpoints!$A$2:$F$259,5,0)))+SIN(RADIANS(90-VLOOKUP(B422,Centerpoints!$A$2:$F$259,5,0)))*SIN(RADIANS(90-VLOOKUP(C422,Centerpoints!$A$2:$F$259,5,0)))*COS(RADIANS(VLOOKUP(B422,Centerpoints!$A$2:$F$259,6,0)-VLOOKUP(C422,Centerpoints!$A$2:$F$259,6,0))))*6371,0)</f>
        <v>1293</v>
      </c>
      <c r="E422" t="str">
        <f>IF(ISNA(VLOOKUP(LEFT(A422,LEN(A422)),$N$2:$N$270,1,0)),IF(D422&gt;'Costs and losses lines'!$E$32,"HVDC","HVAC"),"Subsea")</f>
        <v>HVDC</v>
      </c>
      <c r="F422" s="2">
        <f>ROUND(((HLOOKUP(E422,'Costs and losses lines'!$B$12:$D$14,2,0)*$J$2*D422)+(HLOOKUP(E422,'Costs and losses lines'!$B$12:$D$14,3,0)*$J$2*2))*'Costs and losses lines'!$E$24/1000,0)</f>
        <v>4852640</v>
      </c>
      <c r="G422" s="2">
        <f t="shared" si="12"/>
        <v>169842</v>
      </c>
      <c r="H422">
        <f>ROUND((HLOOKUP(E422,'Costs and losses lines'!$B$12:$D$17,4,0)/10000*D422)+(HLOOKUP(E422,'Costs and losses lines'!$B$12:$D$16,5,0)/100),3)</f>
        <v>5.8000000000000003E-2</v>
      </c>
      <c r="I422" t="str">
        <f t="shared" si="13"/>
        <v>BRA-CN-BR</v>
      </c>
    </row>
    <row r="423" spans="1:9" x14ac:dyDescent="0.25">
      <c r="A423" t="s">
        <v>1188</v>
      </c>
      <c r="B423" t="s">
        <v>611</v>
      </c>
      <c r="C423" t="s">
        <v>613</v>
      </c>
      <c r="D423">
        <f>ROUND(ACOS(COS(RADIANS(90-VLOOKUP(B423,Centerpoints!$A$2:$F$259,5,0)))*COS(RADIANS(90-VLOOKUP(C423,Centerpoints!$A$2:$F$259,5,0)))+SIN(RADIANS(90-VLOOKUP(B423,Centerpoints!$A$2:$F$259,5,0)))*SIN(RADIANS(90-VLOOKUP(C423,Centerpoints!$A$2:$F$259,5,0)))*COS(RADIANS(VLOOKUP(B423,Centerpoints!$A$2:$F$259,6,0)-VLOOKUP(C423,Centerpoints!$A$2:$F$259,6,0))))*6371,0)</f>
        <v>1306</v>
      </c>
      <c r="E423" t="str">
        <f>IF(ISNA(VLOOKUP(LEFT(A423,LEN(A423)),$N$2:$N$270,1,0)),IF(D423&gt;'Costs and losses lines'!$E$32,"HVDC","HVAC"),"Subsea")</f>
        <v>HVDC</v>
      </c>
      <c r="F423" s="2">
        <f>ROUND(((HLOOKUP(E423,'Costs and losses lines'!$B$12:$D$14,2,0)*$J$2*D423)+(HLOOKUP(E423,'Costs and losses lines'!$B$12:$D$14,3,0)*$J$2*2))*'Costs and losses lines'!$E$24/1000,0)</f>
        <v>4876893</v>
      </c>
      <c r="G423" s="2">
        <f t="shared" si="12"/>
        <v>170691</v>
      </c>
      <c r="H423">
        <f>ROUND((HLOOKUP(E423,'Costs and losses lines'!$B$12:$D$17,4,0)/10000*D423)+(HLOOKUP(E423,'Costs and losses lines'!$B$12:$D$16,5,0)/100),3)</f>
        <v>5.8999999999999997E-2</v>
      </c>
      <c r="I423" t="str">
        <f t="shared" si="13"/>
        <v>IND-EA-IN</v>
      </c>
    </row>
    <row r="424" spans="1:9" x14ac:dyDescent="0.25">
      <c r="A424" t="s">
        <v>1189</v>
      </c>
      <c r="B424" t="s">
        <v>400</v>
      </c>
      <c r="C424" t="s">
        <v>538</v>
      </c>
      <c r="D424">
        <f>ROUND(ACOS(COS(RADIANS(90-VLOOKUP(B424,Centerpoints!$A$2:$F$259,5,0)))*COS(RADIANS(90-VLOOKUP(C424,Centerpoints!$A$2:$F$259,5,0)))+SIN(RADIANS(90-VLOOKUP(B424,Centerpoints!$A$2:$F$259,5,0)))*SIN(RADIANS(90-VLOOKUP(C424,Centerpoints!$A$2:$F$259,5,0)))*COS(RADIANS(VLOOKUP(B424,Centerpoints!$A$2:$F$259,6,0)-VLOOKUP(C424,Centerpoints!$A$2:$F$259,6,0))))*6371,0)</f>
        <v>1310</v>
      </c>
      <c r="E424" t="str">
        <f>IF(ISNA(VLOOKUP(LEFT(A424,LEN(A424)),$N$2:$N$270,1,0)),IF(D424&gt;'Costs and losses lines'!$E$32,"HVDC","HVAC"),"Subsea")</f>
        <v>HVDC</v>
      </c>
      <c r="F424" s="2">
        <f>ROUND(((HLOOKUP(E424,'Costs and losses lines'!$B$12:$D$14,2,0)*$J$2*D424)+(HLOOKUP(E424,'Costs and losses lines'!$B$12:$D$14,3,0)*$J$2*2))*'Costs and losses lines'!$E$24/1000,0)</f>
        <v>4884355</v>
      </c>
      <c r="G424" s="2">
        <f t="shared" si="12"/>
        <v>170952</v>
      </c>
      <c r="H424">
        <f>ROUND((HLOOKUP(E424,'Costs and losses lines'!$B$12:$D$17,4,0)/10000*D424)+(HLOOKUP(E424,'Costs and losses lines'!$B$12:$D$16,5,0)/100),3)</f>
        <v>5.8999999999999997E-2</v>
      </c>
      <c r="I424" t="str">
        <f t="shared" si="13"/>
        <v>ARM</v>
      </c>
    </row>
    <row r="425" spans="1:9" x14ac:dyDescent="0.25">
      <c r="A425" t="s">
        <v>1190</v>
      </c>
      <c r="B425" t="s">
        <v>445</v>
      </c>
      <c r="C425" t="s">
        <v>538</v>
      </c>
      <c r="D425">
        <f>ROUND(ACOS(COS(RADIANS(90-VLOOKUP(B425,Centerpoints!$A$2:$F$259,5,0)))*COS(RADIANS(90-VLOOKUP(C425,Centerpoints!$A$2:$F$259,5,0)))+SIN(RADIANS(90-VLOOKUP(B425,Centerpoints!$A$2:$F$259,5,0)))*SIN(RADIANS(90-VLOOKUP(C425,Centerpoints!$A$2:$F$259,5,0)))*COS(RADIANS(VLOOKUP(B425,Centerpoints!$A$2:$F$259,6,0)-VLOOKUP(C425,Centerpoints!$A$2:$F$259,6,0))))*6371,0)</f>
        <v>1316</v>
      </c>
      <c r="E425" t="str">
        <f>IF(ISNA(VLOOKUP(LEFT(A425,LEN(A425)),$N$2:$N$270,1,0)),IF(D425&gt;'Costs and losses lines'!$E$32,"HVDC","HVAC"),"Subsea")</f>
        <v>HVDC</v>
      </c>
      <c r="F425" s="2">
        <f>ROUND(((HLOOKUP(E425,'Costs and losses lines'!$B$12:$D$14,2,0)*$J$2*D425)+(HLOOKUP(E425,'Costs and losses lines'!$B$12:$D$14,3,0)*$J$2*2))*'Costs and losses lines'!$E$24/1000,0)</f>
        <v>4895549</v>
      </c>
      <c r="G425" s="2">
        <f t="shared" si="12"/>
        <v>171344</v>
      </c>
      <c r="H425">
        <f>ROUND((HLOOKUP(E425,'Costs and losses lines'!$B$12:$D$17,4,0)/10000*D425)+(HLOOKUP(E425,'Costs and losses lines'!$B$12:$D$16,5,0)/100),3)</f>
        <v>5.8999999999999997E-2</v>
      </c>
      <c r="I425" t="str">
        <f t="shared" si="13"/>
        <v>GEO</v>
      </c>
    </row>
    <row r="426" spans="1:9" x14ac:dyDescent="0.25">
      <c r="A426" t="s">
        <v>1191</v>
      </c>
      <c r="B426" t="s">
        <v>584</v>
      </c>
      <c r="C426" t="s">
        <v>594</v>
      </c>
      <c r="D426">
        <f>ROUND(ACOS(COS(RADIANS(90-VLOOKUP(B426,Centerpoints!$A$2:$F$259,5,0)))*COS(RADIANS(90-VLOOKUP(C426,Centerpoints!$A$2:$F$259,5,0)))+SIN(RADIANS(90-VLOOKUP(B426,Centerpoints!$A$2:$F$259,5,0)))*SIN(RADIANS(90-VLOOKUP(C426,Centerpoints!$A$2:$F$259,5,0)))*COS(RADIANS(VLOOKUP(B426,Centerpoints!$A$2:$F$259,6,0)-VLOOKUP(C426,Centerpoints!$A$2:$F$259,6,0))))*6371,0)</f>
        <v>1317</v>
      </c>
      <c r="E426" t="str">
        <f>IF(ISNA(VLOOKUP(LEFT(A426,LEN(A426)),$N$2:$N$270,1,0)),IF(D426&gt;'Costs and losses lines'!$E$32,"HVDC","HVAC"),"Subsea")</f>
        <v>HVDC</v>
      </c>
      <c r="F426" s="2">
        <f>ROUND(((HLOOKUP(E426,'Costs and losses lines'!$B$12:$D$14,2,0)*$J$2*D426)+(HLOOKUP(E426,'Costs and losses lines'!$B$12:$D$14,3,0)*$J$2*2))*'Costs and losses lines'!$E$24/1000,0)</f>
        <v>4897414</v>
      </c>
      <c r="G426" s="2">
        <f t="shared" si="12"/>
        <v>171409</v>
      </c>
      <c r="H426">
        <f>ROUND((HLOOKUP(E426,'Costs and losses lines'!$B$12:$D$17,4,0)/10000*D426)+(HLOOKUP(E426,'Costs and losses lines'!$B$12:$D$16,5,0)/100),3)</f>
        <v>5.8999999999999997E-2</v>
      </c>
      <c r="I426" t="str">
        <f t="shared" si="13"/>
        <v>CHN-GU-CH</v>
      </c>
    </row>
    <row r="427" spans="1:9" x14ac:dyDescent="0.25">
      <c r="A427" t="s">
        <v>1192</v>
      </c>
      <c r="B427" t="s">
        <v>464</v>
      </c>
      <c r="C427" t="s">
        <v>512</v>
      </c>
      <c r="D427">
        <f>ROUND(ACOS(COS(RADIANS(90-VLOOKUP(B427,Centerpoints!$A$2:$F$259,5,0)))*COS(RADIANS(90-VLOOKUP(C427,Centerpoints!$A$2:$F$259,5,0)))+SIN(RADIANS(90-VLOOKUP(B427,Centerpoints!$A$2:$F$259,5,0)))*SIN(RADIANS(90-VLOOKUP(C427,Centerpoints!$A$2:$F$259,5,0)))*COS(RADIANS(VLOOKUP(B427,Centerpoints!$A$2:$F$259,6,0)-VLOOKUP(C427,Centerpoints!$A$2:$F$259,6,0))))*6371,0)</f>
        <v>1335</v>
      </c>
      <c r="E427" t="str">
        <f>IF(ISNA(VLOOKUP(LEFT(A427,LEN(A427)),$N$2:$N$270,1,0)),IF(D427&gt;'Costs and losses lines'!$E$32,"HVDC","HVAC"),"Subsea")</f>
        <v>HVDC</v>
      </c>
      <c r="F427" s="2">
        <f>ROUND(((HLOOKUP(E427,'Costs and losses lines'!$B$12:$D$14,2,0)*$J$2*D427)+(HLOOKUP(E427,'Costs and losses lines'!$B$12:$D$14,3,0)*$J$2*2))*'Costs and losses lines'!$E$24/1000,0)</f>
        <v>4930995</v>
      </c>
      <c r="G427" s="2">
        <f t="shared" si="12"/>
        <v>172585</v>
      </c>
      <c r="H427">
        <f>ROUND((HLOOKUP(E427,'Costs and losses lines'!$B$12:$D$17,4,0)/10000*D427)+(HLOOKUP(E427,'Costs and losses lines'!$B$12:$D$16,5,0)/100),3)</f>
        <v>0.06</v>
      </c>
      <c r="I427" t="str">
        <f t="shared" si="13"/>
        <v>JOR</v>
      </c>
    </row>
    <row r="428" spans="1:9" x14ac:dyDescent="0.25">
      <c r="A428" t="s">
        <v>1193</v>
      </c>
      <c r="B428" t="s">
        <v>489</v>
      </c>
      <c r="C428" t="s">
        <v>479</v>
      </c>
      <c r="D428">
        <f>ROUND(ACOS(COS(RADIANS(90-VLOOKUP(B428,Centerpoints!$A$2:$F$259,5,0)))*COS(RADIANS(90-VLOOKUP(C428,Centerpoints!$A$2:$F$259,5,0)))+SIN(RADIANS(90-VLOOKUP(B428,Centerpoints!$A$2:$F$259,5,0)))*SIN(RADIANS(90-VLOOKUP(C428,Centerpoints!$A$2:$F$259,5,0)))*COS(RADIANS(VLOOKUP(B428,Centerpoints!$A$2:$F$259,6,0)-VLOOKUP(C428,Centerpoints!$A$2:$F$259,6,0))))*6371,0)</f>
        <v>1340</v>
      </c>
      <c r="E428" t="str">
        <f>IF(ISNA(VLOOKUP(LEFT(A428,LEN(A428)),$N$2:$N$270,1,0)),IF(D428&gt;'Costs and losses lines'!$E$32,"HVDC","HVAC"),"Subsea")</f>
        <v>HVDC</v>
      </c>
      <c r="F428" s="2">
        <f>ROUND(((HLOOKUP(E428,'Costs and losses lines'!$B$12:$D$14,2,0)*$J$2*D428)+(HLOOKUP(E428,'Costs and losses lines'!$B$12:$D$14,3,0)*$J$2*2))*'Costs and losses lines'!$E$24/1000,0)</f>
        <v>4940323</v>
      </c>
      <c r="G428" s="2">
        <f t="shared" si="12"/>
        <v>172911</v>
      </c>
      <c r="H428">
        <f>ROUND((HLOOKUP(E428,'Costs and losses lines'!$B$12:$D$17,4,0)/10000*D428)+(HLOOKUP(E428,'Costs and losses lines'!$B$12:$D$16,5,0)/100),3)</f>
        <v>0.06</v>
      </c>
      <c r="I428" t="str">
        <f t="shared" si="13"/>
        <v>MOZ</v>
      </c>
    </row>
    <row r="429" spans="1:9" x14ac:dyDescent="0.25">
      <c r="A429" t="s">
        <v>1194</v>
      </c>
      <c r="B429" t="s">
        <v>399</v>
      </c>
      <c r="C429" t="s">
        <v>566</v>
      </c>
      <c r="D429">
        <f>ROUND(ACOS(COS(RADIANS(90-VLOOKUP(B429,Centerpoints!$A$2:$F$259,5,0)))*COS(RADIANS(90-VLOOKUP(C429,Centerpoints!$A$2:$F$259,5,0)))+SIN(RADIANS(90-VLOOKUP(B429,Centerpoints!$A$2:$F$259,5,0)))*SIN(RADIANS(90-VLOOKUP(C429,Centerpoints!$A$2:$F$259,5,0)))*COS(RADIANS(VLOOKUP(B429,Centerpoints!$A$2:$F$259,6,0)-VLOOKUP(C429,Centerpoints!$A$2:$F$259,6,0))))*6371,0)</f>
        <v>1343</v>
      </c>
      <c r="E429" t="str">
        <f>IF(ISNA(VLOOKUP(LEFT(A429,LEN(A429)),$N$2:$N$270,1,0)),IF(D429&gt;'Costs and losses lines'!$E$32,"HVDC","HVAC"),"Subsea")</f>
        <v>HVDC</v>
      </c>
      <c r="F429" s="2">
        <f>ROUND(((HLOOKUP(E429,'Costs and losses lines'!$B$12:$D$14,2,0)*$J$2*D429)+(HLOOKUP(E429,'Costs and losses lines'!$B$12:$D$14,3,0)*$J$2*2))*'Costs and losses lines'!$E$24/1000,0)</f>
        <v>4945920</v>
      </c>
      <c r="G429" s="2">
        <f t="shared" si="12"/>
        <v>173107</v>
      </c>
      <c r="H429">
        <f>ROUND((HLOOKUP(E429,'Costs and losses lines'!$B$12:$D$17,4,0)/10000*D429)+(HLOOKUP(E429,'Costs and losses lines'!$B$12:$D$16,5,0)/100),3)</f>
        <v>0.06</v>
      </c>
      <c r="I429" t="str">
        <f t="shared" si="13"/>
        <v>ARG-BR</v>
      </c>
    </row>
    <row r="430" spans="1:9" x14ac:dyDescent="0.25">
      <c r="A430" t="s">
        <v>1195</v>
      </c>
      <c r="B430" t="s">
        <v>585</v>
      </c>
      <c r="C430" t="s">
        <v>547</v>
      </c>
      <c r="D430">
        <f>ROUND(ACOS(COS(RADIANS(90-VLOOKUP(B430,Centerpoints!$A$2:$F$259,5,0)))*COS(RADIANS(90-VLOOKUP(C430,Centerpoints!$A$2:$F$259,5,0)))+SIN(RADIANS(90-VLOOKUP(B430,Centerpoints!$A$2:$F$259,5,0)))*SIN(RADIANS(90-VLOOKUP(C430,Centerpoints!$A$2:$F$259,5,0)))*COS(RADIANS(VLOOKUP(B430,Centerpoints!$A$2:$F$259,6,0)-VLOOKUP(C430,Centerpoints!$A$2:$F$259,6,0))))*6371,0)</f>
        <v>1346</v>
      </c>
      <c r="E430" t="str">
        <f>IF(ISNA(VLOOKUP(LEFT(A430,LEN(A430)),$N$2:$N$270,1,0)),IF(D430&gt;'Costs and losses lines'!$E$32,"HVDC","HVAC"),"Subsea")</f>
        <v>HVDC</v>
      </c>
      <c r="F430" s="2">
        <f>ROUND(((HLOOKUP(E430,'Costs and losses lines'!$B$12:$D$14,2,0)*$J$2*D430)+(HLOOKUP(E430,'Costs and losses lines'!$B$12:$D$14,3,0)*$J$2*2))*'Costs and losses lines'!$E$24/1000,0)</f>
        <v>4951517</v>
      </c>
      <c r="G430" s="2">
        <f t="shared" si="12"/>
        <v>173303</v>
      </c>
      <c r="H430">
        <f>ROUND((HLOOKUP(E430,'Costs and losses lines'!$B$12:$D$17,4,0)/10000*D430)+(HLOOKUP(E430,'Costs and losses lines'!$B$12:$D$16,5,0)/100),3)</f>
        <v>0.06</v>
      </c>
      <c r="I430" t="str">
        <f t="shared" si="13"/>
        <v>CHN-GX</v>
      </c>
    </row>
    <row r="431" spans="1:9" x14ac:dyDescent="0.25">
      <c r="A431" t="s">
        <v>1196</v>
      </c>
      <c r="B431" t="s">
        <v>605</v>
      </c>
      <c r="C431" t="s">
        <v>613</v>
      </c>
      <c r="D431">
        <f>ROUND(ACOS(COS(RADIANS(90-VLOOKUP(B431,Centerpoints!$A$2:$F$259,5,0)))*COS(RADIANS(90-VLOOKUP(C431,Centerpoints!$A$2:$F$259,5,0)))+SIN(RADIANS(90-VLOOKUP(B431,Centerpoints!$A$2:$F$259,5,0)))*SIN(RADIANS(90-VLOOKUP(C431,Centerpoints!$A$2:$F$259,5,0)))*COS(RADIANS(VLOOKUP(B431,Centerpoints!$A$2:$F$259,6,0)-VLOOKUP(C431,Centerpoints!$A$2:$F$259,6,0))))*6371,0)</f>
        <v>1350</v>
      </c>
      <c r="E431" t="str">
        <f>IF(ISNA(VLOOKUP(LEFT(A431,LEN(A431)),$N$2:$N$270,1,0)),IF(D431&gt;'Costs and losses lines'!$E$32,"HVDC","HVAC"),"Subsea")</f>
        <v>HVDC</v>
      </c>
      <c r="F431" s="2">
        <f>ROUND(((HLOOKUP(E431,'Costs and losses lines'!$B$12:$D$14,2,0)*$J$2*D431)+(HLOOKUP(E431,'Costs and losses lines'!$B$12:$D$14,3,0)*$J$2*2))*'Costs and losses lines'!$E$24/1000,0)</f>
        <v>4958979</v>
      </c>
      <c r="G431" s="2">
        <f t="shared" si="12"/>
        <v>173564</v>
      </c>
      <c r="H431">
        <f>ROUND((HLOOKUP(E431,'Costs and losses lines'!$B$12:$D$17,4,0)/10000*D431)+(HLOOKUP(E431,'Costs and losses lines'!$B$12:$D$16,5,0)/100),3)</f>
        <v>0.06</v>
      </c>
      <c r="I431" t="str">
        <f t="shared" si="13"/>
        <v>CHN-TI-IN</v>
      </c>
    </row>
    <row r="432" spans="1:9" x14ac:dyDescent="0.25">
      <c r="A432" t="s">
        <v>1197</v>
      </c>
      <c r="B432" t="s">
        <v>630</v>
      </c>
      <c r="C432" t="s">
        <v>650</v>
      </c>
      <c r="D432">
        <f>ROUND(ACOS(COS(RADIANS(90-VLOOKUP(B432,Centerpoints!$A$2:$F$259,5,0)))*COS(RADIANS(90-VLOOKUP(C432,Centerpoints!$A$2:$F$259,5,0)))+SIN(RADIANS(90-VLOOKUP(B432,Centerpoints!$A$2:$F$259,5,0)))*SIN(RADIANS(90-VLOOKUP(C432,Centerpoints!$A$2:$F$259,5,0)))*COS(RADIANS(VLOOKUP(B432,Centerpoints!$A$2:$F$259,6,0)-VLOOKUP(C432,Centerpoints!$A$2:$F$259,6,0))))*6371,0)</f>
        <v>1351</v>
      </c>
      <c r="E432" t="str">
        <f>IF(ISNA(VLOOKUP(LEFT(A432,LEN(A432)),$N$2:$N$270,1,0)),IF(D432&gt;'Costs and losses lines'!$E$32,"HVDC","HVAC"),"Subsea")</f>
        <v>HVDC</v>
      </c>
      <c r="F432" s="2">
        <f>ROUND(((HLOOKUP(E432,'Costs and losses lines'!$B$12:$D$14,2,0)*$J$2*D432)+(HLOOKUP(E432,'Costs and losses lines'!$B$12:$D$14,3,0)*$J$2*2))*'Costs and losses lines'!$E$24/1000,0)</f>
        <v>4960845</v>
      </c>
      <c r="G432" s="2">
        <f t="shared" si="12"/>
        <v>173630</v>
      </c>
      <c r="H432">
        <f>ROUND((HLOOKUP(E432,'Costs and losses lines'!$B$12:$D$17,4,0)/10000*D432)+(HLOOKUP(E432,'Costs and losses lines'!$B$12:$D$16,5,0)/100),3)</f>
        <v>0.06</v>
      </c>
      <c r="I432" t="str">
        <f t="shared" si="13"/>
        <v>USA-AZ-US</v>
      </c>
    </row>
    <row r="433" spans="1:9" x14ac:dyDescent="0.25">
      <c r="A433" t="s">
        <v>1198</v>
      </c>
      <c r="B433" t="s">
        <v>395</v>
      </c>
      <c r="C433" t="s">
        <v>501</v>
      </c>
      <c r="D433">
        <f>ROUND(ACOS(COS(RADIANS(90-VLOOKUP(B433,Centerpoints!$A$2:$F$259,5,0)))*COS(RADIANS(90-VLOOKUP(C433,Centerpoints!$A$2:$F$259,5,0)))+SIN(RADIANS(90-VLOOKUP(B433,Centerpoints!$A$2:$F$259,5,0)))*SIN(RADIANS(90-VLOOKUP(C433,Centerpoints!$A$2:$F$259,5,0)))*COS(RADIANS(VLOOKUP(B433,Centerpoints!$A$2:$F$259,6,0)-VLOOKUP(C433,Centerpoints!$A$2:$F$259,6,0))))*6371,0)</f>
        <v>1354</v>
      </c>
      <c r="E433" t="str">
        <f>IF(ISNA(VLOOKUP(LEFT(A433,LEN(A433)),$N$2:$N$270,1,0)),IF(D433&gt;'Costs and losses lines'!$E$32,"HVDC","HVAC"),"Subsea")</f>
        <v>HVDC</v>
      </c>
      <c r="F433" s="2">
        <f>ROUND(((HLOOKUP(E433,'Costs and losses lines'!$B$12:$D$14,2,0)*$J$2*D433)+(HLOOKUP(E433,'Costs and losses lines'!$B$12:$D$14,3,0)*$J$2*2))*'Costs and losses lines'!$E$24/1000,0)</f>
        <v>4966442</v>
      </c>
      <c r="G433" s="2">
        <f t="shared" si="12"/>
        <v>173825</v>
      </c>
      <c r="H433">
        <f>ROUND((HLOOKUP(E433,'Costs and losses lines'!$B$12:$D$17,4,0)/10000*D433)+(HLOOKUP(E433,'Costs and losses lines'!$B$12:$D$16,5,0)/100),3)</f>
        <v>0.06</v>
      </c>
      <c r="I433" t="str">
        <f t="shared" si="13"/>
        <v>AFG</v>
      </c>
    </row>
    <row r="434" spans="1:9" x14ac:dyDescent="0.25">
      <c r="A434" t="s">
        <v>730</v>
      </c>
      <c r="B434" t="s">
        <v>448</v>
      </c>
      <c r="C434" t="s">
        <v>462</v>
      </c>
      <c r="D434">
        <f>ROUND(ACOS(COS(RADIANS(90-VLOOKUP(B434,Centerpoints!$A$2:$F$259,5,0)))*COS(RADIANS(90-VLOOKUP(C434,Centerpoints!$A$2:$F$259,5,0)))+SIN(RADIANS(90-VLOOKUP(B434,Centerpoints!$A$2:$F$259,5,0)))*SIN(RADIANS(90-VLOOKUP(C434,Centerpoints!$A$2:$F$259,5,0)))*COS(RADIANS(VLOOKUP(B434,Centerpoints!$A$2:$F$259,6,0)-VLOOKUP(C434,Centerpoints!$A$2:$F$259,6,0))))*6371,0)</f>
        <v>1052</v>
      </c>
      <c r="E434" t="str">
        <f>IF(ISNA(VLOOKUP(LEFT(A434,LEN(A434)),$N$2:$N$270,1,0)),IF(D434&gt;'Costs and losses lines'!$E$32,"HVDC","HVAC"),"Subsea")</f>
        <v>Subsea</v>
      </c>
      <c r="F434" s="2">
        <f>ROUND(((HLOOKUP(E434,'Costs and losses lines'!$B$12:$D$14,2,0)*$J$2*D434)+(HLOOKUP(E434,'Costs and losses lines'!$B$12:$D$14,3,0)*$J$2*2))*'Costs and losses lines'!$E$24/1000,0)</f>
        <v>4986509</v>
      </c>
      <c r="G434" s="2">
        <f t="shared" si="12"/>
        <v>174528</v>
      </c>
      <c r="H434">
        <f>ROUND((HLOOKUP(E434,'Costs and losses lines'!$B$12:$D$17,4,0)/10000*D434)+(HLOOKUP(E434,'Costs and losses lines'!$B$12:$D$16,5,0)/100),3)</f>
        <v>0.05</v>
      </c>
      <c r="I434" t="str">
        <f t="shared" si="13"/>
        <v>GRC</v>
      </c>
    </row>
    <row r="435" spans="1:9" x14ac:dyDescent="0.25">
      <c r="A435" t="s">
        <v>1199</v>
      </c>
      <c r="B435" t="s">
        <v>465</v>
      </c>
      <c r="C435" t="s">
        <v>626</v>
      </c>
      <c r="D435">
        <f>ROUND(ACOS(COS(RADIANS(90-VLOOKUP(B435,Centerpoints!$A$2:$F$259,5,0)))*COS(RADIANS(90-VLOOKUP(C435,Centerpoints!$A$2:$F$259,5,0)))+SIN(RADIANS(90-VLOOKUP(B435,Centerpoints!$A$2:$F$259,5,0)))*SIN(RADIANS(90-VLOOKUP(C435,Centerpoints!$A$2:$F$259,5,0)))*COS(RADIANS(VLOOKUP(B435,Centerpoints!$A$2:$F$259,6,0)-VLOOKUP(C435,Centerpoints!$A$2:$F$259,6,0))))*6371,0)</f>
        <v>1372</v>
      </c>
      <c r="E435" t="str">
        <f>IF(ISNA(VLOOKUP(LEFT(A435,LEN(A435)),$N$2:$N$270,1,0)),IF(D435&gt;'Costs and losses lines'!$E$32,"HVDC","HVAC"),"Subsea")</f>
        <v>HVDC</v>
      </c>
      <c r="F435" s="2">
        <f>ROUND(((HLOOKUP(E435,'Costs and losses lines'!$B$12:$D$14,2,0)*$J$2*D435)+(HLOOKUP(E435,'Costs and losses lines'!$B$12:$D$14,3,0)*$J$2*2))*'Costs and losses lines'!$E$24/1000,0)</f>
        <v>5000022</v>
      </c>
      <c r="G435" s="2">
        <f t="shared" si="12"/>
        <v>175001</v>
      </c>
      <c r="H435">
        <f>ROUND((HLOOKUP(E435,'Costs and losses lines'!$B$12:$D$17,4,0)/10000*D435)+(HLOOKUP(E435,'Costs and losses lines'!$B$12:$D$16,5,0)/100),3)</f>
        <v>6.0999999999999999E-2</v>
      </c>
      <c r="I435" t="str">
        <f t="shared" si="13"/>
        <v>KAZ-RU</v>
      </c>
    </row>
    <row r="436" spans="1:9" x14ac:dyDescent="0.25">
      <c r="A436" t="s">
        <v>1200</v>
      </c>
      <c r="B436" t="s">
        <v>561</v>
      </c>
      <c r="C436" t="s">
        <v>562</v>
      </c>
      <c r="D436">
        <f>ROUND(ACOS(COS(RADIANS(90-VLOOKUP(B436,Centerpoints!$A$2:$F$259,5,0)))*COS(RADIANS(90-VLOOKUP(C436,Centerpoints!$A$2:$F$259,5,0)))+SIN(RADIANS(90-VLOOKUP(B436,Centerpoints!$A$2:$F$259,5,0)))*SIN(RADIANS(90-VLOOKUP(C436,Centerpoints!$A$2:$F$259,5,0)))*COS(RADIANS(VLOOKUP(B436,Centerpoints!$A$2:$F$259,6,0)-VLOOKUP(C436,Centerpoints!$A$2:$F$259,6,0))))*6371,0)</f>
        <v>1380</v>
      </c>
      <c r="E436" t="str">
        <f>IF(ISNA(VLOOKUP(LEFT(A436,LEN(A436)),$N$2:$N$270,1,0)),IF(D436&gt;'Costs and losses lines'!$E$32,"HVDC","HVAC"),"Subsea")</f>
        <v>HVDC</v>
      </c>
      <c r="F436" s="2">
        <f>ROUND(((HLOOKUP(E436,'Costs and losses lines'!$B$12:$D$14,2,0)*$J$2*D436)+(HLOOKUP(E436,'Costs and losses lines'!$B$12:$D$14,3,0)*$J$2*2))*'Costs and losses lines'!$E$24/1000,0)</f>
        <v>5014947</v>
      </c>
      <c r="G436" s="2">
        <f t="shared" si="12"/>
        <v>175523</v>
      </c>
      <c r="H436">
        <f>ROUND((HLOOKUP(E436,'Costs and losses lines'!$B$12:$D$17,4,0)/10000*D436)+(HLOOKUP(E436,'Costs and losses lines'!$B$12:$D$16,5,0)/100),3)</f>
        <v>6.0999999999999999E-2</v>
      </c>
      <c r="I436" t="str">
        <f t="shared" si="13"/>
        <v>BRA-J2-BR</v>
      </c>
    </row>
    <row r="437" spans="1:9" x14ac:dyDescent="0.25">
      <c r="A437" t="s">
        <v>1201</v>
      </c>
      <c r="B437" t="s">
        <v>626</v>
      </c>
      <c r="C437" t="s">
        <v>628</v>
      </c>
      <c r="D437">
        <f>ROUND(ACOS(COS(RADIANS(90-VLOOKUP(B437,Centerpoints!$A$2:$F$259,5,0)))*COS(RADIANS(90-VLOOKUP(C437,Centerpoints!$A$2:$F$259,5,0)))+SIN(RADIANS(90-VLOOKUP(B437,Centerpoints!$A$2:$F$259,5,0)))*SIN(RADIANS(90-VLOOKUP(C437,Centerpoints!$A$2:$F$259,5,0)))*COS(RADIANS(VLOOKUP(B437,Centerpoints!$A$2:$F$259,6,0)-VLOOKUP(C437,Centerpoints!$A$2:$F$259,6,0))))*6371,0)</f>
        <v>1401</v>
      </c>
      <c r="E437" t="str">
        <f>IF(ISNA(VLOOKUP(LEFT(A437,LEN(A437)),$N$2:$N$270,1,0)),IF(D437&gt;'Costs and losses lines'!$E$32,"HVDC","HVAC"),"Subsea")</f>
        <v>HVDC</v>
      </c>
      <c r="F437" s="2">
        <f>ROUND(((HLOOKUP(E437,'Costs and losses lines'!$B$12:$D$14,2,0)*$J$2*D437)+(HLOOKUP(E437,'Costs and losses lines'!$B$12:$D$14,3,0)*$J$2*2))*'Costs and losses lines'!$E$24/1000,0)</f>
        <v>5054125</v>
      </c>
      <c r="G437" s="2">
        <f t="shared" si="12"/>
        <v>176894</v>
      </c>
      <c r="H437">
        <f>ROUND((HLOOKUP(E437,'Costs and losses lines'!$B$12:$D$17,4,0)/10000*D437)+(HLOOKUP(E437,'Costs and losses lines'!$B$12:$D$16,5,0)/100),3)</f>
        <v>6.2E-2</v>
      </c>
      <c r="I437" t="str">
        <f t="shared" si="13"/>
        <v>RUS-SI-RU</v>
      </c>
    </row>
    <row r="438" spans="1:9" x14ac:dyDescent="0.25">
      <c r="A438" t="s">
        <v>1202</v>
      </c>
      <c r="B438" t="s">
        <v>496</v>
      </c>
      <c r="C438" t="s">
        <v>420</v>
      </c>
      <c r="D438">
        <f>ROUND(ACOS(COS(RADIANS(90-VLOOKUP(B438,Centerpoints!$A$2:$F$259,5,0)))*COS(RADIANS(90-VLOOKUP(C438,Centerpoints!$A$2:$F$259,5,0)))+SIN(RADIANS(90-VLOOKUP(B438,Centerpoints!$A$2:$F$259,5,0)))*SIN(RADIANS(90-VLOOKUP(C438,Centerpoints!$A$2:$F$259,5,0)))*COS(RADIANS(VLOOKUP(B438,Centerpoints!$A$2:$F$259,6,0)-VLOOKUP(C438,Centerpoints!$A$2:$F$259,6,0))))*6371,0)</f>
        <v>1411</v>
      </c>
      <c r="E438" t="str">
        <f>IF(ISNA(VLOOKUP(LEFT(A438,LEN(A438)),$N$2:$N$270,1,0)),IF(D438&gt;'Costs and losses lines'!$E$32,"HVDC","HVAC"),"Subsea")</f>
        <v>HVDC</v>
      </c>
      <c r="F438" s="2">
        <f>ROUND(((HLOOKUP(E438,'Costs and losses lines'!$B$12:$D$14,2,0)*$J$2*D438)+(HLOOKUP(E438,'Costs and losses lines'!$B$12:$D$14,3,0)*$J$2*2))*'Costs and losses lines'!$E$24/1000,0)</f>
        <v>5072781</v>
      </c>
      <c r="G438" s="2">
        <f t="shared" si="12"/>
        <v>177547</v>
      </c>
      <c r="H438">
        <f>ROUND((HLOOKUP(E438,'Costs and losses lines'!$B$12:$D$17,4,0)/10000*D438)+(HLOOKUP(E438,'Costs and losses lines'!$B$12:$D$16,5,0)/100),3)</f>
        <v>6.2E-2</v>
      </c>
      <c r="I438" t="str">
        <f t="shared" si="13"/>
        <v>NER</v>
      </c>
    </row>
    <row r="439" spans="1:9" x14ac:dyDescent="0.25">
      <c r="A439" t="s">
        <v>1203</v>
      </c>
      <c r="B439" t="s">
        <v>558</v>
      </c>
      <c r="C439" t="s">
        <v>452</v>
      </c>
      <c r="D439">
        <f>ROUND(ACOS(COS(RADIANS(90-VLOOKUP(B439,Centerpoints!$A$2:$F$259,5,0)))*COS(RADIANS(90-VLOOKUP(C439,Centerpoints!$A$2:$F$259,5,0)))+SIN(RADIANS(90-VLOOKUP(B439,Centerpoints!$A$2:$F$259,5,0)))*SIN(RADIANS(90-VLOOKUP(C439,Centerpoints!$A$2:$F$259,5,0)))*COS(RADIANS(VLOOKUP(B439,Centerpoints!$A$2:$F$259,6,0)-VLOOKUP(C439,Centerpoints!$A$2:$F$259,6,0))))*6371,0)</f>
        <v>1413</v>
      </c>
      <c r="E439" t="str">
        <f>IF(ISNA(VLOOKUP(LEFT(A439,LEN(A439)),$N$2:$N$270,1,0)),IF(D439&gt;'Costs and losses lines'!$E$32,"HVDC","HVAC"),"Subsea")</f>
        <v>HVDC</v>
      </c>
      <c r="F439" s="2">
        <f>ROUND(((HLOOKUP(E439,'Costs and losses lines'!$B$12:$D$14,2,0)*$J$2*D439)+(HLOOKUP(E439,'Costs and losses lines'!$B$12:$D$14,3,0)*$J$2*2))*'Costs and losses lines'!$E$24/1000,0)</f>
        <v>5076512</v>
      </c>
      <c r="G439" s="2">
        <f t="shared" si="12"/>
        <v>177678</v>
      </c>
      <c r="H439">
        <f>ROUND((HLOOKUP(E439,'Costs and losses lines'!$B$12:$D$17,4,0)/10000*D439)+(HLOOKUP(E439,'Costs and losses lines'!$B$12:$D$16,5,0)/100),3)</f>
        <v>6.2E-2</v>
      </c>
      <c r="I439" t="str">
        <f t="shared" si="13"/>
        <v>BRA-CN</v>
      </c>
    </row>
    <row r="440" spans="1:9" x14ac:dyDescent="0.25">
      <c r="A440" t="s">
        <v>1204</v>
      </c>
      <c r="B440" t="s">
        <v>491</v>
      </c>
      <c r="C440" t="s">
        <v>549</v>
      </c>
      <c r="D440">
        <f>ROUND(ACOS(COS(RADIANS(90-VLOOKUP(B440,Centerpoints!$A$2:$F$259,5,0)))*COS(RADIANS(90-VLOOKUP(C440,Centerpoints!$A$2:$F$259,5,0)))+SIN(RADIANS(90-VLOOKUP(B440,Centerpoints!$A$2:$F$259,5,0)))*SIN(RADIANS(90-VLOOKUP(C440,Centerpoints!$A$2:$F$259,5,0)))*COS(RADIANS(VLOOKUP(B440,Centerpoints!$A$2:$F$259,6,0)-VLOOKUP(C440,Centerpoints!$A$2:$F$259,6,0))))*6371,0)</f>
        <v>1420</v>
      </c>
      <c r="E440" t="str">
        <f>IF(ISNA(VLOOKUP(LEFT(A440,LEN(A440)),$N$2:$N$270,1,0)),IF(D440&gt;'Costs and losses lines'!$E$32,"HVDC","HVAC"),"Subsea")</f>
        <v>HVDC</v>
      </c>
      <c r="F440" s="2">
        <f>ROUND(((HLOOKUP(E440,'Costs and losses lines'!$B$12:$D$14,2,0)*$J$2*D440)+(HLOOKUP(E440,'Costs and losses lines'!$B$12:$D$14,3,0)*$J$2*2))*'Costs and losses lines'!$E$24/1000,0)</f>
        <v>5089571</v>
      </c>
      <c r="G440" s="2">
        <f t="shared" si="12"/>
        <v>178135</v>
      </c>
      <c r="H440">
        <f>ROUND((HLOOKUP(E440,'Costs and losses lines'!$B$12:$D$17,4,0)/10000*D440)+(HLOOKUP(E440,'Costs and losses lines'!$B$12:$D$16,5,0)/100),3)</f>
        <v>6.3E-2</v>
      </c>
      <c r="I440" t="str">
        <f t="shared" si="13"/>
        <v>NAM</v>
      </c>
    </row>
    <row r="441" spans="1:9" x14ac:dyDescent="0.25">
      <c r="A441" t="s">
        <v>1205</v>
      </c>
      <c r="B441" t="s">
        <v>497</v>
      </c>
      <c r="C441" t="s">
        <v>420</v>
      </c>
      <c r="D441">
        <f>ROUND(ACOS(COS(RADIANS(90-VLOOKUP(B441,Centerpoints!$A$2:$F$259,5,0)))*COS(RADIANS(90-VLOOKUP(C441,Centerpoints!$A$2:$F$259,5,0)))+SIN(RADIANS(90-VLOOKUP(B441,Centerpoints!$A$2:$F$259,5,0)))*SIN(RADIANS(90-VLOOKUP(C441,Centerpoints!$A$2:$F$259,5,0)))*COS(RADIANS(VLOOKUP(B441,Centerpoints!$A$2:$F$259,6,0)-VLOOKUP(C441,Centerpoints!$A$2:$F$259,6,0))))*6371,0)</f>
        <v>1426</v>
      </c>
      <c r="E441" t="str">
        <f>IF(ISNA(VLOOKUP(LEFT(A441,LEN(A441)),$N$2:$N$270,1,0)),IF(D441&gt;'Costs and losses lines'!$E$32,"HVDC","HVAC"),"Subsea")</f>
        <v>HVDC</v>
      </c>
      <c r="F441" s="2">
        <f>ROUND(((HLOOKUP(E441,'Costs and losses lines'!$B$12:$D$14,2,0)*$J$2*D441)+(HLOOKUP(E441,'Costs and losses lines'!$B$12:$D$14,3,0)*$J$2*2))*'Costs and losses lines'!$E$24/1000,0)</f>
        <v>5100765</v>
      </c>
      <c r="G441" s="2">
        <f t="shared" si="12"/>
        <v>178527</v>
      </c>
      <c r="H441">
        <f>ROUND((HLOOKUP(E441,'Costs and losses lines'!$B$12:$D$17,4,0)/10000*D441)+(HLOOKUP(E441,'Costs and losses lines'!$B$12:$D$16,5,0)/100),3)</f>
        <v>6.3E-2</v>
      </c>
      <c r="I441" t="str">
        <f t="shared" si="13"/>
        <v>NGA</v>
      </c>
    </row>
    <row r="442" spans="1:9" x14ac:dyDescent="0.25">
      <c r="A442" t="s">
        <v>1206</v>
      </c>
      <c r="B442" t="s">
        <v>595</v>
      </c>
      <c r="C442" t="s">
        <v>607</v>
      </c>
      <c r="D442">
        <f>ROUND(ACOS(COS(RADIANS(90-VLOOKUP(B442,Centerpoints!$A$2:$F$259,5,0)))*COS(RADIANS(90-VLOOKUP(C442,Centerpoints!$A$2:$F$259,5,0)))+SIN(RADIANS(90-VLOOKUP(B442,Centerpoints!$A$2:$F$259,5,0)))*SIN(RADIANS(90-VLOOKUP(C442,Centerpoints!$A$2:$F$259,5,0)))*COS(RADIANS(VLOOKUP(B442,Centerpoints!$A$2:$F$259,6,0)-VLOOKUP(C442,Centerpoints!$A$2:$F$259,6,0))))*6371,0)</f>
        <v>1441</v>
      </c>
      <c r="E442" t="str">
        <f>IF(ISNA(VLOOKUP(LEFT(A442,LEN(A442)),$N$2:$N$270,1,0)),IF(D442&gt;'Costs and losses lines'!$E$32,"HVDC","HVAC"),"Subsea")</f>
        <v>HVDC</v>
      </c>
      <c r="F442" s="2">
        <f>ROUND(((HLOOKUP(E442,'Costs and losses lines'!$B$12:$D$14,2,0)*$J$2*D442)+(HLOOKUP(E442,'Costs and losses lines'!$B$12:$D$14,3,0)*$J$2*2))*'Costs and losses lines'!$E$24/1000,0)</f>
        <v>5128749</v>
      </c>
      <c r="G442" s="2">
        <f t="shared" si="12"/>
        <v>179506</v>
      </c>
      <c r="H442">
        <f>ROUND((HLOOKUP(E442,'Costs and losses lines'!$B$12:$D$17,4,0)/10000*D442)+(HLOOKUP(E442,'Costs and losses lines'!$B$12:$D$16,5,0)/100),3)</f>
        <v>6.3E-2</v>
      </c>
      <c r="I442" t="str">
        <f t="shared" si="13"/>
        <v>CHN-JX-CH</v>
      </c>
    </row>
    <row r="443" spans="1:9" x14ac:dyDescent="0.25">
      <c r="A443" t="s">
        <v>1207</v>
      </c>
      <c r="B443" t="s">
        <v>599</v>
      </c>
      <c r="C443" t="s">
        <v>608</v>
      </c>
      <c r="D443">
        <f>ROUND(ACOS(COS(RADIANS(90-VLOOKUP(B443,Centerpoints!$A$2:$F$259,5,0)))*COS(RADIANS(90-VLOOKUP(C443,Centerpoints!$A$2:$F$259,5,0)))+SIN(RADIANS(90-VLOOKUP(B443,Centerpoints!$A$2:$F$259,5,0)))*SIN(RADIANS(90-VLOOKUP(C443,Centerpoints!$A$2:$F$259,5,0)))*COS(RADIANS(VLOOKUP(B443,Centerpoints!$A$2:$F$259,6,0)-VLOOKUP(C443,Centerpoints!$A$2:$F$259,6,0))))*6371,0)</f>
        <v>1443</v>
      </c>
      <c r="E443" t="str">
        <f>IF(ISNA(VLOOKUP(LEFT(A443,LEN(A443)),$N$2:$N$270,1,0)),IF(D443&gt;'Costs and losses lines'!$E$32,"HVDC","HVAC"),"Subsea")</f>
        <v>HVDC</v>
      </c>
      <c r="F443" s="2">
        <f>ROUND(((HLOOKUP(E443,'Costs and losses lines'!$B$12:$D$14,2,0)*$J$2*D443)+(HLOOKUP(E443,'Costs and losses lines'!$B$12:$D$14,3,0)*$J$2*2))*'Costs and losses lines'!$E$24/1000,0)</f>
        <v>5132480</v>
      </c>
      <c r="G443" s="2">
        <f t="shared" si="12"/>
        <v>179637</v>
      </c>
      <c r="H443">
        <f>ROUND((HLOOKUP(E443,'Costs and losses lines'!$B$12:$D$17,4,0)/10000*D443)+(HLOOKUP(E443,'Costs and losses lines'!$B$12:$D$16,5,0)/100),3)</f>
        <v>6.4000000000000001E-2</v>
      </c>
      <c r="I443" t="str">
        <f t="shared" si="13"/>
        <v>CHN-QI-CH</v>
      </c>
    </row>
    <row r="444" spans="1:9" x14ac:dyDescent="0.25">
      <c r="A444" t="s">
        <v>1208</v>
      </c>
      <c r="B444" t="s">
        <v>582</v>
      </c>
      <c r="C444" t="s">
        <v>594</v>
      </c>
      <c r="D444">
        <f>ROUND(ACOS(COS(RADIANS(90-VLOOKUP(B444,Centerpoints!$A$2:$F$259,5,0)))*COS(RADIANS(90-VLOOKUP(C444,Centerpoints!$A$2:$F$259,5,0)))+SIN(RADIANS(90-VLOOKUP(B444,Centerpoints!$A$2:$F$259,5,0)))*SIN(RADIANS(90-VLOOKUP(C444,Centerpoints!$A$2:$F$259,5,0)))*COS(RADIANS(VLOOKUP(B444,Centerpoints!$A$2:$F$259,6,0)-VLOOKUP(C444,Centerpoints!$A$2:$F$259,6,0))))*6371,0)</f>
        <v>1449</v>
      </c>
      <c r="E444" t="str">
        <f>IF(ISNA(VLOOKUP(LEFT(A444,LEN(A444)),$N$2:$N$270,1,0)),IF(D444&gt;'Costs and losses lines'!$E$32,"HVDC","HVAC"),"Subsea")</f>
        <v>HVDC</v>
      </c>
      <c r="F444" s="2">
        <f>ROUND(((HLOOKUP(E444,'Costs and losses lines'!$B$12:$D$14,2,0)*$J$2*D444)+(HLOOKUP(E444,'Costs and losses lines'!$B$12:$D$14,3,0)*$J$2*2))*'Costs and losses lines'!$E$24/1000,0)</f>
        <v>5143674</v>
      </c>
      <c r="G444" s="2">
        <f t="shared" si="12"/>
        <v>180029</v>
      </c>
      <c r="H444">
        <f>ROUND((HLOOKUP(E444,'Costs and losses lines'!$B$12:$D$17,4,0)/10000*D444)+(HLOOKUP(E444,'Costs and losses lines'!$B$12:$D$16,5,0)/100),3)</f>
        <v>6.4000000000000001E-2</v>
      </c>
      <c r="I444" t="str">
        <f t="shared" si="13"/>
        <v>CHN-GA-CH</v>
      </c>
    </row>
    <row r="445" spans="1:9" x14ac:dyDescent="0.25">
      <c r="A445" t="s">
        <v>1209</v>
      </c>
      <c r="B445" t="s">
        <v>563</v>
      </c>
      <c r="C445" t="s">
        <v>565</v>
      </c>
      <c r="D445">
        <f>ROUND(ACOS(COS(RADIANS(90-VLOOKUP(B445,Centerpoints!$A$2:$F$259,5,0)))*COS(RADIANS(90-VLOOKUP(C445,Centerpoints!$A$2:$F$259,5,0)))+SIN(RADIANS(90-VLOOKUP(B445,Centerpoints!$A$2:$F$259,5,0)))*SIN(RADIANS(90-VLOOKUP(C445,Centerpoints!$A$2:$F$259,5,0)))*COS(RADIANS(VLOOKUP(B445,Centerpoints!$A$2:$F$259,6,0)-VLOOKUP(C445,Centerpoints!$A$2:$F$259,6,0))))*6371,0)</f>
        <v>1455</v>
      </c>
      <c r="E445" t="str">
        <f>IF(ISNA(VLOOKUP(LEFT(A445,LEN(A445)),$N$2:$N$270,1,0)),IF(D445&gt;'Costs and losses lines'!$E$32,"HVDC","HVAC"),"Subsea")</f>
        <v>HVDC</v>
      </c>
      <c r="F445" s="2">
        <f>ROUND(((HLOOKUP(E445,'Costs and losses lines'!$B$12:$D$14,2,0)*$J$2*D445)+(HLOOKUP(E445,'Costs and losses lines'!$B$12:$D$14,3,0)*$J$2*2))*'Costs and losses lines'!$E$24/1000,0)</f>
        <v>5154868</v>
      </c>
      <c r="G445" s="2">
        <f t="shared" si="12"/>
        <v>180420</v>
      </c>
      <c r="H445">
        <f>ROUND((HLOOKUP(E445,'Costs and losses lines'!$B$12:$D$17,4,0)/10000*D445)+(HLOOKUP(E445,'Costs and losses lines'!$B$12:$D$16,5,0)/100),3)</f>
        <v>6.4000000000000001E-2</v>
      </c>
      <c r="I445" t="str">
        <f t="shared" si="13"/>
        <v>BRA-NE-BR</v>
      </c>
    </row>
    <row r="446" spans="1:9" x14ac:dyDescent="0.25">
      <c r="A446" t="s">
        <v>1210</v>
      </c>
      <c r="B446" t="s">
        <v>559</v>
      </c>
      <c r="C446" t="s">
        <v>504</v>
      </c>
      <c r="D446">
        <f>ROUND(ACOS(COS(RADIANS(90-VLOOKUP(B446,Centerpoints!$A$2:$F$259,5,0)))*COS(RADIANS(90-VLOOKUP(C446,Centerpoints!$A$2:$F$259,5,0)))+SIN(RADIANS(90-VLOOKUP(B446,Centerpoints!$A$2:$F$259,5,0)))*SIN(RADIANS(90-VLOOKUP(C446,Centerpoints!$A$2:$F$259,5,0)))*COS(RADIANS(VLOOKUP(B446,Centerpoints!$A$2:$F$259,6,0)-VLOOKUP(C446,Centerpoints!$A$2:$F$259,6,0))))*6371,0)</f>
        <v>1463</v>
      </c>
      <c r="E446" t="str">
        <f>IF(ISNA(VLOOKUP(LEFT(A446,LEN(A446)),$N$2:$N$270,1,0)),IF(D446&gt;'Costs and losses lines'!$E$32,"HVDC","HVAC"),"Subsea")</f>
        <v>HVDC</v>
      </c>
      <c r="F446" s="2">
        <f>ROUND(((HLOOKUP(E446,'Costs and losses lines'!$B$12:$D$14,2,0)*$J$2*D446)+(HLOOKUP(E446,'Costs and losses lines'!$B$12:$D$14,3,0)*$J$2*2))*'Costs and losses lines'!$E$24/1000,0)</f>
        <v>5169792</v>
      </c>
      <c r="G446" s="2">
        <f t="shared" si="12"/>
        <v>180943</v>
      </c>
      <c r="H446">
        <f>ROUND((HLOOKUP(E446,'Costs and losses lines'!$B$12:$D$17,4,0)/10000*D446)+(HLOOKUP(E446,'Costs and losses lines'!$B$12:$D$16,5,0)/100),3)</f>
        <v>6.4000000000000001E-2</v>
      </c>
      <c r="I446" t="str">
        <f t="shared" si="13"/>
        <v>BRA-CW</v>
      </c>
    </row>
    <row r="447" spans="1:9" x14ac:dyDescent="0.25">
      <c r="A447" t="s">
        <v>1211</v>
      </c>
      <c r="B447" t="s">
        <v>413</v>
      </c>
      <c r="C447" t="s">
        <v>480</v>
      </c>
      <c r="D447">
        <f>ROUND(ACOS(COS(RADIANS(90-VLOOKUP(B447,Centerpoints!$A$2:$F$259,5,0)))*COS(RADIANS(90-VLOOKUP(C447,Centerpoints!$A$2:$F$259,5,0)))+SIN(RADIANS(90-VLOOKUP(B447,Centerpoints!$A$2:$F$259,5,0)))*SIN(RADIANS(90-VLOOKUP(C447,Centerpoints!$A$2:$F$259,5,0)))*COS(RADIANS(VLOOKUP(B447,Centerpoints!$A$2:$F$259,6,0)-VLOOKUP(C447,Centerpoints!$A$2:$F$259,6,0))))*6371,0)</f>
        <v>1480</v>
      </c>
      <c r="E447" t="str">
        <f>IF(ISNA(VLOOKUP(LEFT(A447,LEN(A447)),$N$2:$N$270,1,0)),IF(D447&gt;'Costs and losses lines'!$E$32,"HVDC","HVAC"),"Subsea")</f>
        <v>HVDC</v>
      </c>
      <c r="F447" s="2">
        <f>ROUND(((HLOOKUP(E447,'Costs and losses lines'!$B$12:$D$14,2,0)*$J$2*D447)+(HLOOKUP(E447,'Costs and losses lines'!$B$12:$D$14,3,0)*$J$2*2))*'Costs and losses lines'!$E$24/1000,0)</f>
        <v>5201508</v>
      </c>
      <c r="G447" s="2">
        <f t="shared" si="12"/>
        <v>182053</v>
      </c>
      <c r="H447">
        <f>ROUND((HLOOKUP(E447,'Costs and losses lines'!$B$12:$D$17,4,0)/10000*D447)+(HLOOKUP(E447,'Costs and losses lines'!$B$12:$D$16,5,0)/100),3)</f>
        <v>6.5000000000000002E-2</v>
      </c>
      <c r="I447" t="str">
        <f t="shared" si="13"/>
        <v>BRN</v>
      </c>
    </row>
    <row r="448" spans="1:9" x14ac:dyDescent="0.25">
      <c r="A448" t="s">
        <v>1212</v>
      </c>
      <c r="B448" t="s">
        <v>567</v>
      </c>
      <c r="C448" t="s">
        <v>505</v>
      </c>
      <c r="D448">
        <f>ROUND(ACOS(COS(RADIANS(90-VLOOKUP(B448,Centerpoints!$A$2:$F$259,5,0)))*COS(RADIANS(90-VLOOKUP(C448,Centerpoints!$A$2:$F$259,5,0)))+SIN(RADIANS(90-VLOOKUP(B448,Centerpoints!$A$2:$F$259,5,0)))*SIN(RADIANS(90-VLOOKUP(C448,Centerpoints!$A$2:$F$259,5,0)))*COS(RADIANS(VLOOKUP(B448,Centerpoints!$A$2:$F$259,6,0)-VLOOKUP(C448,Centerpoints!$A$2:$F$259,6,0))))*6371,0)</f>
        <v>1484</v>
      </c>
      <c r="E448" t="str">
        <f>IF(ISNA(VLOOKUP(LEFT(A448,LEN(A448)),$N$2:$N$270,1,0)),IF(D448&gt;'Costs and losses lines'!$E$32,"HVDC","HVAC"),"Subsea")</f>
        <v>HVDC</v>
      </c>
      <c r="F448" s="2">
        <f>ROUND(((HLOOKUP(E448,'Costs and losses lines'!$B$12:$D$14,2,0)*$J$2*D448)+(HLOOKUP(E448,'Costs and losses lines'!$B$12:$D$14,3,0)*$J$2*2))*'Costs and losses lines'!$E$24/1000,0)</f>
        <v>5208970</v>
      </c>
      <c r="G448" s="2">
        <f t="shared" si="12"/>
        <v>182314</v>
      </c>
      <c r="H448">
        <f>ROUND((HLOOKUP(E448,'Costs and losses lines'!$B$12:$D$17,4,0)/10000*D448)+(HLOOKUP(E448,'Costs and losses lines'!$B$12:$D$16,5,0)/100),3)</f>
        <v>6.5000000000000002E-2</v>
      </c>
      <c r="I448" t="str">
        <f t="shared" si="13"/>
        <v>BRA-WE</v>
      </c>
    </row>
    <row r="449" spans="1:9" x14ac:dyDescent="0.25">
      <c r="A449" t="s">
        <v>1213</v>
      </c>
      <c r="B449" t="s">
        <v>571</v>
      </c>
      <c r="C449" t="s">
        <v>574</v>
      </c>
      <c r="D449">
        <f>ROUND(ACOS(COS(RADIANS(90-VLOOKUP(B449,Centerpoints!$A$2:$F$259,5,0)))*COS(RADIANS(90-VLOOKUP(C449,Centerpoints!$A$2:$F$259,5,0)))+SIN(RADIANS(90-VLOOKUP(B449,Centerpoints!$A$2:$F$259,5,0)))*SIN(RADIANS(90-VLOOKUP(C449,Centerpoints!$A$2:$F$259,5,0)))*COS(RADIANS(VLOOKUP(B449,Centerpoints!$A$2:$F$259,6,0)-VLOOKUP(C449,Centerpoints!$A$2:$F$259,6,0))))*6371,0)</f>
        <v>1511</v>
      </c>
      <c r="E449" t="str">
        <f>IF(ISNA(VLOOKUP(LEFT(A449,LEN(A449)),$N$2:$N$270,1,0)),IF(D449&gt;'Costs and losses lines'!$E$32,"HVDC","HVAC"),"Subsea")</f>
        <v>HVDC</v>
      </c>
      <c r="F449" s="2">
        <f>ROUND(((HLOOKUP(E449,'Costs and losses lines'!$B$12:$D$14,2,0)*$J$2*D449)+(HLOOKUP(E449,'Costs and losses lines'!$B$12:$D$14,3,0)*$J$2*2))*'Costs and losses lines'!$E$24/1000,0)</f>
        <v>5259341</v>
      </c>
      <c r="G449" s="2">
        <f t="shared" si="12"/>
        <v>184077</v>
      </c>
      <c r="H449">
        <f>ROUND((HLOOKUP(E449,'Costs and losses lines'!$B$12:$D$17,4,0)/10000*D449)+(HLOOKUP(E449,'Costs and losses lines'!$B$12:$D$16,5,0)/100),3)</f>
        <v>6.6000000000000003E-2</v>
      </c>
      <c r="I449" t="str">
        <f t="shared" si="13"/>
        <v>CAN-MB-CA</v>
      </c>
    </row>
    <row r="450" spans="1:9" x14ac:dyDescent="0.25">
      <c r="A450" t="s">
        <v>1214</v>
      </c>
      <c r="B450" t="s">
        <v>605</v>
      </c>
      <c r="C450" t="s">
        <v>490</v>
      </c>
      <c r="D450">
        <f>ROUND(ACOS(COS(RADIANS(90-VLOOKUP(B450,Centerpoints!$A$2:$F$259,5,0)))*COS(RADIANS(90-VLOOKUP(C450,Centerpoints!$A$2:$F$259,5,0)))+SIN(RADIANS(90-VLOOKUP(B450,Centerpoints!$A$2:$F$259,5,0)))*SIN(RADIANS(90-VLOOKUP(C450,Centerpoints!$A$2:$F$259,5,0)))*COS(RADIANS(VLOOKUP(B450,Centerpoints!$A$2:$F$259,6,0)-VLOOKUP(C450,Centerpoints!$A$2:$F$259,6,0))))*6371,0)</f>
        <v>1512</v>
      </c>
      <c r="E450" t="str">
        <f>IF(ISNA(VLOOKUP(LEFT(A450,LEN(A450)),$N$2:$N$270,1,0)),IF(D450&gt;'Costs and losses lines'!$E$32,"HVDC","HVAC"),"Subsea")</f>
        <v>HVDC</v>
      </c>
      <c r="F450" s="2">
        <f>ROUND(((HLOOKUP(E450,'Costs and losses lines'!$B$12:$D$14,2,0)*$J$2*D450)+(HLOOKUP(E450,'Costs and losses lines'!$B$12:$D$14,3,0)*$J$2*2))*'Costs and losses lines'!$E$24/1000,0)</f>
        <v>5261207</v>
      </c>
      <c r="G450" s="2">
        <f t="shared" si="12"/>
        <v>184142</v>
      </c>
      <c r="H450">
        <f>ROUND((HLOOKUP(E450,'Costs and losses lines'!$B$12:$D$17,4,0)/10000*D450)+(HLOOKUP(E450,'Costs and losses lines'!$B$12:$D$16,5,0)/100),3)</f>
        <v>6.6000000000000003E-2</v>
      </c>
      <c r="I450" t="str">
        <f t="shared" si="13"/>
        <v>CHN-TI</v>
      </c>
    </row>
    <row r="451" spans="1:9" x14ac:dyDescent="0.25">
      <c r="A451" t="s">
        <v>1215</v>
      </c>
      <c r="B451" t="s">
        <v>532</v>
      </c>
      <c r="C451" t="s">
        <v>549</v>
      </c>
      <c r="D451">
        <f>ROUND(ACOS(COS(RADIANS(90-VLOOKUP(B451,Centerpoints!$A$2:$F$259,5,0)))*COS(RADIANS(90-VLOOKUP(C451,Centerpoints!$A$2:$F$259,5,0)))+SIN(RADIANS(90-VLOOKUP(B451,Centerpoints!$A$2:$F$259,5,0)))*SIN(RADIANS(90-VLOOKUP(C451,Centerpoints!$A$2:$F$259,5,0)))*COS(RADIANS(VLOOKUP(B451,Centerpoints!$A$2:$F$259,6,0)-VLOOKUP(C451,Centerpoints!$A$2:$F$259,6,0))))*6371,0)</f>
        <v>1533</v>
      </c>
      <c r="E451" t="str">
        <f>IF(ISNA(VLOOKUP(LEFT(A451,LEN(A451)),$N$2:$N$270,1,0)),IF(D451&gt;'Costs and losses lines'!$E$32,"HVDC","HVAC"),"Subsea")</f>
        <v>HVDC</v>
      </c>
      <c r="F451" s="2">
        <f>ROUND(((HLOOKUP(E451,'Costs and losses lines'!$B$12:$D$14,2,0)*$J$2*D451)+(HLOOKUP(E451,'Costs and losses lines'!$B$12:$D$14,3,0)*$J$2*2))*'Costs and losses lines'!$E$24/1000,0)</f>
        <v>5300385</v>
      </c>
      <c r="G451" s="2">
        <f t="shared" ref="G451:G514" si="14">ROUND(F451*0.035,0)</f>
        <v>185513</v>
      </c>
      <c r="H451">
        <f>ROUND((HLOOKUP(E451,'Costs and losses lines'!$B$12:$D$17,4,0)/10000*D451)+(HLOOKUP(E451,'Costs and losses lines'!$B$12:$D$16,5,0)/100),3)</f>
        <v>6.7000000000000004E-2</v>
      </c>
      <c r="I451" t="str">
        <f t="shared" ref="I451:I514" si="15">LEFT(A451,LEN(A451)-4)</f>
        <v>TZA</v>
      </c>
    </row>
    <row r="452" spans="1:9" x14ac:dyDescent="0.25">
      <c r="A452" t="s">
        <v>1216</v>
      </c>
      <c r="B452" t="s">
        <v>631</v>
      </c>
      <c r="C452" t="s">
        <v>639</v>
      </c>
      <c r="D452">
        <f>ROUND(ACOS(COS(RADIANS(90-VLOOKUP(B452,Centerpoints!$A$2:$F$259,5,0)))*COS(RADIANS(90-VLOOKUP(C452,Centerpoints!$A$2:$F$259,5,0)))+SIN(RADIANS(90-VLOOKUP(B452,Centerpoints!$A$2:$F$259,5,0)))*SIN(RADIANS(90-VLOOKUP(C452,Centerpoints!$A$2:$F$259,5,0)))*COS(RADIANS(VLOOKUP(B452,Centerpoints!$A$2:$F$259,6,0)-VLOOKUP(C452,Centerpoints!$A$2:$F$259,6,0))))*6371,0)</f>
        <v>1537</v>
      </c>
      <c r="E452" t="str">
        <f>IF(ISNA(VLOOKUP(LEFT(A452,LEN(A452)),$N$2:$N$270,1,0)),IF(D452&gt;'Costs and losses lines'!$E$32,"HVDC","HVAC"),"Subsea")</f>
        <v>HVDC</v>
      </c>
      <c r="F452" s="2">
        <f>ROUND(((HLOOKUP(E452,'Costs and losses lines'!$B$12:$D$14,2,0)*$J$2*D452)+(HLOOKUP(E452,'Costs and losses lines'!$B$12:$D$14,3,0)*$J$2*2))*'Costs and losses lines'!$E$24/1000,0)</f>
        <v>5307847</v>
      </c>
      <c r="G452" s="2">
        <f t="shared" si="14"/>
        <v>185775</v>
      </c>
      <c r="H452">
        <f>ROUND((HLOOKUP(E452,'Costs and losses lines'!$B$12:$D$17,4,0)/10000*D452)+(HLOOKUP(E452,'Costs and losses lines'!$B$12:$D$16,5,0)/100),3)</f>
        <v>6.7000000000000004E-2</v>
      </c>
      <c r="I452" t="str">
        <f t="shared" si="15"/>
        <v>USA-CA-US</v>
      </c>
    </row>
    <row r="453" spans="1:9" x14ac:dyDescent="0.25">
      <c r="A453" t="s">
        <v>1217</v>
      </c>
      <c r="B453" t="s">
        <v>611</v>
      </c>
      <c r="C453" t="s">
        <v>614</v>
      </c>
      <c r="D453">
        <f>ROUND(ACOS(COS(RADIANS(90-VLOOKUP(B453,Centerpoints!$A$2:$F$259,5,0)))*COS(RADIANS(90-VLOOKUP(C453,Centerpoints!$A$2:$F$259,5,0)))+SIN(RADIANS(90-VLOOKUP(B453,Centerpoints!$A$2:$F$259,5,0)))*SIN(RADIANS(90-VLOOKUP(C453,Centerpoints!$A$2:$F$259,5,0)))*COS(RADIANS(VLOOKUP(B453,Centerpoints!$A$2:$F$259,6,0)-VLOOKUP(C453,Centerpoints!$A$2:$F$259,6,0))))*6371,0)</f>
        <v>1553</v>
      </c>
      <c r="E453" t="str">
        <f>IF(ISNA(VLOOKUP(LEFT(A453,LEN(A453)),$N$2:$N$270,1,0)),IF(D453&gt;'Costs and losses lines'!$E$32,"HVDC","HVAC"),"Subsea")</f>
        <v>HVDC</v>
      </c>
      <c r="F453" s="2">
        <f>ROUND(((HLOOKUP(E453,'Costs and losses lines'!$B$12:$D$14,2,0)*$J$2*D453)+(HLOOKUP(E453,'Costs and losses lines'!$B$12:$D$14,3,0)*$J$2*2))*'Costs and losses lines'!$E$24/1000,0)</f>
        <v>5337697</v>
      </c>
      <c r="G453" s="2">
        <f t="shared" si="14"/>
        <v>186819</v>
      </c>
      <c r="H453">
        <f>ROUND((HLOOKUP(E453,'Costs and losses lines'!$B$12:$D$17,4,0)/10000*D453)+(HLOOKUP(E453,'Costs and losses lines'!$B$12:$D$16,5,0)/100),3)</f>
        <v>6.7000000000000004E-2</v>
      </c>
      <c r="I453" t="str">
        <f t="shared" si="15"/>
        <v>IND-EA-IN</v>
      </c>
    </row>
    <row r="454" spans="1:9" x14ac:dyDescent="0.25">
      <c r="A454" t="s">
        <v>1218</v>
      </c>
      <c r="B454" t="s">
        <v>570</v>
      </c>
      <c r="C454" t="s">
        <v>573</v>
      </c>
      <c r="D454">
        <f>ROUND(ACOS(COS(RADIANS(90-VLOOKUP(B454,Centerpoints!$A$2:$F$259,5,0)))*COS(RADIANS(90-VLOOKUP(C454,Centerpoints!$A$2:$F$259,5,0)))+SIN(RADIANS(90-VLOOKUP(B454,Centerpoints!$A$2:$F$259,5,0)))*SIN(RADIANS(90-VLOOKUP(C454,Centerpoints!$A$2:$F$259,5,0)))*COS(RADIANS(VLOOKUP(B454,Centerpoints!$A$2:$F$259,6,0)-VLOOKUP(C454,Centerpoints!$A$2:$F$259,6,0))))*6371,0)</f>
        <v>1559</v>
      </c>
      <c r="E454" t="str">
        <f>IF(ISNA(VLOOKUP(LEFT(A454,LEN(A454)),$N$2:$N$270,1,0)),IF(D454&gt;'Costs and losses lines'!$E$32,"HVDC","HVAC"),"Subsea")</f>
        <v>HVDC</v>
      </c>
      <c r="F454" s="2">
        <f>ROUND(((HLOOKUP(E454,'Costs and losses lines'!$B$12:$D$14,2,0)*$J$2*D454)+(HLOOKUP(E454,'Costs and losses lines'!$B$12:$D$14,3,0)*$J$2*2))*'Costs and losses lines'!$E$24/1000,0)</f>
        <v>5348891</v>
      </c>
      <c r="G454" s="2">
        <f t="shared" si="14"/>
        <v>187211</v>
      </c>
      <c r="H454">
        <f>ROUND((HLOOKUP(E454,'Costs and losses lines'!$B$12:$D$17,4,0)/10000*D454)+(HLOOKUP(E454,'Costs and losses lines'!$B$12:$D$16,5,0)/100),3)</f>
        <v>6.8000000000000005E-2</v>
      </c>
      <c r="I454" t="str">
        <f t="shared" si="15"/>
        <v>CAN-BC-CA</v>
      </c>
    </row>
    <row r="455" spans="1:9" x14ac:dyDescent="0.25">
      <c r="A455" t="s">
        <v>1219</v>
      </c>
      <c r="B455" t="s">
        <v>608</v>
      </c>
      <c r="C455" t="s">
        <v>486</v>
      </c>
      <c r="D455">
        <f>ROUND(ACOS(COS(RADIANS(90-VLOOKUP(B455,Centerpoints!$A$2:$F$259,5,0)))*COS(RADIANS(90-VLOOKUP(C455,Centerpoints!$A$2:$F$259,5,0)))+SIN(RADIANS(90-VLOOKUP(B455,Centerpoints!$A$2:$F$259,5,0)))*SIN(RADIANS(90-VLOOKUP(C455,Centerpoints!$A$2:$F$259,5,0)))*COS(RADIANS(VLOOKUP(B455,Centerpoints!$A$2:$F$259,6,0)-VLOOKUP(C455,Centerpoints!$A$2:$F$259,6,0))))*6371,0)</f>
        <v>1561</v>
      </c>
      <c r="E455" t="str">
        <f>IF(ISNA(VLOOKUP(LEFT(A455,LEN(A455)),$N$2:$N$270,1,0)),IF(D455&gt;'Costs and losses lines'!$E$32,"HVDC","HVAC"),"Subsea")</f>
        <v>HVDC</v>
      </c>
      <c r="F455" s="2">
        <f>ROUND(((HLOOKUP(E455,'Costs and losses lines'!$B$12:$D$14,2,0)*$J$2*D455)+(HLOOKUP(E455,'Costs and losses lines'!$B$12:$D$14,3,0)*$J$2*2))*'Costs and losses lines'!$E$24/1000,0)</f>
        <v>5352622</v>
      </c>
      <c r="G455" s="2">
        <f t="shared" si="14"/>
        <v>187342</v>
      </c>
      <c r="H455">
        <f>ROUND((HLOOKUP(E455,'Costs and losses lines'!$B$12:$D$17,4,0)/10000*D455)+(HLOOKUP(E455,'Costs and losses lines'!$B$12:$D$16,5,0)/100),3)</f>
        <v>6.8000000000000005E-2</v>
      </c>
      <c r="I455" t="str">
        <f t="shared" si="15"/>
        <v>CHN-XI</v>
      </c>
    </row>
    <row r="456" spans="1:9" x14ac:dyDescent="0.25">
      <c r="A456" t="s">
        <v>1220</v>
      </c>
      <c r="B456" t="s">
        <v>416</v>
      </c>
      <c r="C456" t="s">
        <v>424</v>
      </c>
      <c r="D456">
        <f>ROUND(ACOS(COS(RADIANS(90-VLOOKUP(B456,Centerpoints!$A$2:$F$259,5,0)))*COS(RADIANS(90-VLOOKUP(C456,Centerpoints!$A$2:$F$259,5,0)))+SIN(RADIANS(90-VLOOKUP(B456,Centerpoints!$A$2:$F$259,5,0)))*SIN(RADIANS(90-VLOOKUP(C456,Centerpoints!$A$2:$F$259,5,0)))*COS(RADIANS(VLOOKUP(B456,Centerpoints!$A$2:$F$259,6,0)-VLOOKUP(C456,Centerpoints!$A$2:$F$259,6,0))))*6371,0)</f>
        <v>1562</v>
      </c>
      <c r="E456" t="str">
        <f>IF(ISNA(VLOOKUP(LEFT(A456,LEN(A456)),$N$2:$N$270,1,0)),IF(D456&gt;'Costs and losses lines'!$E$32,"HVDC","HVAC"),"Subsea")</f>
        <v>HVDC</v>
      </c>
      <c r="F456" s="2">
        <f>ROUND(((HLOOKUP(E456,'Costs and losses lines'!$B$12:$D$14,2,0)*$J$2*D456)+(HLOOKUP(E456,'Costs and losses lines'!$B$12:$D$14,3,0)*$J$2*2))*'Costs and losses lines'!$E$24/1000,0)</f>
        <v>5354487</v>
      </c>
      <c r="G456" s="2">
        <f t="shared" si="14"/>
        <v>187407</v>
      </c>
      <c r="H456">
        <f>ROUND((HLOOKUP(E456,'Costs and losses lines'!$B$12:$D$17,4,0)/10000*D456)+(HLOOKUP(E456,'Costs and losses lines'!$B$12:$D$16,5,0)/100),3)</f>
        <v>6.8000000000000005E-2</v>
      </c>
      <c r="I456" t="str">
        <f t="shared" si="15"/>
        <v>BDI</v>
      </c>
    </row>
    <row r="457" spans="1:9" x14ac:dyDescent="0.25">
      <c r="A457" t="s">
        <v>1221</v>
      </c>
      <c r="B457" t="s">
        <v>598</v>
      </c>
      <c r="C457" t="s">
        <v>610</v>
      </c>
      <c r="D457">
        <f>ROUND(ACOS(COS(RADIANS(90-VLOOKUP(B457,Centerpoints!$A$2:$F$259,5,0)))*COS(RADIANS(90-VLOOKUP(C457,Centerpoints!$A$2:$F$259,5,0)))+SIN(RADIANS(90-VLOOKUP(B457,Centerpoints!$A$2:$F$259,5,0)))*SIN(RADIANS(90-VLOOKUP(C457,Centerpoints!$A$2:$F$259,5,0)))*COS(RADIANS(VLOOKUP(B457,Centerpoints!$A$2:$F$259,6,0)-VLOOKUP(C457,Centerpoints!$A$2:$F$259,6,0))))*6371,0)</f>
        <v>1566</v>
      </c>
      <c r="E457" t="str">
        <f>IF(ISNA(VLOOKUP(LEFT(A457,LEN(A457)),$N$2:$N$270,1,0)),IF(D457&gt;'Costs and losses lines'!$E$32,"HVDC","HVAC"),"Subsea")</f>
        <v>HVDC</v>
      </c>
      <c r="F457" s="2">
        <f>ROUND(((HLOOKUP(E457,'Costs and losses lines'!$B$12:$D$14,2,0)*$J$2*D457)+(HLOOKUP(E457,'Costs and losses lines'!$B$12:$D$14,3,0)*$J$2*2))*'Costs and losses lines'!$E$24/1000,0)</f>
        <v>5361950</v>
      </c>
      <c r="G457" s="2">
        <f t="shared" si="14"/>
        <v>187668</v>
      </c>
      <c r="H457">
        <f>ROUND((HLOOKUP(E457,'Costs and losses lines'!$B$12:$D$17,4,0)/10000*D457)+(HLOOKUP(E457,'Costs and losses lines'!$B$12:$D$16,5,0)/100),3)</f>
        <v>6.8000000000000005E-2</v>
      </c>
      <c r="I457" t="str">
        <f t="shared" si="15"/>
        <v>CHN-NI-CH</v>
      </c>
    </row>
    <row r="458" spans="1:9" x14ac:dyDescent="0.25">
      <c r="A458" t="s">
        <v>1222</v>
      </c>
      <c r="B458" t="s">
        <v>398</v>
      </c>
      <c r="C458" t="s">
        <v>491</v>
      </c>
      <c r="D458">
        <f>ROUND(ACOS(COS(RADIANS(90-VLOOKUP(B458,Centerpoints!$A$2:$F$259,5,0)))*COS(RADIANS(90-VLOOKUP(C458,Centerpoints!$A$2:$F$259,5,0)))+SIN(RADIANS(90-VLOOKUP(B458,Centerpoints!$A$2:$F$259,5,0)))*SIN(RADIANS(90-VLOOKUP(C458,Centerpoints!$A$2:$F$259,5,0)))*COS(RADIANS(VLOOKUP(B458,Centerpoints!$A$2:$F$259,6,0)-VLOOKUP(C458,Centerpoints!$A$2:$F$259,6,0))))*6371,0)</f>
        <v>1581</v>
      </c>
      <c r="E458" t="str">
        <f>IF(ISNA(VLOOKUP(LEFT(A458,LEN(A458)),$N$2:$N$270,1,0)),IF(D458&gt;'Costs and losses lines'!$E$32,"HVDC","HVAC"),"Subsea")</f>
        <v>HVDC</v>
      </c>
      <c r="F458" s="2">
        <f>ROUND(((HLOOKUP(E458,'Costs and losses lines'!$B$12:$D$14,2,0)*$J$2*D458)+(HLOOKUP(E458,'Costs and losses lines'!$B$12:$D$14,3,0)*$J$2*2))*'Costs and losses lines'!$E$24/1000,0)</f>
        <v>5389934</v>
      </c>
      <c r="G458" s="2">
        <f t="shared" si="14"/>
        <v>188648</v>
      </c>
      <c r="H458">
        <f>ROUND((HLOOKUP(E458,'Costs and losses lines'!$B$12:$D$17,4,0)/10000*D458)+(HLOOKUP(E458,'Costs and losses lines'!$B$12:$D$16,5,0)/100),3)</f>
        <v>6.8000000000000005E-2</v>
      </c>
      <c r="I458" t="str">
        <f t="shared" si="15"/>
        <v>AGO</v>
      </c>
    </row>
    <row r="459" spans="1:9" x14ac:dyDescent="0.25">
      <c r="A459" t="s">
        <v>1223</v>
      </c>
      <c r="B459" t="s">
        <v>558</v>
      </c>
      <c r="C459" t="s">
        <v>559</v>
      </c>
      <c r="D459">
        <f>ROUND(ACOS(COS(RADIANS(90-VLOOKUP(B459,Centerpoints!$A$2:$F$259,5,0)))*COS(RADIANS(90-VLOOKUP(C459,Centerpoints!$A$2:$F$259,5,0)))+SIN(RADIANS(90-VLOOKUP(B459,Centerpoints!$A$2:$F$259,5,0)))*SIN(RADIANS(90-VLOOKUP(C459,Centerpoints!$A$2:$F$259,5,0)))*COS(RADIANS(VLOOKUP(B459,Centerpoints!$A$2:$F$259,6,0)-VLOOKUP(C459,Centerpoints!$A$2:$F$259,6,0))))*6371,0)</f>
        <v>1595</v>
      </c>
      <c r="E459" t="str">
        <f>IF(ISNA(VLOOKUP(LEFT(A459,LEN(A459)),$N$2:$N$270,1,0)),IF(D459&gt;'Costs and losses lines'!$E$32,"HVDC","HVAC"),"Subsea")</f>
        <v>HVDC</v>
      </c>
      <c r="F459" s="2">
        <f>ROUND(((HLOOKUP(E459,'Costs and losses lines'!$B$12:$D$14,2,0)*$J$2*D459)+(HLOOKUP(E459,'Costs and losses lines'!$B$12:$D$14,3,0)*$J$2*2))*'Costs and losses lines'!$E$24/1000,0)</f>
        <v>5416052</v>
      </c>
      <c r="G459" s="2">
        <f t="shared" si="14"/>
        <v>189562</v>
      </c>
      <c r="H459">
        <f>ROUND((HLOOKUP(E459,'Costs and losses lines'!$B$12:$D$17,4,0)/10000*D459)+(HLOOKUP(E459,'Costs and losses lines'!$B$12:$D$16,5,0)/100),3)</f>
        <v>6.9000000000000006E-2</v>
      </c>
      <c r="I459" t="str">
        <f t="shared" si="15"/>
        <v>BRA-CN-BR</v>
      </c>
    </row>
    <row r="460" spans="1:9" x14ac:dyDescent="0.25">
      <c r="A460" t="s">
        <v>1224</v>
      </c>
      <c r="B460" t="s">
        <v>552</v>
      </c>
      <c r="C460" t="s">
        <v>553</v>
      </c>
      <c r="D460">
        <f>ROUND(ACOS(COS(RADIANS(90-VLOOKUP(B460,Centerpoints!$A$2:$F$259,5,0)))*COS(RADIANS(90-VLOOKUP(C460,Centerpoints!$A$2:$F$259,5,0)))+SIN(RADIANS(90-VLOOKUP(B460,Centerpoints!$A$2:$F$259,5,0)))*SIN(RADIANS(90-VLOOKUP(C460,Centerpoints!$A$2:$F$259,5,0)))*COS(RADIANS(VLOOKUP(B460,Centerpoints!$A$2:$F$259,6,0)-VLOOKUP(C460,Centerpoints!$A$2:$F$259,6,0))))*6371,0)</f>
        <v>1603</v>
      </c>
      <c r="E460" t="str">
        <f>IF(ISNA(VLOOKUP(LEFT(A460,LEN(A460)),$N$2:$N$270,1,0)),IF(D460&gt;'Costs and losses lines'!$E$32,"HVDC","HVAC"),"Subsea")</f>
        <v>HVDC</v>
      </c>
      <c r="F460" s="2">
        <f>ROUND(((HLOOKUP(E460,'Costs and losses lines'!$B$12:$D$14,2,0)*$J$2*D460)+(HLOOKUP(E460,'Costs and losses lines'!$B$12:$D$14,3,0)*$J$2*2))*'Costs and losses lines'!$E$24/1000,0)</f>
        <v>5430977</v>
      </c>
      <c r="G460" s="2">
        <f t="shared" si="14"/>
        <v>190084</v>
      </c>
      <c r="H460">
        <f>ROUND((HLOOKUP(E460,'Costs and losses lines'!$B$12:$D$17,4,0)/10000*D460)+(HLOOKUP(E460,'Costs and losses lines'!$B$12:$D$16,5,0)/100),3)</f>
        <v>6.9000000000000006E-2</v>
      </c>
      <c r="I460" t="str">
        <f t="shared" si="15"/>
        <v>AUS-QL-AU</v>
      </c>
    </row>
    <row r="461" spans="1:9" x14ac:dyDescent="0.25">
      <c r="A461" t="s">
        <v>1225</v>
      </c>
      <c r="B461" t="s">
        <v>605</v>
      </c>
      <c r="C461" t="s">
        <v>608</v>
      </c>
      <c r="D461">
        <f>ROUND(ACOS(COS(RADIANS(90-VLOOKUP(B461,Centerpoints!$A$2:$F$259,5,0)))*COS(RADIANS(90-VLOOKUP(C461,Centerpoints!$A$2:$F$259,5,0)))+SIN(RADIANS(90-VLOOKUP(B461,Centerpoints!$A$2:$F$259,5,0)))*SIN(RADIANS(90-VLOOKUP(C461,Centerpoints!$A$2:$F$259,5,0)))*COS(RADIANS(VLOOKUP(B461,Centerpoints!$A$2:$F$259,6,0)-VLOOKUP(C461,Centerpoints!$A$2:$F$259,6,0))))*6371,0)</f>
        <v>1605</v>
      </c>
      <c r="E461" t="str">
        <f>IF(ISNA(VLOOKUP(LEFT(A461,LEN(A461)),$N$2:$N$270,1,0)),IF(D461&gt;'Costs and losses lines'!$E$32,"HVDC","HVAC"),"Subsea")</f>
        <v>HVDC</v>
      </c>
      <c r="F461" s="2">
        <f>ROUND(((HLOOKUP(E461,'Costs and losses lines'!$B$12:$D$14,2,0)*$J$2*D461)+(HLOOKUP(E461,'Costs and losses lines'!$B$12:$D$14,3,0)*$J$2*2))*'Costs and losses lines'!$E$24/1000,0)</f>
        <v>5434708</v>
      </c>
      <c r="G461" s="2">
        <f t="shared" si="14"/>
        <v>190215</v>
      </c>
      <c r="H461">
        <f>ROUND((HLOOKUP(E461,'Costs and losses lines'!$B$12:$D$17,4,0)/10000*D461)+(HLOOKUP(E461,'Costs and losses lines'!$B$12:$D$16,5,0)/100),3)</f>
        <v>6.9000000000000006E-2</v>
      </c>
      <c r="I461" t="str">
        <f t="shared" si="15"/>
        <v>CHN-TI-CH</v>
      </c>
    </row>
    <row r="462" spans="1:9" x14ac:dyDescent="0.25">
      <c r="A462" t="s">
        <v>1226</v>
      </c>
      <c r="B462" t="s">
        <v>572</v>
      </c>
      <c r="C462" t="s">
        <v>575</v>
      </c>
      <c r="D462">
        <f>ROUND(ACOS(COS(RADIANS(90-VLOOKUP(B462,Centerpoints!$A$2:$F$259,5,0)))*COS(RADIANS(90-VLOOKUP(C462,Centerpoints!$A$2:$F$259,5,0)))+SIN(RADIANS(90-VLOOKUP(B462,Centerpoints!$A$2:$F$259,5,0)))*SIN(RADIANS(90-VLOOKUP(C462,Centerpoints!$A$2:$F$259,5,0)))*COS(RADIANS(VLOOKUP(B462,Centerpoints!$A$2:$F$259,6,0)-VLOOKUP(C462,Centerpoints!$A$2:$F$259,6,0))))*6371,0)</f>
        <v>1608</v>
      </c>
      <c r="E462" t="str">
        <f>IF(ISNA(VLOOKUP(LEFT(A462,LEN(A462)),$N$2:$N$270,1,0)),IF(D462&gt;'Costs and losses lines'!$E$32,"HVDC","HVAC"),"Subsea")</f>
        <v>HVDC</v>
      </c>
      <c r="F462" s="2">
        <f>ROUND(((HLOOKUP(E462,'Costs and losses lines'!$B$12:$D$14,2,0)*$J$2*D462)+(HLOOKUP(E462,'Costs and losses lines'!$B$12:$D$14,3,0)*$J$2*2))*'Costs and losses lines'!$E$24/1000,0)</f>
        <v>5440305</v>
      </c>
      <c r="G462" s="2">
        <f t="shared" si="14"/>
        <v>190411</v>
      </c>
      <c r="H462">
        <f>ROUND((HLOOKUP(E462,'Costs and losses lines'!$B$12:$D$17,4,0)/10000*D462)+(HLOOKUP(E462,'Costs and losses lines'!$B$12:$D$16,5,0)/100),3)</f>
        <v>6.9000000000000006E-2</v>
      </c>
      <c r="I462" t="str">
        <f t="shared" si="15"/>
        <v>CAN-NL-CA</v>
      </c>
    </row>
    <row r="463" spans="1:9" x14ac:dyDescent="0.25">
      <c r="A463" t="s">
        <v>1227</v>
      </c>
      <c r="B463" t="s">
        <v>459</v>
      </c>
      <c r="C463" t="s">
        <v>538</v>
      </c>
      <c r="D463">
        <f>ROUND(ACOS(COS(RADIANS(90-VLOOKUP(B463,Centerpoints!$A$2:$F$259,5,0)))*COS(RADIANS(90-VLOOKUP(C463,Centerpoints!$A$2:$F$259,5,0)))+SIN(RADIANS(90-VLOOKUP(B463,Centerpoints!$A$2:$F$259,5,0)))*SIN(RADIANS(90-VLOOKUP(C463,Centerpoints!$A$2:$F$259,5,0)))*COS(RADIANS(VLOOKUP(B463,Centerpoints!$A$2:$F$259,6,0)-VLOOKUP(C463,Centerpoints!$A$2:$F$259,6,0))))*6371,0)</f>
        <v>1609</v>
      </c>
      <c r="E463" t="str">
        <f>IF(ISNA(VLOOKUP(LEFT(A463,LEN(A463)),$N$2:$N$270,1,0)),IF(D463&gt;'Costs and losses lines'!$E$32,"HVDC","HVAC"),"Subsea")</f>
        <v>HVDC</v>
      </c>
      <c r="F463" s="2">
        <f>ROUND(((HLOOKUP(E463,'Costs and losses lines'!$B$12:$D$14,2,0)*$J$2*D463)+(HLOOKUP(E463,'Costs and losses lines'!$B$12:$D$14,3,0)*$J$2*2))*'Costs and losses lines'!$E$24/1000,0)</f>
        <v>5442171</v>
      </c>
      <c r="G463" s="2">
        <f t="shared" si="14"/>
        <v>190476</v>
      </c>
      <c r="H463">
        <f>ROUND((HLOOKUP(E463,'Costs and losses lines'!$B$12:$D$17,4,0)/10000*D463)+(HLOOKUP(E463,'Costs and losses lines'!$B$12:$D$16,5,0)/100),3)</f>
        <v>6.9000000000000006E-2</v>
      </c>
      <c r="I463" t="str">
        <f t="shared" si="15"/>
        <v>IRQ</v>
      </c>
    </row>
    <row r="464" spans="1:9" x14ac:dyDescent="0.25">
      <c r="A464" t="s">
        <v>1228</v>
      </c>
      <c r="B464" t="s">
        <v>435</v>
      </c>
      <c r="C464" t="s">
        <v>524</v>
      </c>
      <c r="D464">
        <f>ROUND(ACOS(COS(RADIANS(90-VLOOKUP(B464,Centerpoints!$A$2:$F$259,5,0)))*COS(RADIANS(90-VLOOKUP(C464,Centerpoints!$A$2:$F$259,5,0)))+SIN(RADIANS(90-VLOOKUP(B464,Centerpoints!$A$2:$F$259,5,0)))*SIN(RADIANS(90-VLOOKUP(C464,Centerpoints!$A$2:$F$259,5,0)))*COS(RADIANS(VLOOKUP(B464,Centerpoints!$A$2:$F$259,6,0)-VLOOKUP(C464,Centerpoints!$A$2:$F$259,6,0))))*6371,0)</f>
        <v>1613</v>
      </c>
      <c r="E464" t="str">
        <f>IF(ISNA(VLOOKUP(LEFT(A464,LEN(A464)),$N$2:$N$270,1,0)),IF(D464&gt;'Costs and losses lines'!$E$32,"HVDC","HVAC"),"Subsea")</f>
        <v>HVDC</v>
      </c>
      <c r="F464" s="2">
        <f>ROUND(((HLOOKUP(E464,'Costs and losses lines'!$B$12:$D$14,2,0)*$J$2*D464)+(HLOOKUP(E464,'Costs and losses lines'!$B$12:$D$14,3,0)*$J$2*2))*'Costs and losses lines'!$E$24/1000,0)</f>
        <v>5449633</v>
      </c>
      <c r="G464" s="2">
        <f t="shared" si="14"/>
        <v>190737</v>
      </c>
      <c r="H464">
        <f>ROUND((HLOOKUP(E464,'Costs and losses lines'!$B$12:$D$17,4,0)/10000*D464)+(HLOOKUP(E464,'Costs and losses lines'!$B$12:$D$16,5,0)/100),3)</f>
        <v>6.9000000000000006E-2</v>
      </c>
      <c r="I464" t="str">
        <f t="shared" si="15"/>
        <v>EGY</v>
      </c>
    </row>
    <row r="465" spans="1:9" x14ac:dyDescent="0.25">
      <c r="A465" t="s">
        <v>1229</v>
      </c>
      <c r="B465" t="s">
        <v>410</v>
      </c>
      <c r="C465" t="s">
        <v>505</v>
      </c>
      <c r="D465">
        <f>ROUND(ACOS(COS(RADIANS(90-VLOOKUP(B465,Centerpoints!$A$2:$F$259,5,0)))*COS(RADIANS(90-VLOOKUP(C465,Centerpoints!$A$2:$F$259,5,0)))+SIN(RADIANS(90-VLOOKUP(B465,Centerpoints!$A$2:$F$259,5,0)))*SIN(RADIANS(90-VLOOKUP(C465,Centerpoints!$A$2:$F$259,5,0)))*COS(RADIANS(VLOOKUP(B465,Centerpoints!$A$2:$F$259,6,0)-VLOOKUP(C465,Centerpoints!$A$2:$F$259,6,0))))*6371,0)</f>
        <v>1614</v>
      </c>
      <c r="E465" t="str">
        <f>IF(ISNA(VLOOKUP(LEFT(A465,LEN(A465)),$N$2:$N$270,1,0)),IF(D465&gt;'Costs and losses lines'!$E$32,"HVDC","HVAC"),"Subsea")</f>
        <v>HVDC</v>
      </c>
      <c r="F465" s="2">
        <f>ROUND(((HLOOKUP(E465,'Costs and losses lines'!$B$12:$D$14,2,0)*$J$2*D465)+(HLOOKUP(E465,'Costs and losses lines'!$B$12:$D$14,3,0)*$J$2*2))*'Costs and losses lines'!$E$24/1000,0)</f>
        <v>5451499</v>
      </c>
      <c r="G465" s="2">
        <f t="shared" si="14"/>
        <v>190802</v>
      </c>
      <c r="H465">
        <f>ROUND((HLOOKUP(E465,'Costs and losses lines'!$B$12:$D$17,4,0)/10000*D465)+(HLOOKUP(E465,'Costs and losses lines'!$B$12:$D$16,5,0)/100),3)</f>
        <v>6.9000000000000006E-2</v>
      </c>
      <c r="I465" t="str">
        <f t="shared" si="15"/>
        <v>BOL</v>
      </c>
    </row>
    <row r="466" spans="1:9" x14ac:dyDescent="0.25">
      <c r="A466" t="s">
        <v>1230</v>
      </c>
      <c r="B466" t="s">
        <v>582</v>
      </c>
      <c r="C466" t="s">
        <v>608</v>
      </c>
      <c r="D466">
        <f>ROUND(ACOS(COS(RADIANS(90-VLOOKUP(B466,Centerpoints!$A$2:$F$259,5,0)))*COS(RADIANS(90-VLOOKUP(C466,Centerpoints!$A$2:$F$259,5,0)))+SIN(RADIANS(90-VLOOKUP(B466,Centerpoints!$A$2:$F$259,5,0)))*SIN(RADIANS(90-VLOOKUP(C466,Centerpoints!$A$2:$F$259,5,0)))*COS(RADIANS(VLOOKUP(B466,Centerpoints!$A$2:$F$259,6,0)-VLOOKUP(C466,Centerpoints!$A$2:$F$259,6,0))))*6371,0)</f>
        <v>1625</v>
      </c>
      <c r="E466" t="str">
        <f>IF(ISNA(VLOOKUP(LEFT(A466,LEN(A466)),$N$2:$N$270,1,0)),IF(D466&gt;'Costs and losses lines'!$E$32,"HVDC","HVAC"),"Subsea")</f>
        <v>HVDC</v>
      </c>
      <c r="F466" s="2">
        <f>ROUND(((HLOOKUP(E466,'Costs and losses lines'!$B$12:$D$14,2,0)*$J$2*D466)+(HLOOKUP(E466,'Costs and losses lines'!$B$12:$D$14,3,0)*$J$2*2))*'Costs and losses lines'!$E$24/1000,0)</f>
        <v>5472020</v>
      </c>
      <c r="G466" s="2">
        <f t="shared" si="14"/>
        <v>191521</v>
      </c>
      <c r="H466">
        <f>ROUND((HLOOKUP(E466,'Costs and losses lines'!$B$12:$D$17,4,0)/10000*D466)+(HLOOKUP(E466,'Costs and losses lines'!$B$12:$D$16,5,0)/100),3)</f>
        <v>7.0000000000000007E-2</v>
      </c>
      <c r="I466" t="str">
        <f t="shared" si="15"/>
        <v>CHN-GA-CH</v>
      </c>
    </row>
    <row r="467" spans="1:9" x14ac:dyDescent="0.25">
      <c r="A467" t="s">
        <v>1231</v>
      </c>
      <c r="B467" t="s">
        <v>630</v>
      </c>
      <c r="C467" t="s">
        <v>632</v>
      </c>
      <c r="D467">
        <f>ROUND(ACOS(COS(RADIANS(90-VLOOKUP(B467,Centerpoints!$A$2:$F$259,5,0)))*COS(RADIANS(90-VLOOKUP(C467,Centerpoints!$A$2:$F$259,5,0)))+SIN(RADIANS(90-VLOOKUP(B467,Centerpoints!$A$2:$F$259,5,0)))*SIN(RADIANS(90-VLOOKUP(C467,Centerpoints!$A$2:$F$259,5,0)))*COS(RADIANS(VLOOKUP(B467,Centerpoints!$A$2:$F$259,6,0)-VLOOKUP(C467,Centerpoints!$A$2:$F$259,6,0))))*6371,0)</f>
        <v>1633</v>
      </c>
      <c r="E467" t="str">
        <f>IF(ISNA(VLOOKUP(LEFT(A467,LEN(A467)),$N$2:$N$270,1,0)),IF(D467&gt;'Costs and losses lines'!$E$32,"HVDC","HVAC"),"Subsea")</f>
        <v>HVDC</v>
      </c>
      <c r="F467" s="2">
        <f>ROUND(((HLOOKUP(E467,'Costs and losses lines'!$B$12:$D$14,2,0)*$J$2*D467)+(HLOOKUP(E467,'Costs and losses lines'!$B$12:$D$14,3,0)*$J$2*2))*'Costs and losses lines'!$E$24/1000,0)</f>
        <v>5486945</v>
      </c>
      <c r="G467" s="2">
        <f t="shared" si="14"/>
        <v>192043</v>
      </c>
      <c r="H467">
        <f>ROUND((HLOOKUP(E467,'Costs and losses lines'!$B$12:$D$17,4,0)/10000*D467)+(HLOOKUP(E467,'Costs and losses lines'!$B$12:$D$16,5,0)/100),3)</f>
        <v>7.0000000000000007E-2</v>
      </c>
      <c r="I467" t="str">
        <f t="shared" si="15"/>
        <v>USA-AZ-US</v>
      </c>
    </row>
    <row r="468" spans="1:9" x14ac:dyDescent="0.25">
      <c r="A468" t="s">
        <v>1232</v>
      </c>
      <c r="B468" t="s">
        <v>438</v>
      </c>
      <c r="C468" t="s">
        <v>519</v>
      </c>
      <c r="D468">
        <f>ROUND(ACOS(COS(RADIANS(90-VLOOKUP(B468,Centerpoints!$A$2:$F$259,5,0)))*COS(RADIANS(90-VLOOKUP(C468,Centerpoints!$A$2:$F$259,5,0)))+SIN(RADIANS(90-VLOOKUP(B468,Centerpoints!$A$2:$F$259,5,0)))*SIN(RADIANS(90-VLOOKUP(C468,Centerpoints!$A$2:$F$259,5,0)))*COS(RADIANS(VLOOKUP(B468,Centerpoints!$A$2:$F$259,6,0)-VLOOKUP(C468,Centerpoints!$A$2:$F$259,6,0))))*6371,0)</f>
        <v>1635</v>
      </c>
      <c r="E468" t="str">
        <f>IF(ISNA(VLOOKUP(LEFT(A468,LEN(A468)),$N$2:$N$270,1,0)),IF(D468&gt;'Costs and losses lines'!$E$32,"HVDC","HVAC"),"Subsea")</f>
        <v>HVDC</v>
      </c>
      <c r="F468" s="2">
        <f>ROUND(((HLOOKUP(E468,'Costs and losses lines'!$B$12:$D$14,2,0)*$J$2*D468)+(HLOOKUP(E468,'Costs and losses lines'!$B$12:$D$14,3,0)*$J$2*2))*'Costs and losses lines'!$E$24/1000,0)</f>
        <v>5490676</v>
      </c>
      <c r="G468" s="2">
        <f t="shared" si="14"/>
        <v>192174</v>
      </c>
      <c r="H468">
        <f>ROUND((HLOOKUP(E468,'Costs and losses lines'!$B$12:$D$17,4,0)/10000*D468)+(HLOOKUP(E468,'Costs and losses lines'!$B$12:$D$16,5,0)/100),3)</f>
        <v>7.0000000000000007E-2</v>
      </c>
      <c r="I468" t="str">
        <f t="shared" si="15"/>
        <v>ERI</v>
      </c>
    </row>
    <row r="469" spans="1:9" x14ac:dyDescent="0.25">
      <c r="A469" t="s">
        <v>1233</v>
      </c>
      <c r="B469" t="s">
        <v>609</v>
      </c>
      <c r="C469" t="s">
        <v>547</v>
      </c>
      <c r="D469">
        <f>ROUND(ACOS(COS(RADIANS(90-VLOOKUP(B469,Centerpoints!$A$2:$F$259,5,0)))*COS(RADIANS(90-VLOOKUP(C469,Centerpoints!$A$2:$F$259,5,0)))+SIN(RADIANS(90-VLOOKUP(B469,Centerpoints!$A$2:$F$259,5,0)))*SIN(RADIANS(90-VLOOKUP(C469,Centerpoints!$A$2:$F$259,5,0)))*COS(RADIANS(VLOOKUP(B469,Centerpoints!$A$2:$F$259,6,0)-VLOOKUP(C469,Centerpoints!$A$2:$F$259,6,0))))*6371,0)</f>
        <v>1641</v>
      </c>
      <c r="E469" t="str">
        <f>IF(ISNA(VLOOKUP(LEFT(A469,LEN(A469)),$N$2:$N$270,1,0)),IF(D469&gt;'Costs and losses lines'!$E$32,"HVDC","HVAC"),"Subsea")</f>
        <v>HVDC</v>
      </c>
      <c r="F469" s="2">
        <f>ROUND(((HLOOKUP(E469,'Costs and losses lines'!$B$12:$D$14,2,0)*$J$2*D469)+(HLOOKUP(E469,'Costs and losses lines'!$B$12:$D$14,3,0)*$J$2*2))*'Costs and losses lines'!$E$24/1000,0)</f>
        <v>5501870</v>
      </c>
      <c r="G469" s="2">
        <f t="shared" si="14"/>
        <v>192565</v>
      </c>
      <c r="H469">
        <f>ROUND((HLOOKUP(E469,'Costs and losses lines'!$B$12:$D$17,4,0)/10000*D469)+(HLOOKUP(E469,'Costs and losses lines'!$B$12:$D$16,5,0)/100),3)</f>
        <v>7.0000000000000007E-2</v>
      </c>
      <c r="I469" t="str">
        <f t="shared" si="15"/>
        <v>CHN-YU</v>
      </c>
    </row>
    <row r="470" spans="1:9" x14ac:dyDescent="0.25">
      <c r="A470" t="s">
        <v>1234</v>
      </c>
      <c r="B470" t="s">
        <v>410</v>
      </c>
      <c r="C470" t="s">
        <v>559</v>
      </c>
      <c r="D470">
        <f>ROUND(ACOS(COS(RADIANS(90-VLOOKUP(B470,Centerpoints!$A$2:$F$259,5,0)))*COS(RADIANS(90-VLOOKUP(C470,Centerpoints!$A$2:$F$259,5,0)))+SIN(RADIANS(90-VLOOKUP(B470,Centerpoints!$A$2:$F$259,5,0)))*SIN(RADIANS(90-VLOOKUP(C470,Centerpoints!$A$2:$F$259,5,0)))*COS(RADIANS(VLOOKUP(B470,Centerpoints!$A$2:$F$259,6,0)-VLOOKUP(C470,Centerpoints!$A$2:$F$259,6,0))))*6371,0)</f>
        <v>1644</v>
      </c>
      <c r="E470" t="str">
        <f>IF(ISNA(VLOOKUP(LEFT(A470,LEN(A470)),$N$2:$N$270,1,0)),IF(D470&gt;'Costs and losses lines'!$E$32,"HVDC","HVAC"),"Subsea")</f>
        <v>HVDC</v>
      </c>
      <c r="F470" s="2">
        <f>ROUND(((HLOOKUP(E470,'Costs and losses lines'!$B$12:$D$14,2,0)*$J$2*D470)+(HLOOKUP(E470,'Costs and losses lines'!$B$12:$D$14,3,0)*$J$2*2))*'Costs and losses lines'!$E$24/1000,0)</f>
        <v>5507467</v>
      </c>
      <c r="G470" s="2">
        <f t="shared" si="14"/>
        <v>192761</v>
      </c>
      <c r="H470">
        <f>ROUND((HLOOKUP(E470,'Costs and losses lines'!$B$12:$D$17,4,0)/10000*D470)+(HLOOKUP(E470,'Costs and losses lines'!$B$12:$D$16,5,0)/100),3)</f>
        <v>7.0999999999999994E-2</v>
      </c>
      <c r="I470" t="str">
        <f t="shared" si="15"/>
        <v>BOL-BR</v>
      </c>
    </row>
    <row r="471" spans="1:9" x14ac:dyDescent="0.25">
      <c r="A471" t="s">
        <v>1235</v>
      </c>
      <c r="B471" t="s">
        <v>639</v>
      </c>
      <c r="C471" t="s">
        <v>642</v>
      </c>
      <c r="D471">
        <f>ROUND(ACOS(COS(RADIANS(90-VLOOKUP(B471,Centerpoints!$A$2:$F$259,5,0)))*COS(RADIANS(90-VLOOKUP(C471,Centerpoints!$A$2:$F$259,5,0)))+SIN(RADIANS(90-VLOOKUP(B471,Centerpoints!$A$2:$F$259,5,0)))*SIN(RADIANS(90-VLOOKUP(C471,Centerpoints!$A$2:$F$259,5,0)))*COS(RADIANS(VLOOKUP(B471,Centerpoints!$A$2:$F$259,6,0)-VLOOKUP(C471,Centerpoints!$A$2:$F$259,6,0))))*6371,0)</f>
        <v>1647</v>
      </c>
      <c r="E471" t="str">
        <f>IF(ISNA(VLOOKUP(LEFT(A471,LEN(A471)),$N$2:$N$270,1,0)),IF(D471&gt;'Costs and losses lines'!$E$32,"HVDC","HVAC"),"Subsea")</f>
        <v>HVDC</v>
      </c>
      <c r="F471" s="2">
        <f>ROUND(((HLOOKUP(E471,'Costs and losses lines'!$B$12:$D$14,2,0)*$J$2*D471)+(HLOOKUP(E471,'Costs and losses lines'!$B$12:$D$14,3,0)*$J$2*2))*'Costs and losses lines'!$E$24/1000,0)</f>
        <v>5513064</v>
      </c>
      <c r="G471" s="2">
        <f t="shared" si="14"/>
        <v>192957</v>
      </c>
      <c r="H471">
        <f>ROUND((HLOOKUP(E471,'Costs and losses lines'!$B$12:$D$17,4,0)/10000*D471)+(HLOOKUP(E471,'Costs and losses lines'!$B$12:$D$16,5,0)/100),3)</f>
        <v>7.0999999999999994E-2</v>
      </c>
      <c r="I471" t="str">
        <f t="shared" si="15"/>
        <v>USA-NW-US</v>
      </c>
    </row>
    <row r="472" spans="1:9" x14ac:dyDescent="0.25">
      <c r="A472" t="s">
        <v>1236</v>
      </c>
      <c r="B472" t="s">
        <v>611</v>
      </c>
      <c r="C472" t="s">
        <v>615</v>
      </c>
      <c r="D472">
        <f>ROUND(ACOS(COS(RADIANS(90-VLOOKUP(B472,Centerpoints!$A$2:$F$259,5,0)))*COS(RADIANS(90-VLOOKUP(C472,Centerpoints!$A$2:$F$259,5,0)))+SIN(RADIANS(90-VLOOKUP(B472,Centerpoints!$A$2:$F$259,5,0)))*SIN(RADIANS(90-VLOOKUP(C472,Centerpoints!$A$2:$F$259,5,0)))*COS(RADIANS(VLOOKUP(B472,Centerpoints!$A$2:$F$259,6,0)-VLOOKUP(C472,Centerpoints!$A$2:$F$259,6,0))))*6371,0)</f>
        <v>1653</v>
      </c>
      <c r="E472" t="str">
        <f>IF(ISNA(VLOOKUP(LEFT(A472,LEN(A472)),$N$2:$N$270,1,0)),IF(D472&gt;'Costs and losses lines'!$E$32,"HVDC","HVAC"),"Subsea")</f>
        <v>HVDC</v>
      </c>
      <c r="F472" s="2">
        <f>ROUND(((HLOOKUP(E472,'Costs and losses lines'!$B$12:$D$14,2,0)*$J$2*D472)+(HLOOKUP(E472,'Costs and losses lines'!$B$12:$D$14,3,0)*$J$2*2))*'Costs and losses lines'!$E$24/1000,0)</f>
        <v>5524257</v>
      </c>
      <c r="G472" s="2">
        <f t="shared" si="14"/>
        <v>193349</v>
      </c>
      <c r="H472">
        <f>ROUND((HLOOKUP(E472,'Costs and losses lines'!$B$12:$D$17,4,0)/10000*D472)+(HLOOKUP(E472,'Costs and losses lines'!$B$12:$D$16,5,0)/100),3)</f>
        <v>7.0999999999999994E-2</v>
      </c>
      <c r="I472" t="str">
        <f t="shared" si="15"/>
        <v>IND-EA-IN</v>
      </c>
    </row>
    <row r="473" spans="1:9" x14ac:dyDescent="0.25">
      <c r="A473" t="s">
        <v>1237</v>
      </c>
      <c r="B473" t="s">
        <v>424</v>
      </c>
      <c r="C473" t="s">
        <v>511</v>
      </c>
      <c r="D473">
        <f>ROUND(ACOS(COS(RADIANS(90-VLOOKUP(B473,Centerpoints!$A$2:$F$259,5,0)))*COS(RADIANS(90-VLOOKUP(C473,Centerpoints!$A$2:$F$259,5,0)))+SIN(RADIANS(90-VLOOKUP(B473,Centerpoints!$A$2:$F$259,5,0)))*SIN(RADIANS(90-VLOOKUP(C473,Centerpoints!$A$2:$F$259,5,0)))*COS(RADIANS(VLOOKUP(B473,Centerpoints!$A$2:$F$259,6,0)-VLOOKUP(C473,Centerpoints!$A$2:$F$259,6,0))))*6371,0)</f>
        <v>1658</v>
      </c>
      <c r="E473" t="str">
        <f>IF(ISNA(VLOOKUP(LEFT(A473,LEN(A473)),$N$2:$N$270,1,0)),IF(D473&gt;'Costs and losses lines'!$E$32,"HVDC","HVAC"),"Subsea")</f>
        <v>HVDC</v>
      </c>
      <c r="F473" s="2">
        <f>ROUND(((HLOOKUP(E473,'Costs and losses lines'!$B$12:$D$14,2,0)*$J$2*D473)+(HLOOKUP(E473,'Costs and losses lines'!$B$12:$D$14,3,0)*$J$2*2))*'Costs and losses lines'!$E$24/1000,0)</f>
        <v>5533585</v>
      </c>
      <c r="G473" s="2">
        <f t="shared" si="14"/>
        <v>193675</v>
      </c>
      <c r="H473">
        <f>ROUND((HLOOKUP(E473,'Costs and losses lines'!$B$12:$D$17,4,0)/10000*D473)+(HLOOKUP(E473,'Costs and losses lines'!$B$12:$D$16,5,0)/100),3)</f>
        <v>7.0999999999999994E-2</v>
      </c>
      <c r="I473" t="str">
        <f t="shared" si="15"/>
        <v>COD</v>
      </c>
    </row>
    <row r="474" spans="1:9" x14ac:dyDescent="0.25">
      <c r="A474" t="s">
        <v>1238</v>
      </c>
      <c r="B474" t="s">
        <v>423</v>
      </c>
      <c r="C474" t="s">
        <v>511</v>
      </c>
      <c r="D474">
        <f>ROUND(ACOS(COS(RADIANS(90-VLOOKUP(B474,Centerpoints!$A$2:$F$259,5,0)))*COS(RADIANS(90-VLOOKUP(C474,Centerpoints!$A$2:$F$259,5,0)))+SIN(RADIANS(90-VLOOKUP(B474,Centerpoints!$A$2:$F$259,5,0)))*SIN(RADIANS(90-VLOOKUP(C474,Centerpoints!$A$2:$F$259,5,0)))*COS(RADIANS(VLOOKUP(B474,Centerpoints!$A$2:$F$259,6,0)-VLOOKUP(C474,Centerpoints!$A$2:$F$259,6,0))))*6371,0)</f>
        <v>1660</v>
      </c>
      <c r="E474" t="str">
        <f>IF(ISNA(VLOOKUP(LEFT(A474,LEN(A474)),$N$2:$N$270,1,0)),IF(D474&gt;'Costs and losses lines'!$E$32,"HVDC","HVAC"),"Subsea")</f>
        <v>HVDC</v>
      </c>
      <c r="F474" s="2">
        <f>ROUND(((HLOOKUP(E474,'Costs and losses lines'!$B$12:$D$14,2,0)*$J$2*D474)+(HLOOKUP(E474,'Costs and losses lines'!$B$12:$D$14,3,0)*$J$2*2))*'Costs and losses lines'!$E$24/1000,0)</f>
        <v>5537317</v>
      </c>
      <c r="G474" s="2">
        <f t="shared" si="14"/>
        <v>193806</v>
      </c>
      <c r="H474">
        <f>ROUND((HLOOKUP(E474,'Costs and losses lines'!$B$12:$D$17,4,0)/10000*D474)+(HLOOKUP(E474,'Costs and losses lines'!$B$12:$D$16,5,0)/100),3)</f>
        <v>7.0999999999999994E-2</v>
      </c>
      <c r="I474" t="str">
        <f t="shared" si="15"/>
        <v>COG</v>
      </c>
    </row>
    <row r="475" spans="1:9" x14ac:dyDescent="0.25">
      <c r="A475" t="s">
        <v>1239</v>
      </c>
      <c r="B475" t="s">
        <v>395</v>
      </c>
      <c r="C475" t="s">
        <v>458</v>
      </c>
      <c r="D475">
        <f>ROUND(ACOS(COS(RADIANS(90-VLOOKUP(B475,Centerpoints!$A$2:$F$259,5,0)))*COS(RADIANS(90-VLOOKUP(C475,Centerpoints!$A$2:$F$259,5,0)))+SIN(RADIANS(90-VLOOKUP(B475,Centerpoints!$A$2:$F$259,5,0)))*SIN(RADIANS(90-VLOOKUP(C475,Centerpoints!$A$2:$F$259,5,0)))*COS(RADIANS(VLOOKUP(B475,Centerpoints!$A$2:$F$259,6,0)-VLOOKUP(C475,Centerpoints!$A$2:$F$259,6,0))))*6371,0)</f>
        <v>1664</v>
      </c>
      <c r="E475" t="str">
        <f>IF(ISNA(VLOOKUP(LEFT(A475,LEN(A475)),$N$2:$N$270,1,0)),IF(D475&gt;'Costs and losses lines'!$E$32,"HVDC","HVAC"),"Subsea")</f>
        <v>HVDC</v>
      </c>
      <c r="F475" s="2">
        <f>ROUND(((HLOOKUP(E475,'Costs and losses lines'!$B$12:$D$14,2,0)*$J$2*D475)+(HLOOKUP(E475,'Costs and losses lines'!$B$12:$D$14,3,0)*$J$2*2))*'Costs and losses lines'!$E$24/1000,0)</f>
        <v>5544779</v>
      </c>
      <c r="G475" s="2">
        <f t="shared" si="14"/>
        <v>194067</v>
      </c>
      <c r="H475">
        <f>ROUND((HLOOKUP(E475,'Costs and losses lines'!$B$12:$D$17,4,0)/10000*D475)+(HLOOKUP(E475,'Costs and losses lines'!$B$12:$D$16,5,0)/100),3)</f>
        <v>7.0999999999999994E-2</v>
      </c>
      <c r="I475" t="str">
        <f t="shared" si="15"/>
        <v>AFG</v>
      </c>
    </row>
    <row r="476" spans="1:9" x14ac:dyDescent="0.25">
      <c r="A476" t="s">
        <v>1240</v>
      </c>
      <c r="B476" t="s">
        <v>440</v>
      </c>
      <c r="C476" t="s">
        <v>466</v>
      </c>
      <c r="D476">
        <f>ROUND(ACOS(COS(RADIANS(90-VLOOKUP(B476,Centerpoints!$A$2:$F$259,5,0)))*COS(RADIANS(90-VLOOKUP(C476,Centerpoints!$A$2:$F$259,5,0)))+SIN(RADIANS(90-VLOOKUP(B476,Centerpoints!$A$2:$F$259,5,0)))*SIN(RADIANS(90-VLOOKUP(C476,Centerpoints!$A$2:$F$259,5,0)))*COS(RADIANS(VLOOKUP(B476,Centerpoints!$A$2:$F$259,6,0)-VLOOKUP(C476,Centerpoints!$A$2:$F$259,6,0))))*6371,0)</f>
        <v>1670</v>
      </c>
      <c r="E476" t="str">
        <f>IF(ISNA(VLOOKUP(LEFT(A476,LEN(A476)),$N$2:$N$270,1,0)),IF(D476&gt;'Costs and losses lines'!$E$32,"HVDC","HVAC"),"Subsea")</f>
        <v>HVDC</v>
      </c>
      <c r="F476" s="2">
        <f>ROUND(((HLOOKUP(E476,'Costs and losses lines'!$B$12:$D$14,2,0)*$J$2*D476)+(HLOOKUP(E476,'Costs and losses lines'!$B$12:$D$14,3,0)*$J$2*2))*'Costs and losses lines'!$E$24/1000,0)</f>
        <v>5555973</v>
      </c>
      <c r="G476" s="2">
        <f t="shared" si="14"/>
        <v>194459</v>
      </c>
      <c r="H476">
        <f>ROUND((HLOOKUP(E476,'Costs and losses lines'!$B$12:$D$17,4,0)/10000*D476)+(HLOOKUP(E476,'Costs and losses lines'!$B$12:$D$16,5,0)/100),3)</f>
        <v>7.0999999999999994E-2</v>
      </c>
      <c r="I476" t="str">
        <f t="shared" si="15"/>
        <v>ETH</v>
      </c>
    </row>
    <row r="477" spans="1:9" x14ac:dyDescent="0.25">
      <c r="A477" t="s">
        <v>1241</v>
      </c>
      <c r="B477" t="s">
        <v>465</v>
      </c>
      <c r="C477" t="s">
        <v>539</v>
      </c>
      <c r="D477">
        <f>ROUND(ACOS(COS(RADIANS(90-VLOOKUP(B477,Centerpoints!$A$2:$F$259,5,0)))*COS(RADIANS(90-VLOOKUP(C477,Centerpoints!$A$2:$F$259,5,0)))+SIN(RADIANS(90-VLOOKUP(B477,Centerpoints!$A$2:$F$259,5,0)))*SIN(RADIANS(90-VLOOKUP(C477,Centerpoints!$A$2:$F$259,5,0)))*COS(RADIANS(VLOOKUP(B477,Centerpoints!$A$2:$F$259,6,0)-VLOOKUP(C477,Centerpoints!$A$2:$F$259,6,0))))*6371,0)</f>
        <v>1670</v>
      </c>
      <c r="E477" t="str">
        <f>IF(ISNA(VLOOKUP(LEFT(A477,LEN(A477)),$N$2:$N$270,1,0)),IF(D477&gt;'Costs and losses lines'!$E$32,"HVDC","HVAC"),"Subsea")</f>
        <v>HVDC</v>
      </c>
      <c r="F477" s="2">
        <f>ROUND(((HLOOKUP(E477,'Costs and losses lines'!$B$12:$D$14,2,0)*$J$2*D477)+(HLOOKUP(E477,'Costs and losses lines'!$B$12:$D$14,3,0)*$J$2*2))*'Costs and losses lines'!$E$24/1000,0)</f>
        <v>5555973</v>
      </c>
      <c r="G477" s="2">
        <f t="shared" si="14"/>
        <v>194459</v>
      </c>
      <c r="H477">
        <f>ROUND((HLOOKUP(E477,'Costs and losses lines'!$B$12:$D$17,4,0)/10000*D477)+(HLOOKUP(E477,'Costs and losses lines'!$B$12:$D$16,5,0)/100),3)</f>
        <v>7.0999999999999994E-2</v>
      </c>
      <c r="I477" t="str">
        <f t="shared" si="15"/>
        <v>KAZ</v>
      </c>
    </row>
    <row r="478" spans="1:9" x14ac:dyDescent="0.25">
      <c r="A478" t="s">
        <v>1242</v>
      </c>
      <c r="B478" t="s">
        <v>608</v>
      </c>
      <c r="C478" t="s">
        <v>531</v>
      </c>
      <c r="D478">
        <f>ROUND(ACOS(COS(RADIANS(90-VLOOKUP(B478,Centerpoints!$A$2:$F$259,5,0)))*COS(RADIANS(90-VLOOKUP(C478,Centerpoints!$A$2:$F$259,5,0)))+SIN(RADIANS(90-VLOOKUP(B478,Centerpoints!$A$2:$F$259,5,0)))*SIN(RADIANS(90-VLOOKUP(C478,Centerpoints!$A$2:$F$259,5,0)))*COS(RADIANS(VLOOKUP(B478,Centerpoints!$A$2:$F$259,6,0)-VLOOKUP(C478,Centerpoints!$A$2:$F$259,6,0))))*6371,0)</f>
        <v>1673</v>
      </c>
      <c r="E478" t="str">
        <f>IF(ISNA(VLOOKUP(LEFT(A478,LEN(A478)),$N$2:$N$270,1,0)),IF(D478&gt;'Costs and losses lines'!$E$32,"HVDC","HVAC"),"Subsea")</f>
        <v>HVDC</v>
      </c>
      <c r="F478" s="2">
        <f>ROUND(((HLOOKUP(E478,'Costs and losses lines'!$B$12:$D$14,2,0)*$J$2*D478)+(HLOOKUP(E478,'Costs and losses lines'!$B$12:$D$14,3,0)*$J$2*2))*'Costs and losses lines'!$E$24/1000,0)</f>
        <v>5561569</v>
      </c>
      <c r="G478" s="2">
        <f t="shared" si="14"/>
        <v>194655</v>
      </c>
      <c r="H478">
        <f>ROUND((HLOOKUP(E478,'Costs and losses lines'!$B$12:$D$17,4,0)/10000*D478)+(HLOOKUP(E478,'Costs and losses lines'!$B$12:$D$16,5,0)/100),3)</f>
        <v>7.1999999999999995E-2</v>
      </c>
      <c r="I478" t="str">
        <f t="shared" si="15"/>
        <v>CHN-XI</v>
      </c>
    </row>
    <row r="479" spans="1:9" x14ac:dyDescent="0.25">
      <c r="A479" t="s">
        <v>1243</v>
      </c>
      <c r="B479" t="s">
        <v>395</v>
      </c>
      <c r="C479" t="s">
        <v>608</v>
      </c>
      <c r="D479">
        <f>ROUND(ACOS(COS(RADIANS(90-VLOOKUP(B479,Centerpoints!$A$2:$F$259,5,0)))*COS(RADIANS(90-VLOOKUP(C479,Centerpoints!$A$2:$F$259,5,0)))+SIN(RADIANS(90-VLOOKUP(B479,Centerpoints!$A$2:$F$259,5,0)))*SIN(RADIANS(90-VLOOKUP(C479,Centerpoints!$A$2:$F$259,5,0)))*COS(RADIANS(VLOOKUP(B479,Centerpoints!$A$2:$F$259,6,0)-VLOOKUP(C479,Centerpoints!$A$2:$F$259,6,0))))*6371,0)</f>
        <v>1682</v>
      </c>
      <c r="E479" t="str">
        <f>IF(ISNA(VLOOKUP(LEFT(A479,LEN(A479)),$N$2:$N$270,1,0)),IF(D479&gt;'Costs and losses lines'!$E$32,"HVDC","HVAC"),"Subsea")</f>
        <v>HVDC</v>
      </c>
      <c r="F479" s="2">
        <f>ROUND(((HLOOKUP(E479,'Costs and losses lines'!$B$12:$D$14,2,0)*$J$2*D479)+(HLOOKUP(E479,'Costs and losses lines'!$B$12:$D$14,3,0)*$J$2*2))*'Costs and losses lines'!$E$24/1000,0)</f>
        <v>5578360</v>
      </c>
      <c r="G479" s="2">
        <f t="shared" si="14"/>
        <v>195243</v>
      </c>
      <c r="H479">
        <f>ROUND((HLOOKUP(E479,'Costs and losses lines'!$B$12:$D$17,4,0)/10000*D479)+(HLOOKUP(E479,'Costs and losses lines'!$B$12:$D$16,5,0)/100),3)</f>
        <v>7.1999999999999995E-2</v>
      </c>
      <c r="I479" t="str">
        <f t="shared" si="15"/>
        <v>AFG-CH</v>
      </c>
    </row>
    <row r="480" spans="1:9" x14ac:dyDescent="0.25">
      <c r="A480" t="s">
        <v>1244</v>
      </c>
      <c r="B480" t="s">
        <v>558</v>
      </c>
      <c r="C480" t="s">
        <v>563</v>
      </c>
      <c r="D480">
        <f>ROUND(ACOS(COS(RADIANS(90-VLOOKUP(B480,Centerpoints!$A$2:$F$259,5,0)))*COS(RADIANS(90-VLOOKUP(C480,Centerpoints!$A$2:$F$259,5,0)))+SIN(RADIANS(90-VLOOKUP(B480,Centerpoints!$A$2:$F$259,5,0)))*SIN(RADIANS(90-VLOOKUP(C480,Centerpoints!$A$2:$F$259,5,0)))*COS(RADIANS(VLOOKUP(B480,Centerpoints!$A$2:$F$259,6,0)-VLOOKUP(C480,Centerpoints!$A$2:$F$259,6,0))))*6371,0)</f>
        <v>1689</v>
      </c>
      <c r="E480" t="str">
        <f>IF(ISNA(VLOOKUP(LEFT(A480,LEN(A480)),$N$2:$N$270,1,0)),IF(D480&gt;'Costs and losses lines'!$E$32,"HVDC","HVAC"),"Subsea")</f>
        <v>HVDC</v>
      </c>
      <c r="F480" s="2">
        <f>ROUND(((HLOOKUP(E480,'Costs and losses lines'!$B$12:$D$14,2,0)*$J$2*D480)+(HLOOKUP(E480,'Costs and losses lines'!$B$12:$D$14,3,0)*$J$2*2))*'Costs and losses lines'!$E$24/1000,0)</f>
        <v>5591419</v>
      </c>
      <c r="G480" s="2">
        <f t="shared" si="14"/>
        <v>195700</v>
      </c>
      <c r="H480">
        <f>ROUND((HLOOKUP(E480,'Costs and losses lines'!$B$12:$D$17,4,0)/10000*D480)+(HLOOKUP(E480,'Costs and losses lines'!$B$12:$D$16,5,0)/100),3)</f>
        <v>7.1999999999999995E-2</v>
      </c>
      <c r="I480" t="str">
        <f t="shared" si="15"/>
        <v>BRA-CN-BR</v>
      </c>
    </row>
    <row r="481" spans="1:9" x14ac:dyDescent="0.25">
      <c r="A481" t="s">
        <v>1245</v>
      </c>
      <c r="B481" t="s">
        <v>564</v>
      </c>
      <c r="C481" t="s">
        <v>546</v>
      </c>
      <c r="D481">
        <f>ROUND(ACOS(COS(RADIANS(90-VLOOKUP(B481,Centerpoints!$A$2:$F$259,5,0)))*COS(RADIANS(90-VLOOKUP(C481,Centerpoints!$A$2:$F$259,5,0)))+SIN(RADIANS(90-VLOOKUP(B481,Centerpoints!$A$2:$F$259,5,0)))*SIN(RADIANS(90-VLOOKUP(C481,Centerpoints!$A$2:$F$259,5,0)))*COS(RADIANS(VLOOKUP(B481,Centerpoints!$A$2:$F$259,6,0)-VLOOKUP(C481,Centerpoints!$A$2:$F$259,6,0))))*6371,0)</f>
        <v>1695</v>
      </c>
      <c r="E481" t="str">
        <f>IF(ISNA(VLOOKUP(LEFT(A481,LEN(A481)),$N$2:$N$270,1,0)),IF(D481&gt;'Costs and losses lines'!$E$32,"HVDC","HVAC"),"Subsea")</f>
        <v>HVDC</v>
      </c>
      <c r="F481" s="2">
        <f>ROUND(((HLOOKUP(E481,'Costs and losses lines'!$B$12:$D$14,2,0)*$J$2*D481)+(HLOOKUP(E481,'Costs and losses lines'!$B$12:$D$14,3,0)*$J$2*2))*'Costs and losses lines'!$E$24/1000,0)</f>
        <v>5602613</v>
      </c>
      <c r="G481" s="2">
        <f t="shared" si="14"/>
        <v>196091</v>
      </c>
      <c r="H481">
        <f>ROUND((HLOOKUP(E481,'Costs and losses lines'!$B$12:$D$17,4,0)/10000*D481)+(HLOOKUP(E481,'Costs and losses lines'!$B$12:$D$16,5,0)/100),3)</f>
        <v>7.1999999999999995E-2</v>
      </c>
      <c r="I481" t="str">
        <f t="shared" si="15"/>
        <v>BRA-NW</v>
      </c>
    </row>
    <row r="482" spans="1:9" x14ac:dyDescent="0.25">
      <c r="A482" t="s">
        <v>1246</v>
      </c>
      <c r="B482" t="s">
        <v>435</v>
      </c>
      <c r="C482" t="s">
        <v>474</v>
      </c>
      <c r="D482">
        <f>ROUND(ACOS(COS(RADIANS(90-VLOOKUP(B482,Centerpoints!$A$2:$F$259,5,0)))*COS(RADIANS(90-VLOOKUP(C482,Centerpoints!$A$2:$F$259,5,0)))+SIN(RADIANS(90-VLOOKUP(B482,Centerpoints!$A$2:$F$259,5,0)))*SIN(RADIANS(90-VLOOKUP(C482,Centerpoints!$A$2:$F$259,5,0)))*COS(RADIANS(VLOOKUP(B482,Centerpoints!$A$2:$F$259,6,0)-VLOOKUP(C482,Centerpoints!$A$2:$F$259,6,0))))*6371,0)</f>
        <v>1740</v>
      </c>
      <c r="E482" t="str">
        <f>IF(ISNA(VLOOKUP(LEFT(A482,LEN(A482)),$N$2:$N$270,1,0)),IF(D482&gt;'Costs and losses lines'!$E$32,"HVDC","HVAC"),"Subsea")</f>
        <v>HVDC</v>
      </c>
      <c r="F482" s="2">
        <f>ROUND(((HLOOKUP(E482,'Costs and losses lines'!$B$12:$D$14,2,0)*$J$2*D482)+(HLOOKUP(E482,'Costs and losses lines'!$B$12:$D$14,3,0)*$J$2*2))*'Costs and losses lines'!$E$24/1000,0)</f>
        <v>5686565</v>
      </c>
      <c r="G482" s="2">
        <f t="shared" si="14"/>
        <v>199030</v>
      </c>
      <c r="H482">
        <f>ROUND((HLOOKUP(E482,'Costs and losses lines'!$B$12:$D$17,4,0)/10000*D482)+(HLOOKUP(E482,'Costs and losses lines'!$B$12:$D$16,5,0)/100),3)</f>
        <v>7.3999999999999996E-2</v>
      </c>
      <c r="I482" t="str">
        <f t="shared" si="15"/>
        <v>EGY</v>
      </c>
    </row>
    <row r="483" spans="1:9" x14ac:dyDescent="0.25">
      <c r="A483" t="s">
        <v>1247</v>
      </c>
      <c r="B483" t="s">
        <v>571</v>
      </c>
      <c r="C483" t="s">
        <v>573</v>
      </c>
      <c r="D483">
        <f>ROUND(ACOS(COS(RADIANS(90-VLOOKUP(B483,Centerpoints!$A$2:$F$259,5,0)))*COS(RADIANS(90-VLOOKUP(C483,Centerpoints!$A$2:$F$259,5,0)))+SIN(RADIANS(90-VLOOKUP(B483,Centerpoints!$A$2:$F$259,5,0)))*SIN(RADIANS(90-VLOOKUP(C483,Centerpoints!$A$2:$F$259,5,0)))*COS(RADIANS(VLOOKUP(B483,Centerpoints!$A$2:$F$259,6,0)-VLOOKUP(C483,Centerpoints!$A$2:$F$259,6,0))))*6371,0)</f>
        <v>1746</v>
      </c>
      <c r="E483" t="str">
        <f>IF(ISNA(VLOOKUP(LEFT(A483,LEN(A483)),$N$2:$N$270,1,0)),IF(D483&gt;'Costs and losses lines'!$E$32,"HVDC","HVAC"),"Subsea")</f>
        <v>HVDC</v>
      </c>
      <c r="F483" s="2">
        <f>ROUND(((HLOOKUP(E483,'Costs and losses lines'!$B$12:$D$14,2,0)*$J$2*D483)+(HLOOKUP(E483,'Costs and losses lines'!$B$12:$D$14,3,0)*$J$2*2))*'Costs and losses lines'!$E$24/1000,0)</f>
        <v>5697759</v>
      </c>
      <c r="G483" s="2">
        <f t="shared" si="14"/>
        <v>199422</v>
      </c>
      <c r="H483">
        <f>ROUND((HLOOKUP(E483,'Costs and losses lines'!$B$12:$D$17,4,0)/10000*D483)+(HLOOKUP(E483,'Costs and losses lines'!$B$12:$D$16,5,0)/100),3)</f>
        <v>7.3999999999999996E-2</v>
      </c>
      <c r="I483" t="str">
        <f t="shared" si="15"/>
        <v>CAN-MB-CA</v>
      </c>
    </row>
    <row r="484" spans="1:9" x14ac:dyDescent="0.25">
      <c r="A484" t="s">
        <v>1248</v>
      </c>
      <c r="B484" t="s">
        <v>402</v>
      </c>
      <c r="C484" t="s">
        <v>538</v>
      </c>
      <c r="D484">
        <f>ROUND(ACOS(COS(RADIANS(90-VLOOKUP(B484,Centerpoints!$A$2:$F$259,5,0)))*COS(RADIANS(90-VLOOKUP(C484,Centerpoints!$A$2:$F$259,5,0)))+SIN(RADIANS(90-VLOOKUP(B484,Centerpoints!$A$2:$F$259,5,0)))*SIN(RADIANS(90-VLOOKUP(C484,Centerpoints!$A$2:$F$259,5,0)))*COS(RADIANS(VLOOKUP(B484,Centerpoints!$A$2:$F$259,6,0)-VLOOKUP(C484,Centerpoints!$A$2:$F$259,6,0))))*6371,0)</f>
        <v>1754</v>
      </c>
      <c r="E484" t="str">
        <f>IF(ISNA(VLOOKUP(LEFT(A484,LEN(A484)),$N$2:$N$270,1,0)),IF(D484&gt;'Costs and losses lines'!$E$32,"HVDC","HVAC"),"Subsea")</f>
        <v>HVDC</v>
      </c>
      <c r="F484" s="2">
        <f>ROUND(((HLOOKUP(E484,'Costs and losses lines'!$B$12:$D$14,2,0)*$J$2*D484)+(HLOOKUP(E484,'Costs and losses lines'!$B$12:$D$14,3,0)*$J$2*2))*'Costs and losses lines'!$E$24/1000,0)</f>
        <v>5712683</v>
      </c>
      <c r="G484" s="2">
        <f t="shared" si="14"/>
        <v>199944</v>
      </c>
      <c r="H484">
        <f>ROUND((HLOOKUP(E484,'Costs and losses lines'!$B$12:$D$17,4,0)/10000*D484)+(HLOOKUP(E484,'Costs and losses lines'!$B$12:$D$16,5,0)/100),3)</f>
        <v>7.3999999999999996E-2</v>
      </c>
      <c r="I484" t="str">
        <f t="shared" si="15"/>
        <v>AZE</v>
      </c>
    </row>
    <row r="485" spans="1:9" x14ac:dyDescent="0.25">
      <c r="A485" t="s">
        <v>1249</v>
      </c>
      <c r="B485" t="s">
        <v>500</v>
      </c>
      <c r="C485" t="s">
        <v>548</v>
      </c>
      <c r="D485">
        <f>ROUND(ACOS(COS(RADIANS(90-VLOOKUP(B485,Centerpoints!$A$2:$F$259,5,0)))*COS(RADIANS(90-VLOOKUP(C485,Centerpoints!$A$2:$F$259,5,0)))+SIN(RADIANS(90-VLOOKUP(B485,Centerpoints!$A$2:$F$259,5,0)))*SIN(RADIANS(90-VLOOKUP(C485,Centerpoints!$A$2:$F$259,5,0)))*COS(RADIANS(VLOOKUP(B485,Centerpoints!$A$2:$F$259,6,0)-VLOOKUP(C485,Centerpoints!$A$2:$F$259,6,0))))*6371,0)</f>
        <v>1764</v>
      </c>
      <c r="E485" t="str">
        <f>IF(ISNA(VLOOKUP(LEFT(A485,LEN(A485)),$N$2:$N$270,1,0)),IF(D485&gt;'Costs and losses lines'!$E$32,"HVDC","HVAC"),"Subsea")</f>
        <v>HVDC</v>
      </c>
      <c r="F485" s="2">
        <f>ROUND(((HLOOKUP(E485,'Costs and losses lines'!$B$12:$D$14,2,0)*$J$2*D485)+(HLOOKUP(E485,'Costs and losses lines'!$B$12:$D$14,3,0)*$J$2*2))*'Costs and losses lines'!$E$24/1000,0)</f>
        <v>5731339</v>
      </c>
      <c r="G485" s="2">
        <f t="shared" si="14"/>
        <v>200597</v>
      </c>
      <c r="H485">
        <f>ROUND((HLOOKUP(E485,'Costs and losses lines'!$B$12:$D$17,4,0)/10000*D485)+(HLOOKUP(E485,'Costs and losses lines'!$B$12:$D$16,5,0)/100),3)</f>
        <v>7.4999999999999997E-2</v>
      </c>
      <c r="I485" t="str">
        <f t="shared" si="15"/>
        <v>OMN</v>
      </c>
    </row>
    <row r="486" spans="1:9" x14ac:dyDescent="0.25">
      <c r="A486" t="s">
        <v>1250</v>
      </c>
      <c r="B486" t="s">
        <v>625</v>
      </c>
      <c r="C486" t="s">
        <v>628</v>
      </c>
      <c r="D486">
        <f>ROUND(ACOS(COS(RADIANS(90-VLOOKUP(B486,Centerpoints!$A$2:$F$259,5,0)))*COS(RADIANS(90-VLOOKUP(C486,Centerpoints!$A$2:$F$259,5,0)))+SIN(RADIANS(90-VLOOKUP(B486,Centerpoints!$A$2:$F$259,5,0)))*SIN(RADIANS(90-VLOOKUP(C486,Centerpoints!$A$2:$F$259,5,0)))*COS(RADIANS(VLOOKUP(B486,Centerpoints!$A$2:$F$259,6,0)-VLOOKUP(C486,Centerpoints!$A$2:$F$259,6,0))))*6371,0)</f>
        <v>1781</v>
      </c>
      <c r="E486" t="str">
        <f>IF(ISNA(VLOOKUP(LEFT(A486,LEN(A486)),$N$2:$N$270,1,0)),IF(D486&gt;'Costs and losses lines'!$E$32,"HVDC","HVAC"),"Subsea")</f>
        <v>HVDC</v>
      </c>
      <c r="F486" s="2">
        <f>ROUND(((HLOOKUP(E486,'Costs and losses lines'!$B$12:$D$14,2,0)*$J$2*D486)+(HLOOKUP(E486,'Costs and losses lines'!$B$12:$D$14,3,0)*$J$2*2))*'Costs and losses lines'!$E$24/1000,0)</f>
        <v>5763055</v>
      </c>
      <c r="G486" s="2">
        <f t="shared" si="14"/>
        <v>201707</v>
      </c>
      <c r="H486">
        <f>ROUND((HLOOKUP(E486,'Costs and losses lines'!$B$12:$D$17,4,0)/10000*D486)+(HLOOKUP(E486,'Costs and losses lines'!$B$12:$D$16,5,0)/100),3)</f>
        <v>7.4999999999999997E-2</v>
      </c>
      <c r="I486" t="str">
        <f t="shared" si="15"/>
        <v>RUS-NW-RU</v>
      </c>
    </row>
    <row r="487" spans="1:9" x14ac:dyDescent="0.25">
      <c r="A487" t="s">
        <v>1251</v>
      </c>
      <c r="B487" t="s">
        <v>630</v>
      </c>
      <c r="C487" t="s">
        <v>639</v>
      </c>
      <c r="D487">
        <f>ROUND(ACOS(COS(RADIANS(90-VLOOKUP(B487,Centerpoints!$A$2:$F$259,5,0)))*COS(RADIANS(90-VLOOKUP(C487,Centerpoints!$A$2:$F$259,5,0)))+SIN(RADIANS(90-VLOOKUP(B487,Centerpoints!$A$2:$F$259,5,0)))*SIN(RADIANS(90-VLOOKUP(C487,Centerpoints!$A$2:$F$259,5,0)))*COS(RADIANS(VLOOKUP(B487,Centerpoints!$A$2:$F$259,6,0)-VLOOKUP(C487,Centerpoints!$A$2:$F$259,6,0))))*6371,0)</f>
        <v>1782</v>
      </c>
      <c r="E487" t="str">
        <f>IF(ISNA(VLOOKUP(LEFT(A487,LEN(A487)),$N$2:$N$270,1,0)),IF(D487&gt;'Costs and losses lines'!$E$32,"HVDC","HVAC"),"Subsea")</f>
        <v>HVDC</v>
      </c>
      <c r="F487" s="2">
        <f>ROUND(((HLOOKUP(E487,'Costs and losses lines'!$B$12:$D$14,2,0)*$J$2*D487)+(HLOOKUP(E487,'Costs and losses lines'!$B$12:$D$14,3,0)*$J$2*2))*'Costs and losses lines'!$E$24/1000,0)</f>
        <v>5764920</v>
      </c>
      <c r="G487" s="2">
        <f t="shared" si="14"/>
        <v>201772</v>
      </c>
      <c r="H487">
        <f>ROUND((HLOOKUP(E487,'Costs and losses lines'!$B$12:$D$17,4,0)/10000*D487)+(HLOOKUP(E487,'Costs and losses lines'!$B$12:$D$16,5,0)/100),3)</f>
        <v>7.4999999999999997E-2</v>
      </c>
      <c r="I487" t="str">
        <f t="shared" si="15"/>
        <v>USA-AZ-US</v>
      </c>
    </row>
    <row r="488" spans="1:9" x14ac:dyDescent="0.25">
      <c r="A488" t="s">
        <v>1252</v>
      </c>
      <c r="B488" t="s">
        <v>564</v>
      </c>
      <c r="C488" t="s">
        <v>422</v>
      </c>
      <c r="D488">
        <f>ROUND(ACOS(COS(RADIANS(90-VLOOKUP(B488,Centerpoints!$A$2:$F$259,5,0)))*COS(RADIANS(90-VLOOKUP(C488,Centerpoints!$A$2:$F$259,5,0)))+SIN(RADIANS(90-VLOOKUP(B488,Centerpoints!$A$2:$F$259,5,0)))*SIN(RADIANS(90-VLOOKUP(C488,Centerpoints!$A$2:$F$259,5,0)))*COS(RADIANS(VLOOKUP(B488,Centerpoints!$A$2:$F$259,6,0)-VLOOKUP(C488,Centerpoints!$A$2:$F$259,6,0))))*6371,0)</f>
        <v>1783</v>
      </c>
      <c r="E488" t="str">
        <f>IF(ISNA(VLOOKUP(LEFT(A488,LEN(A488)),$N$2:$N$270,1,0)),IF(D488&gt;'Costs and losses lines'!$E$32,"HVDC","HVAC"),"Subsea")</f>
        <v>HVDC</v>
      </c>
      <c r="F488" s="2">
        <f>ROUND(((HLOOKUP(E488,'Costs and losses lines'!$B$12:$D$14,2,0)*$J$2*D488)+(HLOOKUP(E488,'Costs and losses lines'!$B$12:$D$14,3,0)*$J$2*2))*'Costs and losses lines'!$E$24/1000,0)</f>
        <v>5766786</v>
      </c>
      <c r="G488" s="2">
        <f t="shared" si="14"/>
        <v>201838</v>
      </c>
      <c r="H488">
        <f>ROUND((HLOOKUP(E488,'Costs and losses lines'!$B$12:$D$17,4,0)/10000*D488)+(HLOOKUP(E488,'Costs and losses lines'!$B$12:$D$16,5,0)/100),3)</f>
        <v>7.4999999999999997E-2</v>
      </c>
      <c r="I488" t="str">
        <f t="shared" si="15"/>
        <v>BRA-NW</v>
      </c>
    </row>
    <row r="489" spans="1:9" x14ac:dyDescent="0.25">
      <c r="A489" t="s">
        <v>1253</v>
      </c>
      <c r="B489" t="s">
        <v>398</v>
      </c>
      <c r="C489" t="s">
        <v>549</v>
      </c>
      <c r="D489">
        <f>ROUND(ACOS(COS(RADIANS(90-VLOOKUP(B489,Centerpoints!$A$2:$F$259,5,0)))*COS(RADIANS(90-VLOOKUP(C489,Centerpoints!$A$2:$F$259,5,0)))+SIN(RADIANS(90-VLOOKUP(B489,Centerpoints!$A$2:$F$259,5,0)))*SIN(RADIANS(90-VLOOKUP(C489,Centerpoints!$A$2:$F$259,5,0)))*COS(RADIANS(VLOOKUP(B489,Centerpoints!$A$2:$F$259,6,0)-VLOOKUP(C489,Centerpoints!$A$2:$F$259,6,0))))*6371,0)</f>
        <v>1791</v>
      </c>
      <c r="E489" t="str">
        <f>IF(ISNA(VLOOKUP(LEFT(A489,LEN(A489)),$N$2:$N$270,1,0)),IF(D489&gt;'Costs and losses lines'!$E$32,"HVDC","HVAC"),"Subsea")</f>
        <v>HVDC</v>
      </c>
      <c r="F489" s="2">
        <f>ROUND(((HLOOKUP(E489,'Costs and losses lines'!$B$12:$D$14,2,0)*$J$2*D489)+(HLOOKUP(E489,'Costs and losses lines'!$B$12:$D$14,3,0)*$J$2*2))*'Costs and losses lines'!$E$24/1000,0)</f>
        <v>5781711</v>
      </c>
      <c r="G489" s="2">
        <f t="shared" si="14"/>
        <v>202360</v>
      </c>
      <c r="H489">
        <f>ROUND((HLOOKUP(E489,'Costs and losses lines'!$B$12:$D$17,4,0)/10000*D489)+(HLOOKUP(E489,'Costs and losses lines'!$B$12:$D$16,5,0)/100),3)</f>
        <v>7.5999999999999998E-2</v>
      </c>
      <c r="I489" t="str">
        <f t="shared" si="15"/>
        <v>AGO</v>
      </c>
    </row>
    <row r="490" spans="1:9" x14ac:dyDescent="0.25">
      <c r="A490" t="s">
        <v>1254</v>
      </c>
      <c r="B490" t="s">
        <v>573</v>
      </c>
      <c r="C490" t="s">
        <v>629</v>
      </c>
      <c r="D490">
        <f>ROUND(ACOS(COS(RADIANS(90-VLOOKUP(B490,Centerpoints!$A$2:$F$259,5,0)))*COS(RADIANS(90-VLOOKUP(C490,Centerpoints!$A$2:$F$259,5,0)))+SIN(RADIANS(90-VLOOKUP(B490,Centerpoints!$A$2:$F$259,5,0)))*SIN(RADIANS(90-VLOOKUP(C490,Centerpoints!$A$2:$F$259,5,0)))*COS(RADIANS(VLOOKUP(B490,Centerpoints!$A$2:$F$259,6,0)-VLOOKUP(C490,Centerpoints!$A$2:$F$259,6,0))))*6371,0)</f>
        <v>1808</v>
      </c>
      <c r="E490" t="str">
        <f>IF(ISNA(VLOOKUP(LEFT(A490,LEN(A490)),$N$2:$N$270,1,0)),IF(D490&gt;'Costs and losses lines'!$E$32,"HVDC","HVAC"),"Subsea")</f>
        <v>HVDC</v>
      </c>
      <c r="F490" s="2">
        <f>ROUND(((HLOOKUP(E490,'Costs and losses lines'!$B$12:$D$14,2,0)*$J$2*D490)+(HLOOKUP(E490,'Costs and losses lines'!$B$12:$D$14,3,0)*$J$2*2))*'Costs and losses lines'!$E$24/1000,0)</f>
        <v>5813426</v>
      </c>
      <c r="G490" s="2">
        <f t="shared" si="14"/>
        <v>203470</v>
      </c>
      <c r="H490">
        <f>ROUND((HLOOKUP(E490,'Costs and losses lines'!$B$12:$D$17,4,0)/10000*D490)+(HLOOKUP(E490,'Costs and losses lines'!$B$12:$D$16,5,0)/100),3)</f>
        <v>7.5999999999999998E-2</v>
      </c>
      <c r="I490" t="str">
        <f t="shared" si="15"/>
        <v>CAN-NO-US</v>
      </c>
    </row>
    <row r="491" spans="1:9" x14ac:dyDescent="0.25">
      <c r="A491" t="s">
        <v>1255</v>
      </c>
      <c r="B491" t="s">
        <v>609</v>
      </c>
      <c r="C491" t="s">
        <v>610</v>
      </c>
      <c r="D491">
        <f>ROUND(ACOS(COS(RADIANS(90-VLOOKUP(B491,Centerpoints!$A$2:$F$259,5,0)))*COS(RADIANS(90-VLOOKUP(C491,Centerpoints!$A$2:$F$259,5,0)))+SIN(RADIANS(90-VLOOKUP(B491,Centerpoints!$A$2:$F$259,5,0)))*SIN(RADIANS(90-VLOOKUP(C491,Centerpoints!$A$2:$F$259,5,0)))*COS(RADIANS(VLOOKUP(B491,Centerpoints!$A$2:$F$259,6,0)-VLOOKUP(C491,Centerpoints!$A$2:$F$259,6,0))))*6371,0)</f>
        <v>1814</v>
      </c>
      <c r="E491" t="str">
        <f>IF(ISNA(VLOOKUP(LEFT(A491,LEN(A491)),$N$2:$N$270,1,0)),IF(D491&gt;'Costs and losses lines'!$E$32,"HVDC","HVAC"),"Subsea")</f>
        <v>HVDC</v>
      </c>
      <c r="F491" s="2">
        <f>ROUND(((HLOOKUP(E491,'Costs and losses lines'!$B$12:$D$14,2,0)*$J$2*D491)+(HLOOKUP(E491,'Costs and losses lines'!$B$12:$D$14,3,0)*$J$2*2))*'Costs and losses lines'!$E$24/1000,0)</f>
        <v>5824620</v>
      </c>
      <c r="G491" s="2">
        <f t="shared" si="14"/>
        <v>203862</v>
      </c>
      <c r="H491">
        <f>ROUND((HLOOKUP(E491,'Costs and losses lines'!$B$12:$D$17,4,0)/10000*D491)+(HLOOKUP(E491,'Costs and losses lines'!$B$12:$D$16,5,0)/100),3)</f>
        <v>7.5999999999999998E-2</v>
      </c>
      <c r="I491" t="str">
        <f t="shared" si="15"/>
        <v>CHN-YU-CH</v>
      </c>
    </row>
    <row r="492" spans="1:9" x14ac:dyDescent="0.25">
      <c r="A492" t="s">
        <v>1256</v>
      </c>
      <c r="B492" t="s">
        <v>486</v>
      </c>
      <c r="C492" t="s">
        <v>626</v>
      </c>
      <c r="D492">
        <f>ROUND(ACOS(COS(RADIANS(90-VLOOKUP(B492,Centerpoints!$A$2:$F$259,5,0)))*COS(RADIANS(90-VLOOKUP(C492,Centerpoints!$A$2:$F$259,5,0)))+SIN(RADIANS(90-VLOOKUP(B492,Centerpoints!$A$2:$F$259,5,0)))*SIN(RADIANS(90-VLOOKUP(C492,Centerpoints!$A$2:$F$259,5,0)))*COS(RADIANS(VLOOKUP(B492,Centerpoints!$A$2:$F$259,6,0)-VLOOKUP(C492,Centerpoints!$A$2:$F$259,6,0))))*6371,0)</f>
        <v>1826</v>
      </c>
      <c r="E492" t="str">
        <f>IF(ISNA(VLOOKUP(LEFT(A492,LEN(A492)),$N$2:$N$270,1,0)),IF(D492&gt;'Costs and losses lines'!$E$32,"HVDC","HVAC"),"Subsea")</f>
        <v>HVDC</v>
      </c>
      <c r="F492" s="2">
        <f>ROUND(((HLOOKUP(E492,'Costs and losses lines'!$B$12:$D$14,2,0)*$J$2*D492)+(HLOOKUP(E492,'Costs and losses lines'!$B$12:$D$14,3,0)*$J$2*2))*'Costs and losses lines'!$E$24/1000,0)</f>
        <v>5847007</v>
      </c>
      <c r="G492" s="2">
        <f t="shared" si="14"/>
        <v>204645</v>
      </c>
      <c r="H492">
        <f>ROUND((HLOOKUP(E492,'Costs and losses lines'!$B$12:$D$17,4,0)/10000*D492)+(HLOOKUP(E492,'Costs and losses lines'!$B$12:$D$16,5,0)/100),3)</f>
        <v>7.6999999999999999E-2</v>
      </c>
      <c r="I492" t="str">
        <f t="shared" si="15"/>
        <v>MNG-RU</v>
      </c>
    </row>
    <row r="493" spans="1:9" x14ac:dyDescent="0.25">
      <c r="A493" t="s">
        <v>1257</v>
      </c>
      <c r="B493" t="s">
        <v>424</v>
      </c>
      <c r="C493" t="s">
        <v>549</v>
      </c>
      <c r="D493">
        <f>ROUND(ACOS(COS(RADIANS(90-VLOOKUP(B493,Centerpoints!$A$2:$F$259,5,0)))*COS(RADIANS(90-VLOOKUP(C493,Centerpoints!$A$2:$F$259,5,0)))+SIN(RADIANS(90-VLOOKUP(B493,Centerpoints!$A$2:$F$259,5,0)))*SIN(RADIANS(90-VLOOKUP(C493,Centerpoints!$A$2:$F$259,5,0)))*COS(RADIANS(VLOOKUP(B493,Centerpoints!$A$2:$F$259,6,0)-VLOOKUP(C493,Centerpoints!$A$2:$F$259,6,0))))*6371,0)</f>
        <v>1879</v>
      </c>
      <c r="E493" t="str">
        <f>IF(ISNA(VLOOKUP(LEFT(A493,LEN(A493)),$N$2:$N$270,1,0)),IF(D493&gt;'Costs and losses lines'!$E$32,"HVDC","HVAC"),"Subsea")</f>
        <v>HVDC</v>
      </c>
      <c r="F493" s="2">
        <f>ROUND(((HLOOKUP(E493,'Costs and losses lines'!$B$12:$D$14,2,0)*$J$2*D493)+(HLOOKUP(E493,'Costs and losses lines'!$B$12:$D$14,3,0)*$J$2*2))*'Costs and losses lines'!$E$24/1000,0)</f>
        <v>5945884</v>
      </c>
      <c r="G493" s="2">
        <f t="shared" si="14"/>
        <v>208106</v>
      </c>
      <c r="H493">
        <f>ROUND((HLOOKUP(E493,'Costs and losses lines'!$B$12:$D$17,4,0)/10000*D493)+(HLOOKUP(E493,'Costs and losses lines'!$B$12:$D$16,5,0)/100),3)</f>
        <v>7.9000000000000001E-2</v>
      </c>
      <c r="I493" t="str">
        <f t="shared" si="15"/>
        <v>COD</v>
      </c>
    </row>
    <row r="494" spans="1:9" x14ac:dyDescent="0.25">
      <c r="A494" t="s">
        <v>1258</v>
      </c>
      <c r="B494" t="s">
        <v>422</v>
      </c>
      <c r="C494" t="s">
        <v>505</v>
      </c>
      <c r="D494">
        <f>ROUND(ACOS(COS(RADIANS(90-VLOOKUP(B494,Centerpoints!$A$2:$F$259,5,0)))*COS(RADIANS(90-VLOOKUP(C494,Centerpoints!$A$2:$F$259,5,0)))+SIN(RADIANS(90-VLOOKUP(B494,Centerpoints!$A$2:$F$259,5,0)))*SIN(RADIANS(90-VLOOKUP(C494,Centerpoints!$A$2:$F$259,5,0)))*COS(RADIANS(VLOOKUP(B494,Centerpoints!$A$2:$F$259,6,0)-VLOOKUP(C494,Centerpoints!$A$2:$F$259,6,0))))*6371,0)</f>
        <v>1880</v>
      </c>
      <c r="E494" t="str">
        <f>IF(ISNA(VLOOKUP(LEFT(A494,LEN(A494)),$N$2:$N$270,1,0)),IF(D494&gt;'Costs and losses lines'!$E$32,"HVDC","HVAC"),"Subsea")</f>
        <v>HVDC</v>
      </c>
      <c r="F494" s="2">
        <f>ROUND(((HLOOKUP(E494,'Costs and losses lines'!$B$12:$D$14,2,0)*$J$2*D494)+(HLOOKUP(E494,'Costs and losses lines'!$B$12:$D$14,3,0)*$J$2*2))*'Costs and losses lines'!$E$24/1000,0)</f>
        <v>5947750</v>
      </c>
      <c r="G494" s="2">
        <f t="shared" si="14"/>
        <v>208171</v>
      </c>
      <c r="H494">
        <f>ROUND((HLOOKUP(E494,'Costs and losses lines'!$B$12:$D$17,4,0)/10000*D494)+(HLOOKUP(E494,'Costs and losses lines'!$B$12:$D$16,5,0)/100),3)</f>
        <v>7.9000000000000001E-2</v>
      </c>
      <c r="I494" t="str">
        <f t="shared" si="15"/>
        <v>COL</v>
      </c>
    </row>
    <row r="495" spans="1:9" x14ac:dyDescent="0.25">
      <c r="A495" t="s">
        <v>1259</v>
      </c>
      <c r="B495" t="s">
        <v>465</v>
      </c>
      <c r="C495" t="s">
        <v>628</v>
      </c>
      <c r="D495">
        <f>ROUND(ACOS(COS(RADIANS(90-VLOOKUP(B495,Centerpoints!$A$2:$F$259,5,0)))*COS(RADIANS(90-VLOOKUP(C495,Centerpoints!$A$2:$F$259,5,0)))+SIN(RADIANS(90-VLOOKUP(B495,Centerpoints!$A$2:$F$259,5,0)))*SIN(RADIANS(90-VLOOKUP(C495,Centerpoints!$A$2:$F$259,5,0)))*COS(RADIANS(VLOOKUP(B495,Centerpoints!$A$2:$F$259,6,0)-VLOOKUP(C495,Centerpoints!$A$2:$F$259,6,0))))*6371,0)</f>
        <v>1892</v>
      </c>
      <c r="E495" t="str">
        <f>IF(ISNA(VLOOKUP(LEFT(A495,LEN(A495)),$N$2:$N$270,1,0)),IF(D495&gt;'Costs and losses lines'!$E$32,"HVDC","HVAC"),"Subsea")</f>
        <v>HVDC</v>
      </c>
      <c r="F495" s="2">
        <f>ROUND(((HLOOKUP(E495,'Costs and losses lines'!$B$12:$D$14,2,0)*$J$2*D495)+(HLOOKUP(E495,'Costs and losses lines'!$B$12:$D$14,3,0)*$J$2*2))*'Costs and losses lines'!$E$24/1000,0)</f>
        <v>5970137</v>
      </c>
      <c r="G495" s="2">
        <f t="shared" si="14"/>
        <v>208955</v>
      </c>
      <c r="H495">
        <f>ROUND((HLOOKUP(E495,'Costs and losses lines'!$B$12:$D$17,4,0)/10000*D495)+(HLOOKUP(E495,'Costs and losses lines'!$B$12:$D$16,5,0)/100),3)</f>
        <v>7.9000000000000001E-2</v>
      </c>
      <c r="I495" t="str">
        <f t="shared" si="15"/>
        <v>KAZ-RU</v>
      </c>
    </row>
    <row r="496" spans="1:9" x14ac:dyDescent="0.25">
      <c r="A496" t="s">
        <v>1260</v>
      </c>
      <c r="B496" t="s">
        <v>410</v>
      </c>
      <c r="C496" t="s">
        <v>421</v>
      </c>
      <c r="D496">
        <f>ROUND(ACOS(COS(RADIANS(90-VLOOKUP(B496,Centerpoints!$A$2:$F$259,5,0)))*COS(RADIANS(90-VLOOKUP(C496,Centerpoints!$A$2:$F$259,5,0)))+SIN(RADIANS(90-VLOOKUP(B496,Centerpoints!$A$2:$F$259,5,0)))*SIN(RADIANS(90-VLOOKUP(C496,Centerpoints!$A$2:$F$259,5,0)))*COS(RADIANS(VLOOKUP(B496,Centerpoints!$A$2:$F$259,6,0)-VLOOKUP(C496,Centerpoints!$A$2:$F$259,6,0))))*6371,0)</f>
        <v>1897</v>
      </c>
      <c r="E496" t="str">
        <f>IF(ISNA(VLOOKUP(LEFT(A496,LEN(A496)),$N$2:$N$270,1,0)),IF(D496&gt;'Costs and losses lines'!$E$32,"HVDC","HVAC"),"Subsea")</f>
        <v>HVDC</v>
      </c>
      <c r="F496" s="2">
        <f>ROUND(((HLOOKUP(E496,'Costs and losses lines'!$B$12:$D$14,2,0)*$J$2*D496)+(HLOOKUP(E496,'Costs and losses lines'!$B$12:$D$14,3,0)*$J$2*2))*'Costs and losses lines'!$E$24/1000,0)</f>
        <v>5979465</v>
      </c>
      <c r="G496" s="2">
        <f t="shared" si="14"/>
        <v>209281</v>
      </c>
      <c r="H496">
        <f>ROUND((HLOOKUP(E496,'Costs and losses lines'!$B$12:$D$17,4,0)/10000*D496)+(HLOOKUP(E496,'Costs and losses lines'!$B$12:$D$16,5,0)/100),3)</f>
        <v>7.9000000000000001E-2</v>
      </c>
      <c r="I496" t="str">
        <f t="shared" si="15"/>
        <v>BOL</v>
      </c>
    </row>
    <row r="497" spans="1:9" x14ac:dyDescent="0.25">
      <c r="A497" t="s">
        <v>1261</v>
      </c>
      <c r="B497" t="s">
        <v>559</v>
      </c>
      <c r="C497" t="s">
        <v>567</v>
      </c>
      <c r="D497">
        <f>ROUND(ACOS(COS(RADIANS(90-VLOOKUP(B497,Centerpoints!$A$2:$F$259,5,0)))*COS(RADIANS(90-VLOOKUP(C497,Centerpoints!$A$2:$F$259,5,0)))+SIN(RADIANS(90-VLOOKUP(B497,Centerpoints!$A$2:$F$259,5,0)))*SIN(RADIANS(90-VLOOKUP(C497,Centerpoints!$A$2:$F$259,5,0)))*COS(RADIANS(VLOOKUP(B497,Centerpoints!$A$2:$F$259,6,0)-VLOOKUP(C497,Centerpoints!$A$2:$F$259,6,0))))*6371,0)</f>
        <v>1903</v>
      </c>
      <c r="E497" t="str">
        <f>IF(ISNA(VLOOKUP(LEFT(A497,LEN(A497)),$N$2:$N$270,1,0)),IF(D497&gt;'Costs and losses lines'!$E$32,"HVDC","HVAC"),"Subsea")</f>
        <v>HVDC</v>
      </c>
      <c r="F497" s="2">
        <f>ROUND(((HLOOKUP(E497,'Costs and losses lines'!$B$12:$D$14,2,0)*$J$2*D497)+(HLOOKUP(E497,'Costs and losses lines'!$B$12:$D$14,3,0)*$J$2*2))*'Costs and losses lines'!$E$24/1000,0)</f>
        <v>5990659</v>
      </c>
      <c r="G497" s="2">
        <f t="shared" si="14"/>
        <v>209673</v>
      </c>
      <c r="H497">
        <f>ROUND((HLOOKUP(E497,'Costs and losses lines'!$B$12:$D$17,4,0)/10000*D497)+(HLOOKUP(E497,'Costs and losses lines'!$B$12:$D$16,5,0)/100),3)</f>
        <v>0.08</v>
      </c>
      <c r="I497" t="str">
        <f t="shared" si="15"/>
        <v>BRA-CW-BR</v>
      </c>
    </row>
    <row r="498" spans="1:9" x14ac:dyDescent="0.25">
      <c r="A498" t="s">
        <v>1262</v>
      </c>
      <c r="B498" t="s">
        <v>458</v>
      </c>
      <c r="C498" t="s">
        <v>501</v>
      </c>
      <c r="D498">
        <f>ROUND(ACOS(COS(RADIANS(90-VLOOKUP(B498,Centerpoints!$A$2:$F$259,5,0)))*COS(RADIANS(90-VLOOKUP(C498,Centerpoints!$A$2:$F$259,5,0)))+SIN(RADIANS(90-VLOOKUP(B498,Centerpoints!$A$2:$F$259,5,0)))*SIN(RADIANS(90-VLOOKUP(C498,Centerpoints!$A$2:$F$259,5,0)))*COS(RADIANS(VLOOKUP(B498,Centerpoints!$A$2:$F$259,6,0)-VLOOKUP(C498,Centerpoints!$A$2:$F$259,6,0))))*6371,0)</f>
        <v>1913</v>
      </c>
      <c r="E498" t="str">
        <f>IF(ISNA(VLOOKUP(LEFT(A498,LEN(A498)),$N$2:$N$270,1,0)),IF(D498&gt;'Costs and losses lines'!$E$32,"HVDC","HVAC"),"Subsea")</f>
        <v>HVDC</v>
      </c>
      <c r="F498" s="2">
        <f>ROUND(((HLOOKUP(E498,'Costs and losses lines'!$B$12:$D$14,2,0)*$J$2*D498)+(HLOOKUP(E498,'Costs and losses lines'!$B$12:$D$14,3,0)*$J$2*2))*'Costs and losses lines'!$E$24/1000,0)</f>
        <v>6009315</v>
      </c>
      <c r="G498" s="2">
        <f t="shared" si="14"/>
        <v>210326</v>
      </c>
      <c r="H498">
        <f>ROUND((HLOOKUP(E498,'Costs and losses lines'!$B$12:$D$17,4,0)/10000*D498)+(HLOOKUP(E498,'Costs and losses lines'!$B$12:$D$16,5,0)/100),3)</f>
        <v>0.08</v>
      </c>
      <c r="I498" t="str">
        <f t="shared" si="15"/>
        <v>IRN</v>
      </c>
    </row>
    <row r="499" spans="1:9" x14ac:dyDescent="0.25">
      <c r="A499" t="s">
        <v>1263</v>
      </c>
      <c r="B499" t="s">
        <v>608</v>
      </c>
      <c r="C499" t="s">
        <v>613</v>
      </c>
      <c r="D499">
        <f>ROUND(ACOS(COS(RADIANS(90-VLOOKUP(B499,Centerpoints!$A$2:$F$259,5,0)))*COS(RADIANS(90-VLOOKUP(C499,Centerpoints!$A$2:$F$259,5,0)))+SIN(RADIANS(90-VLOOKUP(B499,Centerpoints!$A$2:$F$259,5,0)))*SIN(RADIANS(90-VLOOKUP(C499,Centerpoints!$A$2:$F$259,5,0)))*COS(RADIANS(VLOOKUP(B499,Centerpoints!$A$2:$F$259,6,0)-VLOOKUP(C499,Centerpoints!$A$2:$F$259,6,0))))*6371,0)</f>
        <v>1918</v>
      </c>
      <c r="E499" t="str">
        <f>IF(ISNA(VLOOKUP(LEFT(A499,LEN(A499)),$N$2:$N$270,1,0)),IF(D499&gt;'Costs and losses lines'!$E$32,"HVDC","HVAC"),"Subsea")</f>
        <v>HVDC</v>
      </c>
      <c r="F499" s="2">
        <f>ROUND(((HLOOKUP(E499,'Costs and losses lines'!$B$12:$D$14,2,0)*$J$2*D499)+(HLOOKUP(E499,'Costs and losses lines'!$B$12:$D$14,3,0)*$J$2*2))*'Costs and losses lines'!$E$24/1000,0)</f>
        <v>6018643</v>
      </c>
      <c r="G499" s="2">
        <f t="shared" si="14"/>
        <v>210653</v>
      </c>
      <c r="H499">
        <f>ROUND((HLOOKUP(E499,'Costs and losses lines'!$B$12:$D$17,4,0)/10000*D499)+(HLOOKUP(E499,'Costs and losses lines'!$B$12:$D$16,5,0)/100),3)</f>
        <v>0.08</v>
      </c>
      <c r="I499" t="str">
        <f t="shared" si="15"/>
        <v>CHN-XI-IN</v>
      </c>
    </row>
    <row r="500" spans="1:9" x14ac:dyDescent="0.25">
      <c r="A500" t="s">
        <v>1264</v>
      </c>
      <c r="B500" t="s">
        <v>524</v>
      </c>
      <c r="C500" t="s">
        <v>420</v>
      </c>
      <c r="D500">
        <f>ROUND(ACOS(COS(RADIANS(90-VLOOKUP(B500,Centerpoints!$A$2:$F$259,5,0)))*COS(RADIANS(90-VLOOKUP(C500,Centerpoints!$A$2:$F$259,5,0)))+SIN(RADIANS(90-VLOOKUP(B500,Centerpoints!$A$2:$F$259,5,0)))*SIN(RADIANS(90-VLOOKUP(C500,Centerpoints!$A$2:$F$259,5,0)))*COS(RADIANS(VLOOKUP(B500,Centerpoints!$A$2:$F$259,6,0)-VLOOKUP(C500,Centerpoints!$A$2:$F$259,6,0))))*6371,0)</f>
        <v>1926</v>
      </c>
      <c r="E500" t="str">
        <f>IF(ISNA(VLOOKUP(LEFT(A500,LEN(A500)),$N$2:$N$270,1,0)),IF(D500&gt;'Costs and losses lines'!$E$32,"HVDC","HVAC"),"Subsea")</f>
        <v>HVDC</v>
      </c>
      <c r="F500" s="2">
        <f>ROUND(((HLOOKUP(E500,'Costs and losses lines'!$B$12:$D$14,2,0)*$J$2*D500)+(HLOOKUP(E500,'Costs and losses lines'!$B$12:$D$14,3,0)*$J$2*2))*'Costs and losses lines'!$E$24/1000,0)</f>
        <v>6033567</v>
      </c>
      <c r="G500" s="2">
        <f t="shared" si="14"/>
        <v>211175</v>
      </c>
      <c r="H500">
        <f>ROUND((HLOOKUP(E500,'Costs and losses lines'!$B$12:$D$17,4,0)/10000*D500)+(HLOOKUP(E500,'Costs and losses lines'!$B$12:$D$16,5,0)/100),3)</f>
        <v>0.08</v>
      </c>
      <c r="I500" t="str">
        <f t="shared" si="15"/>
        <v>SDN</v>
      </c>
    </row>
    <row r="501" spans="1:9" x14ac:dyDescent="0.25">
      <c r="A501" t="s">
        <v>1265</v>
      </c>
      <c r="B501" t="s">
        <v>559</v>
      </c>
      <c r="C501" t="s">
        <v>564</v>
      </c>
      <c r="D501">
        <f>ROUND(ACOS(COS(RADIANS(90-VLOOKUP(B501,Centerpoints!$A$2:$F$259,5,0)))*COS(RADIANS(90-VLOOKUP(C501,Centerpoints!$A$2:$F$259,5,0)))+SIN(RADIANS(90-VLOOKUP(B501,Centerpoints!$A$2:$F$259,5,0)))*SIN(RADIANS(90-VLOOKUP(C501,Centerpoints!$A$2:$F$259,5,0)))*COS(RADIANS(VLOOKUP(B501,Centerpoints!$A$2:$F$259,6,0)-VLOOKUP(C501,Centerpoints!$A$2:$F$259,6,0))))*6371,0)</f>
        <v>1933</v>
      </c>
      <c r="E501" t="str">
        <f>IF(ISNA(VLOOKUP(LEFT(A501,LEN(A501)),$N$2:$N$270,1,0)),IF(D501&gt;'Costs and losses lines'!$E$32,"HVDC","HVAC"),"Subsea")</f>
        <v>HVDC</v>
      </c>
      <c r="F501" s="2">
        <f>ROUND(((HLOOKUP(E501,'Costs and losses lines'!$B$12:$D$14,2,0)*$J$2*D501)+(HLOOKUP(E501,'Costs and losses lines'!$B$12:$D$14,3,0)*$J$2*2))*'Costs and losses lines'!$E$24/1000,0)</f>
        <v>6046627</v>
      </c>
      <c r="G501" s="2">
        <f t="shared" si="14"/>
        <v>211632</v>
      </c>
      <c r="H501">
        <f>ROUND((HLOOKUP(E501,'Costs and losses lines'!$B$12:$D$17,4,0)/10000*D501)+(HLOOKUP(E501,'Costs and losses lines'!$B$12:$D$16,5,0)/100),3)</f>
        <v>8.1000000000000003E-2</v>
      </c>
      <c r="I501" t="str">
        <f t="shared" si="15"/>
        <v>BRA-CW-BR</v>
      </c>
    </row>
    <row r="502" spans="1:9" x14ac:dyDescent="0.25">
      <c r="A502" t="s">
        <v>1266</v>
      </c>
      <c r="B502" t="s">
        <v>399</v>
      </c>
      <c r="C502" t="s">
        <v>410</v>
      </c>
      <c r="D502">
        <f>ROUND(ACOS(COS(RADIANS(90-VLOOKUP(B502,Centerpoints!$A$2:$F$259,5,0)))*COS(RADIANS(90-VLOOKUP(C502,Centerpoints!$A$2:$F$259,5,0)))+SIN(RADIANS(90-VLOOKUP(B502,Centerpoints!$A$2:$F$259,5,0)))*SIN(RADIANS(90-VLOOKUP(C502,Centerpoints!$A$2:$F$259,5,0)))*COS(RADIANS(VLOOKUP(B502,Centerpoints!$A$2:$F$259,6,0)-VLOOKUP(C502,Centerpoints!$A$2:$F$259,6,0))))*6371,0)</f>
        <v>1934</v>
      </c>
      <c r="E502" t="str">
        <f>IF(ISNA(VLOOKUP(LEFT(A502,LEN(A502)),$N$2:$N$270,1,0)),IF(D502&gt;'Costs and losses lines'!$E$32,"HVDC","HVAC"),"Subsea")</f>
        <v>HVDC</v>
      </c>
      <c r="F502" s="2">
        <f>ROUND(((HLOOKUP(E502,'Costs and losses lines'!$B$12:$D$14,2,0)*$J$2*D502)+(HLOOKUP(E502,'Costs and losses lines'!$B$12:$D$14,3,0)*$J$2*2))*'Costs and losses lines'!$E$24/1000,0)</f>
        <v>6048492</v>
      </c>
      <c r="G502" s="2">
        <f t="shared" si="14"/>
        <v>211697</v>
      </c>
      <c r="H502">
        <f>ROUND((HLOOKUP(E502,'Costs and losses lines'!$B$12:$D$17,4,0)/10000*D502)+(HLOOKUP(E502,'Costs and losses lines'!$B$12:$D$16,5,0)/100),3)</f>
        <v>8.1000000000000003E-2</v>
      </c>
      <c r="I502" t="str">
        <f t="shared" si="15"/>
        <v>ARG</v>
      </c>
    </row>
    <row r="503" spans="1:9" x14ac:dyDescent="0.25">
      <c r="A503" t="s">
        <v>1267</v>
      </c>
      <c r="B503" t="s">
        <v>419</v>
      </c>
      <c r="C503" t="s">
        <v>524</v>
      </c>
      <c r="D503">
        <f>ROUND(ACOS(COS(RADIANS(90-VLOOKUP(B503,Centerpoints!$A$2:$F$259,5,0)))*COS(RADIANS(90-VLOOKUP(C503,Centerpoints!$A$2:$F$259,5,0)))+SIN(RADIANS(90-VLOOKUP(B503,Centerpoints!$A$2:$F$259,5,0)))*SIN(RADIANS(90-VLOOKUP(C503,Centerpoints!$A$2:$F$259,5,0)))*COS(RADIANS(VLOOKUP(B503,Centerpoints!$A$2:$F$259,6,0)-VLOOKUP(C503,Centerpoints!$A$2:$F$259,6,0))))*6371,0)</f>
        <v>1973</v>
      </c>
      <c r="E503" t="str">
        <f>IF(ISNA(VLOOKUP(LEFT(A503,LEN(A503)),$N$2:$N$270,1,0)),IF(D503&gt;'Costs and losses lines'!$E$32,"HVDC","HVAC"),"Subsea")</f>
        <v>HVDC</v>
      </c>
      <c r="F503" s="2">
        <f>ROUND(((HLOOKUP(E503,'Costs and losses lines'!$B$12:$D$14,2,0)*$J$2*D503)+(HLOOKUP(E503,'Costs and losses lines'!$B$12:$D$14,3,0)*$J$2*2))*'Costs and losses lines'!$E$24/1000,0)</f>
        <v>6121251</v>
      </c>
      <c r="G503" s="2">
        <f t="shared" si="14"/>
        <v>214244</v>
      </c>
      <c r="H503">
        <f>ROUND((HLOOKUP(E503,'Costs and losses lines'!$B$12:$D$17,4,0)/10000*D503)+(HLOOKUP(E503,'Costs and losses lines'!$B$12:$D$16,5,0)/100),3)</f>
        <v>8.2000000000000003E-2</v>
      </c>
      <c r="I503" t="str">
        <f t="shared" si="15"/>
        <v>CAF</v>
      </c>
    </row>
    <row r="504" spans="1:9" x14ac:dyDescent="0.25">
      <c r="A504" t="s">
        <v>1268</v>
      </c>
      <c r="B504" t="s">
        <v>424</v>
      </c>
      <c r="C504" t="s">
        <v>540</v>
      </c>
      <c r="D504">
        <f>ROUND(ACOS(COS(RADIANS(90-VLOOKUP(B504,Centerpoints!$A$2:$F$259,5,0)))*COS(RADIANS(90-VLOOKUP(C504,Centerpoints!$A$2:$F$259,5,0)))+SIN(RADIANS(90-VLOOKUP(B504,Centerpoints!$A$2:$F$259,5,0)))*SIN(RADIANS(90-VLOOKUP(C504,Centerpoints!$A$2:$F$259,5,0)))*COS(RADIANS(VLOOKUP(B504,Centerpoints!$A$2:$F$259,6,0)-VLOOKUP(C504,Centerpoints!$A$2:$F$259,6,0))))*6371,0)</f>
        <v>1987</v>
      </c>
      <c r="E504" t="str">
        <f>IF(ISNA(VLOOKUP(LEFT(A504,LEN(A504)),$N$2:$N$270,1,0)),IF(D504&gt;'Costs and losses lines'!$E$32,"HVDC","HVAC"),"Subsea")</f>
        <v>HVDC</v>
      </c>
      <c r="F504" s="2">
        <f>ROUND(((HLOOKUP(E504,'Costs and losses lines'!$B$12:$D$14,2,0)*$J$2*D504)+(HLOOKUP(E504,'Costs and losses lines'!$B$12:$D$14,3,0)*$J$2*2))*'Costs and losses lines'!$E$24/1000,0)</f>
        <v>6147369</v>
      </c>
      <c r="G504" s="2">
        <f t="shared" si="14"/>
        <v>215158</v>
      </c>
      <c r="H504">
        <f>ROUND((HLOOKUP(E504,'Costs and losses lines'!$B$12:$D$17,4,0)/10000*D504)+(HLOOKUP(E504,'Costs and losses lines'!$B$12:$D$16,5,0)/100),3)</f>
        <v>8.3000000000000004E-2</v>
      </c>
      <c r="I504" t="str">
        <f t="shared" si="15"/>
        <v>COD</v>
      </c>
    </row>
    <row r="505" spans="1:9" x14ac:dyDescent="0.25">
      <c r="A505" t="s">
        <v>1269</v>
      </c>
      <c r="B505" t="s">
        <v>484</v>
      </c>
      <c r="C505" t="s">
        <v>630</v>
      </c>
      <c r="D505">
        <f>ROUND(ACOS(COS(RADIANS(90-VLOOKUP(B505,Centerpoints!$A$2:$F$259,5,0)))*COS(RADIANS(90-VLOOKUP(C505,Centerpoints!$A$2:$F$259,5,0)))+SIN(RADIANS(90-VLOOKUP(B505,Centerpoints!$A$2:$F$259,5,0)))*SIN(RADIANS(90-VLOOKUP(C505,Centerpoints!$A$2:$F$259,5,0)))*COS(RADIANS(VLOOKUP(B505,Centerpoints!$A$2:$F$259,6,0)-VLOOKUP(C505,Centerpoints!$A$2:$F$259,6,0))))*6371,0)</f>
        <v>2029</v>
      </c>
      <c r="E505" t="str">
        <f>IF(ISNA(VLOOKUP(LEFT(A505,LEN(A505)),$N$2:$N$270,1,0)),IF(D505&gt;'Costs and losses lines'!$E$32,"HVDC","HVAC"),"Subsea")</f>
        <v>HVDC</v>
      </c>
      <c r="F505" s="2">
        <f>ROUND(((HLOOKUP(E505,'Costs and losses lines'!$B$12:$D$14,2,0)*$J$2*D505)+(HLOOKUP(E505,'Costs and losses lines'!$B$12:$D$14,3,0)*$J$2*2))*'Costs and losses lines'!$E$24/1000,0)</f>
        <v>6225725</v>
      </c>
      <c r="G505" s="2">
        <f t="shared" si="14"/>
        <v>217900</v>
      </c>
      <c r="H505">
        <f>ROUND((HLOOKUP(E505,'Costs and losses lines'!$B$12:$D$17,4,0)/10000*D505)+(HLOOKUP(E505,'Costs and losses lines'!$B$12:$D$16,5,0)/100),3)</f>
        <v>8.4000000000000005E-2</v>
      </c>
      <c r="I505" t="str">
        <f t="shared" si="15"/>
        <v>MEX-US</v>
      </c>
    </row>
    <row r="506" spans="1:9" x14ac:dyDescent="0.25">
      <c r="A506" t="s">
        <v>1270</v>
      </c>
      <c r="B506" t="s">
        <v>458</v>
      </c>
      <c r="C506" t="s">
        <v>538</v>
      </c>
      <c r="D506">
        <f>ROUND(ACOS(COS(RADIANS(90-VLOOKUP(B506,Centerpoints!$A$2:$F$259,5,0)))*COS(RADIANS(90-VLOOKUP(C506,Centerpoints!$A$2:$F$259,5,0)))+SIN(RADIANS(90-VLOOKUP(B506,Centerpoints!$A$2:$F$259,5,0)))*SIN(RADIANS(90-VLOOKUP(C506,Centerpoints!$A$2:$F$259,5,0)))*COS(RADIANS(VLOOKUP(B506,Centerpoints!$A$2:$F$259,6,0)-VLOOKUP(C506,Centerpoints!$A$2:$F$259,6,0))))*6371,0)</f>
        <v>2038</v>
      </c>
      <c r="E506" t="str">
        <f>IF(ISNA(VLOOKUP(LEFT(A506,LEN(A506)),$N$2:$N$270,1,0)),IF(D506&gt;'Costs and losses lines'!$E$32,"HVDC","HVAC"),"Subsea")</f>
        <v>HVDC</v>
      </c>
      <c r="F506" s="2">
        <f>ROUND(((HLOOKUP(E506,'Costs and losses lines'!$B$12:$D$14,2,0)*$J$2*D506)+(HLOOKUP(E506,'Costs and losses lines'!$B$12:$D$14,3,0)*$J$2*2))*'Costs and losses lines'!$E$24/1000,0)</f>
        <v>6242515</v>
      </c>
      <c r="G506" s="2">
        <f t="shared" si="14"/>
        <v>218488</v>
      </c>
      <c r="H506">
        <f>ROUND((HLOOKUP(E506,'Costs and losses lines'!$B$12:$D$17,4,0)/10000*D506)+(HLOOKUP(E506,'Costs and losses lines'!$B$12:$D$16,5,0)/100),3)</f>
        <v>8.4000000000000005E-2</v>
      </c>
      <c r="I506" t="str">
        <f t="shared" si="15"/>
        <v>IRN</v>
      </c>
    </row>
    <row r="507" spans="1:9" x14ac:dyDescent="0.25">
      <c r="A507" t="s">
        <v>1271</v>
      </c>
      <c r="B507" t="s">
        <v>457</v>
      </c>
      <c r="C507" t="s">
        <v>534</v>
      </c>
      <c r="D507">
        <f>ROUND(ACOS(COS(RADIANS(90-VLOOKUP(B507,Centerpoints!$A$2:$F$259,5,0)))*COS(RADIANS(90-VLOOKUP(C507,Centerpoints!$A$2:$F$259,5,0)))+SIN(RADIANS(90-VLOOKUP(B507,Centerpoints!$A$2:$F$259,5,0)))*SIN(RADIANS(90-VLOOKUP(C507,Centerpoints!$A$2:$F$259,5,0)))*COS(RADIANS(VLOOKUP(B507,Centerpoints!$A$2:$F$259,6,0)-VLOOKUP(C507,Centerpoints!$A$2:$F$259,6,0))))*6371,0)</f>
        <v>2084</v>
      </c>
      <c r="E507" t="str">
        <f>IF(ISNA(VLOOKUP(LEFT(A507,LEN(A507)),$N$2:$N$270,1,0)),IF(D507&gt;'Costs and losses lines'!$E$32,"HVDC","HVAC"),"Subsea")</f>
        <v>HVDC</v>
      </c>
      <c r="F507" s="2">
        <f>ROUND(((HLOOKUP(E507,'Costs and losses lines'!$B$12:$D$14,2,0)*$J$2*D507)+(HLOOKUP(E507,'Costs and losses lines'!$B$12:$D$14,3,0)*$J$2*2))*'Costs and losses lines'!$E$24/1000,0)</f>
        <v>6328333</v>
      </c>
      <c r="G507" s="2">
        <f t="shared" si="14"/>
        <v>221492</v>
      </c>
      <c r="H507">
        <f>ROUND((HLOOKUP(E507,'Costs and losses lines'!$B$12:$D$17,4,0)/10000*D507)+(HLOOKUP(E507,'Costs and losses lines'!$B$12:$D$16,5,0)/100),3)</f>
        <v>8.5999999999999993E-2</v>
      </c>
      <c r="I507" t="str">
        <f t="shared" si="15"/>
        <v>IDN</v>
      </c>
    </row>
    <row r="508" spans="1:9" x14ac:dyDescent="0.25">
      <c r="A508" t="s">
        <v>1272</v>
      </c>
      <c r="B508" t="s">
        <v>570</v>
      </c>
      <c r="C508" t="s">
        <v>629</v>
      </c>
      <c r="D508">
        <f>ROUND(ACOS(COS(RADIANS(90-VLOOKUP(B508,Centerpoints!$A$2:$F$259,5,0)))*COS(RADIANS(90-VLOOKUP(C508,Centerpoints!$A$2:$F$259,5,0)))+SIN(RADIANS(90-VLOOKUP(B508,Centerpoints!$A$2:$F$259,5,0)))*SIN(RADIANS(90-VLOOKUP(C508,Centerpoints!$A$2:$F$259,5,0)))*COS(RADIANS(VLOOKUP(B508,Centerpoints!$A$2:$F$259,6,0)-VLOOKUP(C508,Centerpoints!$A$2:$F$259,6,0))))*6371,0)</f>
        <v>2088</v>
      </c>
      <c r="E508" t="str">
        <f>IF(ISNA(VLOOKUP(LEFT(A508,LEN(A508)),$N$2:$N$270,1,0)),IF(D508&gt;'Costs and losses lines'!$E$32,"HVDC","HVAC"),"Subsea")</f>
        <v>HVDC</v>
      </c>
      <c r="F508" s="2">
        <f>ROUND(((HLOOKUP(E508,'Costs and losses lines'!$B$12:$D$14,2,0)*$J$2*D508)+(HLOOKUP(E508,'Costs and losses lines'!$B$12:$D$14,3,0)*$J$2*2))*'Costs and losses lines'!$E$24/1000,0)</f>
        <v>6335795</v>
      </c>
      <c r="G508" s="2">
        <f t="shared" si="14"/>
        <v>221753</v>
      </c>
      <c r="H508">
        <f>ROUND((HLOOKUP(E508,'Costs and losses lines'!$B$12:$D$17,4,0)/10000*D508)+(HLOOKUP(E508,'Costs and losses lines'!$B$12:$D$16,5,0)/100),3)</f>
        <v>8.5999999999999993E-2</v>
      </c>
      <c r="I508" t="str">
        <f t="shared" si="15"/>
        <v>CAN-BC-US</v>
      </c>
    </row>
    <row r="509" spans="1:9" x14ac:dyDescent="0.25">
      <c r="A509" t="s">
        <v>1273</v>
      </c>
      <c r="B509" t="s">
        <v>564</v>
      </c>
      <c r="C509" t="s">
        <v>505</v>
      </c>
      <c r="D509">
        <f>ROUND(ACOS(COS(RADIANS(90-VLOOKUP(B509,Centerpoints!$A$2:$F$259,5,0)))*COS(RADIANS(90-VLOOKUP(C509,Centerpoints!$A$2:$F$259,5,0)))+SIN(RADIANS(90-VLOOKUP(B509,Centerpoints!$A$2:$F$259,5,0)))*SIN(RADIANS(90-VLOOKUP(C509,Centerpoints!$A$2:$F$259,5,0)))*COS(RADIANS(VLOOKUP(B509,Centerpoints!$A$2:$F$259,6,0)-VLOOKUP(C509,Centerpoints!$A$2:$F$259,6,0))))*6371,0)</f>
        <v>2125</v>
      </c>
      <c r="E509" t="str">
        <f>IF(ISNA(VLOOKUP(LEFT(A509,LEN(A509)),$N$2:$N$270,1,0)),IF(D509&gt;'Costs and losses lines'!$E$32,"HVDC","HVAC"),"Subsea")</f>
        <v>HVDC</v>
      </c>
      <c r="F509" s="2">
        <f>ROUND(((HLOOKUP(E509,'Costs and losses lines'!$B$12:$D$14,2,0)*$J$2*D509)+(HLOOKUP(E509,'Costs and losses lines'!$B$12:$D$14,3,0)*$J$2*2))*'Costs and losses lines'!$E$24/1000,0)</f>
        <v>6404823</v>
      </c>
      <c r="G509" s="2">
        <f t="shared" si="14"/>
        <v>224169</v>
      </c>
      <c r="H509">
        <f>ROUND((HLOOKUP(E509,'Costs and losses lines'!$B$12:$D$17,4,0)/10000*D509)+(HLOOKUP(E509,'Costs and losses lines'!$B$12:$D$16,5,0)/100),3)</f>
        <v>8.6999999999999994E-2</v>
      </c>
      <c r="I509" t="str">
        <f t="shared" si="15"/>
        <v>BRA-NW</v>
      </c>
    </row>
    <row r="510" spans="1:9" x14ac:dyDescent="0.25">
      <c r="A510" t="s">
        <v>1274</v>
      </c>
      <c r="B510" t="s">
        <v>553</v>
      </c>
      <c r="C510" t="s">
        <v>557</v>
      </c>
      <c r="D510">
        <f>ROUND(ACOS(COS(RADIANS(90-VLOOKUP(B510,Centerpoints!$A$2:$F$259,5,0)))*COS(RADIANS(90-VLOOKUP(C510,Centerpoints!$A$2:$F$259,5,0)))+SIN(RADIANS(90-VLOOKUP(B510,Centerpoints!$A$2:$F$259,5,0)))*SIN(RADIANS(90-VLOOKUP(C510,Centerpoints!$A$2:$F$259,5,0)))*COS(RADIANS(VLOOKUP(B510,Centerpoints!$A$2:$F$259,6,0)-VLOOKUP(C510,Centerpoints!$A$2:$F$259,6,0))))*6371,0)</f>
        <v>2133</v>
      </c>
      <c r="E510" t="str">
        <f>IF(ISNA(VLOOKUP(LEFT(A510,LEN(A510)),$N$2:$N$270,1,0)),IF(D510&gt;'Costs and losses lines'!$E$32,"HVDC","HVAC"),"Subsea")</f>
        <v>HVDC</v>
      </c>
      <c r="F510" s="2">
        <f>ROUND(((HLOOKUP(E510,'Costs and losses lines'!$B$12:$D$14,2,0)*$J$2*D510)+(HLOOKUP(E510,'Costs and losses lines'!$B$12:$D$14,3,0)*$J$2*2))*'Costs and losses lines'!$E$24/1000,0)</f>
        <v>6419748</v>
      </c>
      <c r="G510" s="2">
        <f t="shared" si="14"/>
        <v>224691</v>
      </c>
      <c r="H510">
        <f>ROUND((HLOOKUP(E510,'Costs and losses lines'!$B$12:$D$17,4,0)/10000*D510)+(HLOOKUP(E510,'Costs and losses lines'!$B$12:$D$16,5,0)/100),3)</f>
        <v>8.7999999999999995E-2</v>
      </c>
      <c r="I510" t="str">
        <f t="shared" si="15"/>
        <v>AUS-SA-AU</v>
      </c>
    </row>
    <row r="511" spans="1:9" x14ac:dyDescent="0.25">
      <c r="A511" t="s">
        <v>1275</v>
      </c>
      <c r="B511" t="s">
        <v>637</v>
      </c>
      <c r="C511" t="s">
        <v>639</v>
      </c>
      <c r="D511">
        <f>ROUND(ACOS(COS(RADIANS(90-VLOOKUP(B511,Centerpoints!$A$2:$F$259,5,0)))*COS(RADIANS(90-VLOOKUP(C511,Centerpoints!$A$2:$F$259,5,0)))+SIN(RADIANS(90-VLOOKUP(B511,Centerpoints!$A$2:$F$259,5,0)))*SIN(RADIANS(90-VLOOKUP(C511,Centerpoints!$A$2:$F$259,5,0)))*COS(RADIANS(VLOOKUP(B511,Centerpoints!$A$2:$F$259,6,0)-VLOOKUP(C511,Centerpoints!$A$2:$F$259,6,0))))*6371,0)</f>
        <v>2239</v>
      </c>
      <c r="E511" t="str">
        <f>IF(ISNA(VLOOKUP(LEFT(A511,LEN(A511)),$N$2:$N$270,1,0)),IF(D511&gt;'Costs and losses lines'!$E$32,"HVDC","HVAC"),"Subsea")</f>
        <v>HVDC</v>
      </c>
      <c r="F511" s="2">
        <f>ROUND(((HLOOKUP(E511,'Costs and losses lines'!$B$12:$D$14,2,0)*$J$2*D511)+(HLOOKUP(E511,'Costs and losses lines'!$B$12:$D$14,3,0)*$J$2*2))*'Costs and losses lines'!$E$24/1000,0)</f>
        <v>6617502</v>
      </c>
      <c r="G511" s="2">
        <f t="shared" si="14"/>
        <v>231613</v>
      </c>
      <c r="H511">
        <f>ROUND((HLOOKUP(E511,'Costs and losses lines'!$B$12:$D$17,4,0)/10000*D511)+(HLOOKUP(E511,'Costs and losses lines'!$B$12:$D$16,5,0)/100),3)</f>
        <v>9.0999999999999998E-2</v>
      </c>
      <c r="I511" t="str">
        <f t="shared" si="15"/>
        <v>USA-MW-US</v>
      </c>
    </row>
    <row r="512" spans="1:9" x14ac:dyDescent="0.25">
      <c r="A512" t="s">
        <v>1276</v>
      </c>
      <c r="B512" t="s">
        <v>489</v>
      </c>
      <c r="C512" t="s">
        <v>532</v>
      </c>
      <c r="D512">
        <f>ROUND(ACOS(COS(RADIANS(90-VLOOKUP(B512,Centerpoints!$A$2:$F$259,5,0)))*COS(RADIANS(90-VLOOKUP(C512,Centerpoints!$A$2:$F$259,5,0)))+SIN(RADIANS(90-VLOOKUP(B512,Centerpoints!$A$2:$F$259,5,0)))*SIN(RADIANS(90-VLOOKUP(C512,Centerpoints!$A$2:$F$259,5,0)))*COS(RADIANS(VLOOKUP(B512,Centerpoints!$A$2:$F$259,6,0)-VLOOKUP(C512,Centerpoints!$A$2:$F$259,6,0))))*6371,0)</f>
        <v>2251</v>
      </c>
      <c r="E512" t="str">
        <f>IF(ISNA(VLOOKUP(LEFT(A512,LEN(A512)),$N$2:$N$270,1,0)),IF(D512&gt;'Costs and losses lines'!$E$32,"HVDC","HVAC"),"Subsea")</f>
        <v>HVDC</v>
      </c>
      <c r="F512" s="2">
        <f>ROUND(((HLOOKUP(E512,'Costs and losses lines'!$B$12:$D$14,2,0)*$J$2*D512)+(HLOOKUP(E512,'Costs and losses lines'!$B$12:$D$14,3,0)*$J$2*2))*'Costs and losses lines'!$E$24/1000,0)</f>
        <v>6639889</v>
      </c>
      <c r="G512" s="2">
        <f t="shared" si="14"/>
        <v>232396</v>
      </c>
      <c r="H512">
        <f>ROUND((HLOOKUP(E512,'Costs and losses lines'!$B$12:$D$17,4,0)/10000*D512)+(HLOOKUP(E512,'Costs and losses lines'!$B$12:$D$16,5,0)/100),3)</f>
        <v>9.1999999999999998E-2</v>
      </c>
      <c r="I512" t="str">
        <f t="shared" si="15"/>
        <v>MOZ</v>
      </c>
    </row>
    <row r="513" spans="1:9" x14ac:dyDescent="0.25">
      <c r="A513" t="s">
        <v>1277</v>
      </c>
      <c r="B513" t="s">
        <v>474</v>
      </c>
      <c r="C513" t="s">
        <v>420</v>
      </c>
      <c r="D513">
        <f>ROUND(ACOS(COS(RADIANS(90-VLOOKUP(B513,Centerpoints!$A$2:$F$259,5,0)))*COS(RADIANS(90-VLOOKUP(C513,Centerpoints!$A$2:$F$259,5,0)))+SIN(RADIANS(90-VLOOKUP(B513,Centerpoints!$A$2:$F$259,5,0)))*SIN(RADIANS(90-VLOOKUP(C513,Centerpoints!$A$2:$F$259,5,0)))*COS(RADIANS(VLOOKUP(B513,Centerpoints!$A$2:$F$259,6,0)-VLOOKUP(C513,Centerpoints!$A$2:$F$259,6,0))))*6371,0)</f>
        <v>2318</v>
      </c>
      <c r="E513" t="str">
        <f>IF(ISNA(VLOOKUP(LEFT(A513,LEN(A513)),$N$2:$N$270,1,0)),IF(D513&gt;'Costs and losses lines'!$E$32,"HVDC","HVAC"),"Subsea")</f>
        <v>HVDC</v>
      </c>
      <c r="F513" s="2">
        <f>ROUND(((HLOOKUP(E513,'Costs and losses lines'!$B$12:$D$14,2,0)*$J$2*D513)+(HLOOKUP(E513,'Costs and losses lines'!$B$12:$D$14,3,0)*$J$2*2))*'Costs and losses lines'!$E$24/1000,0)</f>
        <v>6764885</v>
      </c>
      <c r="G513" s="2">
        <f t="shared" si="14"/>
        <v>236771</v>
      </c>
      <c r="H513">
        <f>ROUND((HLOOKUP(E513,'Costs and losses lines'!$B$12:$D$17,4,0)/10000*D513)+(HLOOKUP(E513,'Costs and losses lines'!$B$12:$D$16,5,0)/100),3)</f>
        <v>9.4E-2</v>
      </c>
      <c r="I513" t="str">
        <f t="shared" si="15"/>
        <v>LBY</v>
      </c>
    </row>
    <row r="514" spans="1:9" x14ac:dyDescent="0.25">
      <c r="A514" t="s">
        <v>1278</v>
      </c>
      <c r="B514" t="s">
        <v>562</v>
      </c>
      <c r="C514" t="s">
        <v>565</v>
      </c>
      <c r="D514">
        <f>ROUND(ACOS(COS(RADIANS(90-VLOOKUP(B514,Centerpoints!$A$2:$F$259,5,0)))*COS(RADIANS(90-VLOOKUP(C514,Centerpoints!$A$2:$F$259,5,0)))+SIN(RADIANS(90-VLOOKUP(B514,Centerpoints!$A$2:$F$259,5,0)))*SIN(RADIANS(90-VLOOKUP(C514,Centerpoints!$A$2:$F$259,5,0)))*COS(RADIANS(VLOOKUP(B514,Centerpoints!$A$2:$F$259,6,0)-VLOOKUP(C514,Centerpoints!$A$2:$F$259,6,0))))*6371,0)</f>
        <v>2326</v>
      </c>
      <c r="E514" t="str">
        <f>IF(ISNA(VLOOKUP(LEFT(A514,LEN(A514)),$N$2:$N$270,1,0)),IF(D514&gt;'Costs and losses lines'!$E$32,"HVDC","HVAC"),"Subsea")</f>
        <v>HVDC</v>
      </c>
      <c r="F514" s="2">
        <f>ROUND(((HLOOKUP(E514,'Costs and losses lines'!$B$12:$D$14,2,0)*$J$2*D514)+(HLOOKUP(E514,'Costs and losses lines'!$B$12:$D$14,3,0)*$J$2*2))*'Costs and losses lines'!$E$24/1000,0)</f>
        <v>6779809</v>
      </c>
      <c r="G514" s="2">
        <f t="shared" si="14"/>
        <v>237293</v>
      </c>
      <c r="H514">
        <f>ROUND((HLOOKUP(E514,'Costs and losses lines'!$B$12:$D$17,4,0)/10000*D514)+(HLOOKUP(E514,'Costs and losses lines'!$B$12:$D$16,5,0)/100),3)</f>
        <v>9.4E-2</v>
      </c>
      <c r="I514" t="str">
        <f t="shared" si="15"/>
        <v>BRA-J3-BR</v>
      </c>
    </row>
    <row r="515" spans="1:9" x14ac:dyDescent="0.25">
      <c r="A515" t="s">
        <v>1279</v>
      </c>
      <c r="B515" t="s">
        <v>465</v>
      </c>
      <c r="C515" t="s">
        <v>624</v>
      </c>
      <c r="D515">
        <f>ROUND(ACOS(COS(RADIANS(90-VLOOKUP(B515,Centerpoints!$A$2:$F$259,5,0)))*COS(RADIANS(90-VLOOKUP(C515,Centerpoints!$A$2:$F$259,5,0)))+SIN(RADIANS(90-VLOOKUP(B515,Centerpoints!$A$2:$F$259,5,0)))*SIN(RADIANS(90-VLOOKUP(C515,Centerpoints!$A$2:$F$259,5,0)))*COS(RADIANS(VLOOKUP(B515,Centerpoints!$A$2:$F$259,6,0)-VLOOKUP(C515,Centerpoints!$A$2:$F$259,6,0))))*6371,0)</f>
        <v>2409</v>
      </c>
      <c r="E515" t="str">
        <f>IF(ISNA(VLOOKUP(LEFT(A515,LEN(A515)),$N$2:$N$270,1,0)),IF(D515&gt;'Costs and losses lines'!$E$32,"HVDC","HVAC"),"Subsea")</f>
        <v>HVDC</v>
      </c>
      <c r="F515" s="2">
        <f>ROUND(((HLOOKUP(E515,'Costs and losses lines'!$B$12:$D$14,2,0)*$J$2*D515)+(HLOOKUP(E515,'Costs and losses lines'!$B$12:$D$14,3,0)*$J$2*2))*'Costs and losses lines'!$E$24/1000,0)</f>
        <v>6934655</v>
      </c>
      <c r="G515" s="2">
        <f t="shared" ref="G515:G552" si="16">ROUND(F515*0.035,0)</f>
        <v>242713</v>
      </c>
      <c r="H515">
        <f>ROUND((HLOOKUP(E515,'Costs and losses lines'!$B$12:$D$17,4,0)/10000*D515)+(HLOOKUP(E515,'Costs and losses lines'!$B$12:$D$16,5,0)/100),3)</f>
        <v>9.7000000000000003E-2</v>
      </c>
      <c r="I515" t="str">
        <f t="shared" ref="I515:I552" si="17">LEFT(A515,LEN(A515)-4)</f>
        <v>KAZ-RU</v>
      </c>
    </row>
    <row r="516" spans="1:9" x14ac:dyDescent="0.25">
      <c r="A516" t="s">
        <v>1280</v>
      </c>
      <c r="B516" t="s">
        <v>474</v>
      </c>
      <c r="C516" t="s">
        <v>496</v>
      </c>
      <c r="D516">
        <f>ROUND(ACOS(COS(RADIANS(90-VLOOKUP(B516,Centerpoints!$A$2:$F$259,5,0)))*COS(RADIANS(90-VLOOKUP(C516,Centerpoints!$A$2:$F$259,5,0)))+SIN(RADIANS(90-VLOOKUP(B516,Centerpoints!$A$2:$F$259,5,0)))*SIN(RADIANS(90-VLOOKUP(C516,Centerpoints!$A$2:$F$259,5,0)))*COS(RADIANS(VLOOKUP(B516,Centerpoints!$A$2:$F$259,6,0)-VLOOKUP(C516,Centerpoints!$A$2:$F$259,6,0))))*6371,0)</f>
        <v>2429</v>
      </c>
      <c r="E516" t="str">
        <f>IF(ISNA(VLOOKUP(LEFT(A516,LEN(A516)),$N$2:$N$270,1,0)),IF(D516&gt;'Costs and losses lines'!$E$32,"HVDC","HVAC"),"Subsea")</f>
        <v>HVDC</v>
      </c>
      <c r="F516" s="2">
        <f>ROUND(((HLOOKUP(E516,'Costs and losses lines'!$B$12:$D$14,2,0)*$J$2*D516)+(HLOOKUP(E516,'Costs and losses lines'!$B$12:$D$14,3,0)*$J$2*2))*'Costs and losses lines'!$E$24/1000,0)</f>
        <v>6971967</v>
      </c>
      <c r="G516" s="2">
        <f t="shared" si="16"/>
        <v>244019</v>
      </c>
      <c r="H516">
        <f>ROUND((HLOOKUP(E516,'Costs and losses lines'!$B$12:$D$17,4,0)/10000*D516)+(HLOOKUP(E516,'Costs and losses lines'!$B$12:$D$16,5,0)/100),3)</f>
        <v>9.8000000000000004E-2</v>
      </c>
      <c r="I516" t="str">
        <f t="shared" si="17"/>
        <v>LBY</v>
      </c>
    </row>
    <row r="517" spans="1:9" x14ac:dyDescent="0.25">
      <c r="A517" t="s">
        <v>1281</v>
      </c>
      <c r="B517" t="s">
        <v>605</v>
      </c>
      <c r="C517" t="s">
        <v>501</v>
      </c>
      <c r="D517">
        <f>ROUND(ACOS(COS(RADIANS(90-VLOOKUP(B517,Centerpoints!$A$2:$F$259,5,0)))*COS(RADIANS(90-VLOOKUP(C517,Centerpoints!$A$2:$F$259,5,0)))+SIN(RADIANS(90-VLOOKUP(B517,Centerpoints!$A$2:$F$259,5,0)))*SIN(RADIANS(90-VLOOKUP(C517,Centerpoints!$A$2:$F$259,5,0)))*COS(RADIANS(VLOOKUP(B517,Centerpoints!$A$2:$F$259,6,0)-VLOOKUP(C517,Centerpoints!$A$2:$F$259,6,0))))*6371,0)</f>
        <v>2437</v>
      </c>
      <c r="E517" t="str">
        <f>IF(ISNA(VLOOKUP(LEFT(A517,LEN(A517)),$N$2:$N$270,1,0)),IF(D517&gt;'Costs and losses lines'!$E$32,"HVDC","HVAC"),"Subsea")</f>
        <v>HVDC</v>
      </c>
      <c r="F517" s="2">
        <f>ROUND(((HLOOKUP(E517,'Costs and losses lines'!$B$12:$D$14,2,0)*$J$2*D517)+(HLOOKUP(E517,'Costs and losses lines'!$B$12:$D$14,3,0)*$J$2*2))*'Costs and losses lines'!$E$24/1000,0)</f>
        <v>6986891</v>
      </c>
      <c r="G517" s="2">
        <f t="shared" si="16"/>
        <v>244541</v>
      </c>
      <c r="H517">
        <f>ROUND((HLOOKUP(E517,'Costs and losses lines'!$B$12:$D$17,4,0)/10000*D517)+(HLOOKUP(E517,'Costs and losses lines'!$B$12:$D$16,5,0)/100),3)</f>
        <v>9.8000000000000004E-2</v>
      </c>
      <c r="I517" t="str">
        <f t="shared" si="17"/>
        <v>CHN-TI</v>
      </c>
    </row>
    <row r="518" spans="1:9" x14ac:dyDescent="0.25">
      <c r="A518" t="s">
        <v>1282</v>
      </c>
      <c r="B518" t="s">
        <v>588</v>
      </c>
      <c r="C518" t="s">
        <v>608</v>
      </c>
      <c r="D518">
        <f>ROUND(ACOS(COS(RADIANS(90-VLOOKUP(B518,Centerpoints!$A$2:$F$259,5,0)))*COS(RADIANS(90-VLOOKUP(C518,Centerpoints!$A$2:$F$259,5,0)))+SIN(RADIANS(90-VLOOKUP(B518,Centerpoints!$A$2:$F$259,5,0)))*SIN(RADIANS(90-VLOOKUP(C518,Centerpoints!$A$2:$F$259,5,0)))*COS(RADIANS(VLOOKUP(B518,Centerpoints!$A$2:$F$259,6,0)-VLOOKUP(C518,Centerpoints!$A$2:$F$259,6,0))))*6371,0)</f>
        <v>2447</v>
      </c>
      <c r="E518" t="str">
        <f>IF(ISNA(VLOOKUP(LEFT(A518,LEN(A518)),$N$2:$N$270,1,0)),IF(D518&gt;'Costs and losses lines'!$E$32,"HVDC","HVAC"),"Subsea")</f>
        <v>HVDC</v>
      </c>
      <c r="F518" s="2">
        <f>ROUND(((HLOOKUP(E518,'Costs and losses lines'!$B$12:$D$14,2,0)*$J$2*D518)+(HLOOKUP(E518,'Costs and losses lines'!$B$12:$D$14,3,0)*$J$2*2))*'Costs and losses lines'!$E$24/1000,0)</f>
        <v>7005548</v>
      </c>
      <c r="G518" s="2">
        <f t="shared" si="16"/>
        <v>245194</v>
      </c>
      <c r="H518">
        <f>ROUND((HLOOKUP(E518,'Costs and losses lines'!$B$12:$D$17,4,0)/10000*D518)+(HLOOKUP(E518,'Costs and losses lines'!$B$12:$D$16,5,0)/100),3)</f>
        <v>9.9000000000000005E-2</v>
      </c>
      <c r="I518" t="str">
        <f t="shared" si="17"/>
        <v>CHN-HE-CH</v>
      </c>
    </row>
    <row r="519" spans="1:9" x14ac:dyDescent="0.25">
      <c r="A519" t="s">
        <v>1283</v>
      </c>
      <c r="B519" t="s">
        <v>421</v>
      </c>
      <c r="C519" t="s">
        <v>505</v>
      </c>
      <c r="D519">
        <f>ROUND(ACOS(COS(RADIANS(90-VLOOKUP(B519,Centerpoints!$A$2:$F$259,5,0)))*COS(RADIANS(90-VLOOKUP(C519,Centerpoints!$A$2:$F$259,5,0)))+SIN(RADIANS(90-VLOOKUP(B519,Centerpoints!$A$2:$F$259,5,0)))*SIN(RADIANS(90-VLOOKUP(C519,Centerpoints!$A$2:$F$259,5,0)))*COS(RADIANS(VLOOKUP(B519,Centerpoints!$A$2:$F$259,6,0)-VLOOKUP(C519,Centerpoints!$A$2:$F$259,6,0))))*6371,0)</f>
        <v>2467</v>
      </c>
      <c r="E519" t="str">
        <f>IF(ISNA(VLOOKUP(LEFT(A519,LEN(A519)),$N$2:$N$270,1,0)),IF(D519&gt;'Costs and losses lines'!$E$32,"HVDC","HVAC"),"Subsea")</f>
        <v>HVDC</v>
      </c>
      <c r="F519" s="2">
        <f>ROUND(((HLOOKUP(E519,'Costs and losses lines'!$B$12:$D$14,2,0)*$J$2*D519)+(HLOOKUP(E519,'Costs and losses lines'!$B$12:$D$14,3,0)*$J$2*2))*'Costs and losses lines'!$E$24/1000,0)</f>
        <v>7042860</v>
      </c>
      <c r="G519" s="2">
        <f t="shared" si="16"/>
        <v>246500</v>
      </c>
      <c r="H519">
        <f>ROUND((HLOOKUP(E519,'Costs and losses lines'!$B$12:$D$17,4,0)/10000*D519)+(HLOOKUP(E519,'Costs and losses lines'!$B$12:$D$16,5,0)/100),3)</f>
        <v>9.9000000000000005E-2</v>
      </c>
      <c r="I519" t="str">
        <f t="shared" si="17"/>
        <v>CHL</v>
      </c>
    </row>
    <row r="520" spans="1:9" x14ac:dyDescent="0.25">
      <c r="A520" t="s">
        <v>1284</v>
      </c>
      <c r="B520" t="s">
        <v>484</v>
      </c>
      <c r="C520" t="s">
        <v>631</v>
      </c>
      <c r="D520">
        <f>ROUND(ACOS(COS(RADIANS(90-VLOOKUP(B520,Centerpoints!$A$2:$F$259,5,0)))*COS(RADIANS(90-VLOOKUP(C520,Centerpoints!$A$2:$F$259,5,0)))+SIN(RADIANS(90-VLOOKUP(B520,Centerpoints!$A$2:$F$259,5,0)))*SIN(RADIANS(90-VLOOKUP(C520,Centerpoints!$A$2:$F$259,5,0)))*COS(RADIANS(VLOOKUP(B520,Centerpoints!$A$2:$F$259,6,0)-VLOOKUP(C520,Centerpoints!$A$2:$F$259,6,0))))*6371,0)</f>
        <v>2506</v>
      </c>
      <c r="E520" t="str">
        <f>IF(ISNA(VLOOKUP(LEFT(A520,LEN(A520)),$N$2:$N$270,1,0)),IF(D520&gt;'Costs and losses lines'!$E$32,"HVDC","HVAC"),"Subsea")</f>
        <v>HVDC</v>
      </c>
      <c r="F520" s="2">
        <f>ROUND(((HLOOKUP(E520,'Costs and losses lines'!$B$12:$D$14,2,0)*$J$2*D520)+(HLOOKUP(E520,'Costs and losses lines'!$B$12:$D$14,3,0)*$J$2*2))*'Costs and losses lines'!$E$24/1000,0)</f>
        <v>7115618</v>
      </c>
      <c r="G520" s="2">
        <f t="shared" si="16"/>
        <v>249047</v>
      </c>
      <c r="H520">
        <f>ROUND((HLOOKUP(E520,'Costs and losses lines'!$B$12:$D$17,4,0)/10000*D520)+(HLOOKUP(E520,'Costs and losses lines'!$B$12:$D$16,5,0)/100),3)</f>
        <v>0.10100000000000001</v>
      </c>
      <c r="I520" t="str">
        <f t="shared" si="17"/>
        <v>MEX-US</v>
      </c>
    </row>
    <row r="521" spans="1:9" x14ac:dyDescent="0.25">
      <c r="A521" t="s">
        <v>1285</v>
      </c>
      <c r="B521" t="s">
        <v>607</v>
      </c>
      <c r="C521" t="s">
        <v>626</v>
      </c>
      <c r="D521">
        <f>ROUND(ACOS(COS(RADIANS(90-VLOOKUP(B521,Centerpoints!$A$2:$F$259,5,0)))*COS(RADIANS(90-VLOOKUP(C521,Centerpoints!$A$2:$F$259,5,0)))+SIN(RADIANS(90-VLOOKUP(B521,Centerpoints!$A$2:$F$259,5,0)))*SIN(RADIANS(90-VLOOKUP(C521,Centerpoints!$A$2:$F$259,5,0)))*COS(RADIANS(VLOOKUP(B521,Centerpoints!$A$2:$F$259,6,0)-VLOOKUP(C521,Centerpoints!$A$2:$F$259,6,0))))*6371,0)</f>
        <v>2537</v>
      </c>
      <c r="E521" t="str">
        <f>IF(ISNA(VLOOKUP(LEFT(A521,LEN(A521)),$N$2:$N$270,1,0)),IF(D521&gt;'Costs and losses lines'!$E$32,"HVDC","HVAC"),"Subsea")</f>
        <v>HVDC</v>
      </c>
      <c r="F521" s="2">
        <f>ROUND(((HLOOKUP(E521,'Costs and losses lines'!$B$12:$D$14,2,0)*$J$2*D521)+(HLOOKUP(E521,'Costs and losses lines'!$B$12:$D$14,3,0)*$J$2*2))*'Costs and losses lines'!$E$24/1000,0)</f>
        <v>7173452</v>
      </c>
      <c r="G521" s="2">
        <f t="shared" si="16"/>
        <v>251071</v>
      </c>
      <c r="H521">
        <f>ROUND((HLOOKUP(E521,'Costs and losses lines'!$B$12:$D$17,4,0)/10000*D521)+(HLOOKUP(E521,'Costs and losses lines'!$B$12:$D$16,5,0)/100),3)</f>
        <v>0.10199999999999999</v>
      </c>
      <c r="I521" t="str">
        <f t="shared" si="17"/>
        <v>CHN-WM-RU</v>
      </c>
    </row>
    <row r="522" spans="1:9" x14ac:dyDescent="0.25">
      <c r="A522" t="s">
        <v>1286</v>
      </c>
      <c r="B522" t="s">
        <v>397</v>
      </c>
      <c r="C522" t="s">
        <v>496</v>
      </c>
      <c r="D522">
        <f>ROUND(ACOS(COS(RADIANS(90-VLOOKUP(B522,Centerpoints!$A$2:$F$259,5,0)))*COS(RADIANS(90-VLOOKUP(C522,Centerpoints!$A$2:$F$259,5,0)))+SIN(RADIANS(90-VLOOKUP(B522,Centerpoints!$A$2:$F$259,5,0)))*SIN(RADIANS(90-VLOOKUP(C522,Centerpoints!$A$2:$F$259,5,0)))*COS(RADIANS(VLOOKUP(B522,Centerpoints!$A$2:$F$259,6,0)-VLOOKUP(C522,Centerpoints!$A$2:$F$259,6,0))))*6371,0)</f>
        <v>2587</v>
      </c>
      <c r="E522" t="str">
        <f>IF(ISNA(VLOOKUP(LEFT(A522,LEN(A522)),$N$2:$N$270,1,0)),IF(D522&gt;'Costs and losses lines'!$E$32,"HVDC","HVAC"),"Subsea")</f>
        <v>HVDC</v>
      </c>
      <c r="F522" s="2">
        <f>ROUND(((HLOOKUP(E522,'Costs and losses lines'!$B$12:$D$14,2,0)*$J$2*D522)+(HLOOKUP(E522,'Costs and losses lines'!$B$12:$D$14,3,0)*$J$2*2))*'Costs and losses lines'!$E$24/1000,0)</f>
        <v>7266732</v>
      </c>
      <c r="G522" s="2">
        <f t="shared" si="16"/>
        <v>254336</v>
      </c>
      <c r="H522">
        <f>ROUND((HLOOKUP(E522,'Costs and losses lines'!$B$12:$D$17,4,0)/10000*D522)+(HLOOKUP(E522,'Costs and losses lines'!$B$12:$D$16,5,0)/100),3)</f>
        <v>0.104</v>
      </c>
      <c r="I522" t="str">
        <f t="shared" si="17"/>
        <v>DZA</v>
      </c>
    </row>
    <row r="523" spans="1:9" x14ac:dyDescent="0.25">
      <c r="A523" t="s">
        <v>1287</v>
      </c>
      <c r="B523" t="s">
        <v>551</v>
      </c>
      <c r="C523" t="s">
        <v>553</v>
      </c>
      <c r="D523">
        <f>ROUND(ACOS(COS(RADIANS(90-VLOOKUP(B523,Centerpoints!$A$2:$F$259,5,0)))*COS(RADIANS(90-VLOOKUP(C523,Centerpoints!$A$2:$F$259,5,0)))+SIN(RADIANS(90-VLOOKUP(B523,Centerpoints!$A$2:$F$259,5,0)))*SIN(RADIANS(90-VLOOKUP(C523,Centerpoints!$A$2:$F$259,5,0)))*COS(RADIANS(VLOOKUP(B523,Centerpoints!$A$2:$F$259,6,0)-VLOOKUP(C523,Centerpoints!$A$2:$F$259,6,0))))*6371,0)</f>
        <v>2622</v>
      </c>
      <c r="E523" t="str">
        <f>IF(ISNA(VLOOKUP(LEFT(A523,LEN(A523)),$N$2:$N$270,1,0)),IF(D523&gt;'Costs and losses lines'!$E$32,"HVDC","HVAC"),"Subsea")</f>
        <v>HVDC</v>
      </c>
      <c r="F523" s="2">
        <f>ROUND(((HLOOKUP(E523,'Costs and losses lines'!$B$12:$D$14,2,0)*$J$2*D523)+(HLOOKUP(E523,'Costs and losses lines'!$B$12:$D$14,3,0)*$J$2*2))*'Costs and losses lines'!$E$24/1000,0)</f>
        <v>7332028</v>
      </c>
      <c r="G523" s="2">
        <f t="shared" si="16"/>
        <v>256621</v>
      </c>
      <c r="H523">
        <f>ROUND((HLOOKUP(E523,'Costs and losses lines'!$B$12:$D$17,4,0)/10000*D523)+(HLOOKUP(E523,'Costs and losses lines'!$B$12:$D$16,5,0)/100),3)</f>
        <v>0.105</v>
      </c>
      <c r="I523" t="str">
        <f t="shared" si="17"/>
        <v>AUS-NT-AU</v>
      </c>
    </row>
    <row r="524" spans="1:9" x14ac:dyDescent="0.25">
      <c r="A524" t="s">
        <v>1288</v>
      </c>
      <c r="B524" t="s">
        <v>551</v>
      </c>
      <c r="C524" t="s">
        <v>557</v>
      </c>
      <c r="D524">
        <f>ROUND(ACOS(COS(RADIANS(90-VLOOKUP(B524,Centerpoints!$A$2:$F$259,5,0)))*COS(RADIANS(90-VLOOKUP(C524,Centerpoints!$A$2:$F$259,5,0)))+SIN(RADIANS(90-VLOOKUP(B524,Centerpoints!$A$2:$F$259,5,0)))*SIN(RADIANS(90-VLOOKUP(C524,Centerpoints!$A$2:$F$259,5,0)))*COS(RADIANS(VLOOKUP(B524,Centerpoints!$A$2:$F$259,6,0)-VLOOKUP(C524,Centerpoints!$A$2:$F$259,6,0))))*6371,0)</f>
        <v>2658</v>
      </c>
      <c r="E524" t="str">
        <f>IF(ISNA(VLOOKUP(LEFT(A524,LEN(A524)),$N$2:$N$270,1,0)),IF(D524&gt;'Costs and losses lines'!$E$32,"HVDC","HVAC"),"Subsea")</f>
        <v>HVDC</v>
      </c>
      <c r="F524" s="2">
        <f>ROUND(((HLOOKUP(E524,'Costs and losses lines'!$B$12:$D$14,2,0)*$J$2*D524)+(HLOOKUP(E524,'Costs and losses lines'!$B$12:$D$14,3,0)*$J$2*2))*'Costs and losses lines'!$E$24/1000,0)</f>
        <v>7399190</v>
      </c>
      <c r="G524" s="2">
        <f t="shared" si="16"/>
        <v>258972</v>
      </c>
      <c r="H524">
        <f>ROUND((HLOOKUP(E524,'Costs and losses lines'!$B$12:$D$17,4,0)/10000*D524)+(HLOOKUP(E524,'Costs and losses lines'!$B$12:$D$16,5,0)/100),3)</f>
        <v>0.106</v>
      </c>
      <c r="I524" t="str">
        <f t="shared" si="17"/>
        <v>AUS-NT-AU</v>
      </c>
    </row>
    <row r="525" spans="1:9" x14ac:dyDescent="0.25">
      <c r="A525" t="s">
        <v>1289</v>
      </c>
      <c r="B525" t="s">
        <v>424</v>
      </c>
      <c r="C525" t="s">
        <v>532</v>
      </c>
      <c r="D525">
        <f>ROUND(ACOS(COS(RADIANS(90-VLOOKUP(B525,Centerpoints!$A$2:$F$259,5,0)))*COS(RADIANS(90-VLOOKUP(C525,Centerpoints!$A$2:$F$259,5,0)))+SIN(RADIANS(90-VLOOKUP(B525,Centerpoints!$A$2:$F$259,5,0)))*SIN(RADIANS(90-VLOOKUP(C525,Centerpoints!$A$2:$F$259,5,0)))*COS(RADIANS(VLOOKUP(B525,Centerpoints!$A$2:$F$259,6,0)-VLOOKUP(C525,Centerpoints!$A$2:$F$259,6,0))))*6371,0)</f>
        <v>2665</v>
      </c>
      <c r="E525" t="str">
        <f>IF(ISNA(VLOOKUP(LEFT(A525,LEN(A525)),$N$2:$N$270,1,0)),IF(D525&gt;'Costs and losses lines'!$E$32,"HVDC","HVAC"),"Subsea")</f>
        <v>HVDC</v>
      </c>
      <c r="F525" s="2">
        <f>ROUND(((HLOOKUP(E525,'Costs and losses lines'!$B$12:$D$14,2,0)*$J$2*D525)+(HLOOKUP(E525,'Costs and losses lines'!$B$12:$D$14,3,0)*$J$2*2))*'Costs and losses lines'!$E$24/1000,0)</f>
        <v>7412249</v>
      </c>
      <c r="G525" s="2">
        <f t="shared" si="16"/>
        <v>259429</v>
      </c>
      <c r="H525">
        <f>ROUND((HLOOKUP(E525,'Costs and losses lines'!$B$12:$D$17,4,0)/10000*D525)+(HLOOKUP(E525,'Costs and losses lines'!$B$12:$D$16,5,0)/100),3)</f>
        <v>0.106</v>
      </c>
      <c r="I525" t="str">
        <f t="shared" si="17"/>
        <v>COD</v>
      </c>
    </row>
    <row r="526" spans="1:9" x14ac:dyDescent="0.25">
      <c r="A526" t="s">
        <v>1290</v>
      </c>
      <c r="B526" t="s">
        <v>423</v>
      </c>
      <c r="C526" t="s">
        <v>532</v>
      </c>
      <c r="D526">
        <f>ROUND(ACOS(COS(RADIANS(90-VLOOKUP(B526,Centerpoints!$A$2:$F$259,5,0)))*COS(RADIANS(90-VLOOKUP(C526,Centerpoints!$A$2:$F$259,5,0)))+SIN(RADIANS(90-VLOOKUP(B526,Centerpoints!$A$2:$F$259,5,0)))*SIN(RADIANS(90-VLOOKUP(C526,Centerpoints!$A$2:$F$259,5,0)))*COS(RADIANS(VLOOKUP(B526,Centerpoints!$A$2:$F$259,6,0)-VLOOKUP(C526,Centerpoints!$A$2:$F$259,6,0))))*6371,0)</f>
        <v>2669</v>
      </c>
      <c r="E526" t="str">
        <f>IF(ISNA(VLOOKUP(LEFT(A526,LEN(A526)),$N$2:$N$270,1,0)),IF(D526&gt;'Costs and losses lines'!$E$32,"HVDC","HVAC"),"Subsea")</f>
        <v>HVDC</v>
      </c>
      <c r="F526" s="2">
        <f>ROUND(((HLOOKUP(E526,'Costs and losses lines'!$B$12:$D$14,2,0)*$J$2*D526)+(HLOOKUP(E526,'Costs and losses lines'!$B$12:$D$14,3,0)*$J$2*2))*'Costs and losses lines'!$E$24/1000,0)</f>
        <v>7419712</v>
      </c>
      <c r="G526" s="2">
        <f t="shared" si="16"/>
        <v>259690</v>
      </c>
      <c r="H526">
        <f>ROUND((HLOOKUP(E526,'Costs and losses lines'!$B$12:$D$17,4,0)/10000*D526)+(HLOOKUP(E526,'Costs and losses lines'!$B$12:$D$16,5,0)/100),3)</f>
        <v>0.106</v>
      </c>
      <c r="I526" t="str">
        <f t="shared" si="17"/>
        <v>COG</v>
      </c>
    </row>
    <row r="527" spans="1:9" x14ac:dyDescent="0.25">
      <c r="A527" t="s">
        <v>1291</v>
      </c>
      <c r="B527" t="s">
        <v>474</v>
      </c>
      <c r="C527" t="s">
        <v>524</v>
      </c>
      <c r="D527">
        <f>ROUND(ACOS(COS(RADIANS(90-VLOOKUP(B527,Centerpoints!$A$2:$F$259,5,0)))*COS(RADIANS(90-VLOOKUP(C527,Centerpoints!$A$2:$F$259,5,0)))+SIN(RADIANS(90-VLOOKUP(B527,Centerpoints!$A$2:$F$259,5,0)))*SIN(RADIANS(90-VLOOKUP(C527,Centerpoints!$A$2:$F$259,5,0)))*COS(RADIANS(VLOOKUP(B527,Centerpoints!$A$2:$F$259,6,0)-VLOOKUP(C527,Centerpoints!$A$2:$F$259,6,0))))*6371,0)</f>
        <v>2739</v>
      </c>
      <c r="E527" t="str">
        <f>IF(ISNA(VLOOKUP(LEFT(A527,LEN(A527)),$N$2:$N$270,1,0)),IF(D527&gt;'Costs and losses lines'!$E$32,"HVDC","HVAC"),"Subsea")</f>
        <v>HVDC</v>
      </c>
      <c r="F527" s="2">
        <f>ROUND(((HLOOKUP(E527,'Costs and losses lines'!$B$12:$D$14,2,0)*$J$2*D527)+(HLOOKUP(E527,'Costs and losses lines'!$B$12:$D$14,3,0)*$J$2*2))*'Costs and losses lines'!$E$24/1000,0)</f>
        <v>7550304</v>
      </c>
      <c r="G527" s="2">
        <f t="shared" si="16"/>
        <v>264261</v>
      </c>
      <c r="H527">
        <f>ROUND((HLOOKUP(E527,'Costs and losses lines'!$B$12:$D$17,4,0)/10000*D527)+(HLOOKUP(E527,'Costs and losses lines'!$B$12:$D$16,5,0)/100),3)</f>
        <v>0.109</v>
      </c>
      <c r="I527" t="str">
        <f t="shared" si="17"/>
        <v>LBY</v>
      </c>
    </row>
    <row r="528" spans="1:9" x14ac:dyDescent="0.25">
      <c r="A528" t="s">
        <v>1292</v>
      </c>
      <c r="B528" t="s">
        <v>397</v>
      </c>
      <c r="C528" t="s">
        <v>483</v>
      </c>
      <c r="D528">
        <f>ROUND(ACOS(COS(RADIANS(90-VLOOKUP(B528,Centerpoints!$A$2:$F$259,5,0)))*COS(RADIANS(90-VLOOKUP(C528,Centerpoints!$A$2:$F$259,5,0)))+SIN(RADIANS(90-VLOOKUP(B528,Centerpoints!$A$2:$F$259,5,0)))*SIN(RADIANS(90-VLOOKUP(C528,Centerpoints!$A$2:$F$259,5,0)))*COS(RADIANS(VLOOKUP(B528,Centerpoints!$A$2:$F$259,6,0)-VLOOKUP(C528,Centerpoints!$A$2:$F$259,6,0))))*6371,0)</f>
        <v>2788</v>
      </c>
      <c r="E528" t="str">
        <f>IF(ISNA(VLOOKUP(LEFT(A528,LEN(A528)),$N$2:$N$270,1,0)),IF(D528&gt;'Costs and losses lines'!$E$32,"HVDC","HVAC"),"Subsea")</f>
        <v>HVDC</v>
      </c>
      <c r="F528" s="2">
        <f>ROUND(((HLOOKUP(E528,'Costs and losses lines'!$B$12:$D$14,2,0)*$J$2*D528)+(HLOOKUP(E528,'Costs and losses lines'!$B$12:$D$14,3,0)*$J$2*2))*'Costs and losses lines'!$E$24/1000,0)</f>
        <v>7641719</v>
      </c>
      <c r="G528" s="2">
        <f t="shared" si="16"/>
        <v>267460</v>
      </c>
      <c r="H528">
        <f>ROUND((HLOOKUP(E528,'Costs and losses lines'!$B$12:$D$17,4,0)/10000*D528)+(HLOOKUP(E528,'Costs and losses lines'!$B$12:$D$16,5,0)/100),3)</f>
        <v>0.111</v>
      </c>
      <c r="I528" t="str">
        <f t="shared" si="17"/>
        <v>DZA</v>
      </c>
    </row>
    <row r="529" spans="1:9" x14ac:dyDescent="0.25">
      <c r="A529" t="s">
        <v>1293</v>
      </c>
      <c r="B529" t="s">
        <v>608</v>
      </c>
      <c r="C529" t="s">
        <v>501</v>
      </c>
      <c r="D529">
        <f>ROUND(ACOS(COS(RADIANS(90-VLOOKUP(B529,Centerpoints!$A$2:$F$259,5,0)))*COS(RADIANS(90-VLOOKUP(C529,Centerpoints!$A$2:$F$259,5,0)))+SIN(RADIANS(90-VLOOKUP(B529,Centerpoints!$A$2:$F$259,5,0)))*SIN(RADIANS(90-VLOOKUP(C529,Centerpoints!$A$2:$F$259,5,0)))*COS(RADIANS(VLOOKUP(B529,Centerpoints!$A$2:$F$259,6,0)-VLOOKUP(C529,Centerpoints!$A$2:$F$259,6,0))))*6371,0)</f>
        <v>2813</v>
      </c>
      <c r="E529" t="str">
        <f>IF(ISNA(VLOOKUP(LEFT(A529,LEN(A529)),$N$2:$N$270,1,0)),IF(D529&gt;'Costs and losses lines'!$E$32,"HVDC","HVAC"),"Subsea")</f>
        <v>HVDC</v>
      </c>
      <c r="F529" s="2">
        <f>ROUND(((HLOOKUP(E529,'Costs and losses lines'!$B$12:$D$14,2,0)*$J$2*D529)+(HLOOKUP(E529,'Costs and losses lines'!$B$12:$D$14,3,0)*$J$2*2))*'Costs and losses lines'!$E$24/1000,0)</f>
        <v>7688359</v>
      </c>
      <c r="G529" s="2">
        <f t="shared" si="16"/>
        <v>269093</v>
      </c>
      <c r="H529">
        <f>ROUND((HLOOKUP(E529,'Costs and losses lines'!$B$12:$D$17,4,0)/10000*D529)+(HLOOKUP(E529,'Costs and losses lines'!$B$12:$D$16,5,0)/100),3)</f>
        <v>0.111</v>
      </c>
      <c r="I529" t="str">
        <f t="shared" si="17"/>
        <v>CHN-XI</v>
      </c>
    </row>
    <row r="530" spans="1:9" x14ac:dyDescent="0.25">
      <c r="A530" t="s">
        <v>1294</v>
      </c>
      <c r="B530" t="s">
        <v>551</v>
      </c>
      <c r="C530" t="s">
        <v>552</v>
      </c>
      <c r="D530">
        <f>ROUND(ACOS(COS(RADIANS(90-VLOOKUP(B530,Centerpoints!$A$2:$F$259,5,0)))*COS(RADIANS(90-VLOOKUP(C530,Centerpoints!$A$2:$F$259,5,0)))+SIN(RADIANS(90-VLOOKUP(B530,Centerpoints!$A$2:$F$259,5,0)))*SIN(RADIANS(90-VLOOKUP(C530,Centerpoints!$A$2:$F$259,5,0)))*COS(RADIANS(VLOOKUP(B530,Centerpoints!$A$2:$F$259,6,0)-VLOOKUP(C530,Centerpoints!$A$2:$F$259,6,0))))*6371,0)</f>
        <v>2849</v>
      </c>
      <c r="E530" t="str">
        <f>IF(ISNA(VLOOKUP(LEFT(A530,LEN(A530)),$N$2:$N$270,1,0)),IF(D530&gt;'Costs and losses lines'!$E$32,"HVDC","HVAC"),"Subsea")</f>
        <v>HVDC</v>
      </c>
      <c r="F530" s="2">
        <f>ROUND(((HLOOKUP(E530,'Costs and losses lines'!$B$12:$D$14,2,0)*$J$2*D530)+(HLOOKUP(E530,'Costs and losses lines'!$B$12:$D$14,3,0)*$J$2*2))*'Costs and losses lines'!$E$24/1000,0)</f>
        <v>7755521</v>
      </c>
      <c r="G530" s="2">
        <f t="shared" si="16"/>
        <v>271443</v>
      </c>
      <c r="H530">
        <f>ROUND((HLOOKUP(E530,'Costs and losses lines'!$B$12:$D$17,4,0)/10000*D530)+(HLOOKUP(E530,'Costs and losses lines'!$B$12:$D$16,5,0)/100),3)</f>
        <v>0.113</v>
      </c>
      <c r="I530" t="str">
        <f t="shared" si="17"/>
        <v>AUS-NT-AU</v>
      </c>
    </row>
    <row r="531" spans="1:9" x14ac:dyDescent="0.25">
      <c r="A531" t="s">
        <v>1295</v>
      </c>
      <c r="B531" t="s">
        <v>397</v>
      </c>
      <c r="C531" t="s">
        <v>481</v>
      </c>
      <c r="D531">
        <f>ROUND(ACOS(COS(RADIANS(90-VLOOKUP(B531,Centerpoints!$A$2:$F$259,5,0)))*COS(RADIANS(90-VLOOKUP(C531,Centerpoints!$A$2:$F$259,5,0)))+SIN(RADIANS(90-VLOOKUP(B531,Centerpoints!$A$2:$F$259,5,0)))*SIN(RADIANS(90-VLOOKUP(C531,Centerpoints!$A$2:$F$259,5,0)))*COS(RADIANS(VLOOKUP(B531,Centerpoints!$A$2:$F$259,6,0)-VLOOKUP(C531,Centerpoints!$A$2:$F$259,6,0))))*6371,0)</f>
        <v>2899</v>
      </c>
      <c r="E531" t="str">
        <f>IF(ISNA(VLOOKUP(LEFT(A531,LEN(A531)),$N$2:$N$270,1,0)),IF(D531&gt;'Costs and losses lines'!$E$32,"HVDC","HVAC"),"Subsea")</f>
        <v>HVDC</v>
      </c>
      <c r="F531" s="2">
        <f>ROUND(((HLOOKUP(E531,'Costs and losses lines'!$B$12:$D$14,2,0)*$J$2*D531)+(HLOOKUP(E531,'Costs and losses lines'!$B$12:$D$14,3,0)*$J$2*2))*'Costs and losses lines'!$E$24/1000,0)</f>
        <v>7848801</v>
      </c>
      <c r="G531" s="2">
        <f t="shared" si="16"/>
        <v>274708</v>
      </c>
      <c r="H531">
        <f>ROUND((HLOOKUP(E531,'Costs and losses lines'!$B$12:$D$17,4,0)/10000*D531)+(HLOOKUP(E531,'Costs and losses lines'!$B$12:$D$16,5,0)/100),3)</f>
        <v>0.114</v>
      </c>
      <c r="I531" t="str">
        <f t="shared" si="17"/>
        <v>DZA</v>
      </c>
    </row>
    <row r="532" spans="1:9" x14ac:dyDescent="0.25">
      <c r="A532" t="s">
        <v>1296</v>
      </c>
      <c r="B532" t="s">
        <v>585</v>
      </c>
      <c r="C532" t="s">
        <v>608</v>
      </c>
      <c r="D532">
        <f>ROUND(ACOS(COS(RADIANS(90-VLOOKUP(B532,Centerpoints!$A$2:$F$259,5,0)))*COS(RADIANS(90-VLOOKUP(C532,Centerpoints!$A$2:$F$259,5,0)))+SIN(RADIANS(90-VLOOKUP(B532,Centerpoints!$A$2:$F$259,5,0)))*SIN(RADIANS(90-VLOOKUP(C532,Centerpoints!$A$2:$F$259,5,0)))*COS(RADIANS(VLOOKUP(B532,Centerpoints!$A$2:$F$259,6,0)-VLOOKUP(C532,Centerpoints!$A$2:$F$259,6,0))))*6371,0)</f>
        <v>3009</v>
      </c>
      <c r="E532" t="str">
        <f>IF(ISNA(VLOOKUP(LEFT(A532,LEN(A532)),$N$2:$N$270,1,0)),IF(D532&gt;'Costs and losses lines'!$E$32,"HVDC","HVAC"),"Subsea")</f>
        <v>HVDC</v>
      </c>
      <c r="F532" s="2">
        <f>ROUND(((HLOOKUP(E532,'Costs and losses lines'!$B$12:$D$14,2,0)*$J$2*D532)+(HLOOKUP(E532,'Costs and losses lines'!$B$12:$D$14,3,0)*$J$2*2))*'Costs and losses lines'!$E$24/1000,0)</f>
        <v>8054017</v>
      </c>
      <c r="G532" s="2">
        <f t="shared" si="16"/>
        <v>281891</v>
      </c>
      <c r="H532">
        <f>ROUND((HLOOKUP(E532,'Costs and losses lines'!$B$12:$D$17,4,0)/10000*D532)+(HLOOKUP(E532,'Costs and losses lines'!$B$12:$D$16,5,0)/100),3)</f>
        <v>0.11799999999999999</v>
      </c>
      <c r="I532" t="str">
        <f t="shared" si="17"/>
        <v>CHN-GX-CH</v>
      </c>
    </row>
    <row r="533" spans="1:9" x14ac:dyDescent="0.25">
      <c r="A533" t="s">
        <v>1297</v>
      </c>
      <c r="B533" t="s">
        <v>465</v>
      </c>
      <c r="C533" t="s">
        <v>622</v>
      </c>
      <c r="D533">
        <f>ROUND(ACOS(COS(RADIANS(90-VLOOKUP(B533,Centerpoints!$A$2:$F$259,5,0)))*COS(RADIANS(90-VLOOKUP(C533,Centerpoints!$A$2:$F$259,5,0)))+SIN(RADIANS(90-VLOOKUP(B533,Centerpoints!$A$2:$F$259,5,0)))*SIN(RADIANS(90-VLOOKUP(C533,Centerpoints!$A$2:$F$259,5,0)))*COS(RADIANS(VLOOKUP(B533,Centerpoints!$A$2:$F$259,6,0)-VLOOKUP(C533,Centerpoints!$A$2:$F$259,6,0))))*6371,0)</f>
        <v>3099</v>
      </c>
      <c r="E533" t="str">
        <f>IF(ISNA(VLOOKUP(LEFT(A533,LEN(A533)),$N$2:$N$270,1,0)),IF(D533&gt;'Costs and losses lines'!$E$32,"HVDC","HVAC"),"Subsea")</f>
        <v>HVDC</v>
      </c>
      <c r="F533" s="2">
        <f>ROUND(((HLOOKUP(E533,'Costs and losses lines'!$B$12:$D$14,2,0)*$J$2*D533)+(HLOOKUP(E533,'Costs and losses lines'!$B$12:$D$14,3,0)*$J$2*2))*'Costs and losses lines'!$E$24/1000,0)</f>
        <v>8221922</v>
      </c>
      <c r="G533" s="2">
        <f t="shared" si="16"/>
        <v>287767</v>
      </c>
      <c r="H533">
        <f>ROUND((HLOOKUP(E533,'Costs and losses lines'!$B$12:$D$17,4,0)/10000*D533)+(HLOOKUP(E533,'Costs and losses lines'!$B$12:$D$16,5,0)/100),3)</f>
        <v>0.121</v>
      </c>
      <c r="I533" t="str">
        <f t="shared" si="17"/>
        <v>KAZ-RU</v>
      </c>
    </row>
    <row r="534" spans="1:9" x14ac:dyDescent="0.25">
      <c r="A534" t="s">
        <v>1298</v>
      </c>
      <c r="B534" t="s">
        <v>589</v>
      </c>
      <c r="C534" t="s">
        <v>626</v>
      </c>
      <c r="D534">
        <f>ROUND(ACOS(COS(RADIANS(90-VLOOKUP(B534,Centerpoints!$A$2:$F$259,5,0)))*COS(RADIANS(90-VLOOKUP(C534,Centerpoints!$A$2:$F$259,5,0)))+SIN(RADIANS(90-VLOOKUP(B534,Centerpoints!$A$2:$F$259,5,0)))*SIN(RADIANS(90-VLOOKUP(C534,Centerpoints!$A$2:$F$259,5,0)))*COS(RADIANS(VLOOKUP(B534,Centerpoints!$A$2:$F$259,6,0)-VLOOKUP(C534,Centerpoints!$A$2:$F$259,6,0))))*6371,0)</f>
        <v>3204</v>
      </c>
      <c r="E534" t="str">
        <f>IF(ISNA(VLOOKUP(LEFT(A534,LEN(A534)),$N$2:$N$270,1,0)),IF(D534&gt;'Costs and losses lines'!$E$32,"HVDC","HVAC"),"Subsea")</f>
        <v>HVDC</v>
      </c>
      <c r="F534" s="2">
        <f>ROUND(((HLOOKUP(E534,'Costs and losses lines'!$B$12:$D$14,2,0)*$J$2*D534)+(HLOOKUP(E534,'Costs and losses lines'!$B$12:$D$14,3,0)*$J$2*2))*'Costs and losses lines'!$E$24/1000,0)</f>
        <v>8417810</v>
      </c>
      <c r="G534" s="2">
        <f t="shared" si="16"/>
        <v>294623</v>
      </c>
      <c r="H534">
        <f>ROUND((HLOOKUP(E534,'Costs and losses lines'!$B$12:$D$17,4,0)/10000*D534)+(HLOOKUP(E534,'Costs and losses lines'!$B$12:$D$16,5,0)/100),3)</f>
        <v>0.125</v>
      </c>
      <c r="I534" t="str">
        <f t="shared" si="17"/>
        <v>CHN-HJ-RU</v>
      </c>
    </row>
    <row r="535" spans="1:9" x14ac:dyDescent="0.25">
      <c r="A535" t="s">
        <v>1299</v>
      </c>
      <c r="B535" t="s">
        <v>623</v>
      </c>
      <c r="C535" t="s">
        <v>626</v>
      </c>
      <c r="D535">
        <f>ROUND(ACOS(COS(RADIANS(90-VLOOKUP(B535,Centerpoints!$A$2:$F$259,5,0)))*COS(RADIANS(90-VLOOKUP(C535,Centerpoints!$A$2:$F$259,5,0)))+SIN(RADIANS(90-VLOOKUP(B535,Centerpoints!$A$2:$F$259,5,0)))*SIN(RADIANS(90-VLOOKUP(C535,Centerpoints!$A$2:$F$259,5,0)))*COS(RADIANS(VLOOKUP(B535,Centerpoints!$A$2:$F$259,6,0)-VLOOKUP(C535,Centerpoints!$A$2:$F$259,6,0))))*6371,0)</f>
        <v>3713</v>
      </c>
      <c r="E535" t="str">
        <f>IF(ISNA(VLOOKUP(LEFT(A535,LEN(A535)),$N$2:$N$270,1,0)),IF(D535&gt;'Costs and losses lines'!$E$32,"HVDC","HVAC"),"Subsea")</f>
        <v>HVDC</v>
      </c>
      <c r="F535" s="2">
        <f>ROUND(((HLOOKUP(E535,'Costs and losses lines'!$B$12:$D$14,2,0)*$J$2*D535)+(HLOOKUP(E535,'Costs and losses lines'!$B$12:$D$14,3,0)*$J$2*2))*'Costs and losses lines'!$E$24/1000,0)</f>
        <v>9367403</v>
      </c>
      <c r="G535" s="2">
        <f t="shared" si="16"/>
        <v>327859</v>
      </c>
      <c r="H535">
        <f>ROUND((HLOOKUP(E535,'Costs and losses lines'!$B$12:$D$17,4,0)/10000*D535)+(HLOOKUP(E535,'Costs and losses lines'!$B$12:$D$16,5,0)/100),3)</f>
        <v>0.14299999999999999</v>
      </c>
      <c r="I535" t="str">
        <f t="shared" si="17"/>
        <v>RUS-FE-RU</v>
      </c>
    </row>
    <row r="536" spans="1:9" x14ac:dyDescent="0.25">
      <c r="A536" t="s">
        <v>1300</v>
      </c>
      <c r="B536" t="s">
        <v>457</v>
      </c>
      <c r="C536" t="s">
        <v>503</v>
      </c>
      <c r="D536">
        <f>ROUND(ACOS(COS(RADIANS(90-VLOOKUP(B536,Centerpoints!$A$2:$F$259,5,0)))*COS(RADIANS(90-VLOOKUP(C536,Centerpoints!$A$2:$F$259,5,0)))+SIN(RADIANS(90-VLOOKUP(B536,Centerpoints!$A$2:$F$259,5,0)))*SIN(RADIANS(90-VLOOKUP(C536,Centerpoints!$A$2:$F$259,5,0)))*COS(RADIANS(VLOOKUP(B536,Centerpoints!$A$2:$F$259,6,0)-VLOOKUP(C536,Centerpoints!$A$2:$F$259,6,0))))*6371,0)</f>
        <v>4459</v>
      </c>
      <c r="E536" t="str">
        <f>IF(ISNA(VLOOKUP(LEFT(A536,LEN(A536)),$N$2:$N$270,1,0)),IF(D536&gt;'Costs and losses lines'!$E$32,"HVDC","HVAC"),"Subsea")</f>
        <v>HVDC</v>
      </c>
      <c r="F536" s="2">
        <f>ROUND(((HLOOKUP(E536,'Costs and losses lines'!$B$12:$D$14,2,0)*$J$2*D536)+(HLOOKUP(E536,'Costs and losses lines'!$B$12:$D$14,3,0)*$J$2*2))*'Costs and losses lines'!$E$24/1000,0)</f>
        <v>10759144</v>
      </c>
      <c r="G536" s="2">
        <f t="shared" si="16"/>
        <v>376570</v>
      </c>
      <c r="H536">
        <f>ROUND((HLOOKUP(E536,'Costs and losses lines'!$B$12:$D$17,4,0)/10000*D536)+(HLOOKUP(E536,'Costs and losses lines'!$B$12:$D$16,5,0)/100),3)</f>
        <v>0.16900000000000001</v>
      </c>
      <c r="I536" t="str">
        <f t="shared" si="17"/>
        <v>IDN</v>
      </c>
    </row>
    <row r="537" spans="1:9" x14ac:dyDescent="0.25">
      <c r="A537" t="s">
        <v>708</v>
      </c>
      <c r="B537" t="s">
        <v>457</v>
      </c>
      <c r="C537" t="s">
        <v>506</v>
      </c>
      <c r="D537">
        <f>ROUND(ACOS(COS(RADIANS(90-VLOOKUP(B537,Centerpoints!$A$2:$F$259,5,0)))*COS(RADIANS(90-VLOOKUP(C537,Centerpoints!$A$2:$F$259,5,0)))+SIN(RADIANS(90-VLOOKUP(B537,Centerpoints!$A$2:$F$259,5,0)))*SIN(RADIANS(90-VLOOKUP(C537,Centerpoints!$A$2:$F$259,5,0)))*COS(RADIANS(VLOOKUP(B537,Centerpoints!$A$2:$F$259,6,0)-VLOOKUP(C537,Centerpoints!$A$2:$F$259,6,0))))*6371,0)</f>
        <v>2788</v>
      </c>
      <c r="E537" t="str">
        <f>IF(ISNA(VLOOKUP(LEFT(A537,LEN(A537)),$N$2:$N$270,1,0)),IF(D537&gt;'Costs and losses lines'!$E$32,"HVDC","HVAC"),"Subsea")</f>
        <v>Subsea</v>
      </c>
      <c r="F537" s="2">
        <f>ROUND(((HLOOKUP(E537,'Costs and losses lines'!$B$12:$D$14,2,0)*$J$2*D537)+(HLOOKUP(E537,'Costs and losses lines'!$B$12:$D$14,3,0)*$J$2*2))*'Costs and losses lines'!$E$24/1000,0)</f>
        <v>9188053</v>
      </c>
      <c r="G537" s="2">
        <f t="shared" si="16"/>
        <v>321582</v>
      </c>
      <c r="H537">
        <f>ROUND((HLOOKUP(E537,'Costs and losses lines'!$B$12:$D$17,4,0)/10000*D537)+(HLOOKUP(E537,'Costs and losses lines'!$B$12:$D$16,5,0)/100),3)</f>
        <v>0.111</v>
      </c>
      <c r="I537" t="str">
        <f t="shared" si="17"/>
        <v>IDN</v>
      </c>
    </row>
    <row r="538" spans="1:9" x14ac:dyDescent="0.25">
      <c r="A538" t="s">
        <v>709</v>
      </c>
      <c r="B538" t="s">
        <v>457</v>
      </c>
      <c r="C538" t="s">
        <v>516</v>
      </c>
      <c r="D538">
        <f>ROUND(ACOS(COS(RADIANS(90-VLOOKUP(B538,Centerpoints!$A$2:$F$259,5,0)))*COS(RADIANS(90-VLOOKUP(C538,Centerpoints!$A$2:$F$259,5,0)))+SIN(RADIANS(90-VLOOKUP(B538,Centerpoints!$A$2:$F$259,5,0)))*SIN(RADIANS(90-VLOOKUP(C538,Centerpoints!$A$2:$F$259,5,0)))*COS(RADIANS(VLOOKUP(B538,Centerpoints!$A$2:$F$259,6,0)-VLOOKUP(C538,Centerpoints!$A$2:$F$259,6,0))))*6371,0)</f>
        <v>894</v>
      </c>
      <c r="E538" t="str">
        <f>IF(ISNA(VLOOKUP(LEFT(A538,LEN(A538)),$N$2:$N$270,1,0)),IF(D538&gt;'Costs and losses lines'!$E$32,"HVDC","HVAC"),"Subsea")</f>
        <v>Subsea</v>
      </c>
      <c r="F538" s="2">
        <f>ROUND(((HLOOKUP(E538,'Costs and losses lines'!$B$12:$D$14,2,0)*$J$2*D538)+(HLOOKUP(E538,'Costs and losses lines'!$B$12:$D$14,3,0)*$J$2*2))*'Costs and losses lines'!$E$24/1000,0)</f>
        <v>4604111</v>
      </c>
      <c r="G538" s="2">
        <f t="shared" si="16"/>
        <v>161144</v>
      </c>
      <c r="H538">
        <f>ROUND((HLOOKUP(E538,'Costs and losses lines'!$B$12:$D$17,4,0)/10000*D538)+(HLOOKUP(E538,'Costs and losses lines'!$B$12:$D$16,5,0)/100),3)</f>
        <v>4.3999999999999997E-2</v>
      </c>
      <c r="I538" t="str">
        <f t="shared" si="17"/>
        <v>IDN</v>
      </c>
    </row>
    <row r="539" spans="1:9" x14ac:dyDescent="0.25">
      <c r="A539" t="s">
        <v>710</v>
      </c>
      <c r="B539" t="s">
        <v>614</v>
      </c>
      <c r="C539" t="s">
        <v>523</v>
      </c>
      <c r="D539">
        <f>ROUND(ACOS(COS(RADIANS(90-VLOOKUP(B539,Centerpoints!$A$2:$F$259,5,0)))*COS(RADIANS(90-VLOOKUP(C539,Centerpoints!$A$2:$F$259,5,0)))+SIN(RADIANS(90-VLOOKUP(B539,Centerpoints!$A$2:$F$259,5,0)))*SIN(RADIANS(90-VLOOKUP(C539,Centerpoints!$A$2:$F$259,5,0)))*COS(RADIANS(VLOOKUP(B539,Centerpoints!$A$2:$F$259,6,0)-VLOOKUP(C539,Centerpoints!$A$2:$F$259,6,0))))*6371,0)</f>
        <v>716</v>
      </c>
      <c r="E539" t="str">
        <f>IF(ISNA(VLOOKUP(LEFT(A539,LEN(A539)),$N$2:$N$270,1,0)),IF(D539&gt;'Costs and losses lines'!$E$32,"HVDC","HVAC"),"Subsea")</f>
        <v>Subsea</v>
      </c>
      <c r="F539" s="2">
        <f>ROUND(((HLOOKUP(E539,'Costs and losses lines'!$B$12:$D$14,2,0)*$J$2*D539)+(HLOOKUP(E539,'Costs and losses lines'!$B$12:$D$14,3,0)*$J$2*2))*'Costs and losses lines'!$E$24/1000,0)</f>
        <v>4173307</v>
      </c>
      <c r="G539" s="2">
        <f t="shared" si="16"/>
        <v>146066</v>
      </c>
      <c r="H539">
        <f>ROUND((HLOOKUP(E539,'Costs and losses lines'!$B$12:$D$17,4,0)/10000*D539)+(HLOOKUP(E539,'Costs and losses lines'!$B$12:$D$16,5,0)/100),3)</f>
        <v>3.7999999999999999E-2</v>
      </c>
      <c r="I539" t="str">
        <f t="shared" si="17"/>
        <v>IND-SO</v>
      </c>
    </row>
    <row r="540" spans="1:9" x14ac:dyDescent="0.25">
      <c r="A540" t="s">
        <v>711</v>
      </c>
      <c r="B540" t="s">
        <v>480</v>
      </c>
      <c r="C540" t="s">
        <v>506</v>
      </c>
      <c r="D540">
        <f>ROUND(ACOS(COS(RADIANS(90-VLOOKUP(B540,Centerpoints!$A$2:$F$259,5,0)))*COS(RADIANS(90-VLOOKUP(C540,Centerpoints!$A$2:$F$259,5,0)))+SIN(RADIANS(90-VLOOKUP(B540,Centerpoints!$A$2:$F$259,5,0)))*SIN(RADIANS(90-VLOOKUP(C540,Centerpoints!$A$2:$F$259,5,0)))*COS(RADIANS(VLOOKUP(B540,Centerpoints!$A$2:$F$259,6,0)-VLOOKUP(C540,Centerpoints!$A$2:$F$259,6,0))))*6371,0)</f>
        <v>2467</v>
      </c>
      <c r="E540" t="str">
        <f>IF(ISNA(VLOOKUP(LEFT(A540,LEN(A540)),$N$2:$N$270,1,0)),IF(D540&gt;'Costs and losses lines'!$E$32,"HVDC","HVAC"),"Subsea")</f>
        <v>Subsea</v>
      </c>
      <c r="F540" s="2">
        <f>ROUND(((HLOOKUP(E540,'Costs and losses lines'!$B$12:$D$14,2,0)*$J$2*D540)+(HLOOKUP(E540,'Costs and losses lines'!$B$12:$D$14,3,0)*$J$2*2))*'Costs and losses lines'!$E$24/1000,0)</f>
        <v>8411155</v>
      </c>
      <c r="G540" s="2">
        <f t="shared" si="16"/>
        <v>294390</v>
      </c>
      <c r="H540">
        <f>ROUND((HLOOKUP(E540,'Costs and losses lines'!$B$12:$D$17,4,0)/10000*D540)+(HLOOKUP(E540,'Costs and losses lines'!$B$12:$D$16,5,0)/100),3)</f>
        <v>9.9000000000000005E-2</v>
      </c>
      <c r="I540" t="str">
        <f t="shared" si="17"/>
        <v>MYS</v>
      </c>
    </row>
    <row r="541" spans="1:9" x14ac:dyDescent="0.25">
      <c r="A541" t="s">
        <v>713</v>
      </c>
      <c r="B541" t="s">
        <v>406</v>
      </c>
      <c r="C541" t="s">
        <v>543</v>
      </c>
      <c r="D541">
        <f>ROUND(ACOS(COS(RADIANS(90-VLOOKUP(B541,Centerpoints!$A$2:$F$259,5,0)))*COS(RADIANS(90-VLOOKUP(C541,Centerpoints!$A$2:$F$259,5,0)))+SIN(RADIANS(90-VLOOKUP(B541,Centerpoints!$A$2:$F$259,5,0)))*SIN(RADIANS(90-VLOOKUP(C541,Centerpoints!$A$2:$F$259,5,0)))*COS(RADIANS(VLOOKUP(B541,Centerpoints!$A$2:$F$259,6,0)-VLOOKUP(C541,Centerpoints!$A$2:$F$259,6,0))))*6371,0)</f>
        <v>319</v>
      </c>
      <c r="E541" t="str">
        <f>IF(ISNA(VLOOKUP(LEFT(A541,LEN(A541)),$N$2:$N$270,1,0)),IF(D541&gt;'Costs and losses lines'!$E$32,"HVDC","HVAC"),"Subsea")</f>
        <v>Subsea</v>
      </c>
      <c r="F541" s="2">
        <f>ROUND(((HLOOKUP(E541,'Costs and losses lines'!$B$12:$D$14,2,0)*$J$2*D541)+(HLOOKUP(E541,'Costs and losses lines'!$B$12:$D$14,3,0)*$J$2*2))*'Costs and losses lines'!$E$24/1000,0)</f>
        <v>3212471</v>
      </c>
      <c r="G541" s="2">
        <f t="shared" si="16"/>
        <v>112436</v>
      </c>
      <c r="H541">
        <f>ROUND((HLOOKUP(E541,'Costs and losses lines'!$B$12:$D$17,4,0)/10000*D541)+(HLOOKUP(E541,'Costs and losses lines'!$B$12:$D$16,5,0)/100),3)</f>
        <v>2.4E-2</v>
      </c>
      <c r="I541" t="str">
        <f t="shared" si="17"/>
        <v>BEL</v>
      </c>
    </row>
    <row r="542" spans="1:9" x14ac:dyDescent="0.25">
      <c r="A542" t="s">
        <v>714</v>
      </c>
      <c r="B542" t="s">
        <v>429</v>
      </c>
      <c r="C542" t="s">
        <v>435</v>
      </c>
      <c r="D542">
        <f>ROUND(ACOS(COS(RADIANS(90-VLOOKUP(B542,Centerpoints!$A$2:$F$259,5,0)))*COS(RADIANS(90-VLOOKUP(C542,Centerpoints!$A$2:$F$259,5,0)))+SIN(RADIANS(90-VLOOKUP(B542,Centerpoints!$A$2:$F$259,5,0)))*SIN(RADIANS(90-VLOOKUP(C542,Centerpoints!$A$2:$F$259,5,0)))*COS(RADIANS(VLOOKUP(B542,Centerpoints!$A$2:$F$259,6,0)-VLOOKUP(C542,Centerpoints!$A$2:$F$259,6,0))))*6371,0)</f>
        <v>602</v>
      </c>
      <c r="E542" t="str">
        <f>IF(ISNA(VLOOKUP(LEFT(A542,LEN(A542)),$N$2:$N$270,1,0)),IF(D542&gt;'Costs and losses lines'!$E$32,"HVDC","HVAC"),"Subsea")</f>
        <v>Subsea</v>
      </c>
      <c r="F542" s="2">
        <f>ROUND(((HLOOKUP(E542,'Costs and losses lines'!$B$12:$D$14,2,0)*$J$2*D542)+(HLOOKUP(E542,'Costs and losses lines'!$B$12:$D$14,3,0)*$J$2*2))*'Costs and losses lines'!$E$24/1000,0)</f>
        <v>3897400</v>
      </c>
      <c r="G542" s="2">
        <f t="shared" si="16"/>
        <v>136409</v>
      </c>
      <c r="H542">
        <f>ROUND((HLOOKUP(E542,'Costs and losses lines'!$B$12:$D$17,4,0)/10000*D542)+(HLOOKUP(E542,'Costs and losses lines'!$B$12:$D$16,5,0)/100),3)</f>
        <v>3.4000000000000002E-2</v>
      </c>
      <c r="I542" t="str">
        <f t="shared" si="17"/>
        <v>CYP</v>
      </c>
    </row>
    <row r="543" spans="1:9" x14ac:dyDescent="0.25">
      <c r="A543" t="s">
        <v>715</v>
      </c>
      <c r="B543" t="s">
        <v>429</v>
      </c>
      <c r="C543" t="s">
        <v>448</v>
      </c>
      <c r="D543">
        <f>ROUND(ACOS(COS(RADIANS(90-VLOOKUP(B543,Centerpoints!$A$2:$F$259,5,0)))*COS(RADIANS(90-VLOOKUP(C543,Centerpoints!$A$2:$F$259,5,0)))+SIN(RADIANS(90-VLOOKUP(B543,Centerpoints!$A$2:$F$259,5,0)))*SIN(RADIANS(90-VLOOKUP(C543,Centerpoints!$A$2:$F$259,5,0)))*COS(RADIANS(VLOOKUP(B543,Centerpoints!$A$2:$F$259,6,0)-VLOOKUP(C543,Centerpoints!$A$2:$F$259,6,0))))*6371,0)</f>
        <v>915</v>
      </c>
      <c r="E543" t="str">
        <f>IF(ISNA(VLOOKUP(LEFT(A543,LEN(A543)),$N$2:$N$270,1,0)),IF(D543&gt;'Costs and losses lines'!$E$32,"HVDC","HVAC"),"Subsea")</f>
        <v>Subsea</v>
      </c>
      <c r="F543" s="2">
        <f>ROUND(((HLOOKUP(E543,'Costs and losses lines'!$B$12:$D$14,2,0)*$J$2*D543)+(HLOOKUP(E543,'Costs and losses lines'!$B$12:$D$14,3,0)*$J$2*2))*'Costs and losses lines'!$E$24/1000,0)</f>
        <v>4654936</v>
      </c>
      <c r="G543" s="2">
        <f t="shared" si="16"/>
        <v>162923</v>
      </c>
      <c r="H543">
        <f>ROUND((HLOOKUP(E543,'Costs and losses lines'!$B$12:$D$17,4,0)/10000*D543)+(HLOOKUP(E543,'Costs and losses lines'!$B$12:$D$16,5,0)/100),3)</f>
        <v>4.4999999999999998E-2</v>
      </c>
      <c r="I543" t="str">
        <f t="shared" si="17"/>
        <v>CYP</v>
      </c>
    </row>
    <row r="544" spans="1:9" x14ac:dyDescent="0.25">
      <c r="A544" t="s">
        <v>716</v>
      </c>
      <c r="B544" t="s">
        <v>429</v>
      </c>
      <c r="C544" t="s">
        <v>461</v>
      </c>
      <c r="D544">
        <f>ROUND(ACOS(COS(RADIANS(90-VLOOKUP(B544,Centerpoints!$A$2:$F$259,5,0)))*COS(RADIANS(90-VLOOKUP(C544,Centerpoints!$A$2:$F$259,5,0)))+SIN(RADIANS(90-VLOOKUP(B544,Centerpoints!$A$2:$F$259,5,0)))*SIN(RADIANS(90-VLOOKUP(C544,Centerpoints!$A$2:$F$259,5,0)))*COS(RADIANS(VLOOKUP(B544,Centerpoints!$A$2:$F$259,6,0)-VLOOKUP(C544,Centerpoints!$A$2:$F$259,6,0))))*6371,0)</f>
        <v>367</v>
      </c>
      <c r="E544" t="str">
        <f>IF(ISNA(VLOOKUP(LEFT(A544,LEN(A544)),$N$2:$N$270,1,0)),IF(D544&gt;'Costs and losses lines'!$E$32,"HVDC","HVAC"),"Subsea")</f>
        <v>Subsea</v>
      </c>
      <c r="F544" s="2">
        <f>ROUND(((HLOOKUP(E544,'Costs and losses lines'!$B$12:$D$14,2,0)*$J$2*D544)+(HLOOKUP(E544,'Costs and losses lines'!$B$12:$D$14,3,0)*$J$2*2))*'Costs and losses lines'!$E$24/1000,0)</f>
        <v>3328642</v>
      </c>
      <c r="G544" s="2">
        <f t="shared" si="16"/>
        <v>116502</v>
      </c>
      <c r="H544">
        <f>ROUND((HLOOKUP(E544,'Costs and losses lines'!$B$12:$D$17,4,0)/10000*D544)+(HLOOKUP(E544,'Costs and losses lines'!$B$12:$D$16,5,0)/100),3)</f>
        <v>2.5999999999999999E-2</v>
      </c>
      <c r="I544" t="str">
        <f t="shared" si="17"/>
        <v>CYP</v>
      </c>
    </row>
    <row r="545" spans="1:13" x14ac:dyDescent="0.25">
      <c r="A545" t="s">
        <v>717</v>
      </c>
      <c r="B545" t="s">
        <v>446</v>
      </c>
      <c r="C545" t="s">
        <v>499</v>
      </c>
      <c r="D545">
        <f>ROUND(ACOS(COS(RADIANS(90-VLOOKUP(B545,Centerpoints!$A$2:$F$259,5,0)))*COS(RADIANS(90-VLOOKUP(C545,Centerpoints!$A$2:$F$259,5,0)))+SIN(RADIANS(90-VLOOKUP(B545,Centerpoints!$A$2:$F$259,5,0)))*SIN(RADIANS(90-VLOOKUP(C545,Centerpoints!$A$2:$F$259,5,0)))*COS(RADIANS(VLOOKUP(B545,Centerpoints!$A$2:$F$259,6,0)-VLOOKUP(C545,Centerpoints!$A$2:$F$259,6,0))))*6371,0)</f>
        <v>838</v>
      </c>
      <c r="E545" t="str">
        <f>IF(ISNA(VLOOKUP(LEFT(A545,LEN(A545)),$N$2:$N$270,1,0)),IF(D545&gt;'Costs and losses lines'!$E$32,"HVDC","HVAC"),"Subsea")</f>
        <v>Subsea</v>
      </c>
      <c r="F545" s="2">
        <f>ROUND(((HLOOKUP(E545,'Costs and losses lines'!$B$12:$D$14,2,0)*$J$2*D545)+(HLOOKUP(E545,'Costs and losses lines'!$B$12:$D$14,3,0)*$J$2*2))*'Costs and losses lines'!$E$24/1000,0)</f>
        <v>4468577</v>
      </c>
      <c r="G545" s="2">
        <f t="shared" si="16"/>
        <v>156400</v>
      </c>
      <c r="H545">
        <f>ROUND((HLOOKUP(E545,'Costs and losses lines'!$B$12:$D$17,4,0)/10000*D545)+(HLOOKUP(E545,'Costs and losses lines'!$B$12:$D$16,5,0)/100),3)</f>
        <v>4.2000000000000003E-2</v>
      </c>
      <c r="I545" t="str">
        <f t="shared" si="17"/>
        <v>DEU</v>
      </c>
    </row>
    <row r="546" spans="1:13" x14ac:dyDescent="0.25">
      <c r="A546" t="s">
        <v>719</v>
      </c>
      <c r="B546" t="s">
        <v>431</v>
      </c>
      <c r="C546" t="s">
        <v>543</v>
      </c>
      <c r="D546">
        <f>ROUND(ACOS(COS(RADIANS(90-VLOOKUP(B546,Centerpoints!$A$2:$F$259,5,0)))*COS(RADIANS(90-VLOOKUP(C546,Centerpoints!$A$2:$F$259,5,0)))+SIN(RADIANS(90-VLOOKUP(B546,Centerpoints!$A$2:$F$259,5,0)))*SIN(RADIANS(90-VLOOKUP(C546,Centerpoints!$A$2:$F$259,5,0)))*COS(RADIANS(VLOOKUP(B546,Centerpoints!$A$2:$F$259,6,0)-VLOOKUP(C546,Centerpoints!$A$2:$F$259,6,0))))*6371,0)</f>
        <v>955</v>
      </c>
      <c r="E546" t="str">
        <f>IF(ISNA(VLOOKUP(LEFT(A546,LEN(A546)),$N$2:$N$270,1,0)),IF(D546&gt;'Costs and losses lines'!$E$32,"HVDC","HVAC"),"Subsea")</f>
        <v>Subsea</v>
      </c>
      <c r="F546" s="2">
        <f>ROUND(((HLOOKUP(E546,'Costs and losses lines'!$B$12:$D$14,2,0)*$J$2*D546)+(HLOOKUP(E546,'Costs and losses lines'!$B$12:$D$14,3,0)*$J$2*2))*'Costs and losses lines'!$E$24/1000,0)</f>
        <v>4751746</v>
      </c>
      <c r="G546" s="2">
        <f t="shared" si="16"/>
        <v>166311</v>
      </c>
      <c r="H546">
        <f>ROUND((HLOOKUP(E546,'Costs and losses lines'!$B$12:$D$17,4,0)/10000*D546)+(HLOOKUP(E546,'Costs and losses lines'!$B$12:$D$16,5,0)/100),3)</f>
        <v>4.5999999999999999E-2</v>
      </c>
      <c r="I546" t="str">
        <f t="shared" si="17"/>
        <v>DNK</v>
      </c>
    </row>
    <row r="547" spans="1:13" x14ac:dyDescent="0.25">
      <c r="A547" t="s">
        <v>720</v>
      </c>
      <c r="B547" t="s">
        <v>431</v>
      </c>
      <c r="C547" t="s">
        <v>493</v>
      </c>
      <c r="D547">
        <f>ROUND(ACOS(COS(RADIANS(90-VLOOKUP(B547,Centerpoints!$A$2:$F$259,5,0)))*COS(RADIANS(90-VLOOKUP(C547,Centerpoints!$A$2:$F$259,5,0)))+SIN(RADIANS(90-VLOOKUP(B547,Centerpoints!$A$2:$F$259,5,0)))*SIN(RADIANS(90-VLOOKUP(C547,Centerpoints!$A$2:$F$259,5,0)))*COS(RADIANS(VLOOKUP(B547,Centerpoints!$A$2:$F$259,6,0)-VLOOKUP(C547,Centerpoints!$A$2:$F$259,6,0))))*6371,0)</f>
        <v>621</v>
      </c>
      <c r="E547" t="str">
        <f>IF(ISNA(VLOOKUP(LEFT(A547,LEN(A547)),$N$2:$N$270,1,0)),IF(D547&gt;'Costs and losses lines'!$E$32,"HVDC","HVAC"),"Subsea")</f>
        <v>Subsea</v>
      </c>
      <c r="F547" s="2">
        <f>ROUND(((HLOOKUP(E547,'Costs and losses lines'!$B$12:$D$14,2,0)*$J$2*D547)+(HLOOKUP(E547,'Costs and losses lines'!$B$12:$D$14,3,0)*$J$2*2))*'Costs and losses lines'!$E$24/1000,0)</f>
        <v>3943384</v>
      </c>
      <c r="G547" s="2">
        <f t="shared" si="16"/>
        <v>138018</v>
      </c>
      <c r="H547">
        <f>ROUND((HLOOKUP(E547,'Costs and losses lines'!$B$12:$D$17,4,0)/10000*D547)+(HLOOKUP(E547,'Costs and losses lines'!$B$12:$D$16,5,0)/100),3)</f>
        <v>3.5000000000000003E-2</v>
      </c>
      <c r="I547" t="str">
        <f t="shared" si="17"/>
        <v>DNK</v>
      </c>
    </row>
    <row r="548" spans="1:13" x14ac:dyDescent="0.25">
      <c r="A548" t="s">
        <v>725</v>
      </c>
      <c r="B548" t="s">
        <v>442</v>
      </c>
      <c r="C548" t="s">
        <v>543</v>
      </c>
      <c r="D548">
        <f>ROUND(ACOS(COS(RADIANS(90-VLOOKUP(B548,Centerpoints!$A$2:$F$259,5,0)))*COS(RADIANS(90-VLOOKUP(C548,Centerpoints!$A$2:$F$259,5,0)))+SIN(RADIANS(90-VLOOKUP(B548,Centerpoints!$A$2:$F$259,5,0)))*SIN(RADIANS(90-VLOOKUP(C548,Centerpoints!$A$2:$F$259,5,0)))*COS(RADIANS(VLOOKUP(B548,Centerpoints!$A$2:$F$259,6,0)-VLOOKUP(C548,Centerpoints!$A$2:$F$259,6,0))))*6371,0)</f>
        <v>341</v>
      </c>
      <c r="E548" t="str">
        <f>IF(ISNA(VLOOKUP(LEFT(A548,LEN(A548)),$N$2:$N$270,1,0)),IF(D548&gt;'Costs and losses lines'!$E$32,"HVDC","HVAC"),"Subsea")</f>
        <v>Subsea</v>
      </c>
      <c r="F548" s="2">
        <f>ROUND(((HLOOKUP(E548,'Costs and losses lines'!$B$12:$D$14,2,0)*$J$2*D548)+(HLOOKUP(E548,'Costs and losses lines'!$B$12:$D$14,3,0)*$J$2*2))*'Costs and losses lines'!$E$24/1000,0)</f>
        <v>3265716</v>
      </c>
      <c r="G548" s="2">
        <f t="shared" si="16"/>
        <v>114300</v>
      </c>
      <c r="H548">
        <f>ROUND((HLOOKUP(E548,'Costs and losses lines'!$B$12:$D$17,4,0)/10000*D548)+(HLOOKUP(E548,'Costs and losses lines'!$B$12:$D$16,5,0)/100),3)</f>
        <v>2.5000000000000001E-2</v>
      </c>
      <c r="I548" t="str">
        <f t="shared" si="17"/>
        <v>FRA</v>
      </c>
    </row>
    <row r="549" spans="1:13" x14ac:dyDescent="0.25">
      <c r="A549" t="s">
        <v>726</v>
      </c>
      <c r="B549" t="s">
        <v>442</v>
      </c>
      <c r="C549" t="s">
        <v>460</v>
      </c>
      <c r="D549">
        <f>ROUND(ACOS(COS(RADIANS(90-VLOOKUP(B549,Centerpoints!$A$2:$F$259,5,0)))*COS(RADIANS(90-VLOOKUP(C549,Centerpoints!$A$2:$F$259,5,0)))+SIN(RADIANS(90-VLOOKUP(B549,Centerpoints!$A$2:$F$259,5,0)))*SIN(RADIANS(90-VLOOKUP(C549,Centerpoints!$A$2:$F$259,5,0)))*COS(RADIANS(VLOOKUP(B549,Centerpoints!$A$2:$F$259,6,0)-VLOOKUP(C549,Centerpoints!$A$2:$F$259,6,0))))*6371,0)</f>
        <v>777</v>
      </c>
      <c r="E549" t="str">
        <f>IF(ISNA(VLOOKUP(LEFT(A549,LEN(A549)),$N$2:$N$270,1,0)),IF(D549&gt;'Costs and losses lines'!$E$32,"HVDC","HVAC"),"Subsea")</f>
        <v>Subsea</v>
      </c>
      <c r="F549" s="2">
        <f>ROUND(((HLOOKUP(E549,'Costs and losses lines'!$B$12:$D$14,2,0)*$J$2*D549)+(HLOOKUP(E549,'Costs and losses lines'!$B$12:$D$14,3,0)*$J$2*2))*'Costs and losses lines'!$E$24/1000,0)</f>
        <v>4320942</v>
      </c>
      <c r="G549" s="2">
        <f t="shared" si="16"/>
        <v>151233</v>
      </c>
      <c r="H549">
        <f>ROUND((HLOOKUP(E549,'Costs and losses lines'!$B$12:$D$17,4,0)/10000*D549)+(HLOOKUP(E549,'Costs and losses lines'!$B$12:$D$16,5,0)/100),3)</f>
        <v>0.04</v>
      </c>
      <c r="I549" t="str">
        <f t="shared" si="17"/>
        <v>FRA</v>
      </c>
    </row>
    <row r="550" spans="1:13" x14ac:dyDescent="0.25">
      <c r="A550" t="s">
        <v>727</v>
      </c>
      <c r="B550" t="s">
        <v>543</v>
      </c>
      <c r="C550" t="s">
        <v>456</v>
      </c>
      <c r="D550">
        <f>ROUND(ACOS(COS(RADIANS(90-VLOOKUP(B550,Centerpoints!$A$2:$F$259,5,0)))*COS(RADIANS(90-VLOOKUP(C550,Centerpoints!$A$2:$F$259,5,0)))+SIN(RADIANS(90-VLOOKUP(B550,Centerpoints!$A$2:$F$259,5,0)))*SIN(RADIANS(90-VLOOKUP(C550,Centerpoints!$A$2:$F$259,5,0)))*COS(RADIANS(VLOOKUP(B550,Centerpoints!$A$2:$F$259,6,0)-VLOOKUP(C550,Centerpoints!$A$2:$F$259,6,0))))*6371,0)</f>
        <v>1891</v>
      </c>
      <c r="E550" t="str">
        <f>IF(ISNA(VLOOKUP(LEFT(A550,LEN(A550)),$N$2:$N$270,1,0)),IF(D550&gt;'Costs and losses lines'!$E$32,"HVDC","HVAC"),"Subsea")</f>
        <v>Subsea</v>
      </c>
      <c r="F550" s="2">
        <f>ROUND(((HLOOKUP(E550,'Costs and losses lines'!$B$12:$D$14,2,0)*$J$2*D550)+(HLOOKUP(E550,'Costs and losses lines'!$B$12:$D$14,3,0)*$J$2*2))*'Costs and losses lines'!$E$24/1000,0)</f>
        <v>7017094</v>
      </c>
      <c r="G550" s="2">
        <f t="shared" si="16"/>
        <v>245598</v>
      </c>
      <c r="H550">
        <f>ROUND((HLOOKUP(E550,'Costs and losses lines'!$B$12:$D$17,4,0)/10000*D550)+(HLOOKUP(E550,'Costs and losses lines'!$B$12:$D$16,5,0)/100),3)</f>
        <v>7.9000000000000001E-2</v>
      </c>
      <c r="I550" t="str">
        <f t="shared" si="17"/>
        <v>GBR</v>
      </c>
    </row>
    <row r="551" spans="1:13" x14ac:dyDescent="0.25">
      <c r="A551" t="s">
        <v>729</v>
      </c>
      <c r="B551" t="s">
        <v>543</v>
      </c>
      <c r="C551" t="s">
        <v>499</v>
      </c>
      <c r="D551">
        <f>ROUND(ACOS(COS(RADIANS(90-VLOOKUP(B551,Centerpoints!$A$2:$F$259,5,0)))*COS(RADIANS(90-VLOOKUP(C551,Centerpoints!$A$2:$F$259,5,0)))+SIN(RADIANS(90-VLOOKUP(B551,Centerpoints!$A$2:$F$259,5,0)))*SIN(RADIANS(90-VLOOKUP(C551,Centerpoints!$A$2:$F$259,5,0)))*COS(RADIANS(VLOOKUP(B551,Centerpoints!$A$2:$F$259,6,0)-VLOOKUP(C551,Centerpoints!$A$2:$F$259,6,0))))*6371,0)</f>
        <v>1154</v>
      </c>
      <c r="E551" t="str">
        <f>IF(ISNA(VLOOKUP(LEFT(A551,LEN(A551)),$N$2:$N$270,1,0)),IF(D551&gt;'Costs and losses lines'!$E$32,"HVDC","HVAC"),"Subsea")</f>
        <v>Subsea</v>
      </c>
      <c r="F551" s="2">
        <f>ROUND(((HLOOKUP(E551,'Costs and losses lines'!$B$12:$D$14,2,0)*$J$2*D551)+(HLOOKUP(E551,'Costs and losses lines'!$B$12:$D$14,3,0)*$J$2*2))*'Costs and losses lines'!$E$24/1000,0)</f>
        <v>5233374</v>
      </c>
      <c r="G551" s="2">
        <f t="shared" si="16"/>
        <v>183168</v>
      </c>
      <c r="H551">
        <f>ROUND((HLOOKUP(E551,'Costs and losses lines'!$B$12:$D$17,4,0)/10000*D551)+(HLOOKUP(E551,'Costs and losses lines'!$B$12:$D$16,5,0)/100),3)</f>
        <v>5.2999999999999999E-2</v>
      </c>
      <c r="I551" t="str">
        <f t="shared" si="17"/>
        <v>GBR</v>
      </c>
    </row>
    <row r="552" spans="1:13" x14ac:dyDescent="0.25">
      <c r="A552" t="s">
        <v>731</v>
      </c>
      <c r="B552" t="s">
        <v>462</v>
      </c>
      <c r="C552" t="s">
        <v>537</v>
      </c>
      <c r="D552">
        <f>ROUND(ACOS(COS(RADIANS(90-VLOOKUP(B552,Centerpoints!$A$2:$F$259,5,0)))*COS(RADIANS(90-VLOOKUP(C552,Centerpoints!$A$2:$F$259,5,0)))+SIN(RADIANS(90-VLOOKUP(B552,Centerpoints!$A$2:$F$259,5,0)))*SIN(RADIANS(90-VLOOKUP(C552,Centerpoints!$A$2:$F$259,5,0)))*COS(RADIANS(VLOOKUP(B552,Centerpoints!$A$2:$F$259,6,0)-VLOOKUP(C552,Centerpoints!$A$2:$F$259,6,0))))*6371,0)</f>
        <v>600</v>
      </c>
      <c r="E552" t="str">
        <f>IF(ISNA(VLOOKUP(LEFT(A552,LEN(A552)),$N$2:$N$270,1,0)),IF(D552&gt;'Costs and losses lines'!$E$32,"HVDC","HVAC"),"Subsea")</f>
        <v>Subsea</v>
      </c>
      <c r="F552" s="2">
        <f>ROUND(((HLOOKUP(E552,'Costs and losses lines'!$B$12:$D$14,2,0)*$J$2*D552)+(HLOOKUP(E552,'Costs and losses lines'!$B$12:$D$14,3,0)*$J$2*2))*'Costs and losses lines'!$E$24/1000,0)</f>
        <v>3892559</v>
      </c>
      <c r="G552" s="2">
        <f t="shared" si="16"/>
        <v>136240</v>
      </c>
      <c r="H552">
        <f>ROUND((HLOOKUP(E552,'Costs and losses lines'!$B$12:$D$17,4,0)/10000*D552)+(HLOOKUP(E552,'Costs and losses lines'!$B$12:$D$16,5,0)/100),3)</f>
        <v>3.4000000000000002E-2</v>
      </c>
      <c r="I552" t="str">
        <f t="shared" si="17"/>
        <v>ITA</v>
      </c>
    </row>
    <row r="553" spans="1:13" x14ac:dyDescent="0.25">
      <c r="M553" t="s">
        <v>751</v>
      </c>
    </row>
    <row r="554" spans="1:13" x14ac:dyDescent="0.25">
      <c r="B554" s="5"/>
      <c r="E554" s="5"/>
      <c r="K554" s="5"/>
    </row>
    <row r="555" spans="1:13" x14ac:dyDescent="0.25">
      <c r="B555" s="5"/>
      <c r="E555" s="5"/>
      <c r="K555" s="5"/>
    </row>
    <row r="556" spans="1:13" x14ac:dyDescent="0.25">
      <c r="B556" s="5"/>
      <c r="E556" s="5"/>
      <c r="K556" s="5"/>
    </row>
    <row r="557" spans="1:13" x14ac:dyDescent="0.25">
      <c r="B557" s="5"/>
      <c r="E557" s="5"/>
      <c r="K557" s="5"/>
    </row>
    <row r="558" spans="1:13" x14ac:dyDescent="0.25">
      <c r="B558" s="5"/>
      <c r="E558" s="5"/>
      <c r="K558" s="5"/>
    </row>
    <row r="559" spans="1:13" x14ac:dyDescent="0.25">
      <c r="B559" s="5"/>
      <c r="E559" s="5"/>
      <c r="K559" s="5"/>
    </row>
    <row r="560" spans="1:13" x14ac:dyDescent="0.25">
      <c r="B560" s="5"/>
      <c r="E560" s="5"/>
      <c r="K560" s="5"/>
    </row>
    <row r="561" spans="2:11" x14ac:dyDescent="0.25">
      <c r="B561" s="5"/>
      <c r="E561" s="5"/>
      <c r="K561" s="5"/>
    </row>
    <row r="562" spans="2:11" x14ac:dyDescent="0.25">
      <c r="B562" s="5"/>
      <c r="E562" s="5"/>
      <c r="K562" s="5"/>
    </row>
    <row r="563" spans="2:11" x14ac:dyDescent="0.25">
      <c r="B563" s="5"/>
      <c r="E563" s="5"/>
      <c r="K563" s="5"/>
    </row>
    <row r="564" spans="2:11" x14ac:dyDescent="0.25">
      <c r="B564" s="5"/>
      <c r="E564" s="5"/>
      <c r="K564" s="5"/>
    </row>
    <row r="565" spans="2:11" x14ac:dyDescent="0.25">
      <c r="B565" s="5"/>
      <c r="E565" s="5"/>
      <c r="K565" s="5"/>
    </row>
    <row r="566" spans="2:11" x14ac:dyDescent="0.25">
      <c r="B566" s="5"/>
      <c r="E566" s="5"/>
      <c r="K566" s="5"/>
    </row>
    <row r="567" spans="2:11" x14ac:dyDescent="0.25">
      <c r="B567" s="5"/>
      <c r="E567" s="5"/>
      <c r="K567" s="5"/>
    </row>
    <row r="568" spans="2:11" x14ac:dyDescent="0.25">
      <c r="B568" s="5"/>
      <c r="E568" s="5"/>
      <c r="K568" s="5"/>
    </row>
    <row r="569" spans="2:11" x14ac:dyDescent="0.25">
      <c r="B569" s="5"/>
      <c r="E569" s="5"/>
      <c r="K569" s="5"/>
    </row>
    <row r="570" spans="2:11" x14ac:dyDescent="0.25">
      <c r="B570" s="5"/>
    </row>
    <row r="571" spans="2:11" x14ac:dyDescent="0.25">
      <c r="B571" s="5"/>
    </row>
    <row r="572" spans="2:11" x14ac:dyDescent="0.25">
      <c r="B572" s="5"/>
    </row>
    <row r="573" spans="2:11" x14ac:dyDescent="0.25">
      <c r="B573" s="5"/>
    </row>
    <row r="574" spans="2:11" x14ac:dyDescent="0.25">
      <c r="B574" s="5"/>
    </row>
    <row r="575" spans="2:11" x14ac:dyDescent="0.25">
      <c r="B575" s="5"/>
    </row>
    <row r="576" spans="2:11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</sheetData>
  <sortState xmlns:xlrd2="http://schemas.microsoft.com/office/spreadsheetml/2017/richdata2" ref="A2:G535">
    <sortCondition ref="F2:F53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7117-BD5C-4566-A164-E86441CF852E}">
  <dimension ref="A1:N585"/>
  <sheetViews>
    <sheetView tabSelected="1" workbookViewId="0">
      <selection activeCell="C11" sqref="C11"/>
    </sheetView>
  </sheetViews>
  <sheetFormatPr defaultRowHeight="15" x14ac:dyDescent="0.25"/>
  <cols>
    <col min="1" max="1" width="21.140625" customWidth="1"/>
    <col min="2" max="2" width="15.42578125" customWidth="1"/>
    <col min="3" max="3" width="16.28515625" customWidth="1"/>
    <col min="4" max="4" width="12.140625" customWidth="1"/>
    <col min="5" max="5" width="18.140625" customWidth="1"/>
    <col min="6" max="6" width="23.28515625" customWidth="1"/>
    <col min="7" max="7" width="26.85546875" customWidth="1"/>
    <col min="8" max="8" width="21.140625" bestFit="1" customWidth="1"/>
    <col min="9" max="9" width="21.140625" customWidth="1"/>
    <col min="10" max="10" width="16.140625" bestFit="1" customWidth="1"/>
    <col min="11" max="12" width="13.42578125" bestFit="1" customWidth="1"/>
    <col min="14" max="14" width="22.140625" customWidth="1"/>
    <col min="15" max="15" width="14.5703125" customWidth="1"/>
  </cols>
  <sheetData>
    <row r="1" spans="1:14" x14ac:dyDescent="0.25">
      <c r="A1" s="3" t="s">
        <v>777</v>
      </c>
      <c r="B1" s="3" t="s">
        <v>684</v>
      </c>
      <c r="C1" s="3" t="s">
        <v>685</v>
      </c>
      <c r="D1" s="3" t="s">
        <v>686</v>
      </c>
      <c r="E1" s="3" t="s">
        <v>707</v>
      </c>
      <c r="F1" s="3" t="s">
        <v>775</v>
      </c>
      <c r="G1" s="3" t="s">
        <v>1301</v>
      </c>
      <c r="H1" s="3" t="s">
        <v>746</v>
      </c>
      <c r="I1" s="3"/>
      <c r="J1" s="3" t="s">
        <v>1302</v>
      </c>
      <c r="N1" s="3" t="s">
        <v>747</v>
      </c>
    </row>
    <row r="2" spans="1:14" x14ac:dyDescent="0.25">
      <c r="A2" t="s">
        <v>778</v>
      </c>
      <c r="B2" t="s">
        <v>424</v>
      </c>
      <c r="C2" t="s">
        <v>423</v>
      </c>
      <c r="D2">
        <f>ROUND(ACOS(COS(RADIANS(90-VLOOKUP(B2,Centerpoints!$A$2:$F$259,5,0)))*COS(RADIANS(90-VLOOKUP(C2,Centerpoints!$A$2:$F$259,5,0)))+SIN(RADIANS(90-VLOOKUP(B2,Centerpoints!$A$2:$F$259,5,0)))*SIN(RADIANS(90-VLOOKUP(C2,Centerpoints!$A$2:$F$259,5,0)))*COS(RADIANS(VLOOKUP(B2,Centerpoints!$A$2:$F$259,6,0)-VLOOKUP(C2,Centerpoints!$A$2:$F$259,6,0))))*6371,0)</f>
        <v>9</v>
      </c>
      <c r="E2" t="str">
        <f>IF(ISNA(VLOOKUP(LEFT(A2,LEN(A2)),$N$2:$N$270,1,0)),IF(D2&gt;'Costs and losses lines'!$E$32,"HVDC","HVAC"),"Subsea")</f>
        <v>HVAC</v>
      </c>
      <c r="F2" s="2">
        <f>((HLOOKUP(E2,'Costs and losses lines'!$B$12:$D$14,2,0)*D2)+(HLOOKUP(E2,'Costs and losses lines'!$B$12:$D$14,3,0)*2))*'Costs and losses lines'!$E$24/1000</f>
        <v>84.008686109999999</v>
      </c>
      <c r="G2" s="2">
        <f>ROUND(F2+(F2*0.035*$J$3),0)</f>
        <v>202</v>
      </c>
      <c r="H2">
        <f>ROUND((HLOOKUP(E2,'Costs and losses lines'!$B$12:$D$17,4,0)/10000*D2)+(HLOOKUP(E2,'Costs and losses lines'!$B$12:$D$16,5,0)/100),3)</f>
        <v>1E-3</v>
      </c>
      <c r="J2" t="s">
        <v>1303</v>
      </c>
      <c r="N2" t="s">
        <v>708</v>
      </c>
    </row>
    <row r="3" spans="1:14" x14ac:dyDescent="0.25">
      <c r="A3" t="s">
        <v>779</v>
      </c>
      <c r="B3" t="s">
        <v>401</v>
      </c>
      <c r="C3" t="s">
        <v>517</v>
      </c>
      <c r="D3">
        <f>ROUND(ACOS(COS(RADIANS(90-VLOOKUP(B3,Centerpoints!$A$2:$F$259,5,0)))*COS(RADIANS(90-VLOOKUP(C3,Centerpoints!$A$2:$F$259,5,0)))+SIN(RADIANS(90-VLOOKUP(B3,Centerpoints!$A$2:$F$259,5,0)))*SIN(RADIANS(90-VLOOKUP(C3,Centerpoints!$A$2:$F$259,5,0)))*COS(RADIANS(VLOOKUP(B3,Centerpoints!$A$2:$F$259,6,0)-VLOOKUP(C3,Centerpoints!$A$2:$F$259,6,0))))*6371,0)</f>
        <v>56</v>
      </c>
      <c r="E3" t="str">
        <f>IF(ISNA(VLOOKUP(LEFT(A3,LEN(A3)),$N$2:$N$270,1,0)),IF(D3&gt;'Costs and losses lines'!$E$32,"HVDC","HVAC"),"Subsea")</f>
        <v>HVAC</v>
      </c>
      <c r="F3" s="2">
        <f>((HLOOKUP(E3,'Costs and losses lines'!$B$12:$D$14,2,0)*D3)+(HLOOKUP(E3,'Costs and losses lines'!$B$12:$D$14,3,0)*2))*'Costs and losses lines'!$E$24/1000</f>
        <v>114.05803224</v>
      </c>
      <c r="G3" s="2">
        <f>ROUND(F3+(F3*0.035*$J$3),0)</f>
        <v>274</v>
      </c>
      <c r="H3">
        <f>ROUND((HLOOKUP(E3,'Costs and losses lines'!$B$12:$D$17,4,0)/10000*D3)+(HLOOKUP(E3,'Costs and losses lines'!$B$12:$D$16,5,0)/100),3)</f>
        <v>4.0000000000000001E-3</v>
      </c>
      <c r="J3">
        <v>40</v>
      </c>
      <c r="N3" t="s">
        <v>709</v>
      </c>
    </row>
    <row r="4" spans="1:14" x14ac:dyDescent="0.25">
      <c r="A4" t="s">
        <v>780</v>
      </c>
      <c r="B4" t="s">
        <v>471</v>
      </c>
      <c r="C4" t="s">
        <v>529</v>
      </c>
      <c r="D4">
        <f>ROUND(ACOS(COS(RADIANS(90-VLOOKUP(B4,Centerpoints!$A$2:$F$259,5,0)))*COS(RADIANS(90-VLOOKUP(C4,Centerpoints!$A$2:$F$259,5,0)))+SIN(RADIANS(90-VLOOKUP(B4,Centerpoints!$A$2:$F$259,5,0)))*SIN(RADIANS(90-VLOOKUP(C4,Centerpoints!$A$2:$F$259,5,0)))*COS(RADIANS(VLOOKUP(B4,Centerpoints!$A$2:$F$259,6,0)-VLOOKUP(C4,Centerpoints!$A$2:$F$259,6,0))))*6371,0)</f>
        <v>84</v>
      </c>
      <c r="E4" t="str">
        <f>IF(ISNA(VLOOKUP(LEFT(A4,LEN(A4)),$N$2:$N$270,1,0)),IF(D4&gt;'Costs and losses lines'!$E$32,"HVDC","HVAC"),"Subsea")</f>
        <v>HVAC</v>
      </c>
      <c r="F4" s="2">
        <f>((HLOOKUP(E4,'Costs and losses lines'!$B$12:$D$14,2,0)*D4)+(HLOOKUP(E4,'Costs and losses lines'!$B$12:$D$14,3,0)*2))*'Costs and losses lines'!$E$24/1000</f>
        <v>131.95977035999999</v>
      </c>
      <c r="G4" s="2">
        <f>ROUND(F4+(F4*0.035*$J$3),0)</f>
        <v>317</v>
      </c>
      <c r="H4">
        <f>ROUND((HLOOKUP(E4,'Costs and losses lines'!$B$12:$D$17,4,0)/10000*D4)+(HLOOKUP(E4,'Costs and losses lines'!$B$12:$D$16,5,0)/100),3)</f>
        <v>6.0000000000000001E-3</v>
      </c>
      <c r="N4" t="s">
        <v>710</v>
      </c>
    </row>
    <row r="5" spans="1:14" x14ac:dyDescent="0.25">
      <c r="A5" t="s">
        <v>781</v>
      </c>
      <c r="B5" t="s">
        <v>560</v>
      </c>
      <c r="C5" t="s">
        <v>566</v>
      </c>
      <c r="D5">
        <f>ROUND(ACOS(COS(RADIANS(90-VLOOKUP(B5,Centerpoints!$A$2:$F$259,5,0)))*COS(RADIANS(90-VLOOKUP(C5,Centerpoints!$A$2:$F$259,5,0)))+SIN(RADIANS(90-VLOOKUP(B5,Centerpoints!$A$2:$F$259,5,0)))*SIN(RADIANS(90-VLOOKUP(C5,Centerpoints!$A$2:$F$259,5,0)))*COS(RADIANS(VLOOKUP(B5,Centerpoints!$A$2:$F$259,6,0)-VLOOKUP(C5,Centerpoints!$A$2:$F$259,6,0))))*6371,0)</f>
        <v>94</v>
      </c>
      <c r="E5" t="str">
        <f>IF(ISNA(VLOOKUP(LEFT(A5,LEN(A5)),$N$2:$N$270,1,0)),IF(D5&gt;'Costs and losses lines'!$E$32,"HVDC","HVAC"),"Subsea")</f>
        <v>HVAC</v>
      </c>
      <c r="F5" s="2">
        <f>((HLOOKUP(E5,'Costs and losses lines'!$B$12:$D$14,2,0)*D5)+(HLOOKUP(E5,'Costs and losses lines'!$B$12:$D$14,3,0)*2))*'Costs and losses lines'!$E$24/1000</f>
        <v>138.35324825999999</v>
      </c>
      <c r="G5" s="2">
        <f>ROUND(F5+(F5*0.035*$J$3),0)</f>
        <v>332</v>
      </c>
      <c r="H5">
        <f>ROUND((HLOOKUP(E5,'Costs and losses lines'!$B$12:$D$17,4,0)/10000*D5)+(HLOOKUP(E5,'Costs and losses lines'!$B$12:$D$16,5,0)/100),3)</f>
        <v>6.0000000000000001E-3</v>
      </c>
      <c r="N5" t="s">
        <v>711</v>
      </c>
    </row>
    <row r="6" spans="1:14" x14ac:dyDescent="0.25">
      <c r="A6" t="s">
        <v>782</v>
      </c>
      <c r="B6" t="s">
        <v>583</v>
      </c>
      <c r="C6" t="s">
        <v>597</v>
      </c>
      <c r="D6">
        <f>ROUND(ACOS(COS(RADIANS(90-VLOOKUP(B6,Centerpoints!$A$2:$F$259,5,0)))*COS(RADIANS(90-VLOOKUP(C6,Centerpoints!$A$2:$F$259,5,0)))+SIN(RADIANS(90-VLOOKUP(B6,Centerpoints!$A$2:$F$259,5,0)))*SIN(RADIANS(90-VLOOKUP(C6,Centerpoints!$A$2:$F$259,5,0)))*COS(RADIANS(VLOOKUP(B6,Centerpoints!$A$2:$F$259,6,0)-VLOOKUP(C6,Centerpoints!$A$2:$F$259,6,0))))*6371,0)</f>
        <v>107</v>
      </c>
      <c r="E6" t="str">
        <f>IF(ISNA(VLOOKUP(LEFT(A6,LEN(A6)),$N$2:$N$270,1,0)),IF(D6&gt;'Costs and losses lines'!$E$32,"HVDC","HVAC"),"Subsea")</f>
        <v>HVAC</v>
      </c>
      <c r="F6" s="2">
        <f>((HLOOKUP(E6,'Costs and losses lines'!$B$12:$D$14,2,0)*D6)+(HLOOKUP(E6,'Costs and losses lines'!$B$12:$D$14,3,0)*2))*'Costs and losses lines'!$E$24/1000</f>
        <v>146.66476953</v>
      </c>
      <c r="G6" s="2">
        <f>ROUND(F6+(F6*0.035*$J$3),0)</f>
        <v>352</v>
      </c>
      <c r="H6">
        <f>ROUND((HLOOKUP(E6,'Costs and losses lines'!$B$12:$D$17,4,0)/10000*D6)+(HLOOKUP(E6,'Costs and losses lines'!$B$12:$D$16,5,0)/100),3)</f>
        <v>7.0000000000000001E-3</v>
      </c>
      <c r="K6" s="9"/>
      <c r="L6" s="9"/>
      <c r="N6" t="s">
        <v>712</v>
      </c>
    </row>
    <row r="7" spans="1:14" x14ac:dyDescent="0.25">
      <c r="A7" t="s">
        <v>783</v>
      </c>
      <c r="B7" t="s">
        <v>461</v>
      </c>
      <c r="C7" t="s">
        <v>464</v>
      </c>
      <c r="D7">
        <f>ROUND(ACOS(COS(RADIANS(90-VLOOKUP(B7,Centerpoints!$A$2:$F$259,5,0)))*COS(RADIANS(90-VLOOKUP(C7,Centerpoints!$A$2:$F$259,5,0)))+SIN(RADIANS(90-VLOOKUP(B7,Centerpoints!$A$2:$F$259,5,0)))*SIN(RADIANS(90-VLOOKUP(C7,Centerpoints!$A$2:$F$259,5,0)))*COS(RADIANS(VLOOKUP(B7,Centerpoints!$A$2:$F$259,6,0)-VLOOKUP(C7,Centerpoints!$A$2:$F$259,6,0))))*6371,0)</f>
        <v>111</v>
      </c>
      <c r="E7" t="str">
        <f>IF(ISNA(VLOOKUP(LEFT(A7,LEN(A7)),$N$2:$N$270,1,0)),IF(D7&gt;'Costs and losses lines'!$E$32,"HVDC","HVAC"),"Subsea")</f>
        <v>HVAC</v>
      </c>
      <c r="F7" s="2">
        <f>((HLOOKUP(E7,'Costs and losses lines'!$B$12:$D$14,2,0)*D7)+(HLOOKUP(E7,'Costs and losses lines'!$B$12:$D$14,3,0)*2))*'Costs and losses lines'!$E$24/1000</f>
        <v>149.22216068999998</v>
      </c>
      <c r="G7" s="2">
        <f>ROUND(F7+(F7*0.035*$J$3),0)</f>
        <v>358</v>
      </c>
      <c r="H7">
        <f>ROUND((HLOOKUP(E7,'Costs and losses lines'!$B$12:$D$17,4,0)/10000*D7)+(HLOOKUP(E7,'Costs and losses lines'!$B$12:$D$16,5,0)/100),3)</f>
        <v>7.0000000000000001E-3</v>
      </c>
      <c r="K7" s="9"/>
      <c r="N7" t="s">
        <v>713</v>
      </c>
    </row>
    <row r="8" spans="1:14" x14ac:dyDescent="0.25">
      <c r="A8" t="s">
        <v>784</v>
      </c>
      <c r="B8" t="s">
        <v>578</v>
      </c>
      <c r="C8" t="s">
        <v>606</v>
      </c>
      <c r="D8">
        <f>ROUND(ACOS(COS(RADIANS(90-VLOOKUP(B8,Centerpoints!$A$2:$F$259,5,0)))*COS(RADIANS(90-VLOOKUP(C8,Centerpoints!$A$2:$F$259,5,0)))+SIN(RADIANS(90-VLOOKUP(B8,Centerpoints!$A$2:$F$259,5,0)))*SIN(RADIANS(90-VLOOKUP(C8,Centerpoints!$A$2:$F$259,5,0)))*COS(RADIANS(VLOOKUP(B8,Centerpoints!$A$2:$F$259,6,0)-VLOOKUP(C8,Centerpoints!$A$2:$F$259,6,0))))*6371,0)</f>
        <v>113</v>
      </c>
      <c r="E8" t="str">
        <f>IF(ISNA(VLOOKUP(LEFT(A8,LEN(A8)),$N$2:$N$270,1,0)),IF(D8&gt;'Costs and losses lines'!$E$32,"HVDC","HVAC"),"Subsea")</f>
        <v>HVAC</v>
      </c>
      <c r="F8" s="2">
        <f>((HLOOKUP(E8,'Costs and losses lines'!$B$12:$D$14,2,0)*D8)+(HLOOKUP(E8,'Costs and losses lines'!$B$12:$D$14,3,0)*2))*'Costs and losses lines'!$E$24/1000</f>
        <v>150.50085626999999</v>
      </c>
      <c r="G8" s="2">
        <f>ROUND(F8+(F8*0.035*$J$3),0)</f>
        <v>361</v>
      </c>
      <c r="H8">
        <f>ROUND((HLOOKUP(E8,'Costs and losses lines'!$B$12:$D$17,4,0)/10000*D8)+(HLOOKUP(E8,'Costs and losses lines'!$B$12:$D$16,5,0)/100),3)</f>
        <v>8.0000000000000002E-3</v>
      </c>
      <c r="K8" s="9"/>
      <c r="N8" t="s">
        <v>714</v>
      </c>
    </row>
    <row r="9" spans="1:14" x14ac:dyDescent="0.25">
      <c r="A9" t="s">
        <v>785</v>
      </c>
      <c r="B9" t="s">
        <v>427</v>
      </c>
      <c r="C9" t="s">
        <v>518</v>
      </c>
      <c r="D9">
        <f>ROUND(ACOS(COS(RADIANS(90-VLOOKUP(B9,Centerpoints!$A$2:$F$259,5,0)))*COS(RADIANS(90-VLOOKUP(C9,Centerpoints!$A$2:$F$259,5,0)))+SIN(RADIANS(90-VLOOKUP(B9,Centerpoints!$A$2:$F$259,5,0)))*SIN(RADIANS(90-VLOOKUP(C9,Centerpoints!$A$2:$F$259,5,0)))*COS(RADIANS(VLOOKUP(B9,Centerpoints!$A$2:$F$259,6,0)-VLOOKUP(C9,Centerpoints!$A$2:$F$259,6,0))))*6371,0)</f>
        <v>118</v>
      </c>
      <c r="E9" t="str">
        <f>IF(ISNA(VLOOKUP(LEFT(A9,LEN(A9)),$N$2:$N$270,1,0)),IF(D9&gt;'Costs and losses lines'!$E$32,"HVDC","HVAC"),"Subsea")</f>
        <v>HVAC</v>
      </c>
      <c r="F9" s="2">
        <f>((HLOOKUP(E9,'Costs and losses lines'!$B$12:$D$14,2,0)*D9)+(HLOOKUP(E9,'Costs and losses lines'!$B$12:$D$14,3,0)*2))*'Costs and losses lines'!$E$24/1000</f>
        <v>153.69759521999998</v>
      </c>
      <c r="G9" s="2">
        <f>ROUND(F9+(F9*0.035*$J$3),0)</f>
        <v>369</v>
      </c>
      <c r="H9">
        <f>ROUND((HLOOKUP(E9,'Costs and losses lines'!$B$12:$D$17,4,0)/10000*D9)+(HLOOKUP(E9,'Costs and losses lines'!$B$12:$D$16,5,0)/100),3)</f>
        <v>8.0000000000000002E-3</v>
      </c>
      <c r="J9" s="13"/>
      <c r="K9" s="9"/>
      <c r="N9" t="s">
        <v>715</v>
      </c>
    </row>
    <row r="10" spans="1:14" x14ac:dyDescent="0.25">
      <c r="A10" t="s">
        <v>786</v>
      </c>
      <c r="B10" t="s">
        <v>489</v>
      </c>
      <c r="C10" t="s">
        <v>526</v>
      </c>
      <c r="D10">
        <f>ROUND(ACOS(COS(RADIANS(90-VLOOKUP(B10,Centerpoints!$A$2:$F$259,5,0)))*COS(RADIANS(90-VLOOKUP(C10,Centerpoints!$A$2:$F$259,5,0)))+SIN(RADIANS(90-VLOOKUP(B10,Centerpoints!$A$2:$F$259,5,0)))*SIN(RADIANS(90-VLOOKUP(C10,Centerpoints!$A$2:$F$259,5,0)))*COS(RADIANS(VLOOKUP(B10,Centerpoints!$A$2:$F$259,6,0)-VLOOKUP(C10,Centerpoints!$A$2:$F$259,6,0))))*6371,0)</f>
        <v>122</v>
      </c>
      <c r="E10" t="str">
        <f>IF(ISNA(VLOOKUP(LEFT(A10,LEN(A10)),$N$2:$N$270,1,0)),IF(D10&gt;'Costs and losses lines'!$E$32,"HVDC","HVAC"),"Subsea")</f>
        <v>HVAC</v>
      </c>
      <c r="F10" s="2">
        <f>((HLOOKUP(E10,'Costs and losses lines'!$B$12:$D$14,2,0)*D10)+(HLOOKUP(E10,'Costs and losses lines'!$B$12:$D$14,3,0)*2))*'Costs and losses lines'!$E$24/1000</f>
        <v>156.25498637999999</v>
      </c>
      <c r="G10" s="2">
        <f>ROUND(F10+(F10*0.035*$J$3),0)</f>
        <v>375</v>
      </c>
      <c r="H10">
        <f>ROUND((HLOOKUP(E10,'Costs and losses lines'!$B$12:$D$17,4,0)/10000*D10)+(HLOOKUP(E10,'Costs and losses lines'!$B$12:$D$16,5,0)/100),3)</f>
        <v>8.0000000000000002E-3</v>
      </c>
      <c r="K10" s="9"/>
      <c r="N10" t="s">
        <v>716</v>
      </c>
    </row>
    <row r="11" spans="1:14" x14ac:dyDescent="0.25">
      <c r="A11" t="s">
        <v>787</v>
      </c>
      <c r="B11" t="s">
        <v>450</v>
      </c>
      <c r="C11" t="s">
        <v>515</v>
      </c>
      <c r="D11">
        <f>ROUND(ACOS(COS(RADIANS(90-VLOOKUP(B11,Centerpoints!$A$2:$F$259,5,0)))*COS(RADIANS(90-VLOOKUP(C11,Centerpoints!$A$2:$F$259,5,0)))+SIN(RADIANS(90-VLOOKUP(B11,Centerpoints!$A$2:$F$259,5,0)))*SIN(RADIANS(90-VLOOKUP(C11,Centerpoints!$A$2:$F$259,5,0)))*COS(RADIANS(VLOOKUP(B11,Centerpoints!$A$2:$F$259,6,0)-VLOOKUP(C11,Centerpoints!$A$2:$F$259,6,0))))*6371,0)</f>
        <v>128</v>
      </c>
      <c r="E11" t="str">
        <f>IF(ISNA(VLOOKUP(LEFT(A11,LEN(A11)),$N$2:$N$270,1,0)),IF(D11&gt;'Costs and losses lines'!$E$32,"HVDC","HVAC"),"Subsea")</f>
        <v>HVAC</v>
      </c>
      <c r="F11" s="2">
        <f>((HLOOKUP(E11,'Costs and losses lines'!$B$12:$D$14,2,0)*D11)+(HLOOKUP(E11,'Costs and losses lines'!$B$12:$D$14,3,0)*2))*'Costs and losses lines'!$E$24/1000</f>
        <v>160.09107311999998</v>
      </c>
      <c r="G11" s="2">
        <f>ROUND(F11+(F11*0.035*$J$3),0)</f>
        <v>384</v>
      </c>
      <c r="H11">
        <f>ROUND((HLOOKUP(E11,'Costs and losses lines'!$B$12:$D$17,4,0)/10000*D11)+(HLOOKUP(E11,'Costs and losses lines'!$B$12:$D$16,5,0)/100),3)</f>
        <v>8.9999999999999993E-3</v>
      </c>
      <c r="K11" s="9"/>
      <c r="N11" t="s">
        <v>717</v>
      </c>
    </row>
    <row r="12" spans="1:14" x14ac:dyDescent="0.25">
      <c r="A12" t="s">
        <v>788</v>
      </c>
      <c r="B12" t="s">
        <v>583</v>
      </c>
      <c r="C12" t="s">
        <v>590</v>
      </c>
      <c r="D12">
        <f>ROUND(ACOS(COS(RADIANS(90-VLOOKUP(B12,Centerpoints!$A$2:$F$259,5,0)))*COS(RADIANS(90-VLOOKUP(C12,Centerpoints!$A$2:$F$259,5,0)))+SIN(RADIANS(90-VLOOKUP(B12,Centerpoints!$A$2:$F$259,5,0)))*SIN(RADIANS(90-VLOOKUP(C12,Centerpoints!$A$2:$F$259,5,0)))*COS(RADIANS(VLOOKUP(B12,Centerpoints!$A$2:$F$259,6,0)-VLOOKUP(C12,Centerpoints!$A$2:$F$259,6,0))))*6371,0)</f>
        <v>128</v>
      </c>
      <c r="E12" t="str">
        <f>IF(ISNA(VLOOKUP(LEFT(A12,LEN(A12)),$N$2:$N$270,1,0)),IF(D12&gt;'Costs and losses lines'!$E$32,"HVDC","HVAC"),"Subsea")</f>
        <v>HVAC</v>
      </c>
      <c r="F12" s="2">
        <f>((HLOOKUP(E12,'Costs and losses lines'!$B$12:$D$14,2,0)*D12)+(HLOOKUP(E12,'Costs and losses lines'!$B$12:$D$14,3,0)*2))*'Costs and losses lines'!$E$24/1000</f>
        <v>160.09107311999998</v>
      </c>
      <c r="G12" s="2">
        <f>ROUND(F12+(F12*0.035*$J$3),0)</f>
        <v>384</v>
      </c>
      <c r="H12">
        <f>ROUND((HLOOKUP(E12,'Costs and losses lines'!$B$12:$D$17,4,0)/10000*D12)+(HLOOKUP(E12,'Costs and losses lines'!$B$12:$D$16,5,0)/100),3)</f>
        <v>8.9999999999999993E-3</v>
      </c>
      <c r="K12" s="9"/>
      <c r="N12" t="s">
        <v>718</v>
      </c>
    </row>
    <row r="13" spans="1:14" x14ac:dyDescent="0.25">
      <c r="A13" t="s">
        <v>789</v>
      </c>
      <c r="B13" t="s">
        <v>640</v>
      </c>
      <c r="C13" t="s">
        <v>643</v>
      </c>
      <c r="D13">
        <f>ROUND(ACOS(COS(RADIANS(90-VLOOKUP(B13,Centerpoints!$A$2:$F$259,5,0)))*COS(RADIANS(90-VLOOKUP(C13,Centerpoints!$A$2:$F$259,5,0)))+SIN(RADIANS(90-VLOOKUP(B13,Centerpoints!$A$2:$F$259,5,0)))*SIN(RADIANS(90-VLOOKUP(C13,Centerpoints!$A$2:$F$259,5,0)))*COS(RADIANS(VLOOKUP(B13,Centerpoints!$A$2:$F$259,6,0)-VLOOKUP(C13,Centerpoints!$A$2:$F$259,6,0))))*6371,0)</f>
        <v>128</v>
      </c>
      <c r="E13" t="str">
        <f>IF(ISNA(VLOOKUP(LEFT(A13,LEN(A13)),$N$2:$N$270,1,0)),IF(D13&gt;'Costs and losses lines'!$E$32,"HVDC","HVAC"),"Subsea")</f>
        <v>HVAC</v>
      </c>
      <c r="F13" s="2">
        <f>((HLOOKUP(E13,'Costs and losses lines'!$B$12:$D$14,2,0)*D13)+(HLOOKUP(E13,'Costs and losses lines'!$B$12:$D$14,3,0)*2))*'Costs and losses lines'!$E$24/1000</f>
        <v>160.09107311999998</v>
      </c>
      <c r="G13" s="2">
        <f>ROUND(F13+(F13*0.035*$J$3),0)</f>
        <v>384</v>
      </c>
      <c r="H13">
        <f>ROUND((HLOOKUP(E13,'Costs and losses lines'!$B$12:$D$17,4,0)/10000*D13)+(HLOOKUP(E13,'Costs and losses lines'!$B$12:$D$16,5,0)/100),3)</f>
        <v>8.9999999999999993E-3</v>
      </c>
      <c r="I13" s="2"/>
      <c r="K13" s="9"/>
      <c r="N13" t="s">
        <v>719</v>
      </c>
    </row>
    <row r="14" spans="1:14" x14ac:dyDescent="0.25">
      <c r="A14" t="s">
        <v>790</v>
      </c>
      <c r="B14" t="s">
        <v>396</v>
      </c>
      <c r="C14" t="s">
        <v>487</v>
      </c>
      <c r="D14">
        <f>ROUND(ACOS(COS(RADIANS(90-VLOOKUP(B14,Centerpoints!$A$2:$F$259,5,0)))*COS(RADIANS(90-VLOOKUP(C14,Centerpoints!$A$2:$F$259,5,0)))+SIN(RADIANS(90-VLOOKUP(B14,Centerpoints!$A$2:$F$259,5,0)))*SIN(RADIANS(90-VLOOKUP(C14,Centerpoints!$A$2:$F$259,5,0)))*COS(RADIANS(VLOOKUP(B14,Centerpoints!$A$2:$F$259,6,0)-VLOOKUP(C14,Centerpoints!$A$2:$F$259,6,0))))*6371,0)</f>
        <v>132</v>
      </c>
      <c r="E14" t="str">
        <f>IF(ISNA(VLOOKUP(LEFT(A14,LEN(A14)),$N$2:$N$270,1,0)),IF(D14&gt;'Costs and losses lines'!$E$32,"HVDC","HVAC"),"Subsea")</f>
        <v>HVAC</v>
      </c>
      <c r="F14" s="2">
        <f>((HLOOKUP(E14,'Costs and losses lines'!$B$12:$D$14,2,0)*D14)+(HLOOKUP(E14,'Costs and losses lines'!$B$12:$D$14,3,0)*2))*'Costs and losses lines'!$E$24/1000</f>
        <v>162.64846427999998</v>
      </c>
      <c r="G14" s="2">
        <f>ROUND(F14+(F14*0.035*$J$3),0)</f>
        <v>390</v>
      </c>
      <c r="H14">
        <f>ROUND((HLOOKUP(E14,'Costs and losses lines'!$B$12:$D$17,4,0)/10000*D14)+(HLOOKUP(E14,'Costs and losses lines'!$B$12:$D$16,5,0)/100),3)</f>
        <v>8.9999999999999993E-3</v>
      </c>
      <c r="K14" s="9"/>
      <c r="N14" t="s">
        <v>720</v>
      </c>
    </row>
    <row r="15" spans="1:14" x14ac:dyDescent="0.25">
      <c r="A15" t="s">
        <v>791</v>
      </c>
      <c r="B15" t="s">
        <v>577</v>
      </c>
      <c r="C15" t="s">
        <v>594</v>
      </c>
      <c r="D15">
        <f>ROUND(ACOS(COS(RADIANS(90-VLOOKUP(B15,Centerpoints!$A$2:$F$259,5,0)))*COS(RADIANS(90-VLOOKUP(C15,Centerpoints!$A$2:$F$259,5,0)))+SIN(RADIANS(90-VLOOKUP(B15,Centerpoints!$A$2:$F$259,5,0)))*SIN(RADIANS(90-VLOOKUP(C15,Centerpoints!$A$2:$F$259,5,0)))*COS(RADIANS(VLOOKUP(B15,Centerpoints!$A$2:$F$259,6,0)-VLOOKUP(C15,Centerpoints!$A$2:$F$259,6,0))))*6371,0)</f>
        <v>143</v>
      </c>
      <c r="E15" t="str">
        <f>IF(ISNA(VLOOKUP(LEFT(A15,LEN(A15)),$N$2:$N$270,1,0)),IF(D15&gt;'Costs and losses lines'!$E$32,"HVDC","HVAC"),"Subsea")</f>
        <v>HVAC</v>
      </c>
      <c r="F15" s="2">
        <f>((HLOOKUP(E15,'Costs and losses lines'!$B$12:$D$14,2,0)*D15)+(HLOOKUP(E15,'Costs and losses lines'!$B$12:$D$14,3,0)*2))*'Costs and losses lines'!$E$24/1000</f>
        <v>169.68128996999999</v>
      </c>
      <c r="G15" s="2">
        <f>ROUND(F15+(F15*0.035*$J$3),0)</f>
        <v>407</v>
      </c>
      <c r="H15">
        <f>ROUND((HLOOKUP(E15,'Costs and losses lines'!$B$12:$D$17,4,0)/10000*D15)+(HLOOKUP(E15,'Costs and losses lines'!$B$12:$D$16,5,0)/100),3)</f>
        <v>0.01</v>
      </c>
      <c r="K15" s="9"/>
      <c r="N15" t="s">
        <v>721</v>
      </c>
    </row>
    <row r="16" spans="1:14" x14ac:dyDescent="0.25">
      <c r="A16" t="s">
        <v>792</v>
      </c>
      <c r="B16" t="s">
        <v>408</v>
      </c>
      <c r="C16" t="s">
        <v>535</v>
      </c>
      <c r="D16">
        <f>ROUND(ACOS(COS(RADIANS(90-VLOOKUP(B16,Centerpoints!$A$2:$F$259,5,0)))*COS(RADIANS(90-VLOOKUP(C16,Centerpoints!$A$2:$F$259,5,0)))+SIN(RADIANS(90-VLOOKUP(B16,Centerpoints!$A$2:$F$259,5,0)))*SIN(RADIANS(90-VLOOKUP(C16,Centerpoints!$A$2:$F$259,5,0)))*COS(RADIANS(VLOOKUP(B16,Centerpoints!$A$2:$F$259,6,0)-VLOOKUP(C16,Centerpoints!$A$2:$F$259,6,0))))*6371,0)</f>
        <v>145</v>
      </c>
      <c r="E16" t="str">
        <f>IF(ISNA(VLOOKUP(LEFT(A16,LEN(A16)),$N$2:$N$270,1,0)),IF(D16&gt;'Costs and losses lines'!$E$32,"HVDC","HVAC"),"Subsea")</f>
        <v>HVAC</v>
      </c>
      <c r="F16" s="2">
        <f>((HLOOKUP(E16,'Costs and losses lines'!$B$12:$D$14,2,0)*D16)+(HLOOKUP(E16,'Costs and losses lines'!$B$12:$D$14,3,0)*2))*'Costs and losses lines'!$E$24/1000</f>
        <v>170.95998554999997</v>
      </c>
      <c r="G16" s="2">
        <f>ROUND(F16+(F16*0.035*$J$3),0)</f>
        <v>410</v>
      </c>
      <c r="H16">
        <f>ROUND((HLOOKUP(E16,'Costs and losses lines'!$B$12:$D$17,4,0)/10000*D16)+(HLOOKUP(E16,'Costs and losses lines'!$B$12:$D$16,5,0)/100),3)</f>
        <v>0.01</v>
      </c>
      <c r="K16" s="9"/>
      <c r="N16" t="s">
        <v>722</v>
      </c>
    </row>
    <row r="17" spans="1:14" x14ac:dyDescent="0.25">
      <c r="A17" t="s">
        <v>793</v>
      </c>
      <c r="B17" t="s">
        <v>396</v>
      </c>
      <c r="C17" t="s">
        <v>477</v>
      </c>
      <c r="D17">
        <f>ROUND(ACOS(COS(RADIANS(90-VLOOKUP(B17,Centerpoints!$A$2:$F$259,5,0)))*COS(RADIANS(90-VLOOKUP(C17,Centerpoints!$A$2:$F$259,5,0)))+SIN(RADIANS(90-VLOOKUP(B17,Centerpoints!$A$2:$F$259,5,0)))*SIN(RADIANS(90-VLOOKUP(C17,Centerpoints!$A$2:$F$259,5,0)))*COS(RADIANS(VLOOKUP(B17,Centerpoints!$A$2:$F$259,6,0)-VLOOKUP(C17,Centerpoints!$A$2:$F$259,6,0))))*6371,0)</f>
        <v>154</v>
      </c>
      <c r="E17" t="str">
        <f>IF(ISNA(VLOOKUP(LEFT(A17,LEN(A17)),$N$2:$N$270,1,0)),IF(D17&gt;'Costs and losses lines'!$E$32,"HVDC","HVAC"),"Subsea")</f>
        <v>HVAC</v>
      </c>
      <c r="F17" s="2">
        <f>((HLOOKUP(E17,'Costs and losses lines'!$B$12:$D$14,2,0)*D17)+(HLOOKUP(E17,'Costs and losses lines'!$B$12:$D$14,3,0)*2))*'Costs and losses lines'!$E$24/1000</f>
        <v>176.71411565999998</v>
      </c>
      <c r="G17" s="2">
        <f>ROUND(F17+(F17*0.035*$J$3),0)</f>
        <v>424</v>
      </c>
      <c r="H17">
        <f>ROUND((HLOOKUP(E17,'Costs and losses lines'!$B$12:$D$17,4,0)/10000*D17)+(HLOOKUP(E17,'Costs and losses lines'!$B$12:$D$16,5,0)/100),3)</f>
        <v>0.01</v>
      </c>
      <c r="K17" s="9"/>
      <c r="N17" t="s">
        <v>723</v>
      </c>
    </row>
    <row r="18" spans="1:14" x14ac:dyDescent="0.25">
      <c r="A18" t="s">
        <v>794</v>
      </c>
      <c r="B18" t="s">
        <v>602</v>
      </c>
      <c r="C18" t="s">
        <v>610</v>
      </c>
      <c r="D18">
        <f>ROUND(ACOS(COS(RADIANS(90-VLOOKUP(B18,Centerpoints!$A$2:$F$259,5,0)))*COS(RADIANS(90-VLOOKUP(C18,Centerpoints!$A$2:$F$259,5,0)))+SIN(RADIANS(90-VLOOKUP(B18,Centerpoints!$A$2:$F$259,5,0)))*SIN(RADIANS(90-VLOOKUP(C18,Centerpoints!$A$2:$F$259,5,0)))*COS(RADIANS(VLOOKUP(B18,Centerpoints!$A$2:$F$259,6,0)-VLOOKUP(C18,Centerpoints!$A$2:$F$259,6,0))))*6371,0)</f>
        <v>162</v>
      </c>
      <c r="E18" t="str">
        <f>IF(ISNA(VLOOKUP(LEFT(A18,LEN(A18)),$N$2:$N$270,1,0)),IF(D18&gt;'Costs and losses lines'!$E$32,"HVDC","HVAC"),"Subsea")</f>
        <v>HVAC</v>
      </c>
      <c r="F18" s="2">
        <f>((HLOOKUP(E18,'Costs and losses lines'!$B$12:$D$14,2,0)*D18)+(HLOOKUP(E18,'Costs and losses lines'!$B$12:$D$14,3,0)*2))*'Costs and losses lines'!$E$24/1000</f>
        <v>181.82889798000002</v>
      </c>
      <c r="G18" s="2">
        <f>ROUND(F18+(F18*0.035*$J$3),0)</f>
        <v>436</v>
      </c>
      <c r="H18">
        <f>ROUND((HLOOKUP(E18,'Costs and losses lines'!$B$12:$D$17,4,0)/10000*D18)+(HLOOKUP(E18,'Costs and losses lines'!$B$12:$D$16,5,0)/100),3)</f>
        <v>1.0999999999999999E-2</v>
      </c>
      <c r="K18" s="9"/>
      <c r="N18" t="s">
        <v>724</v>
      </c>
    </row>
    <row r="19" spans="1:14" x14ac:dyDescent="0.25">
      <c r="A19" t="s">
        <v>795</v>
      </c>
      <c r="B19" t="s">
        <v>455</v>
      </c>
      <c r="C19" t="s">
        <v>517</v>
      </c>
      <c r="D19">
        <f>ROUND(ACOS(COS(RADIANS(90-VLOOKUP(B19,Centerpoints!$A$2:$F$259,5,0)))*COS(RADIANS(90-VLOOKUP(C19,Centerpoints!$A$2:$F$259,5,0)))+SIN(RADIANS(90-VLOOKUP(B19,Centerpoints!$A$2:$F$259,5,0)))*SIN(RADIANS(90-VLOOKUP(C19,Centerpoints!$A$2:$F$259,5,0)))*COS(RADIANS(VLOOKUP(B19,Centerpoints!$A$2:$F$259,6,0)-VLOOKUP(C19,Centerpoints!$A$2:$F$259,6,0))))*6371,0)</f>
        <v>164</v>
      </c>
      <c r="E19" t="str">
        <f>IF(ISNA(VLOOKUP(LEFT(A19,LEN(A19)),$N$2:$N$270,1,0)),IF(D19&gt;'Costs and losses lines'!$E$32,"HVDC","HVAC"),"Subsea")</f>
        <v>HVAC</v>
      </c>
      <c r="F19" s="2">
        <f>((HLOOKUP(E19,'Costs and losses lines'!$B$12:$D$14,2,0)*D19)+(HLOOKUP(E19,'Costs and losses lines'!$B$12:$D$14,3,0)*2))*'Costs and losses lines'!$E$24/1000</f>
        <v>183.10759356</v>
      </c>
      <c r="G19" s="2">
        <f>ROUND(F19+(F19*0.035*$J$3),0)</f>
        <v>439</v>
      </c>
      <c r="H19">
        <f>ROUND((HLOOKUP(E19,'Costs and losses lines'!$B$12:$D$17,4,0)/10000*D19)+(HLOOKUP(E19,'Costs and losses lines'!$B$12:$D$16,5,0)/100),3)</f>
        <v>1.0999999999999999E-2</v>
      </c>
      <c r="K19" s="9"/>
      <c r="N19" t="s">
        <v>725</v>
      </c>
    </row>
    <row r="20" spans="1:14" x14ac:dyDescent="0.25">
      <c r="A20" t="s">
        <v>796</v>
      </c>
      <c r="B20" t="s">
        <v>444</v>
      </c>
      <c r="C20" t="s">
        <v>513</v>
      </c>
      <c r="D20">
        <f>ROUND(ACOS(COS(RADIANS(90-VLOOKUP(B20,Centerpoints!$A$2:$F$259,5,0)))*COS(RADIANS(90-VLOOKUP(C20,Centerpoints!$A$2:$F$259,5,0)))+SIN(RADIANS(90-VLOOKUP(B20,Centerpoints!$A$2:$F$259,5,0)))*SIN(RADIANS(90-VLOOKUP(C20,Centerpoints!$A$2:$F$259,5,0)))*COS(RADIANS(VLOOKUP(B20,Centerpoints!$A$2:$F$259,6,0)-VLOOKUP(C20,Centerpoints!$A$2:$F$259,6,0))))*6371,0)</f>
        <v>165</v>
      </c>
      <c r="E20" t="str">
        <f>IF(ISNA(VLOOKUP(LEFT(A20,LEN(A20)),$N$2:$N$270,1,0)),IF(D20&gt;'Costs and losses lines'!$E$32,"HVDC","HVAC"),"Subsea")</f>
        <v>HVAC</v>
      </c>
      <c r="F20" s="2">
        <f>((HLOOKUP(E20,'Costs and losses lines'!$B$12:$D$14,2,0)*D20)+(HLOOKUP(E20,'Costs and losses lines'!$B$12:$D$14,3,0)*2))*'Costs and losses lines'!$E$24/1000</f>
        <v>183.74694135000001</v>
      </c>
      <c r="G20" s="2">
        <f>ROUND(F20+(F20*0.035*$J$3),0)</f>
        <v>441</v>
      </c>
      <c r="H20">
        <f>ROUND((HLOOKUP(E20,'Costs and losses lines'!$B$12:$D$17,4,0)/10000*D20)+(HLOOKUP(E20,'Costs and losses lines'!$B$12:$D$16,5,0)/100),3)</f>
        <v>1.0999999999999999E-2</v>
      </c>
      <c r="K20" s="9"/>
      <c r="N20" t="s">
        <v>726</v>
      </c>
    </row>
    <row r="21" spans="1:14" x14ac:dyDescent="0.25">
      <c r="A21" t="s">
        <v>797</v>
      </c>
      <c r="B21" t="s">
        <v>443</v>
      </c>
      <c r="C21" t="s">
        <v>437</v>
      </c>
      <c r="D21">
        <f>ROUND(ACOS(COS(RADIANS(90-VLOOKUP(B21,Centerpoints!$A$2:$F$259,5,0)))*COS(RADIANS(90-VLOOKUP(C21,Centerpoints!$A$2:$F$259,5,0)))+SIN(RADIANS(90-VLOOKUP(B21,Centerpoints!$A$2:$F$259,5,0)))*SIN(RADIANS(90-VLOOKUP(C21,Centerpoints!$A$2:$F$259,5,0)))*COS(RADIANS(VLOOKUP(B21,Centerpoints!$A$2:$F$259,6,0)-VLOOKUP(C21,Centerpoints!$A$2:$F$259,6,0))))*6371,0)</f>
        <v>169</v>
      </c>
      <c r="E21" t="str">
        <f>IF(ISNA(VLOOKUP(LEFT(A21,LEN(A21)),$N$2:$N$270,1,0)),IF(D21&gt;'Costs and losses lines'!$E$32,"HVDC","HVAC"),"Subsea")</f>
        <v>HVAC</v>
      </c>
      <c r="F21" s="2">
        <f>((HLOOKUP(E21,'Costs and losses lines'!$B$12:$D$14,2,0)*D21)+(HLOOKUP(E21,'Costs and losses lines'!$B$12:$D$14,3,0)*2))*'Costs and losses lines'!$E$24/1000</f>
        <v>186.30433250999999</v>
      </c>
      <c r="G21" s="2">
        <f>ROUND(F21+(F21*0.035*$J$3),0)</f>
        <v>447</v>
      </c>
      <c r="H21">
        <f>ROUND((HLOOKUP(E21,'Costs and losses lines'!$B$12:$D$17,4,0)/10000*D21)+(HLOOKUP(E21,'Costs and losses lines'!$B$12:$D$16,5,0)/100),3)</f>
        <v>1.0999999999999999E-2</v>
      </c>
      <c r="K21" s="9"/>
      <c r="N21" t="s">
        <v>727</v>
      </c>
    </row>
    <row r="22" spans="1:14" x14ac:dyDescent="0.25">
      <c r="A22" t="s">
        <v>798</v>
      </c>
      <c r="B22" t="s">
        <v>405</v>
      </c>
      <c r="C22" t="s">
        <v>475</v>
      </c>
      <c r="D22">
        <f>ROUND(ACOS(COS(RADIANS(90-VLOOKUP(B22,Centerpoints!$A$2:$F$259,5,0)))*COS(RADIANS(90-VLOOKUP(C22,Centerpoints!$A$2:$F$259,5,0)))+SIN(RADIANS(90-VLOOKUP(B22,Centerpoints!$A$2:$F$259,5,0)))*SIN(RADIANS(90-VLOOKUP(C22,Centerpoints!$A$2:$F$259,5,0)))*COS(RADIANS(VLOOKUP(B22,Centerpoints!$A$2:$F$259,6,0)-VLOOKUP(C22,Centerpoints!$A$2:$F$259,6,0))))*6371,0)</f>
        <v>170</v>
      </c>
      <c r="E22" t="str">
        <f>IF(ISNA(VLOOKUP(LEFT(A22,LEN(A22)),$N$2:$N$270,1,0)),IF(D22&gt;'Costs and losses lines'!$E$32,"HVDC","HVAC"),"Subsea")</f>
        <v>HVAC</v>
      </c>
      <c r="F22" s="2">
        <f>((HLOOKUP(E22,'Costs and losses lines'!$B$12:$D$14,2,0)*D22)+(HLOOKUP(E22,'Costs and losses lines'!$B$12:$D$14,3,0)*2))*'Costs and losses lines'!$E$24/1000</f>
        <v>186.94368030000001</v>
      </c>
      <c r="G22" s="2">
        <f>ROUND(F22+(F22*0.035*$J$3),0)</f>
        <v>449</v>
      </c>
      <c r="H22">
        <f>ROUND((HLOOKUP(E22,'Costs and losses lines'!$B$12:$D$17,4,0)/10000*D22)+(HLOOKUP(E22,'Costs and losses lines'!$B$12:$D$16,5,0)/100),3)</f>
        <v>1.0999999999999999E-2</v>
      </c>
      <c r="K22" s="9"/>
      <c r="N22" t="s">
        <v>728</v>
      </c>
    </row>
    <row r="23" spans="1:14" x14ac:dyDescent="0.25">
      <c r="A23" t="s">
        <v>799</v>
      </c>
      <c r="B23" t="s">
        <v>587</v>
      </c>
      <c r="C23" t="s">
        <v>604</v>
      </c>
      <c r="D23">
        <f>ROUND(ACOS(COS(RADIANS(90-VLOOKUP(B23,Centerpoints!$A$2:$F$259,5,0)))*COS(RADIANS(90-VLOOKUP(C23,Centerpoints!$A$2:$F$259,5,0)))+SIN(RADIANS(90-VLOOKUP(B23,Centerpoints!$A$2:$F$259,5,0)))*SIN(RADIANS(90-VLOOKUP(C23,Centerpoints!$A$2:$F$259,5,0)))*COS(RADIANS(VLOOKUP(B23,Centerpoints!$A$2:$F$259,6,0)-VLOOKUP(C23,Centerpoints!$A$2:$F$259,6,0))))*6371,0)</f>
        <v>171</v>
      </c>
      <c r="E23" t="str">
        <f>IF(ISNA(VLOOKUP(LEFT(A23,LEN(A23)),$N$2:$N$270,1,0)),IF(D23&gt;'Costs and losses lines'!$E$32,"HVDC","HVAC"),"Subsea")</f>
        <v>HVAC</v>
      </c>
      <c r="F23" s="2">
        <f>((HLOOKUP(E23,'Costs and losses lines'!$B$12:$D$14,2,0)*D23)+(HLOOKUP(E23,'Costs and losses lines'!$B$12:$D$14,3,0)*2))*'Costs and losses lines'!$E$24/1000</f>
        <v>187.58302809</v>
      </c>
      <c r="G23" s="2">
        <f>ROUND(F23+(F23*0.035*$J$3),0)</f>
        <v>450</v>
      </c>
      <c r="H23">
        <f>ROUND((HLOOKUP(E23,'Costs and losses lines'!$B$12:$D$17,4,0)/10000*D23)+(HLOOKUP(E23,'Costs and losses lines'!$B$12:$D$16,5,0)/100),3)</f>
        <v>1.2E-2</v>
      </c>
      <c r="K23" s="9"/>
      <c r="N23" t="s">
        <v>729</v>
      </c>
    </row>
    <row r="24" spans="1:14" x14ac:dyDescent="0.25">
      <c r="A24" t="s">
        <v>800</v>
      </c>
      <c r="B24" t="s">
        <v>414</v>
      </c>
      <c r="C24" t="s">
        <v>477</v>
      </c>
      <c r="D24">
        <f>ROUND(ACOS(COS(RADIANS(90-VLOOKUP(B24,Centerpoints!$A$2:$F$259,5,0)))*COS(RADIANS(90-VLOOKUP(C24,Centerpoints!$A$2:$F$259,5,0)))+SIN(RADIANS(90-VLOOKUP(B24,Centerpoints!$A$2:$F$259,5,0)))*SIN(RADIANS(90-VLOOKUP(C24,Centerpoints!$A$2:$F$259,5,0)))*COS(RADIANS(VLOOKUP(B24,Centerpoints!$A$2:$F$259,6,0)-VLOOKUP(C24,Centerpoints!$A$2:$F$259,6,0))))*6371,0)</f>
        <v>172</v>
      </c>
      <c r="E24" t="str">
        <f>IF(ISNA(VLOOKUP(LEFT(A24,LEN(A24)),$N$2:$N$270,1,0)),IF(D24&gt;'Costs and losses lines'!$E$32,"HVDC","HVAC"),"Subsea")</f>
        <v>HVAC</v>
      </c>
      <c r="F24" s="2">
        <f>((HLOOKUP(E24,'Costs and losses lines'!$B$12:$D$14,2,0)*D24)+(HLOOKUP(E24,'Costs and losses lines'!$B$12:$D$14,3,0)*2))*'Costs and losses lines'!$E$24/1000</f>
        <v>188.22237588000002</v>
      </c>
      <c r="G24" s="2">
        <f>ROUND(F24+(F24*0.035*$J$3),0)</f>
        <v>452</v>
      </c>
      <c r="H24">
        <f>ROUND((HLOOKUP(E24,'Costs and losses lines'!$B$12:$D$17,4,0)/10000*D24)+(HLOOKUP(E24,'Costs and losses lines'!$B$12:$D$16,5,0)/100),3)</f>
        <v>1.2E-2</v>
      </c>
      <c r="K24" s="9"/>
      <c r="N24" t="s">
        <v>730</v>
      </c>
    </row>
    <row r="25" spans="1:14" x14ac:dyDescent="0.25">
      <c r="A25" t="s">
        <v>801</v>
      </c>
      <c r="B25" t="s">
        <v>411</v>
      </c>
      <c r="C25" t="s">
        <v>487</v>
      </c>
      <c r="D25">
        <f>ROUND(ACOS(COS(RADIANS(90-VLOOKUP(B25,Centerpoints!$A$2:$F$259,5,0)))*COS(RADIANS(90-VLOOKUP(C25,Centerpoints!$A$2:$F$259,5,0)))+SIN(RADIANS(90-VLOOKUP(B25,Centerpoints!$A$2:$F$259,5,0)))*SIN(RADIANS(90-VLOOKUP(C25,Centerpoints!$A$2:$F$259,5,0)))*COS(RADIANS(VLOOKUP(B25,Centerpoints!$A$2:$F$259,6,0)-VLOOKUP(C25,Centerpoints!$A$2:$F$259,6,0))))*6371,0)</f>
        <v>172</v>
      </c>
      <c r="E25" t="str">
        <f>IF(ISNA(VLOOKUP(LEFT(A25,LEN(A25)),$N$2:$N$270,1,0)),IF(D25&gt;'Costs and losses lines'!$E$32,"HVDC","HVAC"),"Subsea")</f>
        <v>HVAC</v>
      </c>
      <c r="F25" s="2">
        <f>((HLOOKUP(E25,'Costs and losses lines'!$B$12:$D$14,2,0)*D25)+(HLOOKUP(E25,'Costs and losses lines'!$B$12:$D$14,3,0)*2))*'Costs and losses lines'!$E$24/1000</f>
        <v>188.22237588000002</v>
      </c>
      <c r="G25" s="2">
        <f>ROUND(F25+(F25*0.035*$J$3),0)</f>
        <v>452</v>
      </c>
      <c r="H25">
        <f>ROUND((HLOOKUP(E25,'Costs and losses lines'!$B$12:$D$17,4,0)/10000*D25)+(HLOOKUP(E25,'Costs and losses lines'!$B$12:$D$16,5,0)/100),3)</f>
        <v>1.2E-2</v>
      </c>
      <c r="K25" s="9"/>
      <c r="N25" t="s">
        <v>731</v>
      </c>
    </row>
    <row r="26" spans="1:14" x14ac:dyDescent="0.25">
      <c r="A26" t="s">
        <v>802</v>
      </c>
      <c r="B26" t="s">
        <v>400</v>
      </c>
      <c r="C26" t="s">
        <v>445</v>
      </c>
      <c r="D26">
        <f>ROUND(ACOS(COS(RADIANS(90-VLOOKUP(B26,Centerpoints!$A$2:$F$259,5,0)))*COS(RADIANS(90-VLOOKUP(C26,Centerpoints!$A$2:$F$259,5,0)))+SIN(RADIANS(90-VLOOKUP(B26,Centerpoints!$A$2:$F$259,5,0)))*SIN(RADIANS(90-VLOOKUP(C26,Centerpoints!$A$2:$F$259,5,0)))*COS(RADIANS(VLOOKUP(B26,Centerpoints!$A$2:$F$259,6,0)-VLOOKUP(C26,Centerpoints!$A$2:$F$259,6,0))))*6371,0)</f>
        <v>173</v>
      </c>
      <c r="E26" t="str">
        <f>IF(ISNA(VLOOKUP(LEFT(A26,LEN(A26)),$N$2:$N$270,1,0)),IF(D26&gt;'Costs and losses lines'!$E$32,"HVDC","HVAC"),"Subsea")</f>
        <v>HVAC</v>
      </c>
      <c r="F26" s="2">
        <f>((HLOOKUP(E26,'Costs and losses lines'!$B$12:$D$14,2,0)*D26)+(HLOOKUP(E26,'Costs and losses lines'!$B$12:$D$14,3,0)*2))*'Costs and losses lines'!$E$24/1000</f>
        <v>188.86172367</v>
      </c>
      <c r="G26" s="2">
        <f>ROUND(F26+(F26*0.035*$J$3),0)</f>
        <v>453</v>
      </c>
      <c r="H26">
        <f>ROUND((HLOOKUP(E26,'Costs and losses lines'!$B$12:$D$17,4,0)/10000*D26)+(HLOOKUP(E26,'Costs and losses lines'!$B$12:$D$16,5,0)/100),3)</f>
        <v>1.2E-2</v>
      </c>
      <c r="K26" s="9"/>
      <c r="N26" t="s">
        <v>732</v>
      </c>
    </row>
    <row r="27" spans="1:14" x14ac:dyDescent="0.25">
      <c r="A27" t="s">
        <v>803</v>
      </c>
      <c r="B27" t="s">
        <v>406</v>
      </c>
      <c r="C27" t="s">
        <v>493</v>
      </c>
      <c r="D27">
        <f>ROUND(ACOS(COS(RADIANS(90-VLOOKUP(B27,Centerpoints!$A$2:$F$259,5,0)))*COS(RADIANS(90-VLOOKUP(C27,Centerpoints!$A$2:$F$259,5,0)))+SIN(RADIANS(90-VLOOKUP(B27,Centerpoints!$A$2:$F$259,5,0)))*SIN(RADIANS(90-VLOOKUP(C27,Centerpoints!$A$2:$F$259,5,0)))*COS(RADIANS(VLOOKUP(B27,Centerpoints!$A$2:$F$259,6,0)-VLOOKUP(C27,Centerpoints!$A$2:$F$259,6,0))))*6371,0)</f>
        <v>173</v>
      </c>
      <c r="E27" t="str">
        <f>IF(ISNA(VLOOKUP(LEFT(A27,LEN(A27)),$N$2:$N$270,1,0)),IF(D27&gt;'Costs and losses lines'!$E$32,"HVDC","HVAC"),"Subsea")</f>
        <v>HVAC</v>
      </c>
      <c r="F27" s="2">
        <f>((HLOOKUP(E27,'Costs and losses lines'!$B$12:$D$14,2,0)*D27)+(HLOOKUP(E27,'Costs and losses lines'!$B$12:$D$14,3,0)*2))*'Costs and losses lines'!$E$24/1000</f>
        <v>188.86172367</v>
      </c>
      <c r="G27" s="2">
        <f>ROUND(F27+(F27*0.035*$J$3),0)</f>
        <v>453</v>
      </c>
      <c r="H27">
        <f>ROUND((HLOOKUP(E27,'Costs and losses lines'!$B$12:$D$17,4,0)/10000*D27)+(HLOOKUP(E27,'Costs and losses lines'!$B$12:$D$16,5,0)/100),3)</f>
        <v>1.2E-2</v>
      </c>
      <c r="K27" s="9"/>
      <c r="N27" t="s">
        <v>733</v>
      </c>
    </row>
    <row r="28" spans="1:14" x14ac:dyDescent="0.25">
      <c r="A28" t="s">
        <v>804</v>
      </c>
      <c r="B28" t="s">
        <v>449</v>
      </c>
      <c r="C28" t="s">
        <v>436</v>
      </c>
      <c r="D28">
        <f>ROUND(ACOS(COS(RADIANS(90-VLOOKUP(B28,Centerpoints!$A$2:$F$259,5,0)))*COS(RADIANS(90-VLOOKUP(C28,Centerpoints!$A$2:$F$259,5,0)))+SIN(RADIANS(90-VLOOKUP(B28,Centerpoints!$A$2:$F$259,5,0)))*SIN(RADIANS(90-VLOOKUP(C28,Centerpoints!$A$2:$F$259,5,0)))*COS(RADIANS(VLOOKUP(B28,Centerpoints!$A$2:$F$259,6,0)-VLOOKUP(C28,Centerpoints!$A$2:$F$259,6,0))))*6371,0)</f>
        <v>175</v>
      </c>
      <c r="E28" t="str">
        <f>IF(ISNA(VLOOKUP(LEFT(A28,LEN(A28)),$N$2:$N$270,1,0)),IF(D28&gt;'Costs and losses lines'!$E$32,"HVDC","HVAC"),"Subsea")</f>
        <v>HVAC</v>
      </c>
      <c r="F28" s="2">
        <f>((HLOOKUP(E28,'Costs and losses lines'!$B$12:$D$14,2,0)*D28)+(HLOOKUP(E28,'Costs and losses lines'!$B$12:$D$14,3,0)*2))*'Costs and losses lines'!$E$24/1000</f>
        <v>190.14041925000001</v>
      </c>
      <c r="G28" s="2">
        <f>ROUND(F28+(F28*0.035*$J$3),0)</f>
        <v>456</v>
      </c>
      <c r="H28">
        <f>ROUND((HLOOKUP(E28,'Costs and losses lines'!$B$12:$D$17,4,0)/10000*D28)+(HLOOKUP(E28,'Costs and losses lines'!$B$12:$D$16,5,0)/100),3)</f>
        <v>1.2E-2</v>
      </c>
      <c r="K28" s="9"/>
      <c r="N28" t="s">
        <v>734</v>
      </c>
    </row>
    <row r="29" spans="1:14" x14ac:dyDescent="0.25">
      <c r="A29" t="s">
        <v>805</v>
      </c>
      <c r="B29" t="s">
        <v>416</v>
      </c>
      <c r="C29" t="s">
        <v>511</v>
      </c>
      <c r="D29">
        <f>ROUND(ACOS(COS(RADIANS(90-VLOOKUP(B29,Centerpoints!$A$2:$F$259,5,0)))*COS(RADIANS(90-VLOOKUP(C29,Centerpoints!$A$2:$F$259,5,0)))+SIN(RADIANS(90-VLOOKUP(B29,Centerpoints!$A$2:$F$259,5,0)))*SIN(RADIANS(90-VLOOKUP(C29,Centerpoints!$A$2:$F$259,5,0)))*COS(RADIANS(VLOOKUP(B29,Centerpoints!$A$2:$F$259,6,0)-VLOOKUP(C29,Centerpoints!$A$2:$F$259,6,0))))*6371,0)</f>
        <v>176</v>
      </c>
      <c r="E29" t="str">
        <f>IF(ISNA(VLOOKUP(LEFT(A29,LEN(A29)),$N$2:$N$270,1,0)),IF(D29&gt;'Costs and losses lines'!$E$32,"HVDC","HVAC"),"Subsea")</f>
        <v>HVAC</v>
      </c>
      <c r="F29" s="2">
        <f>((HLOOKUP(E29,'Costs and losses lines'!$B$12:$D$14,2,0)*D29)+(HLOOKUP(E29,'Costs and losses lines'!$B$12:$D$14,3,0)*2))*'Costs and losses lines'!$E$24/1000</f>
        <v>190.77976704</v>
      </c>
      <c r="G29" s="2">
        <f>ROUND(F29+(F29*0.035*$J$3),0)</f>
        <v>458</v>
      </c>
      <c r="H29">
        <f>ROUND((HLOOKUP(E29,'Costs and losses lines'!$B$12:$D$17,4,0)/10000*D29)+(HLOOKUP(E29,'Costs and losses lines'!$B$12:$D$16,5,0)/100),3)</f>
        <v>1.2E-2</v>
      </c>
      <c r="K29" s="9"/>
      <c r="N29" t="s">
        <v>774</v>
      </c>
    </row>
    <row r="30" spans="1:14" x14ac:dyDescent="0.25">
      <c r="A30" t="s">
        <v>806</v>
      </c>
      <c r="B30" t="s">
        <v>408</v>
      </c>
      <c r="C30" t="s">
        <v>497</v>
      </c>
      <c r="D30">
        <f>ROUND(ACOS(COS(RADIANS(90-VLOOKUP(B30,Centerpoints!$A$2:$F$259,5,0)))*COS(RADIANS(90-VLOOKUP(C30,Centerpoints!$A$2:$F$259,5,0)))+SIN(RADIANS(90-VLOOKUP(B30,Centerpoints!$A$2:$F$259,5,0)))*SIN(RADIANS(90-VLOOKUP(C30,Centerpoints!$A$2:$F$259,5,0)))*COS(RADIANS(VLOOKUP(B30,Centerpoints!$A$2:$F$259,6,0)-VLOOKUP(C30,Centerpoints!$A$2:$F$259,6,0))))*6371,0)</f>
        <v>176</v>
      </c>
      <c r="E30" t="str">
        <f>IF(ISNA(VLOOKUP(LEFT(A30,LEN(A30)),$N$2:$N$270,1,0)),IF(D30&gt;'Costs and losses lines'!$E$32,"HVDC","HVAC"),"Subsea")</f>
        <v>HVAC</v>
      </c>
      <c r="F30" s="2">
        <f>((HLOOKUP(E30,'Costs and losses lines'!$B$12:$D$14,2,0)*D30)+(HLOOKUP(E30,'Costs and losses lines'!$B$12:$D$14,3,0)*2))*'Costs and losses lines'!$E$24/1000</f>
        <v>190.77976704</v>
      </c>
      <c r="G30" s="2">
        <f>ROUND(F30+(F30*0.035*$J$3),0)</f>
        <v>458</v>
      </c>
      <c r="H30">
        <f>ROUND((HLOOKUP(E30,'Costs and losses lines'!$B$12:$D$17,4,0)/10000*D30)+(HLOOKUP(E30,'Costs and losses lines'!$B$12:$D$16,5,0)/100),3)</f>
        <v>1.2E-2</v>
      </c>
      <c r="K30" s="9"/>
    </row>
    <row r="31" spans="1:14" x14ac:dyDescent="0.25">
      <c r="A31" t="s">
        <v>807</v>
      </c>
      <c r="B31" t="s">
        <v>464</v>
      </c>
      <c r="C31" t="s">
        <v>529</v>
      </c>
      <c r="D31">
        <f>ROUND(ACOS(COS(RADIANS(90-VLOOKUP(B31,Centerpoints!$A$2:$F$259,5,0)))*COS(RADIANS(90-VLOOKUP(C31,Centerpoints!$A$2:$F$259,5,0)))+SIN(RADIANS(90-VLOOKUP(B31,Centerpoints!$A$2:$F$259,5,0)))*SIN(RADIANS(90-VLOOKUP(C31,Centerpoints!$A$2:$F$259,5,0)))*COS(RADIANS(VLOOKUP(B31,Centerpoints!$A$2:$F$259,6,0)-VLOOKUP(C31,Centerpoints!$A$2:$F$259,6,0))))*6371,0)</f>
        <v>176</v>
      </c>
      <c r="E31" t="str">
        <f>IF(ISNA(VLOOKUP(LEFT(A31,LEN(A31)),$N$2:$N$270,1,0)),IF(D31&gt;'Costs and losses lines'!$E$32,"HVDC","HVAC"),"Subsea")</f>
        <v>HVAC</v>
      </c>
      <c r="F31" s="2">
        <f>((HLOOKUP(E31,'Costs and losses lines'!$B$12:$D$14,2,0)*D31)+(HLOOKUP(E31,'Costs and losses lines'!$B$12:$D$14,3,0)*2))*'Costs and losses lines'!$E$24/1000</f>
        <v>190.77976704</v>
      </c>
      <c r="G31" s="2">
        <f>ROUND(F31+(F31*0.035*$J$3),0)</f>
        <v>458</v>
      </c>
      <c r="H31">
        <f>ROUND((HLOOKUP(E31,'Costs and losses lines'!$B$12:$D$17,4,0)/10000*D31)+(HLOOKUP(E31,'Costs and losses lines'!$B$12:$D$16,5,0)/100),3)</f>
        <v>1.2E-2</v>
      </c>
      <c r="K31" s="9"/>
    </row>
    <row r="32" spans="1:14" x14ac:dyDescent="0.25">
      <c r="A32" t="s">
        <v>808</v>
      </c>
      <c r="B32" t="s">
        <v>406</v>
      </c>
      <c r="C32" t="s">
        <v>476</v>
      </c>
      <c r="D32">
        <f>ROUND(ACOS(COS(RADIANS(90-VLOOKUP(B32,Centerpoints!$A$2:$F$259,5,0)))*COS(RADIANS(90-VLOOKUP(C32,Centerpoints!$A$2:$F$259,5,0)))+SIN(RADIANS(90-VLOOKUP(B32,Centerpoints!$A$2:$F$259,5,0)))*SIN(RADIANS(90-VLOOKUP(C32,Centerpoints!$A$2:$F$259,5,0)))*COS(RADIANS(VLOOKUP(B32,Centerpoints!$A$2:$F$259,6,0)-VLOOKUP(C32,Centerpoints!$A$2:$F$259,6,0))))*6371,0)</f>
        <v>187</v>
      </c>
      <c r="E32" t="str">
        <f>IF(ISNA(VLOOKUP(LEFT(A32,LEN(A32)),$N$2:$N$270,1,0)),IF(D32&gt;'Costs and losses lines'!$E$32,"HVDC","HVAC"),"Subsea")</f>
        <v>HVAC</v>
      </c>
      <c r="F32" s="2">
        <f>((HLOOKUP(E32,'Costs and losses lines'!$B$12:$D$14,2,0)*D32)+(HLOOKUP(E32,'Costs and losses lines'!$B$12:$D$14,3,0)*2))*'Costs and losses lines'!$E$24/1000</f>
        <v>197.81259273000001</v>
      </c>
      <c r="G32" s="2">
        <f>ROUND(F32+(F32*0.035*$J$3),0)</f>
        <v>475</v>
      </c>
      <c r="H32">
        <f>ROUND((HLOOKUP(E32,'Costs and losses lines'!$B$12:$D$17,4,0)/10000*D32)+(HLOOKUP(E32,'Costs and losses lines'!$B$12:$D$16,5,0)/100),3)</f>
        <v>1.2999999999999999E-2</v>
      </c>
      <c r="K32" s="9"/>
    </row>
    <row r="33" spans="1:11" x14ac:dyDescent="0.25">
      <c r="A33" t="s">
        <v>809</v>
      </c>
      <c r="B33" t="s">
        <v>582</v>
      </c>
      <c r="C33" t="s">
        <v>599</v>
      </c>
      <c r="D33">
        <f>ROUND(ACOS(COS(RADIANS(90-VLOOKUP(B33,Centerpoints!$A$2:$F$259,5,0)))*COS(RADIANS(90-VLOOKUP(C33,Centerpoints!$A$2:$F$259,5,0)))+SIN(RADIANS(90-VLOOKUP(B33,Centerpoints!$A$2:$F$259,5,0)))*SIN(RADIANS(90-VLOOKUP(C33,Centerpoints!$A$2:$F$259,5,0)))*COS(RADIANS(VLOOKUP(B33,Centerpoints!$A$2:$F$259,6,0)-VLOOKUP(C33,Centerpoints!$A$2:$F$259,6,0))))*6371,0)</f>
        <v>192</v>
      </c>
      <c r="E33" t="str">
        <f>IF(ISNA(VLOOKUP(LEFT(A33,LEN(A33)),$N$2:$N$270,1,0)),IF(D33&gt;'Costs and losses lines'!$E$32,"HVDC","HVAC"),"Subsea")</f>
        <v>HVAC</v>
      </c>
      <c r="F33" s="2">
        <f>((HLOOKUP(E33,'Costs and losses lines'!$B$12:$D$14,2,0)*D33)+(HLOOKUP(E33,'Costs and losses lines'!$B$12:$D$14,3,0)*2))*'Costs and losses lines'!$E$24/1000</f>
        <v>201.00933168</v>
      </c>
      <c r="G33" s="2">
        <f>ROUND(F33+(F33*0.035*$J$3),0)</f>
        <v>482</v>
      </c>
      <c r="H33">
        <f>ROUND((HLOOKUP(E33,'Costs and losses lines'!$B$12:$D$17,4,0)/10000*D33)+(HLOOKUP(E33,'Costs and losses lines'!$B$12:$D$16,5,0)/100),3)</f>
        <v>1.2999999999999999E-2</v>
      </c>
      <c r="K33" s="9"/>
    </row>
    <row r="34" spans="1:11" x14ac:dyDescent="0.25">
      <c r="A34" t="s">
        <v>810</v>
      </c>
      <c r="B34" t="s">
        <v>570</v>
      </c>
      <c r="C34" t="s">
        <v>639</v>
      </c>
      <c r="D34">
        <f>ROUND(ACOS(COS(RADIANS(90-VLOOKUP(B34,Centerpoints!$A$2:$F$259,5,0)))*COS(RADIANS(90-VLOOKUP(C34,Centerpoints!$A$2:$F$259,5,0)))+SIN(RADIANS(90-VLOOKUP(B34,Centerpoints!$A$2:$F$259,5,0)))*SIN(RADIANS(90-VLOOKUP(C34,Centerpoints!$A$2:$F$259,5,0)))*COS(RADIANS(VLOOKUP(B34,Centerpoints!$A$2:$F$259,6,0)-VLOOKUP(C34,Centerpoints!$A$2:$F$259,6,0))))*6371,0)</f>
        <v>193</v>
      </c>
      <c r="E34" t="str">
        <f>IF(ISNA(VLOOKUP(LEFT(A34,LEN(A34)),$N$2:$N$270,1,0)),IF(D34&gt;'Costs and losses lines'!$E$32,"HVDC","HVAC"),"Subsea")</f>
        <v>HVAC</v>
      </c>
      <c r="F34" s="2">
        <f>((HLOOKUP(E34,'Costs and losses lines'!$B$12:$D$14,2,0)*D34)+(HLOOKUP(E34,'Costs and losses lines'!$B$12:$D$14,3,0)*2))*'Costs and losses lines'!$E$24/1000</f>
        <v>201.64867946999999</v>
      </c>
      <c r="G34" s="2">
        <f>ROUND(F34+(F34*0.035*$J$3),0)</f>
        <v>484</v>
      </c>
      <c r="H34">
        <f>ROUND((HLOOKUP(E34,'Costs and losses lines'!$B$12:$D$17,4,0)/10000*D34)+(HLOOKUP(E34,'Costs and losses lines'!$B$12:$D$16,5,0)/100),3)</f>
        <v>1.2999999999999999E-2</v>
      </c>
      <c r="K34" s="9"/>
    </row>
    <row r="35" spans="1:11" x14ac:dyDescent="0.25">
      <c r="A35" t="s">
        <v>811</v>
      </c>
      <c r="B35" t="s">
        <v>521</v>
      </c>
      <c r="C35" t="s">
        <v>498</v>
      </c>
      <c r="D35">
        <f>ROUND(ACOS(COS(RADIANS(90-VLOOKUP(B35,Centerpoints!$A$2:$F$259,5,0)))*COS(RADIANS(90-VLOOKUP(C35,Centerpoints!$A$2:$F$259,5,0)))+SIN(RADIANS(90-VLOOKUP(B35,Centerpoints!$A$2:$F$259,5,0)))*SIN(RADIANS(90-VLOOKUP(C35,Centerpoints!$A$2:$F$259,5,0)))*COS(RADIANS(VLOOKUP(B35,Centerpoints!$A$2:$F$259,6,0)-VLOOKUP(C35,Centerpoints!$A$2:$F$259,6,0))))*6371,0)</f>
        <v>195</v>
      </c>
      <c r="E35" t="str">
        <f>IF(ISNA(VLOOKUP(LEFT(A35,LEN(A35)),$N$2:$N$270,1,0)),IF(D35&gt;'Costs and losses lines'!$E$32,"HVDC","HVAC"),"Subsea")</f>
        <v>HVAC</v>
      </c>
      <c r="F35" s="2">
        <f>((HLOOKUP(E35,'Costs and losses lines'!$B$12:$D$14,2,0)*D35)+(HLOOKUP(E35,'Costs and losses lines'!$B$12:$D$14,3,0)*2))*'Costs and losses lines'!$E$24/1000</f>
        <v>202.92737504999999</v>
      </c>
      <c r="G35" s="2">
        <f>ROUND(F35+(F35*0.035*$J$3),0)</f>
        <v>487</v>
      </c>
      <c r="H35">
        <f>ROUND((HLOOKUP(E35,'Costs and losses lines'!$B$12:$D$17,4,0)/10000*D35)+(HLOOKUP(E35,'Costs and losses lines'!$B$12:$D$16,5,0)/100),3)</f>
        <v>1.2999999999999999E-2</v>
      </c>
      <c r="K35" s="9"/>
    </row>
    <row r="36" spans="1:11" x14ac:dyDescent="0.25">
      <c r="A36" t="s">
        <v>812</v>
      </c>
      <c r="B36" t="s">
        <v>465</v>
      </c>
      <c r="C36" t="s">
        <v>468</v>
      </c>
      <c r="D36">
        <f>ROUND(ACOS(COS(RADIANS(90-VLOOKUP(B36,Centerpoints!$A$2:$F$259,5,0)))*COS(RADIANS(90-VLOOKUP(C36,Centerpoints!$A$2:$F$259,5,0)))+SIN(RADIANS(90-VLOOKUP(B36,Centerpoints!$A$2:$F$259,5,0)))*SIN(RADIANS(90-VLOOKUP(C36,Centerpoints!$A$2:$F$259,5,0)))*COS(RADIANS(VLOOKUP(B36,Centerpoints!$A$2:$F$259,6,0)-VLOOKUP(C36,Centerpoints!$A$2:$F$259,6,0))))*6371,0)</f>
        <v>196</v>
      </c>
      <c r="E36" t="str">
        <f>IF(ISNA(VLOOKUP(LEFT(A36,LEN(A36)),$N$2:$N$270,1,0)),IF(D36&gt;'Costs and losses lines'!$E$32,"HVDC","HVAC"),"Subsea")</f>
        <v>HVAC</v>
      </c>
      <c r="F36" s="2">
        <f>((HLOOKUP(E36,'Costs and losses lines'!$B$12:$D$14,2,0)*D36)+(HLOOKUP(E36,'Costs and losses lines'!$B$12:$D$14,3,0)*2))*'Costs and losses lines'!$E$24/1000</f>
        <v>203.56672284000001</v>
      </c>
      <c r="G36" s="2">
        <f>ROUND(F36+(F36*0.035*$J$3),0)</f>
        <v>489</v>
      </c>
      <c r="H36">
        <f>ROUND((HLOOKUP(E36,'Costs and losses lines'!$B$12:$D$17,4,0)/10000*D36)+(HLOOKUP(E36,'Costs and losses lines'!$B$12:$D$16,5,0)/100),3)</f>
        <v>1.2999999999999999E-2</v>
      </c>
      <c r="K36" s="9"/>
    </row>
    <row r="37" spans="1:11" x14ac:dyDescent="0.25">
      <c r="A37" t="s">
        <v>813</v>
      </c>
      <c r="B37" t="s">
        <v>411</v>
      </c>
      <c r="C37" t="s">
        <v>514</v>
      </c>
      <c r="D37">
        <f>ROUND(ACOS(COS(RADIANS(90-VLOOKUP(B37,Centerpoints!$A$2:$F$259,5,0)))*COS(RADIANS(90-VLOOKUP(C37,Centerpoints!$A$2:$F$259,5,0)))+SIN(RADIANS(90-VLOOKUP(B37,Centerpoints!$A$2:$F$259,5,0)))*SIN(RADIANS(90-VLOOKUP(C37,Centerpoints!$A$2:$F$259,5,0)))*COS(RADIANS(VLOOKUP(B37,Centerpoints!$A$2:$F$259,6,0)-VLOOKUP(C37,Centerpoints!$A$2:$F$259,6,0))))*6371,0)</f>
        <v>198</v>
      </c>
      <c r="E37" t="str">
        <f>IF(ISNA(VLOOKUP(LEFT(A37,LEN(A37)),$N$2:$N$270,1,0)),IF(D37&gt;'Costs and losses lines'!$E$32,"HVDC","HVAC"),"Subsea")</f>
        <v>HVAC</v>
      </c>
      <c r="F37" s="2">
        <f>((HLOOKUP(E37,'Costs and losses lines'!$B$12:$D$14,2,0)*D37)+(HLOOKUP(E37,'Costs and losses lines'!$B$12:$D$14,3,0)*2))*'Costs and losses lines'!$E$24/1000</f>
        <v>204.84541842000002</v>
      </c>
      <c r="G37" s="2">
        <f>ROUND(F37+(F37*0.035*$J$3),0)</f>
        <v>492</v>
      </c>
      <c r="H37">
        <f>ROUND((HLOOKUP(E37,'Costs and losses lines'!$B$12:$D$17,4,0)/10000*D37)+(HLOOKUP(E37,'Costs and losses lines'!$B$12:$D$16,5,0)/100),3)</f>
        <v>1.2999999999999999E-2</v>
      </c>
      <c r="K37" s="9"/>
    </row>
    <row r="38" spans="1:11" x14ac:dyDescent="0.25">
      <c r="A38" t="s">
        <v>814</v>
      </c>
      <c r="B38" t="s">
        <v>399</v>
      </c>
      <c r="C38" t="s">
        <v>544</v>
      </c>
      <c r="D38">
        <f>ROUND(ACOS(COS(RADIANS(90-VLOOKUP(B38,Centerpoints!$A$2:$F$259,5,0)))*COS(RADIANS(90-VLOOKUP(C38,Centerpoints!$A$2:$F$259,5,0)))+SIN(RADIANS(90-VLOOKUP(B38,Centerpoints!$A$2:$F$259,5,0)))*SIN(RADIANS(90-VLOOKUP(C38,Centerpoints!$A$2:$F$259,5,0)))*COS(RADIANS(VLOOKUP(B38,Centerpoints!$A$2:$F$259,6,0)-VLOOKUP(C38,Centerpoints!$A$2:$F$259,6,0))))*6371,0)</f>
        <v>205</v>
      </c>
      <c r="E38" t="str">
        <f>IF(ISNA(VLOOKUP(LEFT(A38,LEN(A38)),$N$2:$N$270,1,0)),IF(D38&gt;'Costs and losses lines'!$E$32,"HVDC","HVAC"),"Subsea")</f>
        <v>HVAC</v>
      </c>
      <c r="F38" s="2">
        <f>((HLOOKUP(E38,'Costs and losses lines'!$B$12:$D$14,2,0)*D38)+(HLOOKUP(E38,'Costs and losses lines'!$B$12:$D$14,3,0)*2))*'Costs and losses lines'!$E$24/1000</f>
        <v>209.32085294999999</v>
      </c>
      <c r="G38" s="2">
        <f>ROUND(F38+(F38*0.035*$J$3),0)</f>
        <v>502</v>
      </c>
      <c r="H38">
        <f>ROUND((HLOOKUP(E38,'Costs and losses lines'!$B$12:$D$17,4,0)/10000*D38)+(HLOOKUP(E38,'Costs and losses lines'!$B$12:$D$16,5,0)/100),3)</f>
        <v>1.4E-2</v>
      </c>
      <c r="K38" s="9"/>
    </row>
    <row r="39" spans="1:11" x14ac:dyDescent="0.25">
      <c r="A39" t="s">
        <v>815</v>
      </c>
      <c r="B39" t="s">
        <v>461</v>
      </c>
      <c r="C39" t="s">
        <v>471</v>
      </c>
      <c r="D39">
        <f>ROUND(ACOS(COS(RADIANS(90-VLOOKUP(B39,Centerpoints!$A$2:$F$259,5,0)))*COS(RADIANS(90-VLOOKUP(C39,Centerpoints!$A$2:$F$259,5,0)))+SIN(RADIANS(90-VLOOKUP(B39,Centerpoints!$A$2:$F$259,5,0)))*SIN(RADIANS(90-VLOOKUP(C39,Centerpoints!$A$2:$F$259,5,0)))*COS(RADIANS(VLOOKUP(B39,Centerpoints!$A$2:$F$259,6,0)-VLOOKUP(C39,Centerpoints!$A$2:$F$259,6,0))))*6371,0)</f>
        <v>211</v>
      </c>
      <c r="E39" t="str">
        <f>IF(ISNA(VLOOKUP(LEFT(A39,LEN(A39)),$N$2:$N$270,1,0)),IF(D39&gt;'Costs and losses lines'!$E$32,"HVDC","HVAC"),"Subsea")</f>
        <v>HVAC</v>
      </c>
      <c r="F39" s="2">
        <f>((HLOOKUP(E39,'Costs and losses lines'!$B$12:$D$14,2,0)*D39)+(HLOOKUP(E39,'Costs and losses lines'!$B$12:$D$14,3,0)*2))*'Costs and losses lines'!$E$24/1000</f>
        <v>213.15693969</v>
      </c>
      <c r="G39" s="2">
        <f>ROUND(F39+(F39*0.035*$J$3),0)</f>
        <v>512</v>
      </c>
      <c r="H39">
        <f>ROUND((HLOOKUP(E39,'Costs and losses lines'!$B$12:$D$17,4,0)/10000*D39)+(HLOOKUP(E39,'Costs and losses lines'!$B$12:$D$16,5,0)/100),3)</f>
        <v>1.4E-2</v>
      </c>
      <c r="K39" s="9"/>
    </row>
    <row r="40" spans="1:11" x14ac:dyDescent="0.25">
      <c r="A40" t="s">
        <v>816</v>
      </c>
      <c r="B40" t="s">
        <v>438</v>
      </c>
      <c r="C40" t="s">
        <v>440</v>
      </c>
      <c r="D40">
        <f>ROUND(ACOS(COS(RADIANS(90-VLOOKUP(B40,Centerpoints!$A$2:$F$259,5,0)))*COS(RADIANS(90-VLOOKUP(C40,Centerpoints!$A$2:$F$259,5,0)))+SIN(RADIANS(90-VLOOKUP(B40,Centerpoints!$A$2:$F$259,5,0)))*SIN(RADIANS(90-VLOOKUP(C40,Centerpoints!$A$2:$F$259,5,0)))*COS(RADIANS(VLOOKUP(B40,Centerpoints!$A$2:$F$259,6,0)-VLOOKUP(C40,Centerpoints!$A$2:$F$259,6,0))))*6371,0)</f>
        <v>212</v>
      </c>
      <c r="E40" t="str">
        <f>IF(ISNA(VLOOKUP(LEFT(A40,LEN(A40)),$N$2:$N$270,1,0)),IF(D40&gt;'Costs and losses lines'!$E$32,"HVDC","HVAC"),"Subsea")</f>
        <v>HVAC</v>
      </c>
      <c r="F40" s="2">
        <f>((HLOOKUP(E40,'Costs and losses lines'!$B$12:$D$14,2,0)*D40)+(HLOOKUP(E40,'Costs and losses lines'!$B$12:$D$14,3,0)*2))*'Costs and losses lines'!$E$24/1000</f>
        <v>213.79628747999999</v>
      </c>
      <c r="G40" s="2">
        <f>ROUND(F40+(F40*0.035*$J$3),0)</f>
        <v>513</v>
      </c>
      <c r="H40">
        <f>ROUND((HLOOKUP(E40,'Costs and losses lines'!$B$12:$D$17,4,0)/10000*D40)+(HLOOKUP(E40,'Costs and losses lines'!$B$12:$D$16,5,0)/100),3)</f>
        <v>1.4E-2</v>
      </c>
      <c r="K40" s="9"/>
    </row>
    <row r="41" spans="1:11" x14ac:dyDescent="0.25">
      <c r="A41" t="s">
        <v>817</v>
      </c>
      <c r="B41" t="s">
        <v>417</v>
      </c>
      <c r="C41" t="s">
        <v>547</v>
      </c>
      <c r="D41">
        <f>ROUND(ACOS(COS(RADIANS(90-VLOOKUP(B41,Centerpoints!$A$2:$F$259,5,0)))*COS(RADIANS(90-VLOOKUP(C41,Centerpoints!$A$2:$F$259,5,0)))+SIN(RADIANS(90-VLOOKUP(B41,Centerpoints!$A$2:$F$259,5,0)))*SIN(RADIANS(90-VLOOKUP(C41,Centerpoints!$A$2:$F$259,5,0)))*COS(RADIANS(VLOOKUP(B41,Centerpoints!$A$2:$F$259,6,0)-VLOOKUP(C41,Centerpoints!$A$2:$F$259,6,0))))*6371,0)</f>
        <v>212</v>
      </c>
      <c r="E41" t="str">
        <f>IF(ISNA(VLOOKUP(LEFT(A41,LEN(A41)),$N$2:$N$270,1,0)),IF(D41&gt;'Costs and losses lines'!$E$32,"HVDC","HVAC"),"Subsea")</f>
        <v>HVAC</v>
      </c>
      <c r="F41" s="2">
        <f>((HLOOKUP(E41,'Costs and losses lines'!$B$12:$D$14,2,0)*D41)+(HLOOKUP(E41,'Costs and losses lines'!$B$12:$D$14,3,0)*2))*'Costs and losses lines'!$E$24/1000</f>
        <v>213.79628747999999</v>
      </c>
      <c r="G41" s="2">
        <f>ROUND(F41+(F41*0.035*$J$3),0)</f>
        <v>513</v>
      </c>
      <c r="H41">
        <f>ROUND((HLOOKUP(E41,'Costs and losses lines'!$B$12:$D$17,4,0)/10000*D41)+(HLOOKUP(E41,'Costs and losses lines'!$B$12:$D$16,5,0)/100),3)</f>
        <v>1.4E-2</v>
      </c>
      <c r="K41" s="9"/>
    </row>
    <row r="42" spans="1:11" x14ac:dyDescent="0.25">
      <c r="A42" t="s">
        <v>818</v>
      </c>
      <c r="B42" t="s">
        <v>461</v>
      </c>
      <c r="C42" t="s">
        <v>529</v>
      </c>
      <c r="D42">
        <f>ROUND(ACOS(COS(RADIANS(90-VLOOKUP(B42,Centerpoints!$A$2:$F$259,5,0)))*COS(RADIANS(90-VLOOKUP(C42,Centerpoints!$A$2:$F$259,5,0)))+SIN(RADIANS(90-VLOOKUP(B42,Centerpoints!$A$2:$F$259,5,0)))*SIN(RADIANS(90-VLOOKUP(C42,Centerpoints!$A$2:$F$259,5,0)))*COS(RADIANS(VLOOKUP(B42,Centerpoints!$A$2:$F$259,6,0)-VLOOKUP(C42,Centerpoints!$A$2:$F$259,6,0))))*6371,0)</f>
        <v>213</v>
      </c>
      <c r="E42" t="str">
        <f>IF(ISNA(VLOOKUP(LEFT(A42,LEN(A42)),$N$2:$N$270,1,0)),IF(D42&gt;'Costs and losses lines'!$E$32,"HVDC","HVAC"),"Subsea")</f>
        <v>HVAC</v>
      </c>
      <c r="F42" s="2">
        <f>((HLOOKUP(E42,'Costs and losses lines'!$B$12:$D$14,2,0)*D42)+(HLOOKUP(E42,'Costs and losses lines'!$B$12:$D$14,3,0)*2))*'Costs and losses lines'!$E$24/1000</f>
        <v>214.43563527000001</v>
      </c>
      <c r="G42" s="2">
        <f>ROUND(F42+(F42*0.035*$J$3),0)</f>
        <v>515</v>
      </c>
      <c r="H42">
        <f>ROUND((HLOOKUP(E42,'Costs and losses lines'!$B$12:$D$17,4,0)/10000*D42)+(HLOOKUP(E42,'Costs and losses lines'!$B$12:$D$16,5,0)/100),3)</f>
        <v>1.4E-2</v>
      </c>
      <c r="K42" s="9"/>
    </row>
    <row r="43" spans="1:11" x14ac:dyDescent="0.25">
      <c r="A43" t="s">
        <v>819</v>
      </c>
      <c r="B43" t="s">
        <v>401</v>
      </c>
      <c r="C43" t="s">
        <v>455</v>
      </c>
      <c r="D43">
        <f>ROUND(ACOS(COS(RADIANS(90-VLOOKUP(B43,Centerpoints!$A$2:$F$259,5,0)))*COS(RADIANS(90-VLOOKUP(C43,Centerpoints!$A$2:$F$259,5,0)))+SIN(RADIANS(90-VLOOKUP(B43,Centerpoints!$A$2:$F$259,5,0)))*SIN(RADIANS(90-VLOOKUP(C43,Centerpoints!$A$2:$F$259,5,0)))*COS(RADIANS(VLOOKUP(B43,Centerpoints!$A$2:$F$259,6,0)-VLOOKUP(C43,Centerpoints!$A$2:$F$259,6,0))))*6371,0)</f>
        <v>217</v>
      </c>
      <c r="E43" t="str">
        <f>IF(ISNA(VLOOKUP(LEFT(A43,LEN(A43)),$N$2:$N$270,1,0)),IF(D43&gt;'Costs and losses lines'!$E$32,"HVDC","HVAC"),"Subsea")</f>
        <v>HVAC</v>
      </c>
      <c r="F43" s="2">
        <f>((HLOOKUP(E43,'Costs and losses lines'!$B$12:$D$14,2,0)*D43)+(HLOOKUP(E43,'Costs and losses lines'!$B$12:$D$14,3,0)*2))*'Costs and losses lines'!$E$24/1000</f>
        <v>216.99302642999999</v>
      </c>
      <c r="G43" s="2">
        <f>ROUND(F43+(F43*0.035*$J$3),0)</f>
        <v>521</v>
      </c>
      <c r="H43">
        <f>ROUND((HLOOKUP(E43,'Costs and losses lines'!$B$12:$D$17,4,0)/10000*D43)+(HLOOKUP(E43,'Costs and losses lines'!$B$12:$D$16,5,0)/100),3)</f>
        <v>1.4999999999999999E-2</v>
      </c>
      <c r="K43" s="9"/>
    </row>
    <row r="44" spans="1:11" x14ac:dyDescent="0.25">
      <c r="A44" t="s">
        <v>820</v>
      </c>
      <c r="B44" t="s">
        <v>454</v>
      </c>
      <c r="C44" t="s">
        <v>436</v>
      </c>
      <c r="D44">
        <f>ROUND(ACOS(COS(RADIANS(90-VLOOKUP(B44,Centerpoints!$A$2:$F$259,5,0)))*COS(RADIANS(90-VLOOKUP(C44,Centerpoints!$A$2:$F$259,5,0)))+SIN(RADIANS(90-VLOOKUP(B44,Centerpoints!$A$2:$F$259,5,0)))*SIN(RADIANS(90-VLOOKUP(C44,Centerpoints!$A$2:$F$259,5,0)))*COS(RADIANS(VLOOKUP(B44,Centerpoints!$A$2:$F$259,6,0)-VLOOKUP(C44,Centerpoints!$A$2:$F$259,6,0))))*6371,0)</f>
        <v>219</v>
      </c>
      <c r="E44" t="str">
        <f>IF(ISNA(VLOOKUP(LEFT(A44,LEN(A44)),$N$2:$N$270,1,0)),IF(D44&gt;'Costs and losses lines'!$E$32,"HVDC","HVAC"),"Subsea")</f>
        <v>HVAC</v>
      </c>
      <c r="F44" s="2">
        <f>((HLOOKUP(E44,'Costs and losses lines'!$B$12:$D$14,2,0)*D44)+(HLOOKUP(E44,'Costs and losses lines'!$B$12:$D$14,3,0)*2))*'Costs and losses lines'!$E$24/1000</f>
        <v>218.27172200999999</v>
      </c>
      <c r="G44" s="2">
        <f>ROUND(F44+(F44*0.035*$J$3),0)</f>
        <v>524</v>
      </c>
      <c r="H44">
        <f>ROUND((HLOOKUP(E44,'Costs and losses lines'!$B$12:$D$17,4,0)/10000*D44)+(HLOOKUP(E44,'Costs and losses lines'!$B$12:$D$16,5,0)/100),3)</f>
        <v>1.4999999999999999E-2</v>
      </c>
      <c r="K44" s="9"/>
    </row>
    <row r="45" spans="1:11" x14ac:dyDescent="0.25">
      <c r="A45" t="s">
        <v>821</v>
      </c>
      <c r="B45" t="s">
        <v>395</v>
      </c>
      <c r="C45" t="s">
        <v>531</v>
      </c>
      <c r="D45">
        <f>ROUND(ACOS(COS(RADIANS(90-VLOOKUP(B45,Centerpoints!$A$2:$F$259,5,0)))*COS(RADIANS(90-VLOOKUP(C45,Centerpoints!$A$2:$F$259,5,0)))+SIN(RADIANS(90-VLOOKUP(B45,Centerpoints!$A$2:$F$259,5,0)))*SIN(RADIANS(90-VLOOKUP(C45,Centerpoints!$A$2:$F$259,5,0)))*COS(RADIANS(VLOOKUP(B45,Centerpoints!$A$2:$F$259,6,0)-VLOOKUP(C45,Centerpoints!$A$2:$F$259,6,0))))*6371,0)</f>
        <v>223</v>
      </c>
      <c r="E45" t="str">
        <f>IF(ISNA(VLOOKUP(LEFT(A45,LEN(A45)),$N$2:$N$270,1,0)),IF(D45&gt;'Costs and losses lines'!$E$32,"HVDC","HVAC"),"Subsea")</f>
        <v>HVAC</v>
      </c>
      <c r="F45" s="2">
        <f>((HLOOKUP(E45,'Costs and losses lines'!$B$12:$D$14,2,0)*D45)+(HLOOKUP(E45,'Costs and losses lines'!$B$12:$D$14,3,0)*2))*'Costs and losses lines'!$E$24/1000</f>
        <v>220.82911317</v>
      </c>
      <c r="G45" s="2">
        <f>ROUND(F45+(F45*0.035*$J$3),0)</f>
        <v>530</v>
      </c>
      <c r="H45">
        <f>ROUND((HLOOKUP(E45,'Costs and losses lines'!$B$12:$D$17,4,0)/10000*D45)+(HLOOKUP(E45,'Costs and losses lines'!$B$12:$D$16,5,0)/100),3)</f>
        <v>1.4999999999999999E-2</v>
      </c>
      <c r="K45" s="9"/>
    </row>
    <row r="46" spans="1:11" x14ac:dyDescent="0.25">
      <c r="A46" t="s">
        <v>822</v>
      </c>
      <c r="B46" t="s">
        <v>589</v>
      </c>
      <c r="C46" t="s">
        <v>593</v>
      </c>
      <c r="D46">
        <f>ROUND(ACOS(COS(RADIANS(90-VLOOKUP(B46,Centerpoints!$A$2:$F$259,5,0)))*COS(RADIANS(90-VLOOKUP(C46,Centerpoints!$A$2:$F$259,5,0)))+SIN(RADIANS(90-VLOOKUP(B46,Centerpoints!$A$2:$F$259,5,0)))*SIN(RADIANS(90-VLOOKUP(C46,Centerpoints!$A$2:$F$259,5,0)))*COS(RADIANS(VLOOKUP(B46,Centerpoints!$A$2:$F$259,6,0)-VLOOKUP(C46,Centerpoints!$A$2:$F$259,6,0))))*6371,0)</f>
        <v>234</v>
      </c>
      <c r="E46" t="str">
        <f>IF(ISNA(VLOOKUP(LEFT(A46,LEN(A46)),$N$2:$N$270,1,0)),IF(D46&gt;'Costs and losses lines'!$E$32,"HVDC","HVAC"),"Subsea")</f>
        <v>HVAC</v>
      </c>
      <c r="F46" s="2">
        <f>((HLOOKUP(E46,'Costs and losses lines'!$B$12:$D$14,2,0)*D46)+(HLOOKUP(E46,'Costs and losses lines'!$B$12:$D$14,3,0)*2))*'Costs and losses lines'!$E$24/1000</f>
        <v>227.86193885999998</v>
      </c>
      <c r="G46" s="2">
        <f>ROUND(F46+(F46*0.035*$J$3),0)</f>
        <v>547</v>
      </c>
      <c r="H46">
        <f>ROUND((HLOOKUP(E46,'Costs and losses lines'!$B$12:$D$17,4,0)/10000*D46)+(HLOOKUP(E46,'Costs and losses lines'!$B$12:$D$16,5,0)/100),3)</f>
        <v>1.6E-2</v>
      </c>
      <c r="K46" s="9"/>
    </row>
    <row r="47" spans="1:11" x14ac:dyDescent="0.25">
      <c r="A47" t="s">
        <v>823</v>
      </c>
      <c r="B47" t="s">
        <v>594</v>
      </c>
      <c r="C47" t="s">
        <v>610</v>
      </c>
      <c r="D47">
        <f>ROUND(ACOS(COS(RADIANS(90-VLOOKUP(B47,Centerpoints!$A$2:$F$259,5,0)))*COS(RADIANS(90-VLOOKUP(C47,Centerpoints!$A$2:$F$259,5,0)))+SIN(RADIANS(90-VLOOKUP(B47,Centerpoints!$A$2:$F$259,5,0)))*SIN(RADIANS(90-VLOOKUP(C47,Centerpoints!$A$2:$F$259,5,0)))*COS(RADIANS(VLOOKUP(B47,Centerpoints!$A$2:$F$259,6,0)-VLOOKUP(C47,Centerpoints!$A$2:$F$259,6,0))))*6371,0)</f>
        <v>240</v>
      </c>
      <c r="E47" t="str">
        <f>IF(ISNA(VLOOKUP(LEFT(A47,LEN(A47)),$N$2:$N$270,1,0)),IF(D47&gt;'Costs and losses lines'!$E$32,"HVDC","HVAC"),"Subsea")</f>
        <v>HVAC</v>
      </c>
      <c r="F47" s="2">
        <f>((HLOOKUP(E47,'Costs and losses lines'!$B$12:$D$14,2,0)*D47)+(HLOOKUP(E47,'Costs and losses lines'!$B$12:$D$14,3,0)*2))*'Costs and losses lines'!$E$24/1000</f>
        <v>231.69802559999999</v>
      </c>
      <c r="G47" s="2">
        <f>ROUND(F47+(F47*0.035*$J$3),0)</f>
        <v>556</v>
      </c>
      <c r="H47">
        <f>ROUND((HLOOKUP(E47,'Costs and losses lines'!$B$12:$D$17,4,0)/10000*D47)+(HLOOKUP(E47,'Costs and losses lines'!$B$12:$D$16,5,0)/100),3)</f>
        <v>1.6E-2</v>
      </c>
      <c r="K47" s="9"/>
    </row>
    <row r="48" spans="1:11" x14ac:dyDescent="0.25">
      <c r="A48" t="s">
        <v>824</v>
      </c>
      <c r="B48" t="s">
        <v>454</v>
      </c>
      <c r="C48" t="s">
        <v>495</v>
      </c>
      <c r="D48">
        <f>ROUND(ACOS(COS(RADIANS(90-VLOOKUP(B48,Centerpoints!$A$2:$F$259,5,0)))*COS(RADIANS(90-VLOOKUP(C48,Centerpoints!$A$2:$F$259,5,0)))+SIN(RADIANS(90-VLOOKUP(B48,Centerpoints!$A$2:$F$259,5,0)))*SIN(RADIANS(90-VLOOKUP(C48,Centerpoints!$A$2:$F$259,5,0)))*COS(RADIANS(VLOOKUP(B48,Centerpoints!$A$2:$F$259,6,0)-VLOOKUP(C48,Centerpoints!$A$2:$F$259,6,0))))*6371,0)</f>
        <v>240</v>
      </c>
      <c r="E48" t="str">
        <f>IF(ISNA(VLOOKUP(LEFT(A48,LEN(A48)),$N$2:$N$270,1,0)),IF(D48&gt;'Costs and losses lines'!$E$32,"HVDC","HVAC"),"Subsea")</f>
        <v>HVAC</v>
      </c>
      <c r="F48" s="2">
        <f>((HLOOKUP(E48,'Costs and losses lines'!$B$12:$D$14,2,0)*D48)+(HLOOKUP(E48,'Costs and losses lines'!$B$12:$D$14,3,0)*2))*'Costs and losses lines'!$E$24/1000</f>
        <v>231.69802559999999</v>
      </c>
      <c r="G48" s="2">
        <f>ROUND(F48+(F48*0.035*$J$3),0)</f>
        <v>556</v>
      </c>
      <c r="H48">
        <f>ROUND((HLOOKUP(E48,'Costs and losses lines'!$B$12:$D$17,4,0)/10000*D48)+(HLOOKUP(E48,'Costs and losses lines'!$B$12:$D$16,5,0)/100),3)</f>
        <v>1.6E-2</v>
      </c>
      <c r="K48" s="9"/>
    </row>
    <row r="49" spans="1:11" x14ac:dyDescent="0.25">
      <c r="A49" t="s">
        <v>825</v>
      </c>
      <c r="B49" t="s">
        <v>401</v>
      </c>
      <c r="C49" t="s">
        <v>430</v>
      </c>
      <c r="D49">
        <f>ROUND(ACOS(COS(RADIANS(90-VLOOKUP(B49,Centerpoints!$A$2:$F$259,5,0)))*COS(RADIANS(90-VLOOKUP(C49,Centerpoints!$A$2:$F$259,5,0)))+SIN(RADIANS(90-VLOOKUP(B49,Centerpoints!$A$2:$F$259,5,0)))*SIN(RADIANS(90-VLOOKUP(C49,Centerpoints!$A$2:$F$259,5,0)))*COS(RADIANS(VLOOKUP(B49,Centerpoints!$A$2:$F$259,6,0)-VLOOKUP(C49,Centerpoints!$A$2:$F$259,6,0))))*6371,0)</f>
        <v>251</v>
      </c>
      <c r="E49" t="str">
        <f>IF(ISNA(VLOOKUP(LEFT(A49,LEN(A49)),$N$2:$N$270,1,0)),IF(D49&gt;'Costs and losses lines'!$E$32,"HVDC","HVAC"),"Subsea")</f>
        <v>HVAC</v>
      </c>
      <c r="F49" s="2">
        <f>((HLOOKUP(E49,'Costs and losses lines'!$B$12:$D$14,2,0)*D49)+(HLOOKUP(E49,'Costs and losses lines'!$B$12:$D$14,3,0)*2))*'Costs and losses lines'!$E$24/1000</f>
        <v>238.73085129</v>
      </c>
      <c r="G49" s="2">
        <f>ROUND(F49+(F49*0.035*$J$3),0)</f>
        <v>573</v>
      </c>
      <c r="H49">
        <f>ROUND((HLOOKUP(E49,'Costs and losses lines'!$B$12:$D$17,4,0)/10000*D49)+(HLOOKUP(E49,'Costs and losses lines'!$B$12:$D$16,5,0)/100),3)</f>
        <v>1.7000000000000001E-2</v>
      </c>
      <c r="K49" s="9"/>
    </row>
    <row r="50" spans="1:11" x14ac:dyDescent="0.25">
      <c r="A50" t="s">
        <v>826</v>
      </c>
      <c r="B50" t="s">
        <v>404</v>
      </c>
      <c r="C50" t="s">
        <v>611</v>
      </c>
      <c r="D50">
        <f>ROUND(ACOS(COS(RADIANS(90-VLOOKUP(B50,Centerpoints!$A$2:$F$259,5,0)))*COS(RADIANS(90-VLOOKUP(C50,Centerpoints!$A$2:$F$259,5,0)))+SIN(RADIANS(90-VLOOKUP(B50,Centerpoints!$A$2:$F$259,5,0)))*SIN(RADIANS(90-VLOOKUP(C50,Centerpoints!$A$2:$F$259,5,0)))*COS(RADIANS(VLOOKUP(B50,Centerpoints!$A$2:$F$259,6,0)-VLOOKUP(C50,Centerpoints!$A$2:$F$259,6,0))))*6371,0)</f>
        <v>253</v>
      </c>
      <c r="E50" t="str">
        <f>IF(ISNA(VLOOKUP(LEFT(A50,LEN(A50)),$N$2:$N$270,1,0)),IF(D50&gt;'Costs and losses lines'!$E$32,"HVDC","HVAC"),"Subsea")</f>
        <v>HVAC</v>
      </c>
      <c r="F50" s="2">
        <f>((HLOOKUP(E50,'Costs and losses lines'!$B$12:$D$14,2,0)*D50)+(HLOOKUP(E50,'Costs and losses lines'!$B$12:$D$14,3,0)*2))*'Costs and losses lines'!$E$24/1000</f>
        <v>240.00954686999998</v>
      </c>
      <c r="G50" s="2">
        <f>ROUND(F50+(F50*0.035*$J$3),0)</f>
        <v>576</v>
      </c>
      <c r="H50">
        <f>ROUND((HLOOKUP(E50,'Costs and losses lines'!$B$12:$D$17,4,0)/10000*D50)+(HLOOKUP(E50,'Costs and losses lines'!$B$12:$D$16,5,0)/100),3)</f>
        <v>1.7000000000000001E-2</v>
      </c>
      <c r="K50" s="9"/>
    </row>
    <row r="51" spans="1:11" x14ac:dyDescent="0.25">
      <c r="A51" t="s">
        <v>827</v>
      </c>
      <c r="B51" t="s">
        <v>433</v>
      </c>
      <c r="C51" t="s">
        <v>453</v>
      </c>
      <c r="D51">
        <f>ROUND(ACOS(COS(RADIANS(90-VLOOKUP(B51,Centerpoints!$A$2:$F$259,5,0)))*COS(RADIANS(90-VLOOKUP(C51,Centerpoints!$A$2:$F$259,5,0)))+SIN(RADIANS(90-VLOOKUP(B51,Centerpoints!$A$2:$F$259,5,0)))*SIN(RADIANS(90-VLOOKUP(C51,Centerpoints!$A$2:$F$259,5,0)))*COS(RADIANS(VLOOKUP(B51,Centerpoints!$A$2:$F$259,6,0)-VLOOKUP(C51,Centerpoints!$A$2:$F$259,6,0))))*6371,0)</f>
        <v>257</v>
      </c>
      <c r="E51" t="str">
        <f>IF(ISNA(VLOOKUP(LEFT(A51,LEN(A51)),$N$2:$N$270,1,0)),IF(D51&gt;'Costs and losses lines'!$E$32,"HVDC","HVAC"),"Subsea")</f>
        <v>HVAC</v>
      </c>
      <c r="F51" s="2">
        <f>((HLOOKUP(E51,'Costs and losses lines'!$B$12:$D$14,2,0)*D51)+(HLOOKUP(E51,'Costs and losses lines'!$B$12:$D$14,3,0)*2))*'Costs and losses lines'!$E$24/1000</f>
        <v>242.56693802999999</v>
      </c>
      <c r="G51" s="2">
        <f>ROUND(F51+(F51*0.035*$J$3),0)</f>
        <v>582</v>
      </c>
      <c r="H51">
        <f>ROUND((HLOOKUP(E51,'Costs and losses lines'!$B$12:$D$17,4,0)/10000*D51)+(HLOOKUP(E51,'Costs and losses lines'!$B$12:$D$16,5,0)/100),3)</f>
        <v>1.7000000000000001E-2</v>
      </c>
      <c r="K51" s="9"/>
    </row>
    <row r="52" spans="1:11" x14ac:dyDescent="0.25">
      <c r="A52" t="s">
        <v>828</v>
      </c>
      <c r="B52" t="s">
        <v>406</v>
      </c>
      <c r="C52" t="s">
        <v>442</v>
      </c>
      <c r="D52">
        <f>ROUND(ACOS(COS(RADIANS(90-VLOOKUP(B52,Centerpoints!$A$2:$F$259,5,0)))*COS(RADIANS(90-VLOOKUP(C52,Centerpoints!$A$2:$F$259,5,0)))+SIN(RADIANS(90-VLOOKUP(B52,Centerpoints!$A$2:$F$259,5,0)))*SIN(RADIANS(90-VLOOKUP(C52,Centerpoints!$A$2:$F$259,5,0)))*COS(RADIANS(VLOOKUP(B52,Centerpoints!$A$2:$F$259,6,0)-VLOOKUP(C52,Centerpoints!$A$2:$F$259,6,0))))*6371,0)</f>
        <v>261</v>
      </c>
      <c r="E52" t="str">
        <f>IF(ISNA(VLOOKUP(LEFT(A52,LEN(A52)),$N$2:$N$270,1,0)),IF(D52&gt;'Costs and losses lines'!$E$32,"HVDC","HVAC"),"Subsea")</f>
        <v>HVAC</v>
      </c>
      <c r="F52" s="2">
        <f>((HLOOKUP(E52,'Costs and losses lines'!$B$12:$D$14,2,0)*D52)+(HLOOKUP(E52,'Costs and losses lines'!$B$12:$D$14,3,0)*2))*'Costs and losses lines'!$E$24/1000</f>
        <v>245.12432919</v>
      </c>
      <c r="G52" s="2">
        <f>ROUND(F52+(F52*0.035*$J$3),0)</f>
        <v>588</v>
      </c>
      <c r="H52">
        <f>ROUND((HLOOKUP(E52,'Costs and losses lines'!$B$12:$D$17,4,0)/10000*D52)+(HLOOKUP(E52,'Costs and losses lines'!$B$12:$D$16,5,0)/100),3)</f>
        <v>1.7999999999999999E-2</v>
      </c>
      <c r="K52" s="9"/>
    </row>
    <row r="53" spans="1:11" x14ac:dyDescent="0.25">
      <c r="A53" t="s">
        <v>829</v>
      </c>
      <c r="B53" t="s">
        <v>592</v>
      </c>
      <c r="C53" t="s">
        <v>595</v>
      </c>
      <c r="D53">
        <f>ROUND(ACOS(COS(RADIANS(90-VLOOKUP(B53,Centerpoints!$A$2:$F$259,5,0)))*COS(RADIANS(90-VLOOKUP(C53,Centerpoints!$A$2:$F$259,5,0)))+SIN(RADIANS(90-VLOOKUP(B53,Centerpoints!$A$2:$F$259,5,0)))*SIN(RADIANS(90-VLOOKUP(C53,Centerpoints!$A$2:$F$259,5,0)))*COS(RADIANS(VLOOKUP(B53,Centerpoints!$A$2:$F$259,6,0)-VLOOKUP(C53,Centerpoints!$A$2:$F$259,6,0))))*6371,0)</f>
        <v>262</v>
      </c>
      <c r="E53" t="str">
        <f>IF(ISNA(VLOOKUP(LEFT(A53,LEN(A53)),$N$2:$N$270,1,0)),IF(D53&gt;'Costs and losses lines'!$E$32,"HVDC","HVAC"),"Subsea")</f>
        <v>HVAC</v>
      </c>
      <c r="F53" s="2">
        <f>((HLOOKUP(E53,'Costs and losses lines'!$B$12:$D$14,2,0)*D53)+(HLOOKUP(E53,'Costs and losses lines'!$B$12:$D$14,3,0)*2))*'Costs and losses lines'!$E$24/1000</f>
        <v>245.76367697999999</v>
      </c>
      <c r="G53" s="2">
        <f>ROUND(F53+(F53*0.035*$J$3),0)</f>
        <v>590</v>
      </c>
      <c r="H53">
        <f>ROUND((HLOOKUP(E53,'Costs and losses lines'!$B$12:$D$17,4,0)/10000*D53)+(HLOOKUP(E53,'Costs and losses lines'!$B$12:$D$16,5,0)/100),3)</f>
        <v>1.7999999999999999E-2</v>
      </c>
      <c r="K53" s="9"/>
    </row>
    <row r="54" spans="1:11" x14ac:dyDescent="0.25">
      <c r="A54" t="s">
        <v>830</v>
      </c>
      <c r="B54" t="s">
        <v>475</v>
      </c>
      <c r="C54" t="s">
        <v>470</v>
      </c>
      <c r="D54">
        <f>ROUND(ACOS(COS(RADIANS(90-VLOOKUP(B54,Centerpoints!$A$2:$F$259,5,0)))*COS(RADIANS(90-VLOOKUP(C54,Centerpoints!$A$2:$F$259,5,0)))+SIN(RADIANS(90-VLOOKUP(B54,Centerpoints!$A$2:$F$259,5,0)))*SIN(RADIANS(90-VLOOKUP(C54,Centerpoints!$A$2:$F$259,5,0)))*COS(RADIANS(VLOOKUP(B54,Centerpoints!$A$2:$F$259,6,0)-VLOOKUP(C54,Centerpoints!$A$2:$F$259,6,0))))*6371,0)</f>
        <v>263</v>
      </c>
      <c r="E54" t="str">
        <f>IF(ISNA(VLOOKUP(LEFT(A54,LEN(A54)),$N$2:$N$270,1,0)),IF(D54&gt;'Costs and losses lines'!$E$32,"HVDC","HVAC"),"Subsea")</f>
        <v>HVAC</v>
      </c>
      <c r="F54" s="2">
        <f>((HLOOKUP(E54,'Costs and losses lines'!$B$12:$D$14,2,0)*D54)+(HLOOKUP(E54,'Costs and losses lines'!$B$12:$D$14,3,0)*2))*'Costs and losses lines'!$E$24/1000</f>
        <v>246.40302477</v>
      </c>
      <c r="G54" s="2">
        <f>ROUND(F54+(F54*0.035*$J$3),0)</f>
        <v>591</v>
      </c>
      <c r="H54">
        <f>ROUND((HLOOKUP(E54,'Costs and losses lines'!$B$12:$D$17,4,0)/10000*D54)+(HLOOKUP(E54,'Costs and losses lines'!$B$12:$D$16,5,0)/100),3)</f>
        <v>1.7999999999999999E-2</v>
      </c>
      <c r="K54" s="9"/>
    </row>
    <row r="55" spans="1:11" x14ac:dyDescent="0.25">
      <c r="A55" t="s">
        <v>831</v>
      </c>
      <c r="B55" t="s">
        <v>587</v>
      </c>
      <c r="C55" t="s">
        <v>606</v>
      </c>
      <c r="D55">
        <f>ROUND(ACOS(COS(RADIANS(90-VLOOKUP(B55,Centerpoints!$A$2:$F$259,5,0)))*COS(RADIANS(90-VLOOKUP(C55,Centerpoints!$A$2:$F$259,5,0)))+SIN(RADIANS(90-VLOOKUP(B55,Centerpoints!$A$2:$F$259,5,0)))*SIN(RADIANS(90-VLOOKUP(C55,Centerpoints!$A$2:$F$259,5,0)))*COS(RADIANS(VLOOKUP(B55,Centerpoints!$A$2:$F$259,6,0)-VLOOKUP(C55,Centerpoints!$A$2:$F$259,6,0))))*6371,0)</f>
        <v>265</v>
      </c>
      <c r="E55" t="str">
        <f>IF(ISNA(VLOOKUP(LEFT(A55,LEN(A55)),$N$2:$N$270,1,0)),IF(D55&gt;'Costs and losses lines'!$E$32,"HVDC","HVAC"),"Subsea")</f>
        <v>HVAC</v>
      </c>
      <c r="F55" s="2">
        <f>((HLOOKUP(E55,'Costs and losses lines'!$B$12:$D$14,2,0)*D55)+(HLOOKUP(E55,'Costs and losses lines'!$B$12:$D$14,3,0)*2))*'Costs and losses lines'!$E$24/1000</f>
        <v>247.68172034999998</v>
      </c>
      <c r="G55" s="2">
        <f>ROUND(F55+(F55*0.035*$J$3),0)</f>
        <v>594</v>
      </c>
      <c r="H55">
        <f>ROUND((HLOOKUP(E55,'Costs and losses lines'!$B$12:$D$17,4,0)/10000*D55)+(HLOOKUP(E55,'Costs and losses lines'!$B$12:$D$16,5,0)/100),3)</f>
        <v>1.7999999999999999E-2</v>
      </c>
      <c r="K55" s="9"/>
    </row>
    <row r="56" spans="1:11" x14ac:dyDescent="0.25">
      <c r="A56" t="s">
        <v>832</v>
      </c>
      <c r="B56" t="s">
        <v>578</v>
      </c>
      <c r="C56" t="s">
        <v>587</v>
      </c>
      <c r="D56">
        <f>ROUND(ACOS(COS(RADIANS(90-VLOOKUP(B56,Centerpoints!$A$2:$F$259,5,0)))*COS(RADIANS(90-VLOOKUP(C56,Centerpoints!$A$2:$F$259,5,0)))+SIN(RADIANS(90-VLOOKUP(B56,Centerpoints!$A$2:$F$259,5,0)))*SIN(RADIANS(90-VLOOKUP(C56,Centerpoints!$A$2:$F$259,5,0)))*COS(RADIANS(VLOOKUP(B56,Centerpoints!$A$2:$F$259,6,0)-VLOOKUP(C56,Centerpoints!$A$2:$F$259,6,0))))*6371,0)</f>
        <v>266</v>
      </c>
      <c r="E56" t="str">
        <f>IF(ISNA(VLOOKUP(LEFT(A56,LEN(A56)),$N$2:$N$270,1,0)),IF(D56&gt;'Costs and losses lines'!$E$32,"HVDC","HVAC"),"Subsea")</f>
        <v>HVAC</v>
      </c>
      <c r="F56" s="2">
        <f>((HLOOKUP(E56,'Costs and losses lines'!$B$12:$D$14,2,0)*D56)+(HLOOKUP(E56,'Costs and losses lines'!$B$12:$D$14,3,0)*2))*'Costs and losses lines'!$E$24/1000</f>
        <v>248.32106813999999</v>
      </c>
      <c r="G56" s="2">
        <f>ROUND(F56+(F56*0.035*$J$3),0)</f>
        <v>596</v>
      </c>
      <c r="H56">
        <f>ROUND((HLOOKUP(E56,'Costs and losses lines'!$B$12:$D$17,4,0)/10000*D56)+(HLOOKUP(E56,'Costs and losses lines'!$B$12:$D$16,5,0)/100),3)</f>
        <v>1.7999999999999999E-2</v>
      </c>
      <c r="K56" s="9"/>
    </row>
    <row r="57" spans="1:11" x14ac:dyDescent="0.25">
      <c r="A57" t="s">
        <v>833</v>
      </c>
      <c r="B57" t="s">
        <v>616</v>
      </c>
      <c r="C57" t="s">
        <v>620</v>
      </c>
      <c r="D57">
        <f>ROUND(ACOS(COS(RADIANS(90-VLOOKUP(B57,Centerpoints!$A$2:$F$259,5,0)))*COS(RADIANS(90-VLOOKUP(C57,Centerpoints!$A$2:$F$259,5,0)))+SIN(RADIANS(90-VLOOKUP(B57,Centerpoints!$A$2:$F$259,5,0)))*SIN(RADIANS(90-VLOOKUP(C57,Centerpoints!$A$2:$F$259,5,0)))*COS(RADIANS(VLOOKUP(B57,Centerpoints!$A$2:$F$259,6,0)-VLOOKUP(C57,Centerpoints!$A$2:$F$259,6,0))))*6371,0)</f>
        <v>267</v>
      </c>
      <c r="E57" t="str">
        <f>IF(ISNA(VLOOKUP(LEFT(A57,LEN(A57)),$N$2:$N$270,1,0)),IF(D57&gt;'Costs and losses lines'!$E$32,"HVDC","HVAC"),"Subsea")</f>
        <v>HVAC</v>
      </c>
      <c r="F57" s="2">
        <f>((HLOOKUP(E57,'Costs and losses lines'!$B$12:$D$14,2,0)*D57)+(HLOOKUP(E57,'Costs and losses lines'!$B$12:$D$14,3,0)*2))*'Costs and losses lines'!$E$24/1000</f>
        <v>248.96041592999998</v>
      </c>
      <c r="G57" s="2">
        <f>ROUND(F57+(F57*0.035*$J$3),0)</f>
        <v>598</v>
      </c>
      <c r="H57">
        <f>ROUND((HLOOKUP(E57,'Costs and losses lines'!$B$12:$D$17,4,0)/10000*D57)+(HLOOKUP(E57,'Costs and losses lines'!$B$12:$D$16,5,0)/100),3)</f>
        <v>1.7999999999999999E-2</v>
      </c>
      <c r="K57" s="9"/>
    </row>
    <row r="58" spans="1:11" x14ac:dyDescent="0.25">
      <c r="A58" t="s">
        <v>834</v>
      </c>
      <c r="B58" t="s">
        <v>644</v>
      </c>
      <c r="C58" t="s">
        <v>645</v>
      </c>
      <c r="D58">
        <f>ROUND(ACOS(COS(RADIANS(90-VLOOKUP(B58,Centerpoints!$A$2:$F$259,5,0)))*COS(RADIANS(90-VLOOKUP(C58,Centerpoints!$A$2:$F$259,5,0)))+SIN(RADIANS(90-VLOOKUP(B58,Centerpoints!$A$2:$F$259,5,0)))*SIN(RADIANS(90-VLOOKUP(C58,Centerpoints!$A$2:$F$259,5,0)))*COS(RADIANS(VLOOKUP(B58,Centerpoints!$A$2:$F$259,6,0)-VLOOKUP(C58,Centerpoints!$A$2:$F$259,6,0))))*6371,0)</f>
        <v>267</v>
      </c>
      <c r="E58" t="str">
        <f>IF(ISNA(VLOOKUP(LEFT(A58,LEN(A58)),$N$2:$N$270,1,0)),IF(D58&gt;'Costs and losses lines'!$E$32,"HVDC","HVAC"),"Subsea")</f>
        <v>HVAC</v>
      </c>
      <c r="F58" s="2">
        <f>((HLOOKUP(E58,'Costs and losses lines'!$B$12:$D$14,2,0)*D58)+(HLOOKUP(E58,'Costs and losses lines'!$B$12:$D$14,3,0)*2))*'Costs and losses lines'!$E$24/1000</f>
        <v>248.96041592999998</v>
      </c>
      <c r="G58" s="2">
        <f>ROUND(F58+(F58*0.035*$J$3),0)</f>
        <v>598</v>
      </c>
      <c r="H58">
        <f>ROUND((HLOOKUP(E58,'Costs and losses lines'!$B$12:$D$17,4,0)/10000*D58)+(HLOOKUP(E58,'Costs and losses lines'!$B$12:$D$16,5,0)/100),3)</f>
        <v>1.7999999999999999E-2</v>
      </c>
      <c r="K58" s="9"/>
    </row>
    <row r="59" spans="1:11" x14ac:dyDescent="0.25">
      <c r="A59" t="s">
        <v>835</v>
      </c>
      <c r="B59" t="s">
        <v>594</v>
      </c>
      <c r="C59" t="s">
        <v>602</v>
      </c>
      <c r="D59">
        <f>ROUND(ACOS(COS(RADIANS(90-VLOOKUP(B59,Centerpoints!$A$2:$F$259,5,0)))*COS(RADIANS(90-VLOOKUP(C59,Centerpoints!$A$2:$F$259,5,0)))+SIN(RADIANS(90-VLOOKUP(B59,Centerpoints!$A$2:$F$259,5,0)))*SIN(RADIANS(90-VLOOKUP(C59,Centerpoints!$A$2:$F$259,5,0)))*COS(RADIANS(VLOOKUP(B59,Centerpoints!$A$2:$F$259,6,0)-VLOOKUP(C59,Centerpoints!$A$2:$F$259,6,0))))*6371,0)</f>
        <v>268</v>
      </c>
      <c r="E59" t="str">
        <f>IF(ISNA(VLOOKUP(LEFT(A59,LEN(A59)),$N$2:$N$270,1,0)),IF(D59&gt;'Costs and losses lines'!$E$32,"HVDC","HVAC"),"Subsea")</f>
        <v>HVAC</v>
      </c>
      <c r="F59" s="2">
        <f>((HLOOKUP(E59,'Costs and losses lines'!$B$12:$D$14,2,0)*D59)+(HLOOKUP(E59,'Costs and losses lines'!$B$12:$D$14,3,0)*2))*'Costs and losses lines'!$E$24/1000</f>
        <v>249.59976372</v>
      </c>
      <c r="G59" s="2">
        <f>ROUND(F59+(F59*0.035*$J$3),0)</f>
        <v>599</v>
      </c>
      <c r="H59">
        <f>ROUND((HLOOKUP(E59,'Costs and losses lines'!$B$12:$D$17,4,0)/10000*D59)+(HLOOKUP(E59,'Costs and losses lines'!$B$12:$D$16,5,0)/100),3)</f>
        <v>1.7999999999999999E-2</v>
      </c>
      <c r="K59" s="9"/>
    </row>
    <row r="60" spans="1:11" x14ac:dyDescent="0.25">
      <c r="A60" t="s">
        <v>836</v>
      </c>
      <c r="B60" t="s">
        <v>412</v>
      </c>
      <c r="C60" t="s">
        <v>520</v>
      </c>
      <c r="D60">
        <f>ROUND(ACOS(COS(RADIANS(90-VLOOKUP(B60,Centerpoints!$A$2:$F$259,5,0)))*COS(RADIANS(90-VLOOKUP(C60,Centerpoints!$A$2:$F$259,5,0)))+SIN(RADIANS(90-VLOOKUP(B60,Centerpoints!$A$2:$F$259,5,0)))*SIN(RADIANS(90-VLOOKUP(C60,Centerpoints!$A$2:$F$259,5,0)))*COS(RADIANS(VLOOKUP(B60,Centerpoints!$A$2:$F$259,6,0)-VLOOKUP(C60,Centerpoints!$A$2:$F$259,6,0))))*6371,0)</f>
        <v>272</v>
      </c>
      <c r="E60" t="str">
        <f>IF(ISNA(VLOOKUP(LEFT(A60,LEN(A60)),$N$2:$N$270,1,0)),IF(D60&gt;'Costs and losses lines'!$E$32,"HVDC","HVAC"),"Subsea")</f>
        <v>HVAC</v>
      </c>
      <c r="F60" s="2">
        <f>((HLOOKUP(E60,'Costs and losses lines'!$B$12:$D$14,2,0)*D60)+(HLOOKUP(E60,'Costs and losses lines'!$B$12:$D$14,3,0)*2))*'Costs and losses lines'!$E$24/1000</f>
        <v>252.15715487999998</v>
      </c>
      <c r="G60" s="2">
        <f>ROUND(F60+(F60*0.035*$J$3),0)</f>
        <v>605</v>
      </c>
      <c r="H60">
        <f>ROUND((HLOOKUP(E60,'Costs and losses lines'!$B$12:$D$17,4,0)/10000*D60)+(HLOOKUP(E60,'Costs and losses lines'!$B$12:$D$16,5,0)/100),3)</f>
        <v>1.7999999999999999E-2</v>
      </c>
      <c r="K60" s="9"/>
    </row>
    <row r="61" spans="1:11" x14ac:dyDescent="0.25">
      <c r="A61" t="s">
        <v>837</v>
      </c>
      <c r="B61" t="s">
        <v>579</v>
      </c>
      <c r="C61" t="s">
        <v>600</v>
      </c>
      <c r="D61">
        <f>ROUND(ACOS(COS(RADIANS(90-VLOOKUP(B61,Centerpoints!$A$2:$F$259,5,0)))*COS(RADIANS(90-VLOOKUP(C61,Centerpoints!$A$2:$F$259,5,0)))+SIN(RADIANS(90-VLOOKUP(B61,Centerpoints!$A$2:$F$259,5,0)))*SIN(RADIANS(90-VLOOKUP(C61,Centerpoints!$A$2:$F$259,5,0)))*COS(RADIANS(VLOOKUP(B61,Centerpoints!$A$2:$F$259,6,0)-VLOOKUP(C61,Centerpoints!$A$2:$F$259,6,0))))*6371,0)</f>
        <v>272</v>
      </c>
      <c r="E61" t="str">
        <f>IF(ISNA(VLOOKUP(LEFT(A61,LEN(A61)),$N$2:$N$270,1,0)),IF(D61&gt;'Costs and losses lines'!$E$32,"HVDC","HVAC"),"Subsea")</f>
        <v>HVAC</v>
      </c>
      <c r="F61" s="2">
        <f>((HLOOKUP(E61,'Costs and losses lines'!$B$12:$D$14,2,0)*D61)+(HLOOKUP(E61,'Costs and losses lines'!$B$12:$D$14,3,0)*2))*'Costs and losses lines'!$E$24/1000</f>
        <v>252.15715487999998</v>
      </c>
      <c r="G61" s="2">
        <f>ROUND(F61+(F61*0.035*$J$3),0)</f>
        <v>605</v>
      </c>
      <c r="H61">
        <f>ROUND((HLOOKUP(E61,'Costs and losses lines'!$B$12:$D$17,4,0)/10000*D61)+(HLOOKUP(E61,'Costs and losses lines'!$B$12:$D$16,5,0)/100),3)</f>
        <v>1.7999999999999999E-2</v>
      </c>
      <c r="K61" s="9"/>
    </row>
    <row r="62" spans="1:11" x14ac:dyDescent="0.25">
      <c r="A62" t="s">
        <v>838</v>
      </c>
      <c r="B62" t="s">
        <v>593</v>
      </c>
      <c r="C62" t="s">
        <v>596</v>
      </c>
      <c r="D62">
        <f>ROUND(ACOS(COS(RADIANS(90-VLOOKUP(B62,Centerpoints!$A$2:$F$259,5,0)))*COS(RADIANS(90-VLOOKUP(C62,Centerpoints!$A$2:$F$259,5,0)))+SIN(RADIANS(90-VLOOKUP(B62,Centerpoints!$A$2:$F$259,5,0)))*SIN(RADIANS(90-VLOOKUP(C62,Centerpoints!$A$2:$F$259,5,0)))*COS(RADIANS(VLOOKUP(B62,Centerpoints!$A$2:$F$259,6,0)-VLOOKUP(C62,Centerpoints!$A$2:$F$259,6,0))))*6371,0)</f>
        <v>276</v>
      </c>
      <c r="E62" t="str">
        <f>IF(ISNA(VLOOKUP(LEFT(A62,LEN(A62)),$N$2:$N$270,1,0)),IF(D62&gt;'Costs and losses lines'!$E$32,"HVDC","HVAC"),"Subsea")</f>
        <v>HVAC</v>
      </c>
      <c r="F62" s="2">
        <f>((HLOOKUP(E62,'Costs and losses lines'!$B$12:$D$14,2,0)*D62)+(HLOOKUP(E62,'Costs and losses lines'!$B$12:$D$14,3,0)*2))*'Costs and losses lines'!$E$24/1000</f>
        <v>254.71454603999999</v>
      </c>
      <c r="G62" s="2">
        <f>ROUND(F62+(F62*0.035*$J$3),0)</f>
        <v>611</v>
      </c>
      <c r="H62">
        <f>ROUND((HLOOKUP(E62,'Costs and losses lines'!$B$12:$D$17,4,0)/10000*D62)+(HLOOKUP(E62,'Costs and losses lines'!$B$12:$D$16,5,0)/100),3)</f>
        <v>1.9E-2</v>
      </c>
      <c r="K62" s="9"/>
    </row>
    <row r="63" spans="1:11" x14ac:dyDescent="0.25">
      <c r="A63" t="s">
        <v>839</v>
      </c>
      <c r="B63" t="s">
        <v>401</v>
      </c>
      <c r="C63" t="s">
        <v>518</v>
      </c>
      <c r="D63">
        <f>ROUND(ACOS(COS(RADIANS(90-VLOOKUP(B63,Centerpoints!$A$2:$F$259,5,0)))*COS(RADIANS(90-VLOOKUP(C63,Centerpoints!$A$2:$F$259,5,0)))+SIN(RADIANS(90-VLOOKUP(B63,Centerpoints!$A$2:$F$259,5,0)))*SIN(RADIANS(90-VLOOKUP(C63,Centerpoints!$A$2:$F$259,5,0)))*COS(RADIANS(VLOOKUP(B63,Centerpoints!$A$2:$F$259,6,0)-VLOOKUP(C63,Centerpoints!$A$2:$F$259,6,0))))*6371,0)</f>
        <v>277</v>
      </c>
      <c r="E63" t="str">
        <f>IF(ISNA(VLOOKUP(LEFT(A63,LEN(A63)),$N$2:$N$270,1,0)),IF(D63&gt;'Costs and losses lines'!$E$32,"HVDC","HVAC"),"Subsea")</f>
        <v>HVAC</v>
      </c>
      <c r="F63" s="2">
        <f>((HLOOKUP(E63,'Costs and losses lines'!$B$12:$D$14,2,0)*D63)+(HLOOKUP(E63,'Costs and losses lines'!$B$12:$D$14,3,0)*2))*'Costs and losses lines'!$E$24/1000</f>
        <v>255.35389382999998</v>
      </c>
      <c r="G63" s="2">
        <f>ROUND(F63+(F63*0.035*$J$3),0)</f>
        <v>613</v>
      </c>
      <c r="H63">
        <f>ROUND((HLOOKUP(E63,'Costs and losses lines'!$B$12:$D$17,4,0)/10000*D63)+(HLOOKUP(E63,'Costs and losses lines'!$B$12:$D$16,5,0)/100),3)</f>
        <v>1.9E-2</v>
      </c>
      <c r="K63" s="9"/>
    </row>
    <row r="64" spans="1:11" x14ac:dyDescent="0.25">
      <c r="A64" t="s">
        <v>840</v>
      </c>
      <c r="B64" t="s">
        <v>439</v>
      </c>
      <c r="C64" t="s">
        <v>470</v>
      </c>
      <c r="D64">
        <f>ROUND(ACOS(COS(RADIANS(90-VLOOKUP(B64,Centerpoints!$A$2:$F$259,5,0)))*COS(RADIANS(90-VLOOKUP(C64,Centerpoints!$A$2:$F$259,5,0)))+SIN(RADIANS(90-VLOOKUP(B64,Centerpoints!$A$2:$F$259,5,0)))*SIN(RADIANS(90-VLOOKUP(C64,Centerpoints!$A$2:$F$259,5,0)))*COS(RADIANS(VLOOKUP(B64,Centerpoints!$A$2:$F$259,6,0)-VLOOKUP(C64,Centerpoints!$A$2:$F$259,6,0))))*6371,0)</f>
        <v>279</v>
      </c>
      <c r="E64" t="str">
        <f>IF(ISNA(VLOOKUP(LEFT(A64,LEN(A64)),$N$2:$N$270,1,0)),IF(D64&gt;'Costs and losses lines'!$E$32,"HVDC","HVAC"),"Subsea")</f>
        <v>HVAC</v>
      </c>
      <c r="F64" s="2">
        <f>((HLOOKUP(E64,'Costs and losses lines'!$B$12:$D$14,2,0)*D64)+(HLOOKUP(E64,'Costs and losses lines'!$B$12:$D$14,3,0)*2))*'Costs and losses lines'!$E$24/1000</f>
        <v>256.63258940999998</v>
      </c>
      <c r="G64" s="2">
        <f>ROUND(F64+(F64*0.035*$J$3),0)</f>
        <v>616</v>
      </c>
      <c r="H64">
        <f>ROUND((HLOOKUP(E64,'Costs and losses lines'!$B$12:$D$17,4,0)/10000*D64)+(HLOOKUP(E64,'Costs and losses lines'!$B$12:$D$16,5,0)/100),3)</f>
        <v>1.9E-2</v>
      </c>
      <c r="K64" s="9"/>
    </row>
    <row r="65" spans="1:11" x14ac:dyDescent="0.25">
      <c r="A65" t="s">
        <v>841</v>
      </c>
      <c r="B65" t="s">
        <v>409</v>
      </c>
      <c r="C65" t="s">
        <v>605</v>
      </c>
      <c r="D65">
        <f>ROUND(ACOS(COS(RADIANS(90-VLOOKUP(B65,Centerpoints!$A$2:$F$259,5,0)))*COS(RADIANS(90-VLOOKUP(C65,Centerpoints!$A$2:$F$259,5,0)))+SIN(RADIANS(90-VLOOKUP(B65,Centerpoints!$A$2:$F$259,5,0)))*SIN(RADIANS(90-VLOOKUP(C65,Centerpoints!$A$2:$F$259,5,0)))*COS(RADIANS(VLOOKUP(B65,Centerpoints!$A$2:$F$259,6,0)-VLOOKUP(C65,Centerpoints!$A$2:$F$259,6,0))))*6371,0)</f>
        <v>281</v>
      </c>
      <c r="E65" t="str">
        <f>IF(ISNA(VLOOKUP(LEFT(A65,LEN(A65)),$N$2:$N$270,1,0)),IF(D65&gt;'Costs and losses lines'!$E$32,"HVDC","HVAC"),"Subsea")</f>
        <v>HVAC</v>
      </c>
      <c r="F65" s="2">
        <f>((HLOOKUP(E65,'Costs and losses lines'!$B$12:$D$14,2,0)*D65)+(HLOOKUP(E65,'Costs and losses lines'!$B$12:$D$14,3,0)*2))*'Costs and losses lines'!$E$24/1000</f>
        <v>257.91128499000001</v>
      </c>
      <c r="G65" s="2">
        <f>ROUND(F65+(F65*0.035*$J$3),0)</f>
        <v>619</v>
      </c>
      <c r="H65">
        <f>ROUND((HLOOKUP(E65,'Costs and losses lines'!$B$12:$D$17,4,0)/10000*D65)+(HLOOKUP(E65,'Costs and losses lines'!$B$12:$D$16,5,0)/100),3)</f>
        <v>1.9E-2</v>
      </c>
      <c r="K65" s="9"/>
    </row>
    <row r="66" spans="1:11" x14ac:dyDescent="0.25">
      <c r="A66" t="s">
        <v>842</v>
      </c>
      <c r="B66" t="s">
        <v>430</v>
      </c>
      <c r="C66" t="s">
        <v>446</v>
      </c>
      <c r="D66">
        <f>ROUND(ACOS(COS(RADIANS(90-VLOOKUP(B66,Centerpoints!$A$2:$F$259,5,0)))*COS(RADIANS(90-VLOOKUP(C66,Centerpoints!$A$2:$F$259,5,0)))+SIN(RADIANS(90-VLOOKUP(B66,Centerpoints!$A$2:$F$259,5,0)))*SIN(RADIANS(90-VLOOKUP(C66,Centerpoints!$A$2:$F$259,5,0)))*COS(RADIANS(VLOOKUP(B66,Centerpoints!$A$2:$F$259,6,0)-VLOOKUP(C66,Centerpoints!$A$2:$F$259,6,0))))*6371,0)</f>
        <v>281</v>
      </c>
      <c r="E66" t="str">
        <f>IF(ISNA(VLOOKUP(LEFT(A66,LEN(A66)),$N$2:$N$270,1,0)),IF(D66&gt;'Costs and losses lines'!$E$32,"HVDC","HVAC"),"Subsea")</f>
        <v>HVAC</v>
      </c>
      <c r="F66" s="2">
        <f>((HLOOKUP(E66,'Costs and losses lines'!$B$12:$D$14,2,0)*D66)+(HLOOKUP(E66,'Costs and losses lines'!$B$12:$D$14,3,0)*2))*'Costs and losses lines'!$E$24/1000</f>
        <v>257.91128499000001</v>
      </c>
      <c r="G66" s="2">
        <f>ROUND(F66+(F66*0.035*$J$3),0)</f>
        <v>619</v>
      </c>
      <c r="H66">
        <f>ROUND((HLOOKUP(E66,'Costs and losses lines'!$B$12:$D$17,4,0)/10000*D66)+(HLOOKUP(E66,'Costs and losses lines'!$B$12:$D$16,5,0)/100),3)</f>
        <v>1.9E-2</v>
      </c>
      <c r="K66" s="9"/>
    </row>
    <row r="67" spans="1:11" x14ac:dyDescent="0.25">
      <c r="A67" t="s">
        <v>843</v>
      </c>
      <c r="B67" t="s">
        <v>487</v>
      </c>
      <c r="C67" t="s">
        <v>514</v>
      </c>
      <c r="D67">
        <f>ROUND(ACOS(COS(RADIANS(90-VLOOKUP(B67,Centerpoints!$A$2:$F$259,5,0)))*COS(RADIANS(90-VLOOKUP(C67,Centerpoints!$A$2:$F$259,5,0)))+SIN(RADIANS(90-VLOOKUP(B67,Centerpoints!$A$2:$F$259,5,0)))*SIN(RADIANS(90-VLOOKUP(C67,Centerpoints!$A$2:$F$259,5,0)))*COS(RADIANS(VLOOKUP(B67,Centerpoints!$A$2:$F$259,6,0)-VLOOKUP(C67,Centerpoints!$A$2:$F$259,6,0))))*6371,0)</f>
        <v>281</v>
      </c>
      <c r="E67" t="str">
        <f>IF(ISNA(VLOOKUP(LEFT(A67,LEN(A67)),$N$2:$N$270,1,0)),IF(D67&gt;'Costs and losses lines'!$E$32,"HVDC","HVAC"),"Subsea")</f>
        <v>HVAC</v>
      </c>
      <c r="F67" s="2">
        <f>((HLOOKUP(E67,'Costs and losses lines'!$B$12:$D$14,2,0)*D67)+(HLOOKUP(E67,'Costs and losses lines'!$B$12:$D$14,3,0)*2))*'Costs and losses lines'!$E$24/1000</f>
        <v>257.91128499000001</v>
      </c>
      <c r="G67" s="2">
        <f>ROUND(F67+(F67*0.035*$J$3),0)</f>
        <v>619</v>
      </c>
      <c r="H67">
        <f>ROUND((HLOOKUP(E67,'Costs and losses lines'!$B$12:$D$17,4,0)/10000*D67)+(HLOOKUP(E67,'Costs and losses lines'!$B$12:$D$16,5,0)/100),3)</f>
        <v>1.9E-2</v>
      </c>
      <c r="K67" s="9"/>
    </row>
    <row r="68" spans="1:11" x14ac:dyDescent="0.25">
      <c r="A68" t="s">
        <v>844</v>
      </c>
      <c r="B68" t="s">
        <v>411</v>
      </c>
      <c r="C68" t="s">
        <v>427</v>
      </c>
      <c r="D68">
        <f>ROUND(ACOS(COS(RADIANS(90-VLOOKUP(B68,Centerpoints!$A$2:$F$259,5,0)))*COS(RADIANS(90-VLOOKUP(C68,Centerpoints!$A$2:$F$259,5,0)))+SIN(RADIANS(90-VLOOKUP(B68,Centerpoints!$A$2:$F$259,5,0)))*SIN(RADIANS(90-VLOOKUP(C68,Centerpoints!$A$2:$F$259,5,0)))*COS(RADIANS(VLOOKUP(B68,Centerpoints!$A$2:$F$259,6,0)-VLOOKUP(C68,Centerpoints!$A$2:$F$259,6,0))))*6371,0)</f>
        <v>287</v>
      </c>
      <c r="E68" t="str">
        <f>IF(ISNA(VLOOKUP(LEFT(A68,LEN(A68)),$N$2:$N$270,1,0)),IF(D68&gt;'Costs and losses lines'!$E$32,"HVDC","HVAC"),"Subsea")</f>
        <v>HVAC</v>
      </c>
      <c r="F68" s="2">
        <f>((HLOOKUP(E68,'Costs and losses lines'!$B$12:$D$14,2,0)*D68)+(HLOOKUP(E68,'Costs and losses lines'!$B$12:$D$14,3,0)*2))*'Costs and losses lines'!$E$24/1000</f>
        <v>261.74737173</v>
      </c>
      <c r="G68" s="2">
        <f>ROUND(F68+(F68*0.035*$J$3),0)</f>
        <v>628</v>
      </c>
      <c r="H68">
        <f>ROUND((HLOOKUP(E68,'Costs and losses lines'!$B$12:$D$17,4,0)/10000*D68)+(HLOOKUP(E68,'Costs and losses lines'!$B$12:$D$16,5,0)/100),3)</f>
        <v>1.9E-2</v>
      </c>
      <c r="K68" s="9"/>
    </row>
    <row r="69" spans="1:11" x14ac:dyDescent="0.25">
      <c r="A69" t="s">
        <v>845</v>
      </c>
      <c r="B69" t="s">
        <v>442</v>
      </c>
      <c r="C69" t="s">
        <v>476</v>
      </c>
      <c r="D69">
        <f>ROUND(ACOS(COS(RADIANS(90-VLOOKUP(B69,Centerpoints!$A$2:$F$259,5,0)))*COS(RADIANS(90-VLOOKUP(C69,Centerpoints!$A$2:$F$259,5,0)))+SIN(RADIANS(90-VLOOKUP(B69,Centerpoints!$A$2:$F$259,5,0)))*SIN(RADIANS(90-VLOOKUP(C69,Centerpoints!$A$2:$F$259,5,0)))*COS(RADIANS(VLOOKUP(B69,Centerpoints!$A$2:$F$259,6,0)-VLOOKUP(C69,Centerpoints!$A$2:$F$259,6,0))))*6371,0)</f>
        <v>288</v>
      </c>
      <c r="E69" t="str">
        <f>IF(ISNA(VLOOKUP(LEFT(A69,LEN(A69)),$N$2:$N$270,1,0)),IF(D69&gt;'Costs and losses lines'!$E$32,"HVDC","HVAC"),"Subsea")</f>
        <v>HVAC</v>
      </c>
      <c r="F69" s="2">
        <f>((HLOOKUP(E69,'Costs and losses lines'!$B$12:$D$14,2,0)*D69)+(HLOOKUP(E69,'Costs and losses lines'!$B$12:$D$14,3,0)*2))*'Costs and losses lines'!$E$24/1000</f>
        <v>262.38671951999999</v>
      </c>
      <c r="G69" s="2">
        <f>ROUND(F69+(F69*0.035*$J$3),0)</f>
        <v>630</v>
      </c>
      <c r="H69">
        <f>ROUND((HLOOKUP(E69,'Costs and losses lines'!$B$12:$D$17,4,0)/10000*D69)+(HLOOKUP(E69,'Costs and losses lines'!$B$12:$D$16,5,0)/100),3)</f>
        <v>1.9E-2</v>
      </c>
      <c r="K69" s="9"/>
    </row>
    <row r="70" spans="1:11" x14ac:dyDescent="0.25">
      <c r="A70" t="s">
        <v>846</v>
      </c>
      <c r="B70" t="s">
        <v>591</v>
      </c>
      <c r="C70" t="s">
        <v>595</v>
      </c>
      <c r="D70">
        <f>ROUND(ACOS(COS(RADIANS(90-VLOOKUP(B70,Centerpoints!$A$2:$F$259,5,0)))*COS(RADIANS(90-VLOOKUP(C70,Centerpoints!$A$2:$F$259,5,0)))+SIN(RADIANS(90-VLOOKUP(B70,Centerpoints!$A$2:$F$259,5,0)))*SIN(RADIANS(90-VLOOKUP(C70,Centerpoints!$A$2:$F$259,5,0)))*COS(RADIANS(VLOOKUP(B70,Centerpoints!$A$2:$F$259,6,0)-VLOOKUP(C70,Centerpoints!$A$2:$F$259,6,0))))*6371,0)</f>
        <v>289</v>
      </c>
      <c r="E70" t="str">
        <f>IF(ISNA(VLOOKUP(LEFT(A70,LEN(A70)),$N$2:$N$270,1,0)),IF(D70&gt;'Costs and losses lines'!$E$32,"HVDC","HVAC"),"Subsea")</f>
        <v>HVAC</v>
      </c>
      <c r="F70" s="2">
        <f>((HLOOKUP(E70,'Costs and losses lines'!$B$12:$D$14,2,0)*D70)+(HLOOKUP(E70,'Costs and losses lines'!$B$12:$D$14,3,0)*2))*'Costs and losses lines'!$E$24/1000</f>
        <v>263.02606731000003</v>
      </c>
      <c r="G70" s="2">
        <f>ROUND(F70+(F70*0.035*$J$3),0)</f>
        <v>631</v>
      </c>
      <c r="H70">
        <f>ROUND((HLOOKUP(E70,'Costs and losses lines'!$B$12:$D$17,4,0)/10000*D70)+(HLOOKUP(E70,'Costs and losses lines'!$B$12:$D$16,5,0)/100),3)</f>
        <v>0.02</v>
      </c>
      <c r="K70" s="9"/>
    </row>
    <row r="71" spans="1:11" x14ac:dyDescent="0.25">
      <c r="A71" t="s">
        <v>847</v>
      </c>
      <c r="B71" t="s">
        <v>430</v>
      </c>
      <c r="C71" t="s">
        <v>517</v>
      </c>
      <c r="D71">
        <f>ROUND(ACOS(COS(RADIANS(90-VLOOKUP(B71,Centerpoints!$A$2:$F$259,5,0)))*COS(RADIANS(90-VLOOKUP(C71,Centerpoints!$A$2:$F$259,5,0)))+SIN(RADIANS(90-VLOOKUP(B71,Centerpoints!$A$2:$F$259,5,0)))*SIN(RADIANS(90-VLOOKUP(C71,Centerpoints!$A$2:$F$259,5,0)))*COS(RADIANS(VLOOKUP(B71,Centerpoints!$A$2:$F$259,6,0)-VLOOKUP(C71,Centerpoints!$A$2:$F$259,6,0))))*6371,0)</f>
        <v>289</v>
      </c>
      <c r="E71" t="str">
        <f>IF(ISNA(VLOOKUP(LEFT(A71,LEN(A71)),$N$2:$N$270,1,0)),IF(D71&gt;'Costs and losses lines'!$E$32,"HVDC","HVAC"),"Subsea")</f>
        <v>HVAC</v>
      </c>
      <c r="F71" s="2">
        <f>((HLOOKUP(E71,'Costs and losses lines'!$B$12:$D$14,2,0)*D71)+(HLOOKUP(E71,'Costs and losses lines'!$B$12:$D$14,3,0)*2))*'Costs and losses lines'!$E$24/1000</f>
        <v>263.02606731000003</v>
      </c>
      <c r="G71" s="2">
        <f>ROUND(F71+(F71*0.035*$J$3),0)</f>
        <v>631</v>
      </c>
      <c r="H71">
        <f>ROUND((HLOOKUP(E71,'Costs and losses lines'!$B$12:$D$17,4,0)/10000*D71)+(HLOOKUP(E71,'Costs and losses lines'!$B$12:$D$16,5,0)/100),3)</f>
        <v>0.02</v>
      </c>
      <c r="K71" s="9"/>
    </row>
    <row r="72" spans="1:11" x14ac:dyDescent="0.25">
      <c r="A72" t="s">
        <v>848</v>
      </c>
      <c r="B72" t="s">
        <v>560</v>
      </c>
      <c r="C72" t="s">
        <v>565</v>
      </c>
      <c r="D72">
        <f>ROUND(ACOS(COS(RADIANS(90-VLOOKUP(B72,Centerpoints!$A$2:$F$259,5,0)))*COS(RADIANS(90-VLOOKUP(C72,Centerpoints!$A$2:$F$259,5,0)))+SIN(RADIANS(90-VLOOKUP(B72,Centerpoints!$A$2:$F$259,5,0)))*SIN(RADIANS(90-VLOOKUP(C72,Centerpoints!$A$2:$F$259,5,0)))*COS(RADIANS(VLOOKUP(B72,Centerpoints!$A$2:$F$259,6,0)-VLOOKUP(C72,Centerpoints!$A$2:$F$259,6,0))))*6371,0)</f>
        <v>290</v>
      </c>
      <c r="E72" t="str">
        <f>IF(ISNA(VLOOKUP(LEFT(A72,LEN(A72)),$N$2:$N$270,1,0)),IF(D72&gt;'Costs and losses lines'!$E$32,"HVDC","HVAC"),"Subsea")</f>
        <v>HVAC</v>
      </c>
      <c r="F72" s="2">
        <f>((HLOOKUP(E72,'Costs and losses lines'!$B$12:$D$14,2,0)*D72)+(HLOOKUP(E72,'Costs and losses lines'!$B$12:$D$14,3,0)*2))*'Costs and losses lines'!$E$24/1000</f>
        <v>263.66541509999996</v>
      </c>
      <c r="G72" s="2">
        <f>ROUND(F72+(F72*0.035*$J$3),0)</f>
        <v>633</v>
      </c>
      <c r="H72">
        <f>ROUND((HLOOKUP(E72,'Costs and losses lines'!$B$12:$D$17,4,0)/10000*D72)+(HLOOKUP(E72,'Costs and losses lines'!$B$12:$D$16,5,0)/100),3)</f>
        <v>0.02</v>
      </c>
      <c r="K72" s="9"/>
    </row>
    <row r="73" spans="1:11" x14ac:dyDescent="0.25">
      <c r="A73" t="s">
        <v>724</v>
      </c>
      <c r="B73" t="s">
        <v>439</v>
      </c>
      <c r="C73" t="s">
        <v>441</v>
      </c>
      <c r="D73">
        <f>ROUND(ACOS(COS(RADIANS(90-VLOOKUP(B73,Centerpoints!$A$2:$F$259,5,0)))*COS(RADIANS(90-VLOOKUP(C73,Centerpoints!$A$2:$F$259,5,0)))+SIN(RADIANS(90-VLOOKUP(B73,Centerpoints!$A$2:$F$259,5,0)))*SIN(RADIANS(90-VLOOKUP(C73,Centerpoints!$A$2:$F$259,5,0)))*COS(RADIANS(VLOOKUP(B73,Centerpoints!$A$2:$F$259,6,0)-VLOOKUP(C73,Centerpoints!$A$2:$F$259,6,0))))*6371,0)</f>
        <v>83</v>
      </c>
      <c r="E73" t="str">
        <f>IF(ISNA(VLOOKUP(LEFT(A73,LEN(A73)),$N$2:$N$270,1,0)),IF(D73&gt;'Costs and losses lines'!$E$32,"HVDC","HVAC"),"Subsea")</f>
        <v>Subsea</v>
      </c>
      <c r="F73" s="2">
        <f>((HLOOKUP(E73,'Costs and losses lines'!$B$12:$D$14,2,0)*D73)+(HLOOKUP(E73,'Costs and losses lines'!$B$12:$D$14,3,0)*2))*'Costs and losses lines'!$E$24/1000</f>
        <v>264.1292952</v>
      </c>
      <c r="G73" s="2">
        <f>ROUND(F73+(F73*0.035*$J$3),0)</f>
        <v>634</v>
      </c>
      <c r="H73">
        <f>ROUND((HLOOKUP(E73,'Costs and losses lines'!$B$12:$D$17,4,0)/10000*D73)+(HLOOKUP(E73,'Costs and losses lines'!$B$12:$D$16,5,0)/100),3)</f>
        <v>1.6E-2</v>
      </c>
      <c r="K73" s="9"/>
    </row>
    <row r="74" spans="1:11" x14ac:dyDescent="0.25">
      <c r="A74" t="s">
        <v>849</v>
      </c>
      <c r="B74" t="s">
        <v>591</v>
      </c>
      <c r="C74" t="s">
        <v>592</v>
      </c>
      <c r="D74">
        <f>ROUND(ACOS(COS(RADIANS(90-VLOOKUP(B74,Centerpoints!$A$2:$F$259,5,0)))*COS(RADIANS(90-VLOOKUP(C74,Centerpoints!$A$2:$F$259,5,0)))+SIN(RADIANS(90-VLOOKUP(B74,Centerpoints!$A$2:$F$259,5,0)))*SIN(RADIANS(90-VLOOKUP(C74,Centerpoints!$A$2:$F$259,5,0)))*COS(RADIANS(VLOOKUP(B74,Centerpoints!$A$2:$F$259,6,0)-VLOOKUP(C74,Centerpoints!$A$2:$F$259,6,0))))*6371,0)</f>
        <v>293</v>
      </c>
      <c r="E74" t="str">
        <f>IF(ISNA(VLOOKUP(LEFT(A74,LEN(A74)),$N$2:$N$270,1,0)),IF(D74&gt;'Costs and losses lines'!$E$32,"HVDC","HVAC"),"Subsea")</f>
        <v>HVAC</v>
      </c>
      <c r="F74" s="2">
        <f>((HLOOKUP(E74,'Costs and losses lines'!$B$12:$D$14,2,0)*D74)+(HLOOKUP(E74,'Costs and losses lines'!$B$12:$D$14,3,0)*2))*'Costs and losses lines'!$E$24/1000</f>
        <v>265.58345847000004</v>
      </c>
      <c r="G74" s="2">
        <f>ROUND(F74+(F74*0.035*$J$3),0)</f>
        <v>637</v>
      </c>
      <c r="H74">
        <f>ROUND((HLOOKUP(E74,'Costs and losses lines'!$B$12:$D$17,4,0)/10000*D74)+(HLOOKUP(E74,'Costs and losses lines'!$B$12:$D$16,5,0)/100),3)</f>
        <v>0.02</v>
      </c>
      <c r="K74" s="9"/>
    </row>
    <row r="75" spans="1:11" x14ac:dyDescent="0.25">
      <c r="A75" t="s">
        <v>850</v>
      </c>
      <c r="B75" t="s">
        <v>418</v>
      </c>
      <c r="C75" t="s">
        <v>437</v>
      </c>
      <c r="D75">
        <f>ROUND(ACOS(COS(RADIANS(90-VLOOKUP(B75,Centerpoints!$A$2:$F$259,5,0)))*COS(RADIANS(90-VLOOKUP(C75,Centerpoints!$A$2:$F$259,5,0)))+SIN(RADIANS(90-VLOOKUP(B75,Centerpoints!$A$2:$F$259,5,0)))*SIN(RADIANS(90-VLOOKUP(C75,Centerpoints!$A$2:$F$259,5,0)))*COS(RADIANS(VLOOKUP(B75,Centerpoints!$A$2:$F$259,6,0)-VLOOKUP(C75,Centerpoints!$A$2:$F$259,6,0))))*6371,0)</f>
        <v>295</v>
      </c>
      <c r="E75" t="str">
        <f>IF(ISNA(VLOOKUP(LEFT(A75,LEN(A75)),$N$2:$N$270,1,0)),IF(D75&gt;'Costs and losses lines'!$E$32,"HVDC","HVAC"),"Subsea")</f>
        <v>HVAC</v>
      </c>
      <c r="F75" s="2">
        <f>((HLOOKUP(E75,'Costs and losses lines'!$B$12:$D$14,2,0)*D75)+(HLOOKUP(E75,'Costs and losses lines'!$B$12:$D$14,3,0)*2))*'Costs and losses lines'!$E$24/1000</f>
        <v>266.86215405000002</v>
      </c>
      <c r="G75" s="2">
        <f>ROUND(F75+(F75*0.035*$J$3),0)</f>
        <v>640</v>
      </c>
      <c r="H75">
        <f>ROUND((HLOOKUP(E75,'Costs and losses lines'!$B$12:$D$17,4,0)/10000*D75)+(HLOOKUP(E75,'Costs and losses lines'!$B$12:$D$16,5,0)/100),3)</f>
        <v>0.02</v>
      </c>
      <c r="K75" s="9"/>
    </row>
    <row r="76" spans="1:11" x14ac:dyDescent="0.25">
      <c r="A76" t="s">
        <v>851</v>
      </c>
      <c r="B76" t="s">
        <v>414</v>
      </c>
      <c r="C76" t="s">
        <v>510</v>
      </c>
      <c r="D76">
        <f>ROUND(ACOS(COS(RADIANS(90-VLOOKUP(B76,Centerpoints!$A$2:$F$259,5,0)))*COS(RADIANS(90-VLOOKUP(C76,Centerpoints!$A$2:$F$259,5,0)))+SIN(RADIANS(90-VLOOKUP(B76,Centerpoints!$A$2:$F$259,5,0)))*SIN(RADIANS(90-VLOOKUP(C76,Centerpoints!$A$2:$F$259,5,0)))*COS(RADIANS(VLOOKUP(B76,Centerpoints!$A$2:$F$259,6,0)-VLOOKUP(C76,Centerpoints!$A$2:$F$259,6,0))))*6371,0)</f>
        <v>297</v>
      </c>
      <c r="E76" t="str">
        <f>IF(ISNA(VLOOKUP(LEFT(A76,LEN(A76)),$N$2:$N$270,1,0)),IF(D76&gt;'Costs and losses lines'!$E$32,"HVDC","HVAC"),"Subsea")</f>
        <v>HVAC</v>
      </c>
      <c r="F76" s="2">
        <f>((HLOOKUP(E76,'Costs and losses lines'!$B$12:$D$14,2,0)*D76)+(HLOOKUP(E76,'Costs and losses lines'!$B$12:$D$14,3,0)*2))*'Costs and losses lines'!$E$24/1000</f>
        <v>268.14084962999999</v>
      </c>
      <c r="G76" s="2">
        <f>ROUND(F76+(F76*0.035*$J$3),0)</f>
        <v>644</v>
      </c>
      <c r="H76">
        <f>ROUND((HLOOKUP(E76,'Costs and losses lines'!$B$12:$D$17,4,0)/10000*D76)+(HLOOKUP(E76,'Costs and losses lines'!$B$12:$D$16,5,0)/100),3)</f>
        <v>0.02</v>
      </c>
      <c r="K76" s="9"/>
    </row>
    <row r="77" spans="1:11" x14ac:dyDescent="0.25">
      <c r="A77" t="s">
        <v>852</v>
      </c>
      <c r="B77" t="s">
        <v>638</v>
      </c>
      <c r="C77" t="s">
        <v>640</v>
      </c>
      <c r="D77">
        <f>ROUND(ACOS(COS(RADIANS(90-VLOOKUP(B77,Centerpoints!$A$2:$F$259,5,0)))*COS(RADIANS(90-VLOOKUP(C77,Centerpoints!$A$2:$F$259,5,0)))+SIN(RADIANS(90-VLOOKUP(B77,Centerpoints!$A$2:$F$259,5,0)))*SIN(RADIANS(90-VLOOKUP(C77,Centerpoints!$A$2:$F$259,5,0)))*COS(RADIANS(VLOOKUP(B77,Centerpoints!$A$2:$F$259,6,0)-VLOOKUP(C77,Centerpoints!$A$2:$F$259,6,0))))*6371,0)</f>
        <v>298</v>
      </c>
      <c r="E77" t="str">
        <f>IF(ISNA(VLOOKUP(LEFT(A77,LEN(A77)),$N$2:$N$270,1,0)),IF(D77&gt;'Costs and losses lines'!$E$32,"HVDC","HVAC"),"Subsea")</f>
        <v>HVAC</v>
      </c>
      <c r="F77" s="2">
        <f>((HLOOKUP(E77,'Costs and losses lines'!$B$12:$D$14,2,0)*D77)+(HLOOKUP(E77,'Costs and losses lines'!$B$12:$D$14,3,0)*2))*'Costs and losses lines'!$E$24/1000</f>
        <v>268.78019741999998</v>
      </c>
      <c r="G77" s="2">
        <f>ROUND(F77+(F77*0.035*$J$3),0)</f>
        <v>645</v>
      </c>
      <c r="H77">
        <f>ROUND((HLOOKUP(E77,'Costs and losses lines'!$B$12:$D$17,4,0)/10000*D77)+(HLOOKUP(E77,'Costs and losses lines'!$B$12:$D$16,5,0)/100),3)</f>
        <v>0.02</v>
      </c>
      <c r="K77" s="9"/>
    </row>
    <row r="78" spans="1:11" x14ac:dyDescent="0.25">
      <c r="A78" t="s">
        <v>853</v>
      </c>
      <c r="B78" t="s">
        <v>441</v>
      </c>
      <c r="C78" t="s">
        <v>625</v>
      </c>
      <c r="D78">
        <f>ROUND(ACOS(COS(RADIANS(90-VLOOKUP(B78,Centerpoints!$A$2:$F$259,5,0)))*COS(RADIANS(90-VLOOKUP(C78,Centerpoints!$A$2:$F$259,5,0)))+SIN(RADIANS(90-VLOOKUP(B78,Centerpoints!$A$2:$F$259,5,0)))*SIN(RADIANS(90-VLOOKUP(C78,Centerpoints!$A$2:$F$259,5,0)))*COS(RADIANS(VLOOKUP(B78,Centerpoints!$A$2:$F$259,6,0)-VLOOKUP(C78,Centerpoints!$A$2:$F$259,6,0))))*6371,0)</f>
        <v>300</v>
      </c>
      <c r="E78" t="str">
        <f>IF(ISNA(VLOOKUP(LEFT(A78,LEN(A78)),$N$2:$N$270,1,0)),IF(D78&gt;'Costs and losses lines'!$E$32,"HVDC","HVAC"),"Subsea")</f>
        <v>HVAC</v>
      </c>
      <c r="F78" s="2">
        <f>((HLOOKUP(E78,'Costs and losses lines'!$B$12:$D$14,2,0)*D78)+(HLOOKUP(E78,'Costs and losses lines'!$B$12:$D$14,3,0)*2))*'Costs and losses lines'!$E$24/1000</f>
        <v>270.05889299999996</v>
      </c>
      <c r="G78" s="2">
        <f>ROUND(F78+(F78*0.035*$J$3),0)</f>
        <v>648</v>
      </c>
      <c r="H78">
        <f>ROUND((HLOOKUP(E78,'Costs and losses lines'!$B$12:$D$17,4,0)/10000*D78)+(HLOOKUP(E78,'Costs and losses lines'!$B$12:$D$16,5,0)/100),3)</f>
        <v>0.02</v>
      </c>
      <c r="K78" s="9"/>
    </row>
    <row r="79" spans="1:11" x14ac:dyDescent="0.25">
      <c r="A79" t="s">
        <v>854</v>
      </c>
      <c r="B79" t="s">
        <v>427</v>
      </c>
      <c r="C79" t="s">
        <v>455</v>
      </c>
      <c r="D79">
        <f>ROUND(ACOS(COS(RADIANS(90-VLOOKUP(B79,Centerpoints!$A$2:$F$259,5,0)))*COS(RADIANS(90-VLOOKUP(C79,Centerpoints!$A$2:$F$259,5,0)))+SIN(RADIANS(90-VLOOKUP(B79,Centerpoints!$A$2:$F$259,5,0)))*SIN(RADIANS(90-VLOOKUP(C79,Centerpoints!$A$2:$F$259,5,0)))*COS(RADIANS(VLOOKUP(B79,Centerpoints!$A$2:$F$259,6,0)-VLOOKUP(C79,Centerpoints!$A$2:$F$259,6,0))))*6371,0)</f>
        <v>302</v>
      </c>
      <c r="E79" t="str">
        <f>IF(ISNA(VLOOKUP(LEFT(A79,LEN(A79)),$N$2:$N$270,1,0)),IF(D79&gt;'Costs and losses lines'!$E$32,"HVDC","HVAC"),"Subsea")</f>
        <v>HVAC</v>
      </c>
      <c r="F79" s="2">
        <f>((HLOOKUP(E79,'Costs and losses lines'!$B$12:$D$14,2,0)*D79)+(HLOOKUP(E79,'Costs and losses lines'!$B$12:$D$14,3,0)*2))*'Costs and losses lines'!$E$24/1000</f>
        <v>271.33758857999999</v>
      </c>
      <c r="G79" s="2">
        <f>ROUND(F79+(F79*0.035*$J$3),0)</f>
        <v>651</v>
      </c>
      <c r="H79">
        <f>ROUND((HLOOKUP(E79,'Costs and losses lines'!$B$12:$D$17,4,0)/10000*D79)+(HLOOKUP(E79,'Costs and losses lines'!$B$12:$D$16,5,0)/100),3)</f>
        <v>0.02</v>
      </c>
      <c r="K79" s="9"/>
    </row>
    <row r="80" spans="1:11" x14ac:dyDescent="0.25">
      <c r="A80" t="s">
        <v>855</v>
      </c>
      <c r="B80" t="s">
        <v>404</v>
      </c>
      <c r="C80" t="s">
        <v>612</v>
      </c>
      <c r="D80">
        <f>ROUND(ACOS(COS(RADIANS(90-VLOOKUP(B80,Centerpoints!$A$2:$F$259,5,0)))*COS(RADIANS(90-VLOOKUP(C80,Centerpoints!$A$2:$F$259,5,0)))+SIN(RADIANS(90-VLOOKUP(B80,Centerpoints!$A$2:$F$259,5,0)))*SIN(RADIANS(90-VLOOKUP(C80,Centerpoints!$A$2:$F$259,5,0)))*COS(RADIANS(VLOOKUP(B80,Centerpoints!$A$2:$F$259,6,0)-VLOOKUP(C80,Centerpoints!$A$2:$F$259,6,0))))*6371,0)</f>
        <v>304</v>
      </c>
      <c r="E80" t="str">
        <f>IF(ISNA(VLOOKUP(LEFT(A80,LEN(A80)),$N$2:$N$270,1,0)),IF(D80&gt;'Costs and losses lines'!$E$32,"HVDC","HVAC"),"Subsea")</f>
        <v>HVAC</v>
      </c>
      <c r="F80" s="2">
        <f>((HLOOKUP(E80,'Costs and losses lines'!$B$12:$D$14,2,0)*D80)+(HLOOKUP(E80,'Costs and losses lines'!$B$12:$D$14,3,0)*2))*'Costs and losses lines'!$E$24/1000</f>
        <v>272.61628415999996</v>
      </c>
      <c r="G80" s="2">
        <f>ROUND(F80+(F80*0.035*$J$3),0)</f>
        <v>654</v>
      </c>
      <c r="H80">
        <f>ROUND((HLOOKUP(E80,'Costs and losses lines'!$B$12:$D$17,4,0)/10000*D80)+(HLOOKUP(E80,'Costs and losses lines'!$B$12:$D$16,5,0)/100),3)</f>
        <v>2.1000000000000001E-2</v>
      </c>
      <c r="K80" s="9"/>
    </row>
    <row r="81" spans="1:11" x14ac:dyDescent="0.25">
      <c r="A81" t="s">
        <v>856</v>
      </c>
      <c r="B81" t="s">
        <v>426</v>
      </c>
      <c r="C81" t="s">
        <v>447</v>
      </c>
      <c r="D81">
        <f>ROUND(ACOS(COS(RADIANS(90-VLOOKUP(B81,Centerpoints!$A$2:$F$259,5,0)))*COS(RADIANS(90-VLOOKUP(C81,Centerpoints!$A$2:$F$259,5,0)))+SIN(RADIANS(90-VLOOKUP(B81,Centerpoints!$A$2:$F$259,5,0)))*SIN(RADIANS(90-VLOOKUP(C81,Centerpoints!$A$2:$F$259,5,0)))*COS(RADIANS(VLOOKUP(B81,Centerpoints!$A$2:$F$259,6,0)-VLOOKUP(C81,Centerpoints!$A$2:$F$259,6,0))))*6371,0)</f>
        <v>307</v>
      </c>
      <c r="E81" t="str">
        <f>IF(ISNA(VLOOKUP(LEFT(A81,LEN(A81)),$N$2:$N$270,1,0)),IF(D81&gt;'Costs and losses lines'!$E$32,"HVDC","HVAC"),"Subsea")</f>
        <v>HVAC</v>
      </c>
      <c r="F81" s="2">
        <f>((HLOOKUP(E81,'Costs and losses lines'!$B$12:$D$14,2,0)*D81)+(HLOOKUP(E81,'Costs and losses lines'!$B$12:$D$14,3,0)*2))*'Costs and losses lines'!$E$24/1000</f>
        <v>274.53432752999998</v>
      </c>
      <c r="G81" s="2">
        <f>ROUND(F81+(F81*0.035*$J$3),0)</f>
        <v>659</v>
      </c>
      <c r="H81">
        <f>ROUND((HLOOKUP(E81,'Costs and losses lines'!$B$12:$D$17,4,0)/10000*D81)+(HLOOKUP(E81,'Costs and losses lines'!$B$12:$D$16,5,0)/100),3)</f>
        <v>2.1000000000000001E-2</v>
      </c>
      <c r="K81" s="9"/>
    </row>
    <row r="82" spans="1:11" x14ac:dyDescent="0.25">
      <c r="A82" t="s">
        <v>857</v>
      </c>
      <c r="B82" t="s">
        <v>531</v>
      </c>
      <c r="C82" t="s">
        <v>545</v>
      </c>
      <c r="D82">
        <f>ROUND(ACOS(COS(RADIANS(90-VLOOKUP(B82,Centerpoints!$A$2:$F$259,5,0)))*COS(RADIANS(90-VLOOKUP(C82,Centerpoints!$A$2:$F$259,5,0)))+SIN(RADIANS(90-VLOOKUP(B82,Centerpoints!$A$2:$F$259,5,0)))*SIN(RADIANS(90-VLOOKUP(C82,Centerpoints!$A$2:$F$259,5,0)))*COS(RADIANS(VLOOKUP(B82,Centerpoints!$A$2:$F$259,6,0)-VLOOKUP(C82,Centerpoints!$A$2:$F$259,6,0))))*6371,0)</f>
        <v>309</v>
      </c>
      <c r="E82" t="str">
        <f>IF(ISNA(VLOOKUP(LEFT(A82,LEN(A82)),$N$2:$N$270,1,0)),IF(D82&gt;'Costs and losses lines'!$E$32,"HVDC","HVAC"),"Subsea")</f>
        <v>HVAC</v>
      </c>
      <c r="F82" s="2">
        <f>((HLOOKUP(E82,'Costs and losses lines'!$B$12:$D$14,2,0)*D82)+(HLOOKUP(E82,'Costs and losses lines'!$B$12:$D$14,3,0)*2))*'Costs and losses lines'!$E$24/1000</f>
        <v>275.81302311000002</v>
      </c>
      <c r="G82" s="2">
        <f>ROUND(F82+(F82*0.035*$J$3),0)</f>
        <v>662</v>
      </c>
      <c r="H82">
        <f>ROUND((HLOOKUP(E82,'Costs and losses lines'!$B$12:$D$17,4,0)/10000*D82)+(HLOOKUP(E82,'Costs and losses lines'!$B$12:$D$16,5,0)/100),3)</f>
        <v>2.1000000000000001E-2</v>
      </c>
      <c r="K82" s="9"/>
    </row>
    <row r="83" spans="1:11" x14ac:dyDescent="0.25">
      <c r="A83" t="s">
        <v>858</v>
      </c>
      <c r="B83" t="s">
        <v>439</v>
      </c>
      <c r="C83" t="s">
        <v>625</v>
      </c>
      <c r="D83">
        <f>ROUND(ACOS(COS(RADIANS(90-VLOOKUP(B83,Centerpoints!$A$2:$F$259,5,0)))*COS(RADIANS(90-VLOOKUP(C83,Centerpoints!$A$2:$F$259,5,0)))+SIN(RADIANS(90-VLOOKUP(B83,Centerpoints!$A$2:$F$259,5,0)))*SIN(RADIANS(90-VLOOKUP(C83,Centerpoints!$A$2:$F$259,5,0)))*COS(RADIANS(VLOOKUP(B83,Centerpoints!$A$2:$F$259,6,0)-VLOOKUP(C83,Centerpoints!$A$2:$F$259,6,0))))*6371,0)</f>
        <v>317</v>
      </c>
      <c r="E83" t="str">
        <f>IF(ISNA(VLOOKUP(LEFT(A83,LEN(A83)),$N$2:$N$270,1,0)),IF(D83&gt;'Costs and losses lines'!$E$32,"HVDC","HVAC"),"Subsea")</f>
        <v>HVAC</v>
      </c>
      <c r="F83" s="2">
        <f>((HLOOKUP(E83,'Costs and losses lines'!$B$12:$D$14,2,0)*D83)+(HLOOKUP(E83,'Costs and losses lines'!$B$12:$D$14,3,0)*2))*'Costs and losses lines'!$E$24/1000</f>
        <v>280.92780543000003</v>
      </c>
      <c r="G83" s="2">
        <f>ROUND(F83+(F83*0.035*$J$3),0)</f>
        <v>674</v>
      </c>
      <c r="H83">
        <f>ROUND((HLOOKUP(E83,'Costs and losses lines'!$B$12:$D$17,4,0)/10000*D83)+(HLOOKUP(E83,'Costs and losses lines'!$B$12:$D$16,5,0)/100),3)</f>
        <v>2.1000000000000001E-2</v>
      </c>
      <c r="K83" s="9"/>
    </row>
    <row r="84" spans="1:11" x14ac:dyDescent="0.25">
      <c r="A84" t="s">
        <v>859</v>
      </c>
      <c r="B84" t="s">
        <v>455</v>
      </c>
      <c r="C84" t="s">
        <v>514</v>
      </c>
      <c r="D84">
        <f>ROUND(ACOS(COS(RADIANS(90-VLOOKUP(B84,Centerpoints!$A$2:$F$259,5,0)))*COS(RADIANS(90-VLOOKUP(C84,Centerpoints!$A$2:$F$259,5,0)))+SIN(RADIANS(90-VLOOKUP(B84,Centerpoints!$A$2:$F$259,5,0)))*SIN(RADIANS(90-VLOOKUP(C84,Centerpoints!$A$2:$F$259,5,0)))*COS(RADIANS(VLOOKUP(B84,Centerpoints!$A$2:$F$259,6,0)-VLOOKUP(C84,Centerpoints!$A$2:$F$259,6,0))))*6371,0)</f>
        <v>317</v>
      </c>
      <c r="E84" t="str">
        <f>IF(ISNA(VLOOKUP(LEFT(A84,LEN(A84)),$N$2:$N$270,1,0)),IF(D84&gt;'Costs and losses lines'!$E$32,"HVDC","HVAC"),"Subsea")</f>
        <v>HVAC</v>
      </c>
      <c r="F84" s="2">
        <f>((HLOOKUP(E84,'Costs and losses lines'!$B$12:$D$14,2,0)*D84)+(HLOOKUP(E84,'Costs and losses lines'!$B$12:$D$14,3,0)*2))*'Costs and losses lines'!$E$24/1000</f>
        <v>280.92780543000003</v>
      </c>
      <c r="G84" s="2">
        <f>ROUND(F84+(F84*0.035*$J$3),0)</f>
        <v>674</v>
      </c>
      <c r="H84">
        <f>ROUND((HLOOKUP(E84,'Costs and losses lines'!$B$12:$D$17,4,0)/10000*D84)+(HLOOKUP(E84,'Costs and losses lines'!$B$12:$D$16,5,0)/100),3)</f>
        <v>2.1000000000000001E-2</v>
      </c>
      <c r="K84" s="9"/>
    </row>
    <row r="85" spans="1:11" x14ac:dyDescent="0.25">
      <c r="A85" t="s">
        <v>860</v>
      </c>
      <c r="B85" t="s">
        <v>577</v>
      </c>
      <c r="C85" t="s">
        <v>592</v>
      </c>
      <c r="D85">
        <f>ROUND(ACOS(COS(RADIANS(90-VLOOKUP(B85,Centerpoints!$A$2:$F$259,5,0)))*COS(RADIANS(90-VLOOKUP(C85,Centerpoints!$A$2:$F$259,5,0)))+SIN(RADIANS(90-VLOOKUP(B85,Centerpoints!$A$2:$F$259,5,0)))*SIN(RADIANS(90-VLOOKUP(C85,Centerpoints!$A$2:$F$259,5,0)))*COS(RADIANS(VLOOKUP(B85,Centerpoints!$A$2:$F$259,6,0)-VLOOKUP(C85,Centerpoints!$A$2:$F$259,6,0))))*6371,0)</f>
        <v>319</v>
      </c>
      <c r="E85" t="str">
        <f>IF(ISNA(VLOOKUP(LEFT(A85,LEN(A85)),$N$2:$N$270,1,0)),IF(D85&gt;'Costs and losses lines'!$E$32,"HVDC","HVAC"),"Subsea")</f>
        <v>HVAC</v>
      </c>
      <c r="F85" s="2">
        <f>((HLOOKUP(E85,'Costs and losses lines'!$B$12:$D$14,2,0)*D85)+(HLOOKUP(E85,'Costs and losses lines'!$B$12:$D$14,3,0)*2))*'Costs and losses lines'!$E$24/1000</f>
        <v>282.20650101000001</v>
      </c>
      <c r="G85" s="2">
        <f>ROUND(F85+(F85*0.035*$J$3),0)</f>
        <v>677</v>
      </c>
      <c r="H85">
        <f>ROUND((HLOOKUP(E85,'Costs and losses lines'!$B$12:$D$17,4,0)/10000*D85)+(HLOOKUP(E85,'Costs and losses lines'!$B$12:$D$16,5,0)/100),3)</f>
        <v>2.1999999999999999E-2</v>
      </c>
      <c r="K85" s="9"/>
    </row>
    <row r="86" spans="1:11" x14ac:dyDescent="0.25">
      <c r="A86" t="s">
        <v>861</v>
      </c>
      <c r="B86" t="s">
        <v>447</v>
      </c>
      <c r="C86" t="s">
        <v>535</v>
      </c>
      <c r="D86">
        <f>ROUND(ACOS(COS(RADIANS(90-VLOOKUP(B86,Centerpoints!$A$2:$F$259,5,0)))*COS(RADIANS(90-VLOOKUP(C86,Centerpoints!$A$2:$F$259,5,0)))+SIN(RADIANS(90-VLOOKUP(B86,Centerpoints!$A$2:$F$259,5,0)))*SIN(RADIANS(90-VLOOKUP(C86,Centerpoints!$A$2:$F$259,5,0)))*COS(RADIANS(VLOOKUP(B86,Centerpoints!$A$2:$F$259,6,0)-VLOOKUP(C86,Centerpoints!$A$2:$F$259,6,0))))*6371,0)</f>
        <v>321</v>
      </c>
      <c r="E86" t="str">
        <f>IF(ISNA(VLOOKUP(LEFT(A86,LEN(A86)),$N$2:$N$270,1,0)),IF(D86&gt;'Costs and losses lines'!$E$32,"HVDC","HVAC"),"Subsea")</f>
        <v>HVAC</v>
      </c>
      <c r="F86" s="2">
        <f>((HLOOKUP(E86,'Costs and losses lines'!$B$12:$D$14,2,0)*D86)+(HLOOKUP(E86,'Costs and losses lines'!$B$12:$D$14,3,0)*2))*'Costs and losses lines'!$E$24/1000</f>
        <v>283.48519658999999</v>
      </c>
      <c r="G86" s="2">
        <f>ROUND(F86+(F86*0.035*$J$3),0)</f>
        <v>680</v>
      </c>
      <c r="H86">
        <f>ROUND((HLOOKUP(E86,'Costs and losses lines'!$B$12:$D$17,4,0)/10000*D86)+(HLOOKUP(E86,'Costs and losses lines'!$B$12:$D$16,5,0)/100),3)</f>
        <v>2.1999999999999999E-2</v>
      </c>
      <c r="K86" s="9"/>
    </row>
    <row r="87" spans="1:11" x14ac:dyDescent="0.25">
      <c r="A87" t="s">
        <v>862</v>
      </c>
      <c r="B87" t="s">
        <v>477</v>
      </c>
      <c r="C87" t="s">
        <v>514</v>
      </c>
      <c r="D87">
        <f>ROUND(ACOS(COS(RADIANS(90-VLOOKUP(B87,Centerpoints!$A$2:$F$259,5,0)))*COS(RADIANS(90-VLOOKUP(C87,Centerpoints!$A$2:$F$259,5,0)))+SIN(RADIANS(90-VLOOKUP(B87,Centerpoints!$A$2:$F$259,5,0)))*SIN(RADIANS(90-VLOOKUP(C87,Centerpoints!$A$2:$F$259,5,0)))*COS(RADIANS(VLOOKUP(B87,Centerpoints!$A$2:$F$259,6,0)-VLOOKUP(C87,Centerpoints!$A$2:$F$259,6,0))))*6371,0)</f>
        <v>323</v>
      </c>
      <c r="E87" t="str">
        <f>IF(ISNA(VLOOKUP(LEFT(A87,LEN(A87)),$N$2:$N$270,1,0)),IF(D87&gt;'Costs and losses lines'!$E$32,"HVDC","HVAC"),"Subsea")</f>
        <v>HVAC</v>
      </c>
      <c r="F87" s="2">
        <f>((HLOOKUP(E87,'Costs and losses lines'!$B$12:$D$14,2,0)*D87)+(HLOOKUP(E87,'Costs and losses lines'!$B$12:$D$14,3,0)*2))*'Costs and losses lines'!$E$24/1000</f>
        <v>284.76389217000002</v>
      </c>
      <c r="G87" s="2">
        <f>ROUND(F87+(F87*0.035*$J$3),0)</f>
        <v>683</v>
      </c>
      <c r="H87">
        <f>ROUND((HLOOKUP(E87,'Costs and losses lines'!$B$12:$D$17,4,0)/10000*D87)+(HLOOKUP(E87,'Costs and losses lines'!$B$12:$D$16,5,0)/100),3)</f>
        <v>2.1999999999999999E-2</v>
      </c>
      <c r="K87" s="9"/>
    </row>
    <row r="88" spans="1:11" x14ac:dyDescent="0.25">
      <c r="A88" t="s">
        <v>863</v>
      </c>
      <c r="B88" t="s">
        <v>577</v>
      </c>
      <c r="C88" t="s">
        <v>610</v>
      </c>
      <c r="D88">
        <f>ROUND(ACOS(COS(RADIANS(90-VLOOKUP(B88,Centerpoints!$A$2:$F$259,5,0)))*COS(RADIANS(90-VLOOKUP(C88,Centerpoints!$A$2:$F$259,5,0)))+SIN(RADIANS(90-VLOOKUP(B88,Centerpoints!$A$2:$F$259,5,0)))*SIN(RADIANS(90-VLOOKUP(C88,Centerpoints!$A$2:$F$259,5,0)))*COS(RADIANS(VLOOKUP(B88,Centerpoints!$A$2:$F$259,6,0)-VLOOKUP(C88,Centerpoints!$A$2:$F$259,6,0))))*6371,0)</f>
        <v>328</v>
      </c>
      <c r="E88" t="str">
        <f>IF(ISNA(VLOOKUP(LEFT(A88,LEN(A88)),$N$2:$N$270,1,0)),IF(D88&gt;'Costs and losses lines'!$E$32,"HVDC","HVAC"),"Subsea")</f>
        <v>HVAC</v>
      </c>
      <c r="F88" s="2">
        <f>((HLOOKUP(E88,'Costs and losses lines'!$B$12:$D$14,2,0)*D88)+(HLOOKUP(E88,'Costs and losses lines'!$B$12:$D$14,3,0)*2))*'Costs and losses lines'!$E$24/1000</f>
        <v>287.96063111999996</v>
      </c>
      <c r="G88" s="2">
        <f>ROUND(F88+(F88*0.035*$J$3),0)</f>
        <v>691</v>
      </c>
      <c r="H88">
        <f>ROUND((HLOOKUP(E88,'Costs and losses lines'!$B$12:$D$17,4,0)/10000*D88)+(HLOOKUP(E88,'Costs and losses lines'!$B$12:$D$16,5,0)/100),3)</f>
        <v>2.1999999999999999E-2</v>
      </c>
      <c r="K88" s="9"/>
    </row>
    <row r="89" spans="1:11" x14ac:dyDescent="0.25">
      <c r="A89" t="s">
        <v>864</v>
      </c>
      <c r="B89" t="s">
        <v>414</v>
      </c>
      <c r="C89" t="s">
        <v>514</v>
      </c>
      <c r="D89">
        <f>ROUND(ACOS(COS(RADIANS(90-VLOOKUP(B89,Centerpoints!$A$2:$F$259,5,0)))*COS(RADIANS(90-VLOOKUP(C89,Centerpoints!$A$2:$F$259,5,0)))+SIN(RADIANS(90-VLOOKUP(B89,Centerpoints!$A$2:$F$259,5,0)))*SIN(RADIANS(90-VLOOKUP(C89,Centerpoints!$A$2:$F$259,5,0)))*COS(RADIANS(VLOOKUP(B89,Centerpoints!$A$2:$F$259,6,0)-VLOOKUP(C89,Centerpoints!$A$2:$F$259,6,0))))*6371,0)</f>
        <v>330</v>
      </c>
      <c r="E89" t="str">
        <f>IF(ISNA(VLOOKUP(LEFT(A89,LEN(A89)),$N$2:$N$270,1,0)),IF(D89&gt;'Costs and losses lines'!$E$32,"HVDC","HVAC"),"Subsea")</f>
        <v>HVAC</v>
      </c>
      <c r="F89" s="2">
        <f>((HLOOKUP(E89,'Costs and losses lines'!$B$12:$D$14,2,0)*D89)+(HLOOKUP(E89,'Costs and losses lines'!$B$12:$D$14,3,0)*2))*'Costs and losses lines'!$E$24/1000</f>
        <v>289.23932669999999</v>
      </c>
      <c r="G89" s="2">
        <f>ROUND(F89+(F89*0.035*$J$3),0)</f>
        <v>694</v>
      </c>
      <c r="H89">
        <f>ROUND((HLOOKUP(E89,'Costs and losses lines'!$B$12:$D$17,4,0)/10000*D89)+(HLOOKUP(E89,'Costs and losses lines'!$B$12:$D$16,5,0)/100),3)</f>
        <v>2.1999999999999999E-2</v>
      </c>
      <c r="K89" s="9"/>
    </row>
    <row r="90" spans="1:11" x14ac:dyDescent="0.25">
      <c r="A90" t="s">
        <v>865</v>
      </c>
      <c r="B90" t="s">
        <v>579</v>
      </c>
      <c r="C90" t="s">
        <v>584</v>
      </c>
      <c r="D90">
        <f>ROUND(ACOS(COS(RADIANS(90-VLOOKUP(B90,Centerpoints!$A$2:$F$259,5,0)))*COS(RADIANS(90-VLOOKUP(C90,Centerpoints!$A$2:$F$259,5,0)))+SIN(RADIANS(90-VLOOKUP(B90,Centerpoints!$A$2:$F$259,5,0)))*SIN(RADIANS(90-VLOOKUP(C90,Centerpoints!$A$2:$F$259,5,0)))*COS(RADIANS(VLOOKUP(B90,Centerpoints!$A$2:$F$259,6,0)-VLOOKUP(C90,Centerpoints!$A$2:$F$259,6,0))))*6371,0)</f>
        <v>332</v>
      </c>
      <c r="E90" t="str">
        <f>IF(ISNA(VLOOKUP(LEFT(A90,LEN(A90)),$N$2:$N$270,1,0)),IF(D90&gt;'Costs and losses lines'!$E$32,"HVDC","HVAC"),"Subsea")</f>
        <v>HVAC</v>
      </c>
      <c r="F90" s="2">
        <f>((HLOOKUP(E90,'Costs and losses lines'!$B$12:$D$14,2,0)*D90)+(HLOOKUP(E90,'Costs and losses lines'!$B$12:$D$14,3,0)*2))*'Costs and losses lines'!$E$24/1000</f>
        <v>290.51802227999997</v>
      </c>
      <c r="G90" s="2">
        <f>ROUND(F90+(F90*0.035*$J$3),0)</f>
        <v>697</v>
      </c>
      <c r="H90">
        <f>ROUND((HLOOKUP(E90,'Costs and losses lines'!$B$12:$D$17,4,0)/10000*D90)+(HLOOKUP(E90,'Costs and losses lines'!$B$12:$D$16,5,0)/100),3)</f>
        <v>2.1999999999999999E-2</v>
      </c>
      <c r="K90" s="9"/>
    </row>
    <row r="91" spans="1:11" x14ac:dyDescent="0.25">
      <c r="A91" t="s">
        <v>866</v>
      </c>
      <c r="B91" t="s">
        <v>574</v>
      </c>
      <c r="C91" t="s">
        <v>644</v>
      </c>
      <c r="D91">
        <f>ROUND(ACOS(COS(RADIANS(90-VLOOKUP(B91,Centerpoints!$A$2:$F$259,5,0)))*COS(RADIANS(90-VLOOKUP(C91,Centerpoints!$A$2:$F$259,5,0)))+SIN(RADIANS(90-VLOOKUP(B91,Centerpoints!$A$2:$F$259,5,0)))*SIN(RADIANS(90-VLOOKUP(C91,Centerpoints!$A$2:$F$259,5,0)))*COS(RADIANS(VLOOKUP(B91,Centerpoints!$A$2:$F$259,6,0)-VLOOKUP(C91,Centerpoints!$A$2:$F$259,6,0))))*6371,0)</f>
        <v>333</v>
      </c>
      <c r="E91" t="str">
        <f>IF(ISNA(VLOOKUP(LEFT(A91,LEN(A91)),$N$2:$N$270,1,0)),IF(D91&gt;'Costs and losses lines'!$E$32,"HVDC","HVAC"),"Subsea")</f>
        <v>HVAC</v>
      </c>
      <c r="F91" s="2">
        <f>((HLOOKUP(E91,'Costs and losses lines'!$B$12:$D$14,2,0)*D91)+(HLOOKUP(E91,'Costs and losses lines'!$B$12:$D$14,3,0)*2))*'Costs and losses lines'!$E$24/1000</f>
        <v>291.15737007000001</v>
      </c>
      <c r="G91" s="2">
        <f>ROUND(F91+(F91*0.035*$J$3),0)</f>
        <v>699</v>
      </c>
      <c r="H91">
        <f>ROUND((HLOOKUP(E91,'Costs and losses lines'!$B$12:$D$17,4,0)/10000*D91)+(HLOOKUP(E91,'Costs and losses lines'!$B$12:$D$16,5,0)/100),3)</f>
        <v>2.1999999999999999E-2</v>
      </c>
      <c r="K91" s="9"/>
    </row>
    <row r="92" spans="1:11" x14ac:dyDescent="0.25">
      <c r="A92" t="s">
        <v>867</v>
      </c>
      <c r="B92" t="s">
        <v>450</v>
      </c>
      <c r="C92" t="s">
        <v>451</v>
      </c>
      <c r="D92">
        <f>ROUND(ACOS(COS(RADIANS(90-VLOOKUP(B92,Centerpoints!$A$2:$F$259,5,0)))*COS(RADIANS(90-VLOOKUP(C92,Centerpoints!$A$2:$F$259,5,0)))+SIN(RADIANS(90-VLOOKUP(B92,Centerpoints!$A$2:$F$259,5,0)))*SIN(RADIANS(90-VLOOKUP(C92,Centerpoints!$A$2:$F$259,5,0)))*COS(RADIANS(VLOOKUP(B92,Centerpoints!$A$2:$F$259,6,0)-VLOOKUP(C92,Centerpoints!$A$2:$F$259,6,0))))*6371,0)</f>
        <v>334</v>
      </c>
      <c r="E92" t="str">
        <f>IF(ISNA(VLOOKUP(LEFT(A92,LEN(A92)),$N$2:$N$270,1,0)),IF(D92&gt;'Costs and losses lines'!$E$32,"HVDC","HVAC"),"Subsea")</f>
        <v>HVAC</v>
      </c>
      <c r="F92" s="2">
        <f>((HLOOKUP(E92,'Costs and losses lines'!$B$12:$D$14,2,0)*D92)+(HLOOKUP(E92,'Costs and losses lines'!$B$12:$D$14,3,0)*2))*'Costs and losses lines'!$E$24/1000</f>
        <v>291.79671786</v>
      </c>
      <c r="G92" s="2">
        <f>ROUND(F92+(F92*0.035*$J$3),0)</f>
        <v>700</v>
      </c>
      <c r="H92">
        <f>ROUND((HLOOKUP(E92,'Costs and losses lines'!$B$12:$D$17,4,0)/10000*D92)+(HLOOKUP(E92,'Costs and losses lines'!$B$12:$D$16,5,0)/100),3)</f>
        <v>2.3E-2</v>
      </c>
      <c r="K92" s="9"/>
    </row>
    <row r="93" spans="1:11" x14ac:dyDescent="0.25">
      <c r="A93" t="s">
        <v>868</v>
      </c>
      <c r="B93" t="s">
        <v>526</v>
      </c>
      <c r="C93" t="s">
        <v>520</v>
      </c>
      <c r="D93">
        <f>ROUND(ACOS(COS(RADIANS(90-VLOOKUP(B93,Centerpoints!$A$2:$F$259,5,0)))*COS(RADIANS(90-VLOOKUP(C93,Centerpoints!$A$2:$F$259,5,0)))+SIN(RADIANS(90-VLOOKUP(B93,Centerpoints!$A$2:$F$259,5,0)))*SIN(RADIANS(90-VLOOKUP(C93,Centerpoints!$A$2:$F$259,5,0)))*COS(RADIANS(VLOOKUP(B93,Centerpoints!$A$2:$F$259,6,0)-VLOOKUP(C93,Centerpoints!$A$2:$F$259,6,0))))*6371,0)</f>
        <v>337</v>
      </c>
      <c r="E93" t="str">
        <f>IF(ISNA(VLOOKUP(LEFT(A93,LEN(A93)),$N$2:$N$270,1,0)),IF(D93&gt;'Costs and losses lines'!$E$32,"HVDC","HVAC"),"Subsea")</f>
        <v>HVAC</v>
      </c>
      <c r="F93" s="2">
        <f>((HLOOKUP(E93,'Costs and losses lines'!$B$12:$D$14,2,0)*D93)+(HLOOKUP(E93,'Costs and losses lines'!$B$12:$D$14,3,0)*2))*'Costs and losses lines'!$E$24/1000</f>
        <v>293.71476123000002</v>
      </c>
      <c r="G93" s="2">
        <f>ROUND(F93+(F93*0.035*$J$3),0)</f>
        <v>705</v>
      </c>
      <c r="H93">
        <f>ROUND((HLOOKUP(E93,'Costs and losses lines'!$B$12:$D$17,4,0)/10000*D93)+(HLOOKUP(E93,'Costs and losses lines'!$B$12:$D$16,5,0)/100),3)</f>
        <v>2.3E-2</v>
      </c>
      <c r="K93" s="9"/>
    </row>
    <row r="94" spans="1:11" x14ac:dyDescent="0.25">
      <c r="A94" t="s">
        <v>869</v>
      </c>
      <c r="B94" t="s">
        <v>578</v>
      </c>
      <c r="C94" t="s">
        <v>580</v>
      </c>
      <c r="D94">
        <f>ROUND(ACOS(COS(RADIANS(90-VLOOKUP(B94,Centerpoints!$A$2:$F$259,5,0)))*COS(RADIANS(90-VLOOKUP(C94,Centerpoints!$A$2:$F$259,5,0)))+SIN(RADIANS(90-VLOOKUP(B94,Centerpoints!$A$2:$F$259,5,0)))*SIN(RADIANS(90-VLOOKUP(C94,Centerpoints!$A$2:$F$259,5,0)))*COS(RADIANS(VLOOKUP(B94,Centerpoints!$A$2:$F$259,6,0)-VLOOKUP(C94,Centerpoints!$A$2:$F$259,6,0))))*6371,0)</f>
        <v>337</v>
      </c>
      <c r="E94" t="str">
        <f>IF(ISNA(VLOOKUP(LEFT(A94,LEN(A94)),$N$2:$N$270,1,0)),IF(D94&gt;'Costs and losses lines'!$E$32,"HVDC","HVAC"),"Subsea")</f>
        <v>HVAC</v>
      </c>
      <c r="F94" s="2">
        <f>((HLOOKUP(E94,'Costs and losses lines'!$B$12:$D$14,2,0)*D94)+(HLOOKUP(E94,'Costs and losses lines'!$B$12:$D$14,3,0)*2))*'Costs and losses lines'!$E$24/1000</f>
        <v>293.71476123000002</v>
      </c>
      <c r="G94" s="2">
        <f>ROUND(F94+(F94*0.035*$J$3),0)</f>
        <v>705</v>
      </c>
      <c r="H94">
        <f>ROUND((HLOOKUP(E94,'Costs and losses lines'!$B$12:$D$17,4,0)/10000*D94)+(HLOOKUP(E94,'Costs and losses lines'!$B$12:$D$16,5,0)/100),3)</f>
        <v>2.3E-2</v>
      </c>
      <c r="K94" s="9"/>
    </row>
    <row r="95" spans="1:11" x14ac:dyDescent="0.25">
      <c r="A95" t="s">
        <v>870</v>
      </c>
      <c r="B95" t="s">
        <v>543</v>
      </c>
      <c r="C95" t="s">
        <v>442</v>
      </c>
      <c r="D95">
        <f>ROUND(ACOS(COS(RADIANS(90-VLOOKUP(B95,Centerpoints!$A$2:$F$259,5,0)))*COS(RADIANS(90-VLOOKUP(C95,Centerpoints!$A$2:$F$259,5,0)))+SIN(RADIANS(90-VLOOKUP(B95,Centerpoints!$A$2:$F$259,5,0)))*SIN(RADIANS(90-VLOOKUP(C95,Centerpoints!$A$2:$F$259,5,0)))*COS(RADIANS(VLOOKUP(B95,Centerpoints!$A$2:$F$259,6,0)-VLOOKUP(C95,Centerpoints!$A$2:$F$259,6,0))))*6371,0)</f>
        <v>341</v>
      </c>
      <c r="E95" t="str">
        <f>IF(ISNA(VLOOKUP(LEFT(A95,LEN(A95)),$N$2:$N$270,1,0)),IF(D95&gt;'Costs and losses lines'!$E$32,"HVDC","HVAC"),"Subsea")</f>
        <v>HVAC</v>
      </c>
      <c r="F95" s="2">
        <f>((HLOOKUP(E95,'Costs and losses lines'!$B$12:$D$14,2,0)*D95)+(HLOOKUP(E95,'Costs and losses lines'!$B$12:$D$14,3,0)*2))*'Costs and losses lines'!$E$24/1000</f>
        <v>296.27215239000003</v>
      </c>
      <c r="G95" s="2">
        <f>ROUND(F95+(F95*0.035*$J$3),0)</f>
        <v>711</v>
      </c>
      <c r="H95">
        <f>ROUND((HLOOKUP(E95,'Costs and losses lines'!$B$12:$D$17,4,0)/10000*D95)+(HLOOKUP(E95,'Costs and losses lines'!$B$12:$D$16,5,0)/100),3)</f>
        <v>2.3E-2</v>
      </c>
      <c r="K95" s="9"/>
    </row>
    <row r="96" spans="1:11" x14ac:dyDescent="0.25">
      <c r="A96" t="s">
        <v>871</v>
      </c>
      <c r="B96" t="s">
        <v>425</v>
      </c>
      <c r="C96" t="s">
        <v>495</v>
      </c>
      <c r="D96">
        <f>ROUND(ACOS(COS(RADIANS(90-VLOOKUP(B96,Centerpoints!$A$2:$F$259,5,0)))*COS(RADIANS(90-VLOOKUP(C96,Centerpoints!$A$2:$F$259,5,0)))+SIN(RADIANS(90-VLOOKUP(B96,Centerpoints!$A$2:$F$259,5,0)))*SIN(RADIANS(90-VLOOKUP(C96,Centerpoints!$A$2:$F$259,5,0)))*COS(RADIANS(VLOOKUP(B96,Centerpoints!$A$2:$F$259,6,0)-VLOOKUP(C96,Centerpoints!$A$2:$F$259,6,0))))*6371,0)</f>
        <v>343</v>
      </c>
      <c r="E96" t="str">
        <f>IF(ISNA(VLOOKUP(LEFT(A96,LEN(A96)),$N$2:$N$270,1,0)),IF(D96&gt;'Costs and losses lines'!$E$32,"HVDC","HVAC"),"Subsea")</f>
        <v>HVAC</v>
      </c>
      <c r="F96" s="2">
        <f>((HLOOKUP(E96,'Costs and losses lines'!$B$12:$D$14,2,0)*D96)+(HLOOKUP(E96,'Costs and losses lines'!$B$12:$D$14,3,0)*2))*'Costs and losses lines'!$E$24/1000</f>
        <v>297.55084797000001</v>
      </c>
      <c r="G96" s="2">
        <f>ROUND(F96+(F96*0.035*$J$3),0)</f>
        <v>714</v>
      </c>
      <c r="H96">
        <f>ROUND((HLOOKUP(E96,'Costs and losses lines'!$B$12:$D$17,4,0)/10000*D96)+(HLOOKUP(E96,'Costs and losses lines'!$B$12:$D$16,5,0)/100),3)</f>
        <v>2.3E-2</v>
      </c>
      <c r="K96" s="9"/>
    </row>
    <row r="97" spans="1:11" x14ac:dyDescent="0.25">
      <c r="A97" t="s">
        <v>872</v>
      </c>
      <c r="B97" t="s">
        <v>647</v>
      </c>
      <c r="C97" t="s">
        <v>648</v>
      </c>
      <c r="D97">
        <f>ROUND(ACOS(COS(RADIANS(90-VLOOKUP(B97,Centerpoints!$A$2:$F$259,5,0)))*COS(RADIANS(90-VLOOKUP(C97,Centerpoints!$A$2:$F$259,5,0)))+SIN(RADIANS(90-VLOOKUP(B97,Centerpoints!$A$2:$F$259,5,0)))*SIN(RADIANS(90-VLOOKUP(C97,Centerpoints!$A$2:$F$259,5,0)))*COS(RADIANS(VLOOKUP(B97,Centerpoints!$A$2:$F$259,6,0)-VLOOKUP(C97,Centerpoints!$A$2:$F$259,6,0))))*6371,0)</f>
        <v>344</v>
      </c>
      <c r="E97" t="str">
        <f>IF(ISNA(VLOOKUP(LEFT(A97,LEN(A97)),$N$2:$N$270,1,0)),IF(D97&gt;'Costs and losses lines'!$E$32,"HVDC","HVAC"),"Subsea")</f>
        <v>HVAC</v>
      </c>
      <c r="F97" s="2">
        <f>((HLOOKUP(E97,'Costs and losses lines'!$B$12:$D$14,2,0)*D97)+(HLOOKUP(E97,'Costs and losses lines'!$B$12:$D$14,3,0)*2))*'Costs and losses lines'!$E$24/1000</f>
        <v>298.19019575999999</v>
      </c>
      <c r="G97" s="2">
        <f>ROUND(F97+(F97*0.035*$J$3),0)</f>
        <v>716</v>
      </c>
      <c r="H97">
        <f>ROUND((HLOOKUP(E97,'Costs and losses lines'!$B$12:$D$17,4,0)/10000*D97)+(HLOOKUP(E97,'Costs and losses lines'!$B$12:$D$16,5,0)/100),3)</f>
        <v>2.3E-2</v>
      </c>
      <c r="K97" s="9"/>
    </row>
    <row r="98" spans="1:11" x14ac:dyDescent="0.25">
      <c r="A98" t="s">
        <v>873</v>
      </c>
      <c r="B98" t="s">
        <v>565</v>
      </c>
      <c r="C98" t="s">
        <v>566</v>
      </c>
      <c r="D98">
        <f>ROUND(ACOS(COS(RADIANS(90-VLOOKUP(B98,Centerpoints!$A$2:$F$259,5,0)))*COS(RADIANS(90-VLOOKUP(C98,Centerpoints!$A$2:$F$259,5,0)))+SIN(RADIANS(90-VLOOKUP(B98,Centerpoints!$A$2:$F$259,5,0)))*SIN(RADIANS(90-VLOOKUP(C98,Centerpoints!$A$2:$F$259,5,0)))*COS(RADIANS(VLOOKUP(B98,Centerpoints!$A$2:$F$259,6,0)-VLOOKUP(C98,Centerpoints!$A$2:$F$259,6,0))))*6371,0)</f>
        <v>344</v>
      </c>
      <c r="E98" t="str">
        <f>IF(ISNA(VLOOKUP(LEFT(A98,LEN(A98)),$N$2:$N$270,1,0)),IF(D98&gt;'Costs and losses lines'!$E$32,"HVDC","HVAC"),"Subsea")</f>
        <v>HVAC</v>
      </c>
      <c r="F98" s="2">
        <f>((HLOOKUP(E98,'Costs and losses lines'!$B$12:$D$14,2,0)*D98)+(HLOOKUP(E98,'Costs and losses lines'!$B$12:$D$14,3,0)*2))*'Costs and losses lines'!$E$24/1000</f>
        <v>298.19019575999999</v>
      </c>
      <c r="G98" s="2">
        <f>ROUND(F98+(F98*0.035*$J$3),0)</f>
        <v>716</v>
      </c>
      <c r="H98">
        <f>ROUND((HLOOKUP(E98,'Costs and losses lines'!$B$12:$D$17,4,0)/10000*D98)+(HLOOKUP(E98,'Costs and losses lines'!$B$12:$D$16,5,0)/100),3)</f>
        <v>2.3E-2</v>
      </c>
      <c r="K98" s="9"/>
    </row>
    <row r="99" spans="1:11" x14ac:dyDescent="0.25">
      <c r="A99" t="s">
        <v>874</v>
      </c>
      <c r="B99" t="s">
        <v>582</v>
      </c>
      <c r="C99" t="s">
        <v>598</v>
      </c>
      <c r="D99">
        <f>ROUND(ACOS(COS(RADIANS(90-VLOOKUP(B99,Centerpoints!$A$2:$F$259,5,0)))*COS(RADIANS(90-VLOOKUP(C99,Centerpoints!$A$2:$F$259,5,0)))+SIN(RADIANS(90-VLOOKUP(B99,Centerpoints!$A$2:$F$259,5,0)))*SIN(RADIANS(90-VLOOKUP(C99,Centerpoints!$A$2:$F$259,5,0)))*COS(RADIANS(VLOOKUP(B99,Centerpoints!$A$2:$F$259,6,0)-VLOOKUP(C99,Centerpoints!$A$2:$F$259,6,0))))*6371,0)</f>
        <v>347</v>
      </c>
      <c r="E99" t="str">
        <f>IF(ISNA(VLOOKUP(LEFT(A99,LEN(A99)),$N$2:$N$270,1,0)),IF(D99&gt;'Costs and losses lines'!$E$32,"HVDC","HVAC"),"Subsea")</f>
        <v>HVAC</v>
      </c>
      <c r="F99" s="2">
        <f>((HLOOKUP(E99,'Costs and losses lines'!$B$12:$D$14,2,0)*D99)+(HLOOKUP(E99,'Costs and losses lines'!$B$12:$D$14,3,0)*2))*'Costs and losses lines'!$E$24/1000</f>
        <v>300.10823913000002</v>
      </c>
      <c r="G99" s="2">
        <f>ROUND(F99+(F99*0.035*$J$3),0)</f>
        <v>720</v>
      </c>
      <c r="H99">
        <f>ROUND((HLOOKUP(E99,'Costs and losses lines'!$B$12:$D$17,4,0)/10000*D99)+(HLOOKUP(E99,'Costs and losses lines'!$B$12:$D$16,5,0)/100),3)</f>
        <v>2.3E-2</v>
      </c>
      <c r="K99" s="9"/>
    </row>
    <row r="100" spans="1:11" x14ac:dyDescent="0.25">
      <c r="A100" t="s">
        <v>875</v>
      </c>
      <c r="B100" t="s">
        <v>452</v>
      </c>
      <c r="C100" t="s">
        <v>525</v>
      </c>
      <c r="D100">
        <f>ROUND(ACOS(COS(RADIANS(90-VLOOKUP(B100,Centerpoints!$A$2:$F$259,5,0)))*COS(RADIANS(90-VLOOKUP(C100,Centerpoints!$A$2:$F$259,5,0)))+SIN(RADIANS(90-VLOOKUP(B100,Centerpoints!$A$2:$F$259,5,0)))*SIN(RADIANS(90-VLOOKUP(C100,Centerpoints!$A$2:$F$259,5,0)))*COS(RADIANS(VLOOKUP(B100,Centerpoints!$A$2:$F$259,6,0)-VLOOKUP(C100,Centerpoints!$A$2:$F$259,6,0))))*6371,0)</f>
        <v>349</v>
      </c>
      <c r="E100" t="str">
        <f>IF(ISNA(VLOOKUP(LEFT(A100,LEN(A100)),$N$2:$N$270,1,0)),IF(D100&gt;'Costs and losses lines'!$E$32,"HVDC","HVAC"),"Subsea")</f>
        <v>HVAC</v>
      </c>
      <c r="F100" s="2">
        <f>((HLOOKUP(E100,'Costs and losses lines'!$B$12:$D$14,2,0)*D100)+(HLOOKUP(E100,'Costs and losses lines'!$B$12:$D$14,3,0)*2))*'Costs and losses lines'!$E$24/1000</f>
        <v>301.38693470999999</v>
      </c>
      <c r="G100" s="2">
        <f>ROUND(F100+(F100*0.035*$J$3),0)</f>
        <v>723</v>
      </c>
      <c r="H100">
        <f>ROUND((HLOOKUP(E100,'Costs and losses lines'!$B$12:$D$17,4,0)/10000*D100)+(HLOOKUP(E100,'Costs and losses lines'!$B$12:$D$16,5,0)/100),3)</f>
        <v>2.4E-2</v>
      </c>
      <c r="K100" s="9"/>
    </row>
    <row r="101" spans="1:11" x14ac:dyDescent="0.25">
      <c r="A101" t="s">
        <v>876</v>
      </c>
      <c r="B101" t="s">
        <v>472</v>
      </c>
      <c r="C101" t="s">
        <v>520</v>
      </c>
      <c r="D101">
        <f>ROUND(ACOS(COS(RADIANS(90-VLOOKUP(B101,Centerpoints!$A$2:$F$259,5,0)))*COS(RADIANS(90-VLOOKUP(C101,Centerpoints!$A$2:$F$259,5,0)))+SIN(RADIANS(90-VLOOKUP(B101,Centerpoints!$A$2:$F$259,5,0)))*SIN(RADIANS(90-VLOOKUP(C101,Centerpoints!$A$2:$F$259,5,0)))*COS(RADIANS(VLOOKUP(B101,Centerpoints!$A$2:$F$259,6,0)-VLOOKUP(C101,Centerpoints!$A$2:$F$259,6,0))))*6371,0)</f>
        <v>354</v>
      </c>
      <c r="E101" t="str">
        <f>IF(ISNA(VLOOKUP(LEFT(A101,LEN(A101)),$N$2:$N$270,1,0)),IF(D101&gt;'Costs and losses lines'!$E$32,"HVDC","HVAC"),"Subsea")</f>
        <v>HVAC</v>
      </c>
      <c r="F101" s="2">
        <f>((HLOOKUP(E101,'Costs and losses lines'!$B$12:$D$14,2,0)*D101)+(HLOOKUP(E101,'Costs and losses lines'!$B$12:$D$14,3,0)*2))*'Costs and losses lines'!$E$24/1000</f>
        <v>304.58367365999999</v>
      </c>
      <c r="G101" s="2">
        <f>ROUND(F101+(F101*0.035*$J$3),0)</f>
        <v>731</v>
      </c>
      <c r="H101">
        <f>ROUND((HLOOKUP(E101,'Costs and losses lines'!$B$12:$D$17,4,0)/10000*D101)+(HLOOKUP(E101,'Costs and losses lines'!$B$12:$D$16,5,0)/100),3)</f>
        <v>2.4E-2</v>
      </c>
      <c r="K101" s="9"/>
    </row>
    <row r="102" spans="1:11" x14ac:dyDescent="0.25">
      <c r="A102" t="s">
        <v>877</v>
      </c>
      <c r="B102" t="s">
        <v>446</v>
      </c>
      <c r="C102" t="s">
        <v>431</v>
      </c>
      <c r="D102">
        <f>ROUND(ACOS(COS(RADIANS(90-VLOOKUP(B102,Centerpoints!$A$2:$F$259,5,0)))*COS(RADIANS(90-VLOOKUP(C102,Centerpoints!$A$2:$F$259,5,0)))+SIN(RADIANS(90-VLOOKUP(B102,Centerpoints!$A$2:$F$259,5,0)))*SIN(RADIANS(90-VLOOKUP(C102,Centerpoints!$A$2:$F$259,5,0)))*COS(RADIANS(VLOOKUP(B102,Centerpoints!$A$2:$F$259,6,0)-VLOOKUP(C102,Centerpoints!$A$2:$F$259,6,0))))*6371,0)</f>
        <v>355</v>
      </c>
      <c r="E102" t="str">
        <f>IF(ISNA(VLOOKUP(LEFT(A102,LEN(A102)),$N$2:$N$270,1,0)),IF(D102&gt;'Costs and losses lines'!$E$32,"HVDC","HVAC"),"Subsea")</f>
        <v>HVAC</v>
      </c>
      <c r="F102" s="2">
        <f>((HLOOKUP(E102,'Costs and losses lines'!$B$12:$D$14,2,0)*D102)+(HLOOKUP(E102,'Costs and losses lines'!$B$12:$D$14,3,0)*2))*'Costs and losses lines'!$E$24/1000</f>
        <v>305.22302144999998</v>
      </c>
      <c r="G102" s="2">
        <f>ROUND(F102+(F102*0.035*$J$3),0)</f>
        <v>733</v>
      </c>
      <c r="H102">
        <f>ROUND((HLOOKUP(E102,'Costs and losses lines'!$B$12:$D$17,4,0)/10000*D102)+(HLOOKUP(E102,'Costs and losses lines'!$B$12:$D$16,5,0)/100),3)</f>
        <v>2.4E-2</v>
      </c>
      <c r="K102" s="9"/>
    </row>
    <row r="103" spans="1:11" x14ac:dyDescent="0.25">
      <c r="A103" t="s">
        <v>878</v>
      </c>
      <c r="B103" t="s">
        <v>485</v>
      </c>
      <c r="C103" t="s">
        <v>510</v>
      </c>
      <c r="D103">
        <f>ROUND(ACOS(COS(RADIANS(90-VLOOKUP(B103,Centerpoints!$A$2:$F$259,5,0)))*COS(RADIANS(90-VLOOKUP(C103,Centerpoints!$A$2:$F$259,5,0)))+SIN(RADIANS(90-VLOOKUP(B103,Centerpoints!$A$2:$F$259,5,0)))*SIN(RADIANS(90-VLOOKUP(C103,Centerpoints!$A$2:$F$259,5,0)))*COS(RADIANS(VLOOKUP(B103,Centerpoints!$A$2:$F$259,6,0)-VLOOKUP(C103,Centerpoints!$A$2:$F$259,6,0))))*6371,0)</f>
        <v>357</v>
      </c>
      <c r="E103" t="str">
        <f>IF(ISNA(VLOOKUP(LEFT(A103,LEN(A103)),$N$2:$N$270,1,0)),IF(D103&gt;'Costs and losses lines'!$E$32,"HVDC","HVAC"),"Subsea")</f>
        <v>HVAC</v>
      </c>
      <c r="F103" s="2">
        <f>((HLOOKUP(E103,'Costs and losses lines'!$B$12:$D$14,2,0)*D103)+(HLOOKUP(E103,'Costs and losses lines'!$B$12:$D$14,3,0)*2))*'Costs and losses lines'!$E$24/1000</f>
        <v>306.50171703000001</v>
      </c>
      <c r="G103" s="2">
        <f>ROUND(F103+(F103*0.035*$J$3),0)</f>
        <v>736</v>
      </c>
      <c r="H103">
        <f>ROUND((HLOOKUP(E103,'Costs and losses lines'!$B$12:$D$17,4,0)/10000*D103)+(HLOOKUP(E103,'Costs and losses lines'!$B$12:$D$16,5,0)/100),3)</f>
        <v>2.4E-2</v>
      </c>
      <c r="K103" s="9"/>
    </row>
    <row r="104" spans="1:11" x14ac:dyDescent="0.25">
      <c r="A104" t="s">
        <v>879</v>
      </c>
      <c r="B104" t="s">
        <v>473</v>
      </c>
      <c r="C104" t="s">
        <v>515</v>
      </c>
      <c r="D104">
        <f>ROUND(ACOS(COS(RADIANS(90-VLOOKUP(B104,Centerpoints!$A$2:$F$259,5,0)))*COS(RADIANS(90-VLOOKUP(C104,Centerpoints!$A$2:$F$259,5,0)))+SIN(RADIANS(90-VLOOKUP(B104,Centerpoints!$A$2:$F$259,5,0)))*SIN(RADIANS(90-VLOOKUP(C104,Centerpoints!$A$2:$F$259,5,0)))*COS(RADIANS(VLOOKUP(B104,Centerpoints!$A$2:$F$259,6,0)-VLOOKUP(C104,Centerpoints!$A$2:$F$259,6,0))))*6371,0)</f>
        <v>360</v>
      </c>
      <c r="E104" t="str">
        <f>IF(ISNA(VLOOKUP(LEFT(A104,LEN(A104)),$N$2:$N$270,1,0)),IF(D104&gt;'Costs and losses lines'!$E$32,"HVDC","HVAC"),"Subsea")</f>
        <v>HVAC</v>
      </c>
      <c r="F104" s="2">
        <f>((HLOOKUP(E104,'Costs and losses lines'!$B$12:$D$14,2,0)*D104)+(HLOOKUP(E104,'Costs and losses lines'!$B$12:$D$14,3,0)*2))*'Costs and losses lines'!$E$24/1000</f>
        <v>308.41976039999997</v>
      </c>
      <c r="G104" s="2">
        <f>ROUND(F104+(F104*0.035*$J$3),0)</f>
        <v>740</v>
      </c>
      <c r="H104">
        <f>ROUND((HLOOKUP(E104,'Costs and losses lines'!$B$12:$D$17,4,0)/10000*D104)+(HLOOKUP(E104,'Costs and losses lines'!$B$12:$D$16,5,0)/100),3)</f>
        <v>2.4E-2</v>
      </c>
      <c r="K104" s="9"/>
    </row>
    <row r="105" spans="1:11" x14ac:dyDescent="0.25">
      <c r="A105" t="s">
        <v>880</v>
      </c>
      <c r="B105" t="s">
        <v>588</v>
      </c>
      <c r="C105" t="s">
        <v>604</v>
      </c>
      <c r="D105">
        <f>ROUND(ACOS(COS(RADIANS(90-VLOOKUP(B105,Centerpoints!$A$2:$F$259,5,0)))*COS(RADIANS(90-VLOOKUP(C105,Centerpoints!$A$2:$F$259,5,0)))+SIN(RADIANS(90-VLOOKUP(B105,Centerpoints!$A$2:$F$259,5,0)))*SIN(RADIANS(90-VLOOKUP(C105,Centerpoints!$A$2:$F$259,5,0)))*COS(RADIANS(VLOOKUP(B105,Centerpoints!$A$2:$F$259,6,0)-VLOOKUP(C105,Centerpoints!$A$2:$F$259,6,0))))*6371,0)</f>
        <v>361</v>
      </c>
      <c r="E105" t="str">
        <f>IF(ISNA(VLOOKUP(LEFT(A105,LEN(A105)),$N$2:$N$270,1,0)),IF(D105&gt;'Costs and losses lines'!$E$32,"HVDC","HVAC"),"Subsea")</f>
        <v>HVAC</v>
      </c>
      <c r="F105" s="2">
        <f>((HLOOKUP(E105,'Costs and losses lines'!$B$12:$D$14,2,0)*D105)+(HLOOKUP(E105,'Costs and losses lines'!$B$12:$D$14,3,0)*2))*'Costs and losses lines'!$E$24/1000</f>
        <v>309.05910819000002</v>
      </c>
      <c r="G105" s="2">
        <f>ROUND(F105+(F105*0.035*$J$3),0)</f>
        <v>742</v>
      </c>
      <c r="H105">
        <f>ROUND((HLOOKUP(E105,'Costs and losses lines'!$B$12:$D$17,4,0)/10000*D105)+(HLOOKUP(E105,'Costs and losses lines'!$B$12:$D$16,5,0)/100),3)</f>
        <v>2.4E-2</v>
      </c>
      <c r="K105" s="9"/>
    </row>
    <row r="106" spans="1:11" x14ac:dyDescent="0.25">
      <c r="A106" t="s">
        <v>881</v>
      </c>
      <c r="B106" t="s">
        <v>449</v>
      </c>
      <c r="C106" t="s">
        <v>454</v>
      </c>
      <c r="D106">
        <f>ROUND(ACOS(COS(RADIANS(90-VLOOKUP(B106,Centerpoints!$A$2:$F$259,5,0)))*COS(RADIANS(90-VLOOKUP(C106,Centerpoints!$A$2:$F$259,5,0)))+SIN(RADIANS(90-VLOOKUP(B106,Centerpoints!$A$2:$F$259,5,0)))*SIN(RADIANS(90-VLOOKUP(C106,Centerpoints!$A$2:$F$259,5,0)))*COS(RADIANS(VLOOKUP(B106,Centerpoints!$A$2:$F$259,6,0)-VLOOKUP(C106,Centerpoints!$A$2:$F$259,6,0))))*6371,0)</f>
        <v>361</v>
      </c>
      <c r="E106" t="str">
        <f>IF(ISNA(VLOOKUP(LEFT(A106,LEN(A106)),$N$2:$N$270,1,0)),IF(D106&gt;'Costs and losses lines'!$E$32,"HVDC","HVAC"),"Subsea")</f>
        <v>HVAC</v>
      </c>
      <c r="F106" s="2">
        <f>((HLOOKUP(E106,'Costs and losses lines'!$B$12:$D$14,2,0)*D106)+(HLOOKUP(E106,'Costs and losses lines'!$B$12:$D$14,3,0)*2))*'Costs and losses lines'!$E$24/1000</f>
        <v>309.05910819000002</v>
      </c>
      <c r="G106" s="2">
        <f>ROUND(F106+(F106*0.035*$J$3),0)</f>
        <v>742</v>
      </c>
      <c r="H106">
        <f>ROUND((HLOOKUP(E106,'Costs and losses lines'!$B$12:$D$17,4,0)/10000*D106)+(HLOOKUP(E106,'Costs and losses lines'!$B$12:$D$16,5,0)/100),3)</f>
        <v>2.4E-2</v>
      </c>
      <c r="K106" s="9"/>
    </row>
    <row r="107" spans="1:11" x14ac:dyDescent="0.25">
      <c r="A107" t="s">
        <v>882</v>
      </c>
      <c r="B107" t="s">
        <v>596</v>
      </c>
      <c r="C107" t="s">
        <v>498</v>
      </c>
      <c r="D107">
        <f>ROUND(ACOS(COS(RADIANS(90-VLOOKUP(B107,Centerpoints!$A$2:$F$259,5,0)))*COS(RADIANS(90-VLOOKUP(C107,Centerpoints!$A$2:$F$259,5,0)))+SIN(RADIANS(90-VLOOKUP(B107,Centerpoints!$A$2:$F$259,5,0)))*SIN(RADIANS(90-VLOOKUP(C107,Centerpoints!$A$2:$F$259,5,0)))*COS(RADIANS(VLOOKUP(B107,Centerpoints!$A$2:$F$259,6,0)-VLOOKUP(C107,Centerpoints!$A$2:$F$259,6,0))))*6371,0)</f>
        <v>366</v>
      </c>
      <c r="E107" t="str">
        <f>IF(ISNA(VLOOKUP(LEFT(A107,LEN(A107)),$N$2:$N$270,1,0)),IF(D107&gt;'Costs and losses lines'!$E$32,"HVDC","HVAC"),"Subsea")</f>
        <v>HVAC</v>
      </c>
      <c r="F107" s="2">
        <f>((HLOOKUP(E107,'Costs and losses lines'!$B$12:$D$14,2,0)*D107)+(HLOOKUP(E107,'Costs and losses lines'!$B$12:$D$14,3,0)*2))*'Costs and losses lines'!$E$24/1000</f>
        <v>312.25584713999996</v>
      </c>
      <c r="G107" s="2">
        <f>ROUND(F107+(F107*0.035*$J$3),0)</f>
        <v>749</v>
      </c>
      <c r="H107">
        <f>ROUND((HLOOKUP(E107,'Costs and losses lines'!$B$12:$D$17,4,0)/10000*D107)+(HLOOKUP(E107,'Costs and losses lines'!$B$12:$D$16,5,0)/100),3)</f>
        <v>2.5000000000000001E-2</v>
      </c>
      <c r="K107" s="9"/>
    </row>
    <row r="108" spans="1:11" x14ac:dyDescent="0.25">
      <c r="A108" t="s">
        <v>883</v>
      </c>
      <c r="B108" t="s">
        <v>427</v>
      </c>
      <c r="C108" t="s">
        <v>514</v>
      </c>
      <c r="D108">
        <f>ROUND(ACOS(COS(RADIANS(90-VLOOKUP(B108,Centerpoints!$A$2:$F$259,5,0)))*COS(RADIANS(90-VLOOKUP(C108,Centerpoints!$A$2:$F$259,5,0)))+SIN(RADIANS(90-VLOOKUP(B108,Centerpoints!$A$2:$F$259,5,0)))*SIN(RADIANS(90-VLOOKUP(C108,Centerpoints!$A$2:$F$259,5,0)))*COS(RADIANS(VLOOKUP(B108,Centerpoints!$A$2:$F$259,6,0)-VLOOKUP(C108,Centerpoints!$A$2:$F$259,6,0))))*6371,0)</f>
        <v>366</v>
      </c>
      <c r="E108" t="str">
        <f>IF(ISNA(VLOOKUP(LEFT(A108,LEN(A108)),$N$2:$N$270,1,0)),IF(D108&gt;'Costs and losses lines'!$E$32,"HVDC","HVAC"),"Subsea")</f>
        <v>HVAC</v>
      </c>
      <c r="F108" s="2">
        <f>((HLOOKUP(E108,'Costs and losses lines'!$B$12:$D$14,2,0)*D108)+(HLOOKUP(E108,'Costs and losses lines'!$B$12:$D$14,3,0)*2))*'Costs and losses lines'!$E$24/1000</f>
        <v>312.25584713999996</v>
      </c>
      <c r="G108" s="2">
        <f>ROUND(F108+(F108*0.035*$J$3),0)</f>
        <v>749</v>
      </c>
      <c r="H108">
        <f>ROUND((HLOOKUP(E108,'Costs and losses lines'!$B$12:$D$17,4,0)/10000*D108)+(HLOOKUP(E108,'Costs and losses lines'!$B$12:$D$16,5,0)/100),3)</f>
        <v>2.5000000000000001E-2</v>
      </c>
      <c r="K108" s="9"/>
    </row>
    <row r="109" spans="1:11" x14ac:dyDescent="0.25">
      <c r="A109" t="s">
        <v>884</v>
      </c>
      <c r="B109" t="s">
        <v>648</v>
      </c>
      <c r="C109" t="s">
        <v>651</v>
      </c>
      <c r="D109">
        <f>ROUND(ACOS(COS(RADIANS(90-VLOOKUP(B109,Centerpoints!$A$2:$F$259,5,0)))*COS(RADIANS(90-VLOOKUP(C109,Centerpoints!$A$2:$F$259,5,0)))+SIN(RADIANS(90-VLOOKUP(B109,Centerpoints!$A$2:$F$259,5,0)))*SIN(RADIANS(90-VLOOKUP(C109,Centerpoints!$A$2:$F$259,5,0)))*COS(RADIANS(VLOOKUP(B109,Centerpoints!$A$2:$F$259,6,0)-VLOOKUP(C109,Centerpoints!$A$2:$F$259,6,0))))*6371,0)</f>
        <v>366</v>
      </c>
      <c r="E109" t="str">
        <f>IF(ISNA(VLOOKUP(LEFT(A109,LEN(A109)),$N$2:$N$270,1,0)),IF(D109&gt;'Costs and losses lines'!$E$32,"HVDC","HVAC"),"Subsea")</f>
        <v>HVAC</v>
      </c>
      <c r="F109" s="2">
        <f>((HLOOKUP(E109,'Costs and losses lines'!$B$12:$D$14,2,0)*D109)+(HLOOKUP(E109,'Costs and losses lines'!$B$12:$D$14,3,0)*2))*'Costs and losses lines'!$E$24/1000</f>
        <v>312.25584713999996</v>
      </c>
      <c r="G109" s="2">
        <f>ROUND(F109+(F109*0.035*$J$3),0)</f>
        <v>749</v>
      </c>
      <c r="H109">
        <f>ROUND((HLOOKUP(E109,'Costs and losses lines'!$B$12:$D$17,4,0)/10000*D109)+(HLOOKUP(E109,'Costs and losses lines'!$B$12:$D$16,5,0)/100),3)</f>
        <v>2.5000000000000001E-2</v>
      </c>
      <c r="K109" s="9"/>
    </row>
    <row r="110" spans="1:11" x14ac:dyDescent="0.25">
      <c r="A110" t="s">
        <v>885</v>
      </c>
      <c r="B110" t="s">
        <v>562</v>
      </c>
      <c r="C110" t="s">
        <v>564</v>
      </c>
      <c r="D110">
        <f>ROUND(ACOS(COS(RADIANS(90-VLOOKUP(B110,Centerpoints!$A$2:$F$259,5,0)))*COS(RADIANS(90-VLOOKUP(C110,Centerpoints!$A$2:$F$259,5,0)))+SIN(RADIANS(90-VLOOKUP(B110,Centerpoints!$A$2:$F$259,5,0)))*SIN(RADIANS(90-VLOOKUP(C110,Centerpoints!$A$2:$F$259,5,0)))*COS(RADIANS(VLOOKUP(B110,Centerpoints!$A$2:$F$259,6,0)-VLOOKUP(C110,Centerpoints!$A$2:$F$259,6,0))))*6371,0)</f>
        <v>371</v>
      </c>
      <c r="E110" t="str">
        <f>IF(ISNA(VLOOKUP(LEFT(A110,LEN(A110)),$N$2:$N$270,1,0)),IF(D110&gt;'Costs and losses lines'!$E$32,"HVDC","HVAC"),"Subsea")</f>
        <v>HVDC</v>
      </c>
      <c r="F110" s="2">
        <f>((HLOOKUP(E110,'Costs and losses lines'!$B$12:$D$14,2,0)*D110)+(HLOOKUP(E110,'Costs and losses lines'!$B$12:$D$14,3,0)*2))*'Costs and losses lines'!$E$24/1000</f>
        <v>313.25520622499999</v>
      </c>
      <c r="G110" s="2">
        <f>ROUND(F110+(F110*0.035*$J$3),0)</f>
        <v>752</v>
      </c>
      <c r="H110">
        <f>ROUND((HLOOKUP(E110,'Costs and losses lines'!$B$12:$D$17,4,0)/10000*D110)+(HLOOKUP(E110,'Costs and losses lines'!$B$12:$D$16,5,0)/100),3)</f>
        <v>2.5999999999999999E-2</v>
      </c>
      <c r="K110" s="9"/>
    </row>
    <row r="111" spans="1:11" x14ac:dyDescent="0.25">
      <c r="A111" t="s">
        <v>886</v>
      </c>
      <c r="B111" t="s">
        <v>587</v>
      </c>
      <c r="C111" t="s">
        <v>588</v>
      </c>
      <c r="D111">
        <f>ROUND(ACOS(COS(RADIANS(90-VLOOKUP(B111,Centerpoints!$A$2:$F$259,5,0)))*COS(RADIANS(90-VLOOKUP(C111,Centerpoints!$A$2:$F$259,5,0)))+SIN(RADIANS(90-VLOOKUP(B111,Centerpoints!$A$2:$F$259,5,0)))*SIN(RADIANS(90-VLOOKUP(C111,Centerpoints!$A$2:$F$259,5,0)))*COS(RADIANS(VLOOKUP(B111,Centerpoints!$A$2:$F$259,6,0)-VLOOKUP(C111,Centerpoints!$A$2:$F$259,6,0))))*6371,0)</f>
        <v>374</v>
      </c>
      <c r="E111" t="str">
        <f>IF(ISNA(VLOOKUP(LEFT(A111,LEN(A111)),$N$2:$N$270,1,0)),IF(D111&gt;'Costs and losses lines'!$E$32,"HVDC","HVAC"),"Subsea")</f>
        <v>HVDC</v>
      </c>
      <c r="F111" s="2">
        <f>((HLOOKUP(E111,'Costs and losses lines'!$B$12:$D$14,2,0)*D111)+(HLOOKUP(E111,'Costs and losses lines'!$B$12:$D$14,3,0)*2))*'Costs and losses lines'!$E$24/1000</f>
        <v>313.81488765</v>
      </c>
      <c r="G111" s="2">
        <f>ROUND(F111+(F111*0.035*$J$3),0)</f>
        <v>753</v>
      </c>
      <c r="H111">
        <f>ROUND((HLOOKUP(E111,'Costs and losses lines'!$B$12:$D$17,4,0)/10000*D111)+(HLOOKUP(E111,'Costs and losses lines'!$B$12:$D$16,5,0)/100),3)</f>
        <v>2.5999999999999999E-2</v>
      </c>
      <c r="K111" s="9"/>
    </row>
    <row r="112" spans="1:11" x14ac:dyDescent="0.25">
      <c r="A112" t="s">
        <v>887</v>
      </c>
      <c r="B112" t="s">
        <v>580</v>
      </c>
      <c r="C112" t="s">
        <v>596</v>
      </c>
      <c r="D112">
        <f>ROUND(ACOS(COS(RADIANS(90-VLOOKUP(B112,Centerpoints!$A$2:$F$259,5,0)))*COS(RADIANS(90-VLOOKUP(C112,Centerpoints!$A$2:$F$259,5,0)))+SIN(RADIANS(90-VLOOKUP(B112,Centerpoints!$A$2:$F$259,5,0)))*SIN(RADIANS(90-VLOOKUP(C112,Centerpoints!$A$2:$F$259,5,0)))*COS(RADIANS(VLOOKUP(B112,Centerpoints!$A$2:$F$259,6,0)-VLOOKUP(C112,Centerpoints!$A$2:$F$259,6,0))))*6371,0)</f>
        <v>375</v>
      </c>
      <c r="E112" t="str">
        <f>IF(ISNA(VLOOKUP(LEFT(A112,LEN(A112)),$N$2:$N$270,1,0)),IF(D112&gt;'Costs and losses lines'!$E$32,"HVDC","HVAC"),"Subsea")</f>
        <v>HVDC</v>
      </c>
      <c r="F112" s="2">
        <f>((HLOOKUP(E112,'Costs and losses lines'!$B$12:$D$14,2,0)*D112)+(HLOOKUP(E112,'Costs and losses lines'!$B$12:$D$14,3,0)*2))*'Costs and losses lines'!$E$24/1000</f>
        <v>314.00144812499997</v>
      </c>
      <c r="G112" s="2">
        <f>ROUND(F112+(F112*0.035*$J$3),0)</f>
        <v>754</v>
      </c>
      <c r="H112">
        <f>ROUND((HLOOKUP(E112,'Costs and losses lines'!$B$12:$D$17,4,0)/10000*D112)+(HLOOKUP(E112,'Costs and losses lines'!$B$12:$D$16,5,0)/100),3)</f>
        <v>2.5999999999999999E-2</v>
      </c>
      <c r="K112" s="9"/>
    </row>
    <row r="113" spans="1:11" x14ac:dyDescent="0.25">
      <c r="A113" t="s">
        <v>888</v>
      </c>
      <c r="B113" t="s">
        <v>451</v>
      </c>
      <c r="C113" t="s">
        <v>513</v>
      </c>
      <c r="D113">
        <f>ROUND(ACOS(COS(RADIANS(90-VLOOKUP(B113,Centerpoints!$A$2:$F$259,5,0)))*COS(RADIANS(90-VLOOKUP(C113,Centerpoints!$A$2:$F$259,5,0)))+SIN(RADIANS(90-VLOOKUP(B113,Centerpoints!$A$2:$F$259,5,0)))*SIN(RADIANS(90-VLOOKUP(C113,Centerpoints!$A$2:$F$259,5,0)))*COS(RADIANS(VLOOKUP(B113,Centerpoints!$A$2:$F$259,6,0)-VLOOKUP(C113,Centerpoints!$A$2:$F$259,6,0))))*6371,0)</f>
        <v>376</v>
      </c>
      <c r="E113" t="str">
        <f>IF(ISNA(VLOOKUP(LEFT(A113,LEN(A113)),$N$2:$N$270,1,0)),IF(D113&gt;'Costs and losses lines'!$E$32,"HVDC","HVAC"),"Subsea")</f>
        <v>HVDC</v>
      </c>
      <c r="F113" s="2">
        <f>((HLOOKUP(E113,'Costs and losses lines'!$B$12:$D$14,2,0)*D113)+(HLOOKUP(E113,'Costs and losses lines'!$B$12:$D$14,3,0)*2))*'Costs and losses lines'!$E$24/1000</f>
        <v>314.18800859999999</v>
      </c>
      <c r="G113" s="2">
        <f>ROUND(F113+(F113*0.035*$J$3),0)</f>
        <v>754</v>
      </c>
      <c r="H113">
        <f>ROUND((HLOOKUP(E113,'Costs and losses lines'!$B$12:$D$17,4,0)/10000*D113)+(HLOOKUP(E113,'Costs and losses lines'!$B$12:$D$16,5,0)/100),3)</f>
        <v>2.5999999999999999E-2</v>
      </c>
      <c r="K113" s="9"/>
    </row>
    <row r="114" spans="1:11" x14ac:dyDescent="0.25">
      <c r="A114" t="s">
        <v>889</v>
      </c>
      <c r="B114" t="s">
        <v>511</v>
      </c>
      <c r="C114" t="s">
        <v>540</v>
      </c>
      <c r="D114">
        <f>ROUND(ACOS(COS(RADIANS(90-VLOOKUP(B114,Centerpoints!$A$2:$F$259,5,0)))*COS(RADIANS(90-VLOOKUP(C114,Centerpoints!$A$2:$F$259,5,0)))+SIN(RADIANS(90-VLOOKUP(B114,Centerpoints!$A$2:$F$259,5,0)))*SIN(RADIANS(90-VLOOKUP(C114,Centerpoints!$A$2:$F$259,5,0)))*COS(RADIANS(VLOOKUP(B114,Centerpoints!$A$2:$F$259,6,0)-VLOOKUP(C114,Centerpoints!$A$2:$F$259,6,0))))*6371,0)</f>
        <v>377</v>
      </c>
      <c r="E114" t="str">
        <f>IF(ISNA(VLOOKUP(LEFT(A114,LEN(A114)),$N$2:$N$270,1,0)),IF(D114&gt;'Costs and losses lines'!$E$32,"HVDC","HVAC"),"Subsea")</f>
        <v>HVDC</v>
      </c>
      <c r="F114" s="2">
        <f>((HLOOKUP(E114,'Costs and losses lines'!$B$12:$D$14,2,0)*D114)+(HLOOKUP(E114,'Costs and losses lines'!$B$12:$D$14,3,0)*2))*'Costs and losses lines'!$E$24/1000</f>
        <v>314.37456907500001</v>
      </c>
      <c r="G114" s="2">
        <f>ROUND(F114+(F114*0.035*$J$3),0)</f>
        <v>754</v>
      </c>
      <c r="H114">
        <f>ROUND((HLOOKUP(E114,'Costs and losses lines'!$B$12:$D$17,4,0)/10000*D114)+(HLOOKUP(E114,'Costs and losses lines'!$B$12:$D$16,5,0)/100),3)</f>
        <v>2.5999999999999999E-2</v>
      </c>
      <c r="K114" s="9"/>
    </row>
    <row r="115" spans="1:11" x14ac:dyDescent="0.25">
      <c r="A115" t="s">
        <v>890</v>
      </c>
      <c r="B115" t="s">
        <v>577</v>
      </c>
      <c r="C115" t="s">
        <v>595</v>
      </c>
      <c r="D115">
        <f>ROUND(ACOS(COS(RADIANS(90-VLOOKUP(B115,Centerpoints!$A$2:$F$259,5,0)))*COS(RADIANS(90-VLOOKUP(C115,Centerpoints!$A$2:$F$259,5,0)))+SIN(RADIANS(90-VLOOKUP(B115,Centerpoints!$A$2:$F$259,5,0)))*SIN(RADIANS(90-VLOOKUP(C115,Centerpoints!$A$2:$F$259,5,0)))*COS(RADIANS(VLOOKUP(B115,Centerpoints!$A$2:$F$259,6,0)-VLOOKUP(C115,Centerpoints!$A$2:$F$259,6,0))))*6371,0)</f>
        <v>377</v>
      </c>
      <c r="E115" t="str">
        <f>IF(ISNA(VLOOKUP(LEFT(A115,LEN(A115)),$N$2:$N$270,1,0)),IF(D115&gt;'Costs and losses lines'!$E$32,"HVDC","HVAC"),"Subsea")</f>
        <v>HVDC</v>
      </c>
      <c r="F115" s="2">
        <f>((HLOOKUP(E115,'Costs and losses lines'!$B$12:$D$14,2,0)*D115)+(HLOOKUP(E115,'Costs and losses lines'!$B$12:$D$14,3,0)*2))*'Costs and losses lines'!$E$24/1000</f>
        <v>314.37456907500001</v>
      </c>
      <c r="G115" s="2">
        <f>ROUND(F115+(F115*0.035*$J$3),0)</f>
        <v>754</v>
      </c>
      <c r="H115">
        <f>ROUND((HLOOKUP(E115,'Costs and losses lines'!$B$12:$D$17,4,0)/10000*D115)+(HLOOKUP(E115,'Costs and losses lines'!$B$12:$D$16,5,0)/100),3)</f>
        <v>2.5999999999999999E-2</v>
      </c>
      <c r="K115" s="9"/>
    </row>
    <row r="116" spans="1:11" x14ac:dyDescent="0.25">
      <c r="A116" t="s">
        <v>891</v>
      </c>
      <c r="B116" t="s">
        <v>649</v>
      </c>
      <c r="C116" t="s">
        <v>652</v>
      </c>
      <c r="D116">
        <f>ROUND(ACOS(COS(RADIANS(90-VLOOKUP(B116,Centerpoints!$A$2:$F$259,5,0)))*COS(RADIANS(90-VLOOKUP(C116,Centerpoints!$A$2:$F$259,5,0)))+SIN(RADIANS(90-VLOOKUP(B116,Centerpoints!$A$2:$F$259,5,0)))*SIN(RADIANS(90-VLOOKUP(C116,Centerpoints!$A$2:$F$259,5,0)))*COS(RADIANS(VLOOKUP(B116,Centerpoints!$A$2:$F$259,6,0)-VLOOKUP(C116,Centerpoints!$A$2:$F$259,6,0))))*6371,0)</f>
        <v>377</v>
      </c>
      <c r="E116" t="str">
        <f>IF(ISNA(VLOOKUP(LEFT(A116,LEN(A116)),$N$2:$N$270,1,0)),IF(D116&gt;'Costs and losses lines'!$E$32,"HVDC","HVAC"),"Subsea")</f>
        <v>HVDC</v>
      </c>
      <c r="F116" s="2">
        <f>((HLOOKUP(E116,'Costs and losses lines'!$B$12:$D$14,2,0)*D116)+(HLOOKUP(E116,'Costs and losses lines'!$B$12:$D$14,3,0)*2))*'Costs and losses lines'!$E$24/1000</f>
        <v>314.37456907500001</v>
      </c>
      <c r="G116" s="2">
        <f>ROUND(F116+(F116*0.035*$J$3),0)</f>
        <v>754</v>
      </c>
      <c r="H116">
        <f>ROUND((HLOOKUP(E116,'Costs and losses lines'!$B$12:$D$17,4,0)/10000*D116)+(HLOOKUP(E116,'Costs and losses lines'!$B$12:$D$16,5,0)/100),3)</f>
        <v>2.5999999999999999E-2</v>
      </c>
      <c r="K116" s="9"/>
    </row>
    <row r="117" spans="1:11" x14ac:dyDescent="0.25">
      <c r="A117" t="s">
        <v>892</v>
      </c>
      <c r="B117" t="s">
        <v>580</v>
      </c>
      <c r="C117" t="s">
        <v>606</v>
      </c>
      <c r="D117">
        <f>ROUND(ACOS(COS(RADIANS(90-VLOOKUP(B117,Centerpoints!$A$2:$F$259,5,0)))*COS(RADIANS(90-VLOOKUP(C117,Centerpoints!$A$2:$F$259,5,0)))+SIN(RADIANS(90-VLOOKUP(B117,Centerpoints!$A$2:$F$259,5,0)))*SIN(RADIANS(90-VLOOKUP(C117,Centerpoints!$A$2:$F$259,5,0)))*COS(RADIANS(VLOOKUP(B117,Centerpoints!$A$2:$F$259,6,0)-VLOOKUP(C117,Centerpoints!$A$2:$F$259,6,0))))*6371,0)</f>
        <v>379</v>
      </c>
      <c r="E117" t="str">
        <f>IF(ISNA(VLOOKUP(LEFT(A117,LEN(A117)),$N$2:$N$270,1,0)),IF(D117&gt;'Costs and losses lines'!$E$32,"HVDC","HVAC"),"Subsea")</f>
        <v>HVDC</v>
      </c>
      <c r="F117" s="2">
        <f>((HLOOKUP(E117,'Costs and losses lines'!$B$12:$D$14,2,0)*D117)+(HLOOKUP(E117,'Costs and losses lines'!$B$12:$D$14,3,0)*2))*'Costs and losses lines'!$E$24/1000</f>
        <v>314.747690025</v>
      </c>
      <c r="G117" s="2">
        <f>ROUND(F117+(F117*0.035*$J$3),0)</f>
        <v>755</v>
      </c>
      <c r="H117">
        <f>ROUND((HLOOKUP(E117,'Costs and losses lines'!$B$12:$D$17,4,0)/10000*D117)+(HLOOKUP(E117,'Costs and losses lines'!$B$12:$D$16,5,0)/100),3)</f>
        <v>2.5999999999999999E-2</v>
      </c>
      <c r="K117" s="9"/>
    </row>
    <row r="118" spans="1:11" x14ac:dyDescent="0.25">
      <c r="A118" t="s">
        <v>893</v>
      </c>
      <c r="B118" t="s">
        <v>542</v>
      </c>
      <c r="C118" t="s">
        <v>500</v>
      </c>
      <c r="D118">
        <f>ROUND(ACOS(COS(RADIANS(90-VLOOKUP(B118,Centerpoints!$A$2:$F$259,5,0)))*COS(RADIANS(90-VLOOKUP(C118,Centerpoints!$A$2:$F$259,5,0)))+SIN(RADIANS(90-VLOOKUP(B118,Centerpoints!$A$2:$F$259,5,0)))*SIN(RADIANS(90-VLOOKUP(C118,Centerpoints!$A$2:$F$259,5,0)))*COS(RADIANS(VLOOKUP(B118,Centerpoints!$A$2:$F$259,6,0)-VLOOKUP(C118,Centerpoints!$A$2:$F$259,6,0))))*6371,0)</f>
        <v>381</v>
      </c>
      <c r="E118" t="str">
        <f>IF(ISNA(VLOOKUP(LEFT(A118,LEN(A118)),$N$2:$N$270,1,0)),IF(D118&gt;'Costs and losses lines'!$E$32,"HVDC","HVAC"),"Subsea")</f>
        <v>HVDC</v>
      </c>
      <c r="F118" s="2">
        <f>((HLOOKUP(E118,'Costs and losses lines'!$B$12:$D$14,2,0)*D118)+(HLOOKUP(E118,'Costs and losses lines'!$B$12:$D$14,3,0)*2))*'Costs and losses lines'!$E$24/1000</f>
        <v>315.12081097499998</v>
      </c>
      <c r="G118" s="2">
        <f>ROUND(F118+(F118*0.035*$J$3),0)</f>
        <v>756</v>
      </c>
      <c r="H118">
        <f>ROUND((HLOOKUP(E118,'Costs and losses lines'!$B$12:$D$17,4,0)/10000*D118)+(HLOOKUP(E118,'Costs and losses lines'!$B$12:$D$16,5,0)/100),3)</f>
        <v>2.5999999999999999E-2</v>
      </c>
      <c r="K118" s="9"/>
    </row>
    <row r="119" spans="1:11" x14ac:dyDescent="0.25">
      <c r="A119" t="s">
        <v>894</v>
      </c>
      <c r="B119" t="s">
        <v>455</v>
      </c>
      <c r="C119" t="s">
        <v>518</v>
      </c>
      <c r="D119">
        <f>ROUND(ACOS(COS(RADIANS(90-VLOOKUP(B119,Centerpoints!$A$2:$F$259,5,0)))*COS(RADIANS(90-VLOOKUP(C119,Centerpoints!$A$2:$F$259,5,0)))+SIN(RADIANS(90-VLOOKUP(B119,Centerpoints!$A$2:$F$259,5,0)))*SIN(RADIANS(90-VLOOKUP(C119,Centerpoints!$A$2:$F$259,5,0)))*COS(RADIANS(VLOOKUP(B119,Centerpoints!$A$2:$F$259,6,0)-VLOOKUP(C119,Centerpoints!$A$2:$F$259,6,0))))*6371,0)</f>
        <v>383</v>
      </c>
      <c r="E119" t="str">
        <f>IF(ISNA(VLOOKUP(LEFT(A119,LEN(A119)),$N$2:$N$270,1,0)),IF(D119&gt;'Costs and losses lines'!$E$32,"HVDC","HVAC"),"Subsea")</f>
        <v>HVDC</v>
      </c>
      <c r="F119" s="2">
        <f>((HLOOKUP(E119,'Costs and losses lines'!$B$12:$D$14,2,0)*D119)+(HLOOKUP(E119,'Costs and losses lines'!$B$12:$D$14,3,0)*2))*'Costs and losses lines'!$E$24/1000</f>
        <v>315.49393192499997</v>
      </c>
      <c r="G119" s="2">
        <f>ROUND(F119+(F119*0.035*$J$3),0)</f>
        <v>757</v>
      </c>
      <c r="H119">
        <f>ROUND((HLOOKUP(E119,'Costs and losses lines'!$B$12:$D$17,4,0)/10000*D119)+(HLOOKUP(E119,'Costs and losses lines'!$B$12:$D$16,5,0)/100),3)</f>
        <v>2.5999999999999999E-2</v>
      </c>
      <c r="K119" s="9"/>
    </row>
    <row r="120" spans="1:11" x14ac:dyDescent="0.25">
      <c r="A120" t="s">
        <v>895</v>
      </c>
      <c r="B120" t="s">
        <v>604</v>
      </c>
      <c r="C120" t="s">
        <v>607</v>
      </c>
      <c r="D120">
        <f>ROUND(ACOS(COS(RADIANS(90-VLOOKUP(B120,Centerpoints!$A$2:$F$259,5,0)))*COS(RADIANS(90-VLOOKUP(C120,Centerpoints!$A$2:$F$259,5,0)))+SIN(RADIANS(90-VLOOKUP(B120,Centerpoints!$A$2:$F$259,5,0)))*SIN(RADIANS(90-VLOOKUP(C120,Centerpoints!$A$2:$F$259,5,0)))*COS(RADIANS(VLOOKUP(B120,Centerpoints!$A$2:$F$259,6,0)-VLOOKUP(C120,Centerpoints!$A$2:$F$259,6,0))))*6371,0)</f>
        <v>388</v>
      </c>
      <c r="E120" t="str">
        <f>IF(ISNA(VLOOKUP(LEFT(A120,LEN(A120)),$N$2:$N$270,1,0)),IF(D120&gt;'Costs and losses lines'!$E$32,"HVDC","HVAC"),"Subsea")</f>
        <v>HVDC</v>
      </c>
      <c r="F120" s="2">
        <f>((HLOOKUP(E120,'Costs and losses lines'!$B$12:$D$14,2,0)*D120)+(HLOOKUP(E120,'Costs and losses lines'!$B$12:$D$14,3,0)*2))*'Costs and losses lines'!$E$24/1000</f>
        <v>316.42673430000002</v>
      </c>
      <c r="G120" s="2">
        <f>ROUND(F120+(F120*0.035*$J$3),0)</f>
        <v>759</v>
      </c>
      <c r="H120">
        <f>ROUND((HLOOKUP(E120,'Costs and losses lines'!$B$12:$D$17,4,0)/10000*D120)+(HLOOKUP(E120,'Costs and losses lines'!$B$12:$D$16,5,0)/100),3)</f>
        <v>2.7E-2</v>
      </c>
      <c r="K120" s="9"/>
    </row>
    <row r="121" spans="1:11" x14ac:dyDescent="0.25">
      <c r="A121" t="s">
        <v>896</v>
      </c>
      <c r="B121" t="s">
        <v>598</v>
      </c>
      <c r="C121" t="s">
        <v>607</v>
      </c>
      <c r="D121">
        <f>ROUND(ACOS(COS(RADIANS(90-VLOOKUP(B121,Centerpoints!$A$2:$F$259,5,0)))*COS(RADIANS(90-VLOOKUP(C121,Centerpoints!$A$2:$F$259,5,0)))+SIN(RADIANS(90-VLOOKUP(B121,Centerpoints!$A$2:$F$259,5,0)))*SIN(RADIANS(90-VLOOKUP(C121,Centerpoints!$A$2:$F$259,5,0)))*COS(RADIANS(VLOOKUP(B121,Centerpoints!$A$2:$F$259,6,0)-VLOOKUP(C121,Centerpoints!$A$2:$F$259,6,0))))*6371,0)</f>
        <v>389</v>
      </c>
      <c r="E121" t="str">
        <f>IF(ISNA(VLOOKUP(LEFT(A121,LEN(A121)),$N$2:$N$270,1,0)),IF(D121&gt;'Costs and losses lines'!$E$32,"HVDC","HVAC"),"Subsea")</f>
        <v>HVDC</v>
      </c>
      <c r="F121" s="2">
        <f>((HLOOKUP(E121,'Costs and losses lines'!$B$12:$D$14,2,0)*D121)+(HLOOKUP(E121,'Costs and losses lines'!$B$12:$D$14,3,0)*2))*'Costs and losses lines'!$E$24/1000</f>
        <v>316.61329477500004</v>
      </c>
      <c r="G121" s="2">
        <f>ROUND(F121+(F121*0.035*$J$3),0)</f>
        <v>760</v>
      </c>
      <c r="H121">
        <f>ROUND((HLOOKUP(E121,'Costs and losses lines'!$B$12:$D$17,4,0)/10000*D121)+(HLOOKUP(E121,'Costs and losses lines'!$B$12:$D$16,5,0)/100),3)</f>
        <v>2.7E-2</v>
      </c>
      <c r="K121" s="9"/>
    </row>
    <row r="122" spans="1:11" x14ac:dyDescent="0.25">
      <c r="A122" t="s">
        <v>897</v>
      </c>
      <c r="B122" t="s">
        <v>605</v>
      </c>
      <c r="C122" t="s">
        <v>612</v>
      </c>
      <c r="D122">
        <f>ROUND(ACOS(COS(RADIANS(90-VLOOKUP(B122,Centerpoints!$A$2:$F$259,5,0)))*COS(RADIANS(90-VLOOKUP(C122,Centerpoints!$A$2:$F$259,5,0)))+SIN(RADIANS(90-VLOOKUP(B122,Centerpoints!$A$2:$F$259,5,0)))*SIN(RADIANS(90-VLOOKUP(C122,Centerpoints!$A$2:$F$259,5,0)))*COS(RADIANS(VLOOKUP(B122,Centerpoints!$A$2:$F$259,6,0)-VLOOKUP(C122,Centerpoints!$A$2:$F$259,6,0))))*6371,0)</f>
        <v>393</v>
      </c>
      <c r="E122" t="str">
        <f>IF(ISNA(VLOOKUP(LEFT(A122,LEN(A122)),$N$2:$N$270,1,0)),IF(D122&gt;'Costs and losses lines'!$E$32,"HVDC","HVAC"),"Subsea")</f>
        <v>HVDC</v>
      </c>
      <c r="F122" s="2">
        <f>((HLOOKUP(E122,'Costs and losses lines'!$B$12:$D$14,2,0)*D122)+(HLOOKUP(E122,'Costs and losses lines'!$B$12:$D$14,3,0)*2))*'Costs and losses lines'!$E$24/1000</f>
        <v>317.35953667499996</v>
      </c>
      <c r="G122" s="2">
        <f>ROUND(F122+(F122*0.035*$J$3),0)</f>
        <v>762</v>
      </c>
      <c r="H122">
        <f>ROUND((HLOOKUP(E122,'Costs and losses lines'!$B$12:$D$17,4,0)/10000*D122)+(HLOOKUP(E122,'Costs and losses lines'!$B$12:$D$16,5,0)/100),3)</f>
        <v>2.7E-2</v>
      </c>
      <c r="K122" s="9"/>
    </row>
    <row r="123" spans="1:11" x14ac:dyDescent="0.25">
      <c r="A123" t="s">
        <v>898</v>
      </c>
      <c r="B123" t="s">
        <v>441</v>
      </c>
      <c r="C123" t="s">
        <v>527</v>
      </c>
      <c r="D123">
        <f>ROUND(ACOS(COS(RADIANS(90-VLOOKUP(B123,Centerpoints!$A$2:$F$259,5,0)))*COS(RADIANS(90-VLOOKUP(C123,Centerpoints!$A$2:$F$259,5,0)))+SIN(RADIANS(90-VLOOKUP(B123,Centerpoints!$A$2:$F$259,5,0)))*SIN(RADIANS(90-VLOOKUP(C123,Centerpoints!$A$2:$F$259,5,0)))*COS(RADIANS(VLOOKUP(B123,Centerpoints!$A$2:$F$259,6,0)-VLOOKUP(C123,Centerpoints!$A$2:$F$259,6,0))))*6371,0)</f>
        <v>393</v>
      </c>
      <c r="E123" t="str">
        <f>IF(ISNA(VLOOKUP(LEFT(A123,LEN(A123)),$N$2:$N$270,1,0)),IF(D123&gt;'Costs and losses lines'!$E$32,"HVDC","HVAC"),"Subsea")</f>
        <v>HVDC</v>
      </c>
      <c r="F123" s="2">
        <f>((HLOOKUP(E123,'Costs and losses lines'!$B$12:$D$14,2,0)*D123)+(HLOOKUP(E123,'Costs and losses lines'!$B$12:$D$14,3,0)*2))*'Costs and losses lines'!$E$24/1000</f>
        <v>317.35953667499996</v>
      </c>
      <c r="G123" s="2">
        <f>ROUND(F123+(F123*0.035*$J$3),0)</f>
        <v>762</v>
      </c>
      <c r="H123">
        <f>ROUND((HLOOKUP(E123,'Costs and losses lines'!$B$12:$D$17,4,0)/10000*D123)+(HLOOKUP(E123,'Costs and losses lines'!$B$12:$D$16,5,0)/100),3)</f>
        <v>2.7E-2</v>
      </c>
      <c r="K123" s="9"/>
    </row>
    <row r="124" spans="1:11" x14ac:dyDescent="0.25">
      <c r="A124" t="s">
        <v>899</v>
      </c>
      <c r="B124" t="s">
        <v>475</v>
      </c>
      <c r="C124" t="s">
        <v>507</v>
      </c>
      <c r="D124">
        <f>ROUND(ACOS(COS(RADIANS(90-VLOOKUP(B124,Centerpoints!$A$2:$F$259,5,0)))*COS(RADIANS(90-VLOOKUP(C124,Centerpoints!$A$2:$F$259,5,0)))+SIN(RADIANS(90-VLOOKUP(B124,Centerpoints!$A$2:$F$259,5,0)))*SIN(RADIANS(90-VLOOKUP(C124,Centerpoints!$A$2:$F$259,5,0)))*COS(RADIANS(VLOOKUP(B124,Centerpoints!$A$2:$F$259,6,0)-VLOOKUP(C124,Centerpoints!$A$2:$F$259,6,0))))*6371,0)</f>
        <v>393</v>
      </c>
      <c r="E124" t="str">
        <f>IF(ISNA(VLOOKUP(LEFT(A124,LEN(A124)),$N$2:$N$270,1,0)),IF(D124&gt;'Costs and losses lines'!$E$32,"HVDC","HVAC"),"Subsea")</f>
        <v>HVDC</v>
      </c>
      <c r="F124" s="2">
        <f>((HLOOKUP(E124,'Costs and losses lines'!$B$12:$D$14,2,0)*D124)+(HLOOKUP(E124,'Costs and losses lines'!$B$12:$D$14,3,0)*2))*'Costs and losses lines'!$E$24/1000</f>
        <v>317.35953667499996</v>
      </c>
      <c r="G124" s="2">
        <f>ROUND(F124+(F124*0.035*$J$3),0)</f>
        <v>762</v>
      </c>
      <c r="H124">
        <f>ROUND((HLOOKUP(E124,'Costs and losses lines'!$B$12:$D$17,4,0)/10000*D124)+(HLOOKUP(E124,'Costs and losses lines'!$B$12:$D$16,5,0)/100),3)</f>
        <v>2.7E-2</v>
      </c>
      <c r="K124" s="9"/>
    </row>
    <row r="125" spans="1:11" x14ac:dyDescent="0.25">
      <c r="A125" t="s">
        <v>900</v>
      </c>
      <c r="B125" t="s">
        <v>549</v>
      </c>
      <c r="C125" t="s">
        <v>550</v>
      </c>
      <c r="D125">
        <f>ROUND(ACOS(COS(RADIANS(90-VLOOKUP(B125,Centerpoints!$A$2:$F$259,5,0)))*COS(RADIANS(90-VLOOKUP(C125,Centerpoints!$A$2:$F$259,5,0)))+SIN(RADIANS(90-VLOOKUP(B125,Centerpoints!$A$2:$F$259,5,0)))*SIN(RADIANS(90-VLOOKUP(C125,Centerpoints!$A$2:$F$259,5,0)))*COS(RADIANS(VLOOKUP(B125,Centerpoints!$A$2:$F$259,6,0)-VLOOKUP(C125,Centerpoints!$A$2:$F$259,6,0))))*6371,0)</f>
        <v>397</v>
      </c>
      <c r="E125" t="str">
        <f>IF(ISNA(VLOOKUP(LEFT(A125,LEN(A125)),$N$2:$N$270,1,0)),IF(D125&gt;'Costs and losses lines'!$E$32,"HVDC","HVAC"),"Subsea")</f>
        <v>HVDC</v>
      </c>
      <c r="F125" s="2">
        <f>((HLOOKUP(E125,'Costs and losses lines'!$B$12:$D$14,2,0)*D125)+(HLOOKUP(E125,'Costs and losses lines'!$B$12:$D$14,3,0)*2))*'Costs and losses lines'!$E$24/1000</f>
        <v>318.10577857499999</v>
      </c>
      <c r="G125" s="2">
        <f>ROUND(F125+(F125*0.035*$J$3),0)</f>
        <v>763</v>
      </c>
      <c r="H125">
        <f>ROUND((HLOOKUP(E125,'Costs and losses lines'!$B$12:$D$17,4,0)/10000*D125)+(HLOOKUP(E125,'Costs and losses lines'!$B$12:$D$16,5,0)/100),3)</f>
        <v>2.7E-2</v>
      </c>
      <c r="K125" s="9"/>
    </row>
    <row r="126" spans="1:11" x14ac:dyDescent="0.25">
      <c r="A126" t="s">
        <v>901</v>
      </c>
      <c r="B126" t="s">
        <v>485</v>
      </c>
      <c r="C126" t="s">
        <v>541</v>
      </c>
      <c r="D126">
        <f>ROUND(ACOS(COS(RADIANS(90-VLOOKUP(B126,Centerpoints!$A$2:$F$259,5,0)))*COS(RADIANS(90-VLOOKUP(C126,Centerpoints!$A$2:$F$259,5,0)))+SIN(RADIANS(90-VLOOKUP(B126,Centerpoints!$A$2:$F$259,5,0)))*SIN(RADIANS(90-VLOOKUP(C126,Centerpoints!$A$2:$F$259,5,0)))*COS(RADIANS(VLOOKUP(B126,Centerpoints!$A$2:$F$259,6,0)-VLOOKUP(C126,Centerpoints!$A$2:$F$259,6,0))))*6371,0)</f>
        <v>400</v>
      </c>
      <c r="E126" t="str">
        <f>IF(ISNA(VLOOKUP(LEFT(A126,LEN(A126)),$N$2:$N$270,1,0)),IF(D126&gt;'Costs and losses lines'!$E$32,"HVDC","HVAC"),"Subsea")</f>
        <v>HVDC</v>
      </c>
      <c r="F126" s="2">
        <f>((HLOOKUP(E126,'Costs and losses lines'!$B$12:$D$14,2,0)*D126)+(HLOOKUP(E126,'Costs and losses lines'!$B$12:$D$14,3,0)*2))*'Costs and losses lines'!$E$24/1000</f>
        <v>318.66545999999994</v>
      </c>
      <c r="G126" s="2">
        <f>ROUND(F126+(F126*0.035*$J$3),0)</f>
        <v>765</v>
      </c>
      <c r="H126">
        <f>ROUND((HLOOKUP(E126,'Costs and losses lines'!$B$12:$D$17,4,0)/10000*D126)+(HLOOKUP(E126,'Costs and losses lines'!$B$12:$D$16,5,0)/100),3)</f>
        <v>2.7E-2</v>
      </c>
      <c r="K126" s="9"/>
    </row>
    <row r="127" spans="1:11" x14ac:dyDescent="0.25">
      <c r="A127" t="s">
        <v>902</v>
      </c>
      <c r="B127" t="s">
        <v>616</v>
      </c>
      <c r="C127" t="s">
        <v>621</v>
      </c>
      <c r="D127">
        <f>ROUND(ACOS(COS(RADIANS(90-VLOOKUP(B127,Centerpoints!$A$2:$F$259,5,0)))*COS(RADIANS(90-VLOOKUP(C127,Centerpoints!$A$2:$F$259,5,0)))+SIN(RADIANS(90-VLOOKUP(B127,Centerpoints!$A$2:$F$259,5,0)))*SIN(RADIANS(90-VLOOKUP(C127,Centerpoints!$A$2:$F$259,5,0)))*COS(RADIANS(VLOOKUP(B127,Centerpoints!$A$2:$F$259,6,0)-VLOOKUP(C127,Centerpoints!$A$2:$F$259,6,0))))*6371,0)</f>
        <v>403</v>
      </c>
      <c r="E127" t="str">
        <f>IF(ISNA(VLOOKUP(LEFT(A127,LEN(A127)),$N$2:$N$270,1,0)),IF(D127&gt;'Costs and losses lines'!$E$32,"HVDC","HVAC"),"Subsea")</f>
        <v>HVDC</v>
      </c>
      <c r="F127" s="2">
        <f>((HLOOKUP(E127,'Costs and losses lines'!$B$12:$D$14,2,0)*D127)+(HLOOKUP(E127,'Costs and losses lines'!$B$12:$D$14,3,0)*2))*'Costs and losses lines'!$E$24/1000</f>
        <v>319.225141425</v>
      </c>
      <c r="G127" s="2">
        <f>ROUND(F127+(F127*0.035*$J$3),0)</f>
        <v>766</v>
      </c>
      <c r="H127">
        <f>ROUND((HLOOKUP(E127,'Costs and losses lines'!$B$12:$D$17,4,0)/10000*D127)+(HLOOKUP(E127,'Costs and losses lines'!$B$12:$D$16,5,0)/100),3)</f>
        <v>2.7E-2</v>
      </c>
      <c r="K127" s="9"/>
    </row>
    <row r="128" spans="1:11" x14ac:dyDescent="0.25">
      <c r="A128" t="s">
        <v>903</v>
      </c>
      <c r="B128" t="s">
        <v>405</v>
      </c>
      <c r="C128" t="s">
        <v>470</v>
      </c>
      <c r="D128">
        <f>ROUND(ACOS(COS(RADIANS(90-VLOOKUP(B128,Centerpoints!$A$2:$F$259,5,0)))*COS(RADIANS(90-VLOOKUP(C128,Centerpoints!$A$2:$F$259,5,0)))+SIN(RADIANS(90-VLOOKUP(B128,Centerpoints!$A$2:$F$259,5,0)))*SIN(RADIANS(90-VLOOKUP(C128,Centerpoints!$A$2:$F$259,5,0)))*COS(RADIANS(VLOOKUP(B128,Centerpoints!$A$2:$F$259,6,0)-VLOOKUP(C128,Centerpoints!$A$2:$F$259,6,0))))*6371,0)</f>
        <v>403</v>
      </c>
      <c r="E128" t="str">
        <f>IF(ISNA(VLOOKUP(LEFT(A128,LEN(A128)),$N$2:$N$270,1,0)),IF(D128&gt;'Costs and losses lines'!$E$32,"HVDC","HVAC"),"Subsea")</f>
        <v>HVDC</v>
      </c>
      <c r="F128" s="2">
        <f>((HLOOKUP(E128,'Costs and losses lines'!$B$12:$D$14,2,0)*D128)+(HLOOKUP(E128,'Costs and losses lines'!$B$12:$D$14,3,0)*2))*'Costs and losses lines'!$E$24/1000</f>
        <v>319.225141425</v>
      </c>
      <c r="G128" s="2">
        <f>ROUND(F128+(F128*0.035*$J$3),0)</f>
        <v>766</v>
      </c>
      <c r="H128">
        <f>ROUND((HLOOKUP(E128,'Costs and losses lines'!$B$12:$D$17,4,0)/10000*D128)+(HLOOKUP(E128,'Costs and losses lines'!$B$12:$D$16,5,0)/100),3)</f>
        <v>2.7E-2</v>
      </c>
      <c r="K128" s="9"/>
    </row>
    <row r="129" spans="1:11" x14ac:dyDescent="0.25">
      <c r="A129" t="s">
        <v>904</v>
      </c>
      <c r="B129" t="s">
        <v>435</v>
      </c>
      <c r="C129" t="s">
        <v>461</v>
      </c>
      <c r="D129">
        <f>ROUND(ACOS(COS(RADIANS(90-VLOOKUP(B129,Centerpoints!$A$2:$F$259,5,0)))*COS(RADIANS(90-VLOOKUP(C129,Centerpoints!$A$2:$F$259,5,0)))+SIN(RADIANS(90-VLOOKUP(B129,Centerpoints!$A$2:$F$259,5,0)))*SIN(RADIANS(90-VLOOKUP(C129,Centerpoints!$A$2:$F$259,5,0)))*COS(RADIANS(VLOOKUP(B129,Centerpoints!$A$2:$F$259,6,0)-VLOOKUP(C129,Centerpoints!$A$2:$F$259,6,0))))*6371,0)</f>
        <v>404</v>
      </c>
      <c r="E129" t="str">
        <f>IF(ISNA(VLOOKUP(LEFT(A129,LEN(A129)),$N$2:$N$270,1,0)),IF(D129&gt;'Costs and losses lines'!$E$32,"HVDC","HVAC"),"Subsea")</f>
        <v>HVDC</v>
      </c>
      <c r="F129" s="2">
        <f>((HLOOKUP(E129,'Costs and losses lines'!$B$12:$D$14,2,0)*D129)+(HLOOKUP(E129,'Costs and losses lines'!$B$12:$D$14,3,0)*2))*'Costs and losses lines'!$E$24/1000</f>
        <v>319.41170189999997</v>
      </c>
      <c r="G129" s="2">
        <f>ROUND(F129+(F129*0.035*$J$3),0)</f>
        <v>767</v>
      </c>
      <c r="H129">
        <f>ROUND((HLOOKUP(E129,'Costs and losses lines'!$B$12:$D$17,4,0)/10000*D129)+(HLOOKUP(E129,'Costs and losses lines'!$B$12:$D$16,5,0)/100),3)</f>
        <v>2.7E-2</v>
      </c>
      <c r="K129" s="9"/>
    </row>
    <row r="130" spans="1:11" x14ac:dyDescent="0.25">
      <c r="A130" t="s">
        <v>905</v>
      </c>
      <c r="B130" t="s">
        <v>407</v>
      </c>
      <c r="C130" t="s">
        <v>449</v>
      </c>
      <c r="D130">
        <f>ROUND(ACOS(COS(RADIANS(90-VLOOKUP(B130,Centerpoints!$A$2:$F$259,5,0)))*COS(RADIANS(90-VLOOKUP(C130,Centerpoints!$A$2:$F$259,5,0)))+SIN(RADIANS(90-VLOOKUP(B130,Centerpoints!$A$2:$F$259,5,0)))*SIN(RADIANS(90-VLOOKUP(C130,Centerpoints!$A$2:$F$259,5,0)))*COS(RADIANS(VLOOKUP(B130,Centerpoints!$A$2:$F$259,6,0)-VLOOKUP(C130,Centerpoints!$A$2:$F$259,6,0))))*6371,0)</f>
        <v>406</v>
      </c>
      <c r="E130" t="str">
        <f>IF(ISNA(VLOOKUP(LEFT(A130,LEN(A130)),$N$2:$N$270,1,0)),IF(D130&gt;'Costs and losses lines'!$E$32,"HVDC","HVAC"),"Subsea")</f>
        <v>HVDC</v>
      </c>
      <c r="F130" s="2">
        <f>((HLOOKUP(E130,'Costs and losses lines'!$B$12:$D$14,2,0)*D130)+(HLOOKUP(E130,'Costs and losses lines'!$B$12:$D$14,3,0)*2))*'Costs and losses lines'!$E$24/1000</f>
        <v>319.78482285000001</v>
      </c>
      <c r="G130" s="2">
        <f>ROUND(F130+(F130*0.035*$J$3),0)</f>
        <v>767</v>
      </c>
      <c r="H130">
        <f>ROUND((HLOOKUP(E130,'Costs and losses lines'!$B$12:$D$17,4,0)/10000*D130)+(HLOOKUP(E130,'Costs and losses lines'!$B$12:$D$16,5,0)/100),3)</f>
        <v>2.7E-2</v>
      </c>
      <c r="K130" s="9"/>
    </row>
    <row r="131" spans="1:11" x14ac:dyDescent="0.25">
      <c r="A131" t="s">
        <v>906</v>
      </c>
      <c r="B131" t="s">
        <v>575</v>
      </c>
      <c r="C131" t="s">
        <v>638</v>
      </c>
      <c r="D131">
        <f>ROUND(ACOS(COS(RADIANS(90-VLOOKUP(B131,Centerpoints!$A$2:$F$259,5,0)))*COS(RADIANS(90-VLOOKUP(C131,Centerpoints!$A$2:$F$259,5,0)))+SIN(RADIANS(90-VLOOKUP(B131,Centerpoints!$A$2:$F$259,5,0)))*SIN(RADIANS(90-VLOOKUP(C131,Centerpoints!$A$2:$F$259,5,0)))*COS(RADIANS(VLOOKUP(B131,Centerpoints!$A$2:$F$259,6,0)-VLOOKUP(C131,Centerpoints!$A$2:$F$259,6,0))))*6371,0)</f>
        <v>406</v>
      </c>
      <c r="E131" t="str">
        <f>IF(ISNA(VLOOKUP(LEFT(A131,LEN(A131)),$N$2:$N$270,1,0)),IF(D131&gt;'Costs and losses lines'!$E$32,"HVDC","HVAC"),"Subsea")</f>
        <v>HVDC</v>
      </c>
      <c r="F131" s="2">
        <f>((HLOOKUP(E131,'Costs and losses lines'!$B$12:$D$14,2,0)*D131)+(HLOOKUP(E131,'Costs and losses lines'!$B$12:$D$14,3,0)*2))*'Costs and losses lines'!$E$24/1000</f>
        <v>319.78482285000001</v>
      </c>
      <c r="G131" s="2">
        <f>ROUND(F131+(F131*0.035*$J$3),0)</f>
        <v>767</v>
      </c>
      <c r="H131">
        <f>ROUND((HLOOKUP(E131,'Costs and losses lines'!$B$12:$D$17,4,0)/10000*D131)+(HLOOKUP(E131,'Costs and losses lines'!$B$12:$D$16,5,0)/100),3)</f>
        <v>2.7E-2</v>
      </c>
      <c r="K131" s="9"/>
    </row>
    <row r="132" spans="1:11" x14ac:dyDescent="0.25">
      <c r="A132" t="s">
        <v>907</v>
      </c>
      <c r="B132" t="s">
        <v>483</v>
      </c>
      <c r="C132" t="s">
        <v>513</v>
      </c>
      <c r="D132">
        <f>ROUND(ACOS(COS(RADIANS(90-VLOOKUP(B132,Centerpoints!$A$2:$F$259,5,0)))*COS(RADIANS(90-VLOOKUP(C132,Centerpoints!$A$2:$F$259,5,0)))+SIN(RADIANS(90-VLOOKUP(B132,Centerpoints!$A$2:$F$259,5,0)))*SIN(RADIANS(90-VLOOKUP(C132,Centerpoints!$A$2:$F$259,5,0)))*COS(RADIANS(VLOOKUP(B132,Centerpoints!$A$2:$F$259,6,0)-VLOOKUP(C132,Centerpoints!$A$2:$F$259,6,0))))*6371,0)</f>
        <v>407</v>
      </c>
      <c r="E132" t="str">
        <f>IF(ISNA(VLOOKUP(LEFT(A132,LEN(A132)),$N$2:$N$270,1,0)),IF(D132&gt;'Costs and losses lines'!$E$32,"HVDC","HVAC"),"Subsea")</f>
        <v>HVDC</v>
      </c>
      <c r="F132" s="2">
        <f>((HLOOKUP(E132,'Costs and losses lines'!$B$12:$D$14,2,0)*D132)+(HLOOKUP(E132,'Costs and losses lines'!$B$12:$D$14,3,0)*2))*'Costs and losses lines'!$E$24/1000</f>
        <v>319.97138332499998</v>
      </c>
      <c r="G132" s="2">
        <f>ROUND(F132+(F132*0.035*$J$3),0)</f>
        <v>768</v>
      </c>
      <c r="H132">
        <f>ROUND((HLOOKUP(E132,'Costs and losses lines'!$B$12:$D$17,4,0)/10000*D132)+(HLOOKUP(E132,'Costs and losses lines'!$B$12:$D$16,5,0)/100),3)</f>
        <v>2.7E-2</v>
      </c>
      <c r="K132" s="9"/>
    </row>
    <row r="133" spans="1:11" x14ac:dyDescent="0.25">
      <c r="A133" t="s">
        <v>908</v>
      </c>
      <c r="B133" t="s">
        <v>647</v>
      </c>
      <c r="C133" t="s">
        <v>652</v>
      </c>
      <c r="D133">
        <f>ROUND(ACOS(COS(RADIANS(90-VLOOKUP(B133,Centerpoints!$A$2:$F$259,5,0)))*COS(RADIANS(90-VLOOKUP(C133,Centerpoints!$A$2:$F$259,5,0)))+SIN(RADIANS(90-VLOOKUP(B133,Centerpoints!$A$2:$F$259,5,0)))*SIN(RADIANS(90-VLOOKUP(C133,Centerpoints!$A$2:$F$259,5,0)))*COS(RADIANS(VLOOKUP(B133,Centerpoints!$A$2:$F$259,6,0)-VLOOKUP(C133,Centerpoints!$A$2:$F$259,6,0))))*6371,0)</f>
        <v>410</v>
      </c>
      <c r="E133" t="str">
        <f>IF(ISNA(VLOOKUP(LEFT(A133,LEN(A133)),$N$2:$N$270,1,0)),IF(D133&gt;'Costs and losses lines'!$E$32,"HVDC","HVAC"),"Subsea")</f>
        <v>HVDC</v>
      </c>
      <c r="F133" s="2">
        <f>((HLOOKUP(E133,'Costs and losses lines'!$B$12:$D$14,2,0)*D133)+(HLOOKUP(E133,'Costs and losses lines'!$B$12:$D$14,3,0)*2))*'Costs and losses lines'!$E$24/1000</f>
        <v>320.53106475000004</v>
      </c>
      <c r="G133" s="2">
        <f>ROUND(F133+(F133*0.035*$J$3),0)</f>
        <v>769</v>
      </c>
      <c r="H133">
        <f>ROUND((HLOOKUP(E133,'Costs and losses lines'!$B$12:$D$17,4,0)/10000*D133)+(HLOOKUP(E133,'Costs and losses lines'!$B$12:$D$16,5,0)/100),3)</f>
        <v>2.7E-2</v>
      </c>
      <c r="K133" s="9"/>
    </row>
    <row r="134" spans="1:11" x14ac:dyDescent="0.25">
      <c r="A134" t="s">
        <v>909</v>
      </c>
      <c r="B134" t="s">
        <v>415</v>
      </c>
      <c r="C134" t="s">
        <v>496</v>
      </c>
      <c r="D134">
        <f>ROUND(ACOS(COS(RADIANS(90-VLOOKUP(B134,Centerpoints!$A$2:$F$259,5,0)))*COS(RADIANS(90-VLOOKUP(C134,Centerpoints!$A$2:$F$259,5,0)))+SIN(RADIANS(90-VLOOKUP(B134,Centerpoints!$A$2:$F$259,5,0)))*SIN(RADIANS(90-VLOOKUP(C134,Centerpoints!$A$2:$F$259,5,0)))*COS(RADIANS(VLOOKUP(B134,Centerpoints!$A$2:$F$259,6,0)-VLOOKUP(C134,Centerpoints!$A$2:$F$259,6,0))))*6371,0)</f>
        <v>415</v>
      </c>
      <c r="E134" t="str">
        <f>IF(ISNA(VLOOKUP(LEFT(A134,LEN(A134)),$N$2:$N$270,1,0)),IF(D134&gt;'Costs and losses lines'!$E$32,"HVDC","HVAC"),"Subsea")</f>
        <v>HVDC</v>
      </c>
      <c r="F134" s="2">
        <f>((HLOOKUP(E134,'Costs and losses lines'!$B$12:$D$14,2,0)*D134)+(HLOOKUP(E134,'Costs and losses lines'!$B$12:$D$14,3,0)*2))*'Costs and losses lines'!$E$24/1000</f>
        <v>321.46386712499998</v>
      </c>
      <c r="G134" s="2">
        <f>ROUND(F134+(F134*0.035*$J$3),0)</f>
        <v>772</v>
      </c>
      <c r="H134">
        <f>ROUND((HLOOKUP(E134,'Costs and losses lines'!$B$12:$D$17,4,0)/10000*D134)+(HLOOKUP(E134,'Costs and losses lines'!$B$12:$D$16,5,0)/100),3)</f>
        <v>2.8000000000000001E-2</v>
      </c>
      <c r="K134" s="9"/>
    </row>
    <row r="135" spans="1:11" x14ac:dyDescent="0.25">
      <c r="A135" t="s">
        <v>910</v>
      </c>
      <c r="B135" t="s">
        <v>499</v>
      </c>
      <c r="C135" t="s">
        <v>527</v>
      </c>
      <c r="D135">
        <f>ROUND(ACOS(COS(RADIANS(90-VLOOKUP(B135,Centerpoints!$A$2:$F$259,5,0)))*COS(RADIANS(90-VLOOKUP(C135,Centerpoints!$A$2:$F$259,5,0)))+SIN(RADIANS(90-VLOOKUP(B135,Centerpoints!$A$2:$F$259,5,0)))*SIN(RADIANS(90-VLOOKUP(C135,Centerpoints!$A$2:$F$259,5,0)))*COS(RADIANS(VLOOKUP(B135,Centerpoints!$A$2:$F$259,6,0)-VLOOKUP(C135,Centerpoints!$A$2:$F$259,6,0))))*6371,0)</f>
        <v>418</v>
      </c>
      <c r="E135" t="str">
        <f>IF(ISNA(VLOOKUP(LEFT(A135,LEN(A135)),$N$2:$N$270,1,0)),IF(D135&gt;'Costs and losses lines'!$E$32,"HVDC","HVAC"),"Subsea")</f>
        <v>HVDC</v>
      </c>
      <c r="F135" s="2">
        <f>((HLOOKUP(E135,'Costs and losses lines'!$B$12:$D$14,2,0)*D135)+(HLOOKUP(E135,'Costs and losses lines'!$B$12:$D$14,3,0)*2))*'Costs and losses lines'!$E$24/1000</f>
        <v>322.02354854999999</v>
      </c>
      <c r="G135" s="2">
        <f>ROUND(F135+(F135*0.035*$J$3),0)</f>
        <v>773</v>
      </c>
      <c r="H135">
        <f>ROUND((HLOOKUP(E135,'Costs and losses lines'!$B$12:$D$17,4,0)/10000*D135)+(HLOOKUP(E135,'Costs and losses lines'!$B$12:$D$16,5,0)/100),3)</f>
        <v>2.8000000000000001E-2</v>
      </c>
      <c r="K135" s="9"/>
    </row>
    <row r="136" spans="1:11" x14ac:dyDescent="0.25">
      <c r="A136" t="s">
        <v>911</v>
      </c>
      <c r="B136" t="s">
        <v>405</v>
      </c>
      <c r="C136" t="s">
        <v>541</v>
      </c>
      <c r="D136">
        <f>ROUND(ACOS(COS(RADIANS(90-VLOOKUP(B136,Centerpoints!$A$2:$F$259,5,0)))*COS(RADIANS(90-VLOOKUP(C136,Centerpoints!$A$2:$F$259,5,0)))+SIN(RADIANS(90-VLOOKUP(B136,Centerpoints!$A$2:$F$259,5,0)))*SIN(RADIANS(90-VLOOKUP(C136,Centerpoints!$A$2:$F$259,5,0)))*COS(RADIANS(VLOOKUP(B136,Centerpoints!$A$2:$F$259,6,0)-VLOOKUP(C136,Centerpoints!$A$2:$F$259,6,0))))*6371,0)</f>
        <v>435</v>
      </c>
      <c r="E136" t="str">
        <f>IF(ISNA(VLOOKUP(LEFT(A136,LEN(A136)),$N$2:$N$270,1,0)),IF(D136&gt;'Costs and losses lines'!$E$32,"HVDC","HVAC"),"Subsea")</f>
        <v>HVDC</v>
      </c>
      <c r="F136" s="2">
        <f>((HLOOKUP(E136,'Costs and losses lines'!$B$12:$D$14,2,0)*D136)+(HLOOKUP(E136,'Costs and losses lines'!$B$12:$D$14,3,0)*2))*'Costs and losses lines'!$E$24/1000</f>
        <v>325.19507662500001</v>
      </c>
      <c r="G136" s="2">
        <f>ROUND(F136+(F136*0.035*$J$3),0)</f>
        <v>780</v>
      </c>
      <c r="H136">
        <f>ROUND((HLOOKUP(E136,'Costs and losses lines'!$B$12:$D$17,4,0)/10000*D136)+(HLOOKUP(E136,'Costs and losses lines'!$B$12:$D$16,5,0)/100),3)</f>
        <v>2.8000000000000001E-2</v>
      </c>
      <c r="K136" s="9"/>
    </row>
    <row r="137" spans="1:11" x14ac:dyDescent="0.25">
      <c r="A137" t="s">
        <v>912</v>
      </c>
      <c r="B137" t="s">
        <v>601</v>
      </c>
      <c r="C137" t="s">
        <v>606</v>
      </c>
      <c r="D137">
        <f>ROUND(ACOS(COS(RADIANS(90-VLOOKUP(B137,Centerpoints!$A$2:$F$259,5,0)))*COS(RADIANS(90-VLOOKUP(C137,Centerpoints!$A$2:$F$259,5,0)))+SIN(RADIANS(90-VLOOKUP(B137,Centerpoints!$A$2:$F$259,5,0)))*SIN(RADIANS(90-VLOOKUP(C137,Centerpoints!$A$2:$F$259,5,0)))*COS(RADIANS(VLOOKUP(B137,Centerpoints!$A$2:$F$259,6,0)-VLOOKUP(C137,Centerpoints!$A$2:$F$259,6,0))))*6371,0)</f>
        <v>436</v>
      </c>
      <c r="E137" t="str">
        <f>IF(ISNA(VLOOKUP(LEFT(A137,LEN(A137)),$N$2:$N$270,1,0)),IF(D137&gt;'Costs and losses lines'!$E$32,"HVDC","HVAC"),"Subsea")</f>
        <v>HVDC</v>
      </c>
      <c r="F137" s="2">
        <f>((HLOOKUP(E137,'Costs and losses lines'!$B$12:$D$14,2,0)*D137)+(HLOOKUP(E137,'Costs and losses lines'!$B$12:$D$14,3,0)*2))*'Costs and losses lines'!$E$24/1000</f>
        <v>325.38163709999998</v>
      </c>
      <c r="G137" s="2">
        <f>ROUND(F137+(F137*0.035*$J$3),0)</f>
        <v>781</v>
      </c>
      <c r="H137">
        <f>ROUND((HLOOKUP(E137,'Costs and losses lines'!$B$12:$D$17,4,0)/10000*D137)+(HLOOKUP(E137,'Costs and losses lines'!$B$12:$D$16,5,0)/100),3)</f>
        <v>2.8000000000000001E-2</v>
      </c>
      <c r="K137" s="9"/>
    </row>
    <row r="138" spans="1:11" x14ac:dyDescent="0.25">
      <c r="A138" t="s">
        <v>913</v>
      </c>
      <c r="B138" t="s">
        <v>584</v>
      </c>
      <c r="C138" t="s">
        <v>609</v>
      </c>
      <c r="D138">
        <f>ROUND(ACOS(COS(RADIANS(90-VLOOKUP(B138,Centerpoints!$A$2:$F$259,5,0)))*COS(RADIANS(90-VLOOKUP(C138,Centerpoints!$A$2:$F$259,5,0)))+SIN(RADIANS(90-VLOOKUP(B138,Centerpoints!$A$2:$F$259,5,0)))*SIN(RADIANS(90-VLOOKUP(C138,Centerpoints!$A$2:$F$259,5,0)))*COS(RADIANS(VLOOKUP(B138,Centerpoints!$A$2:$F$259,6,0)-VLOOKUP(C138,Centerpoints!$A$2:$F$259,6,0))))*6371,0)</f>
        <v>438</v>
      </c>
      <c r="E138" t="str">
        <f>IF(ISNA(VLOOKUP(LEFT(A138,LEN(A138)),$N$2:$N$270,1,0)),IF(D138&gt;'Costs and losses lines'!$E$32,"HVDC","HVAC"),"Subsea")</f>
        <v>HVDC</v>
      </c>
      <c r="F138" s="2">
        <f>((HLOOKUP(E138,'Costs and losses lines'!$B$12:$D$14,2,0)*D138)+(HLOOKUP(E138,'Costs and losses lines'!$B$12:$D$14,3,0)*2))*'Costs and losses lines'!$E$24/1000</f>
        <v>325.75475805000002</v>
      </c>
      <c r="G138" s="2">
        <f>ROUND(F138+(F138*0.035*$J$3),0)</f>
        <v>782</v>
      </c>
      <c r="H138">
        <f>ROUND((HLOOKUP(E138,'Costs and losses lines'!$B$12:$D$17,4,0)/10000*D138)+(HLOOKUP(E138,'Costs and losses lines'!$B$12:$D$16,5,0)/100),3)</f>
        <v>2.8000000000000001E-2</v>
      </c>
      <c r="K138" s="9"/>
    </row>
    <row r="139" spans="1:11" x14ac:dyDescent="0.25">
      <c r="A139" t="s">
        <v>914</v>
      </c>
      <c r="B139" t="s">
        <v>588</v>
      </c>
      <c r="C139" t="s">
        <v>603</v>
      </c>
      <c r="D139">
        <f>ROUND(ACOS(COS(RADIANS(90-VLOOKUP(B139,Centerpoints!$A$2:$F$259,5,0)))*COS(RADIANS(90-VLOOKUP(C139,Centerpoints!$A$2:$F$259,5,0)))+SIN(RADIANS(90-VLOOKUP(B139,Centerpoints!$A$2:$F$259,5,0)))*SIN(RADIANS(90-VLOOKUP(C139,Centerpoints!$A$2:$F$259,5,0)))*COS(RADIANS(VLOOKUP(B139,Centerpoints!$A$2:$F$259,6,0)-VLOOKUP(C139,Centerpoints!$A$2:$F$259,6,0))))*6371,0)</f>
        <v>440</v>
      </c>
      <c r="E139" t="str">
        <f>IF(ISNA(VLOOKUP(LEFT(A139,LEN(A139)),$N$2:$N$270,1,0)),IF(D139&gt;'Costs and losses lines'!$E$32,"HVDC","HVAC"),"Subsea")</f>
        <v>HVDC</v>
      </c>
      <c r="F139" s="2">
        <f>((HLOOKUP(E139,'Costs and losses lines'!$B$12:$D$14,2,0)*D139)+(HLOOKUP(E139,'Costs and losses lines'!$B$12:$D$14,3,0)*2))*'Costs and losses lines'!$E$24/1000</f>
        <v>326.12787900000001</v>
      </c>
      <c r="G139" s="2">
        <f>ROUND(F139+(F139*0.035*$J$3),0)</f>
        <v>783</v>
      </c>
      <c r="H139">
        <f>ROUND((HLOOKUP(E139,'Costs and losses lines'!$B$12:$D$17,4,0)/10000*D139)+(HLOOKUP(E139,'Costs and losses lines'!$B$12:$D$16,5,0)/100),3)</f>
        <v>2.8000000000000001E-2</v>
      </c>
      <c r="K139" s="9"/>
    </row>
    <row r="140" spans="1:11" x14ac:dyDescent="0.25">
      <c r="A140" t="s">
        <v>915</v>
      </c>
      <c r="B140" t="s">
        <v>489</v>
      </c>
      <c r="C140" t="s">
        <v>520</v>
      </c>
      <c r="D140">
        <f>ROUND(ACOS(COS(RADIANS(90-VLOOKUP(B140,Centerpoints!$A$2:$F$259,5,0)))*COS(RADIANS(90-VLOOKUP(C140,Centerpoints!$A$2:$F$259,5,0)))+SIN(RADIANS(90-VLOOKUP(B140,Centerpoints!$A$2:$F$259,5,0)))*SIN(RADIANS(90-VLOOKUP(C140,Centerpoints!$A$2:$F$259,5,0)))*COS(RADIANS(VLOOKUP(B140,Centerpoints!$A$2:$F$259,6,0)-VLOOKUP(C140,Centerpoints!$A$2:$F$259,6,0))))*6371,0)</f>
        <v>443</v>
      </c>
      <c r="E140" t="str">
        <f>IF(ISNA(VLOOKUP(LEFT(A140,LEN(A140)),$N$2:$N$270,1,0)),IF(D140&gt;'Costs and losses lines'!$E$32,"HVDC","HVAC"),"Subsea")</f>
        <v>HVDC</v>
      </c>
      <c r="F140" s="2">
        <f>((HLOOKUP(E140,'Costs and losses lines'!$B$12:$D$14,2,0)*D140)+(HLOOKUP(E140,'Costs and losses lines'!$B$12:$D$14,3,0)*2))*'Costs and losses lines'!$E$24/1000</f>
        <v>326.68756042499996</v>
      </c>
      <c r="G140" s="2">
        <f>ROUND(F140+(F140*0.035*$J$3),0)</f>
        <v>784</v>
      </c>
      <c r="H140">
        <f>ROUND((HLOOKUP(E140,'Costs and losses lines'!$B$12:$D$17,4,0)/10000*D140)+(HLOOKUP(E140,'Costs and losses lines'!$B$12:$D$16,5,0)/100),3)</f>
        <v>2.9000000000000001E-2</v>
      </c>
      <c r="K140" s="9"/>
    </row>
    <row r="141" spans="1:11" x14ac:dyDescent="0.25">
      <c r="A141" t="s">
        <v>916</v>
      </c>
      <c r="B141" t="s">
        <v>584</v>
      </c>
      <c r="C141" t="s">
        <v>585</v>
      </c>
      <c r="D141">
        <f>ROUND(ACOS(COS(RADIANS(90-VLOOKUP(B141,Centerpoints!$A$2:$F$259,5,0)))*COS(RADIANS(90-VLOOKUP(C141,Centerpoints!$A$2:$F$259,5,0)))+SIN(RADIANS(90-VLOOKUP(B141,Centerpoints!$A$2:$F$259,5,0)))*SIN(RADIANS(90-VLOOKUP(C141,Centerpoints!$A$2:$F$259,5,0)))*COS(RADIANS(VLOOKUP(B141,Centerpoints!$A$2:$F$259,6,0)-VLOOKUP(C141,Centerpoints!$A$2:$F$259,6,0))))*6371,0)</f>
        <v>448</v>
      </c>
      <c r="E141" t="str">
        <f>IF(ISNA(VLOOKUP(LEFT(A141,LEN(A141)),$N$2:$N$270,1,0)),IF(D141&gt;'Costs and losses lines'!$E$32,"HVDC","HVAC"),"Subsea")</f>
        <v>HVDC</v>
      </c>
      <c r="F141" s="2">
        <f>((HLOOKUP(E141,'Costs and losses lines'!$B$12:$D$14,2,0)*D141)+(HLOOKUP(E141,'Costs and losses lines'!$B$12:$D$14,3,0)*2))*'Costs and losses lines'!$E$24/1000</f>
        <v>327.62036280000001</v>
      </c>
      <c r="G141" s="2">
        <f>ROUND(F141+(F141*0.035*$J$3),0)</f>
        <v>786</v>
      </c>
      <c r="H141">
        <f>ROUND((HLOOKUP(E141,'Costs and losses lines'!$B$12:$D$17,4,0)/10000*D141)+(HLOOKUP(E141,'Costs and losses lines'!$B$12:$D$16,5,0)/100),3)</f>
        <v>2.9000000000000001E-2</v>
      </c>
      <c r="K141" s="9"/>
    </row>
    <row r="142" spans="1:11" x14ac:dyDescent="0.25">
      <c r="A142" t="s">
        <v>917</v>
      </c>
      <c r="B142" t="s">
        <v>510</v>
      </c>
      <c r="C142" t="s">
        <v>514</v>
      </c>
      <c r="D142">
        <f>ROUND(ACOS(COS(RADIANS(90-VLOOKUP(B142,Centerpoints!$A$2:$F$259,5,0)))*COS(RADIANS(90-VLOOKUP(C142,Centerpoints!$A$2:$F$259,5,0)))+SIN(RADIANS(90-VLOOKUP(B142,Centerpoints!$A$2:$F$259,5,0)))*SIN(RADIANS(90-VLOOKUP(C142,Centerpoints!$A$2:$F$259,5,0)))*COS(RADIANS(VLOOKUP(B142,Centerpoints!$A$2:$F$259,6,0)-VLOOKUP(C142,Centerpoints!$A$2:$F$259,6,0))))*6371,0)</f>
        <v>448</v>
      </c>
      <c r="E142" t="str">
        <f>IF(ISNA(VLOOKUP(LEFT(A142,LEN(A142)),$N$2:$N$270,1,0)),IF(D142&gt;'Costs and losses lines'!$E$32,"HVDC","HVAC"),"Subsea")</f>
        <v>HVDC</v>
      </c>
      <c r="F142" s="2">
        <f>((HLOOKUP(E142,'Costs and losses lines'!$B$12:$D$14,2,0)*D142)+(HLOOKUP(E142,'Costs and losses lines'!$B$12:$D$14,3,0)*2))*'Costs and losses lines'!$E$24/1000</f>
        <v>327.62036280000001</v>
      </c>
      <c r="G142" s="2">
        <f>ROUND(F142+(F142*0.035*$J$3),0)</f>
        <v>786</v>
      </c>
      <c r="H142">
        <f>ROUND((HLOOKUP(E142,'Costs and losses lines'!$B$12:$D$17,4,0)/10000*D142)+(HLOOKUP(E142,'Costs and losses lines'!$B$12:$D$16,5,0)/100),3)</f>
        <v>2.9000000000000001E-2</v>
      </c>
      <c r="K142" s="9"/>
    </row>
    <row r="143" spans="1:11" x14ac:dyDescent="0.25">
      <c r="A143" t="s">
        <v>918</v>
      </c>
      <c r="B143" t="s">
        <v>418</v>
      </c>
      <c r="C143" t="s">
        <v>443</v>
      </c>
      <c r="D143">
        <f>ROUND(ACOS(COS(RADIANS(90-VLOOKUP(B143,Centerpoints!$A$2:$F$259,5,0)))*COS(RADIANS(90-VLOOKUP(C143,Centerpoints!$A$2:$F$259,5,0)))+SIN(RADIANS(90-VLOOKUP(B143,Centerpoints!$A$2:$F$259,5,0)))*SIN(RADIANS(90-VLOOKUP(C143,Centerpoints!$A$2:$F$259,5,0)))*COS(RADIANS(VLOOKUP(B143,Centerpoints!$A$2:$F$259,6,0)-VLOOKUP(C143,Centerpoints!$A$2:$F$259,6,0))))*6371,0)</f>
        <v>450</v>
      </c>
      <c r="E143" t="str">
        <f>IF(ISNA(VLOOKUP(LEFT(A143,LEN(A143)),$N$2:$N$270,1,0)),IF(D143&gt;'Costs and losses lines'!$E$32,"HVDC","HVAC"),"Subsea")</f>
        <v>HVDC</v>
      </c>
      <c r="F143" s="2">
        <f>((HLOOKUP(E143,'Costs and losses lines'!$B$12:$D$14,2,0)*D143)+(HLOOKUP(E143,'Costs and losses lines'!$B$12:$D$14,3,0)*2))*'Costs and losses lines'!$E$24/1000</f>
        <v>327.99348375</v>
      </c>
      <c r="G143" s="2">
        <f>ROUND(F143+(F143*0.035*$J$3),0)</f>
        <v>787</v>
      </c>
      <c r="H143">
        <f>ROUND((HLOOKUP(E143,'Costs and losses lines'!$B$12:$D$17,4,0)/10000*D143)+(HLOOKUP(E143,'Costs and losses lines'!$B$12:$D$16,5,0)/100),3)</f>
        <v>2.9000000000000001E-2</v>
      </c>
      <c r="K143" s="9"/>
    </row>
    <row r="144" spans="1:11" x14ac:dyDescent="0.25">
      <c r="A144" t="s">
        <v>919</v>
      </c>
      <c r="B144" t="s">
        <v>595</v>
      </c>
      <c r="C144" t="s">
        <v>610</v>
      </c>
      <c r="D144">
        <f>ROUND(ACOS(COS(RADIANS(90-VLOOKUP(B144,Centerpoints!$A$2:$F$259,5,0)))*COS(RADIANS(90-VLOOKUP(C144,Centerpoints!$A$2:$F$259,5,0)))+SIN(RADIANS(90-VLOOKUP(B144,Centerpoints!$A$2:$F$259,5,0)))*SIN(RADIANS(90-VLOOKUP(C144,Centerpoints!$A$2:$F$259,5,0)))*COS(RADIANS(VLOOKUP(B144,Centerpoints!$A$2:$F$259,6,0)-VLOOKUP(C144,Centerpoints!$A$2:$F$259,6,0))))*6371,0)</f>
        <v>450</v>
      </c>
      <c r="E144" t="str">
        <f>IF(ISNA(VLOOKUP(LEFT(A144,LEN(A144)),$N$2:$N$270,1,0)),IF(D144&gt;'Costs and losses lines'!$E$32,"HVDC","HVAC"),"Subsea")</f>
        <v>HVDC</v>
      </c>
      <c r="F144" s="2">
        <f>((HLOOKUP(E144,'Costs and losses lines'!$B$12:$D$14,2,0)*D144)+(HLOOKUP(E144,'Costs and losses lines'!$B$12:$D$14,3,0)*2))*'Costs and losses lines'!$E$24/1000</f>
        <v>327.99348375</v>
      </c>
      <c r="G144" s="2">
        <f>ROUND(F144+(F144*0.035*$J$3),0)</f>
        <v>787</v>
      </c>
      <c r="H144">
        <f>ROUND((HLOOKUP(E144,'Costs and losses lines'!$B$12:$D$17,4,0)/10000*D144)+(HLOOKUP(E144,'Costs and losses lines'!$B$12:$D$16,5,0)/100),3)</f>
        <v>2.9000000000000001E-2</v>
      </c>
      <c r="K144" s="9"/>
    </row>
    <row r="145" spans="1:11" x14ac:dyDescent="0.25">
      <c r="A145" t="s">
        <v>920</v>
      </c>
      <c r="B145" t="s">
        <v>402</v>
      </c>
      <c r="C145" t="s">
        <v>445</v>
      </c>
      <c r="D145">
        <f>ROUND(ACOS(COS(RADIANS(90-VLOOKUP(B145,Centerpoints!$A$2:$F$259,5,0)))*COS(RADIANS(90-VLOOKUP(C145,Centerpoints!$A$2:$F$259,5,0)))+SIN(RADIANS(90-VLOOKUP(B145,Centerpoints!$A$2:$F$259,5,0)))*SIN(RADIANS(90-VLOOKUP(C145,Centerpoints!$A$2:$F$259,5,0)))*COS(RADIANS(VLOOKUP(B145,Centerpoints!$A$2:$F$259,6,0)-VLOOKUP(C145,Centerpoints!$A$2:$F$259,6,0))))*6371,0)</f>
        <v>450</v>
      </c>
      <c r="E145" t="str">
        <f>IF(ISNA(VLOOKUP(LEFT(A145,LEN(A145)),$N$2:$N$270,1,0)),IF(D145&gt;'Costs and losses lines'!$E$32,"HVDC","HVAC"),"Subsea")</f>
        <v>HVDC</v>
      </c>
      <c r="F145" s="2">
        <f>((HLOOKUP(E145,'Costs and losses lines'!$B$12:$D$14,2,0)*D145)+(HLOOKUP(E145,'Costs and losses lines'!$B$12:$D$14,3,0)*2))*'Costs and losses lines'!$E$24/1000</f>
        <v>327.99348375</v>
      </c>
      <c r="G145" s="2">
        <f>ROUND(F145+(F145*0.035*$J$3),0)</f>
        <v>787</v>
      </c>
      <c r="H145">
        <f>ROUND((HLOOKUP(E145,'Costs and losses lines'!$B$12:$D$17,4,0)/10000*D145)+(HLOOKUP(E145,'Costs and losses lines'!$B$12:$D$16,5,0)/100),3)</f>
        <v>2.9000000000000001E-2</v>
      </c>
      <c r="K145" s="9"/>
    </row>
    <row r="146" spans="1:11" x14ac:dyDescent="0.25">
      <c r="A146" t="s">
        <v>921</v>
      </c>
      <c r="B146" t="s">
        <v>432</v>
      </c>
      <c r="C146" t="s">
        <v>440</v>
      </c>
      <c r="D146">
        <f>ROUND(ACOS(COS(RADIANS(90-VLOOKUP(B146,Centerpoints!$A$2:$F$259,5,0)))*COS(RADIANS(90-VLOOKUP(C146,Centerpoints!$A$2:$F$259,5,0)))+SIN(RADIANS(90-VLOOKUP(B146,Centerpoints!$A$2:$F$259,5,0)))*SIN(RADIANS(90-VLOOKUP(C146,Centerpoints!$A$2:$F$259,5,0)))*COS(RADIANS(VLOOKUP(B146,Centerpoints!$A$2:$F$259,6,0)-VLOOKUP(C146,Centerpoints!$A$2:$F$259,6,0))))*6371,0)</f>
        <v>452</v>
      </c>
      <c r="E146" t="str">
        <f>IF(ISNA(VLOOKUP(LEFT(A146,LEN(A146)),$N$2:$N$270,1,0)),IF(D146&gt;'Costs and losses lines'!$E$32,"HVDC","HVAC"),"Subsea")</f>
        <v>HVDC</v>
      </c>
      <c r="F146" s="2">
        <f>((HLOOKUP(E146,'Costs and losses lines'!$B$12:$D$14,2,0)*D146)+(HLOOKUP(E146,'Costs and losses lines'!$B$12:$D$14,3,0)*2))*'Costs and losses lines'!$E$24/1000</f>
        <v>328.36660469999998</v>
      </c>
      <c r="G146" s="2">
        <f>ROUND(F146+(F146*0.035*$J$3),0)</f>
        <v>788</v>
      </c>
      <c r="H146">
        <f>ROUND((HLOOKUP(E146,'Costs and losses lines'!$B$12:$D$17,4,0)/10000*D146)+(HLOOKUP(E146,'Costs and losses lines'!$B$12:$D$16,5,0)/100),3)</f>
        <v>2.9000000000000001E-2</v>
      </c>
      <c r="K146" s="9"/>
    </row>
    <row r="147" spans="1:11" x14ac:dyDescent="0.25">
      <c r="A147" t="s">
        <v>922</v>
      </c>
      <c r="B147" t="s">
        <v>400</v>
      </c>
      <c r="C147" t="s">
        <v>402</v>
      </c>
      <c r="D147">
        <f>ROUND(ACOS(COS(RADIANS(90-VLOOKUP(B147,Centerpoints!$A$2:$F$259,5,0)))*COS(RADIANS(90-VLOOKUP(C147,Centerpoints!$A$2:$F$259,5,0)))+SIN(RADIANS(90-VLOOKUP(B147,Centerpoints!$A$2:$F$259,5,0)))*SIN(RADIANS(90-VLOOKUP(C147,Centerpoints!$A$2:$F$259,5,0)))*COS(RADIANS(VLOOKUP(B147,Centerpoints!$A$2:$F$259,6,0)-VLOOKUP(C147,Centerpoints!$A$2:$F$259,6,0))))*6371,0)</f>
        <v>454</v>
      </c>
      <c r="E147" t="str">
        <f>IF(ISNA(VLOOKUP(LEFT(A147,LEN(A147)),$N$2:$N$270,1,0)),IF(D147&gt;'Costs and losses lines'!$E$32,"HVDC","HVAC"),"Subsea")</f>
        <v>HVDC</v>
      </c>
      <c r="F147" s="2">
        <f>((HLOOKUP(E147,'Costs and losses lines'!$B$12:$D$14,2,0)*D147)+(HLOOKUP(E147,'Costs and losses lines'!$B$12:$D$14,3,0)*2))*'Costs and losses lines'!$E$24/1000</f>
        <v>328.73972564999997</v>
      </c>
      <c r="G147" s="2">
        <f>ROUND(F147+(F147*0.035*$J$3),0)</f>
        <v>789</v>
      </c>
      <c r="H147">
        <f>ROUND((HLOOKUP(E147,'Costs and losses lines'!$B$12:$D$17,4,0)/10000*D147)+(HLOOKUP(E147,'Costs and losses lines'!$B$12:$D$16,5,0)/100),3)</f>
        <v>2.9000000000000001E-2</v>
      </c>
      <c r="K147" s="9"/>
    </row>
    <row r="148" spans="1:11" x14ac:dyDescent="0.25">
      <c r="A148" t="s">
        <v>923</v>
      </c>
      <c r="B148" t="s">
        <v>427</v>
      </c>
      <c r="C148" t="s">
        <v>487</v>
      </c>
      <c r="D148">
        <f>ROUND(ACOS(COS(RADIANS(90-VLOOKUP(B148,Centerpoints!$A$2:$F$259,5,0)))*COS(RADIANS(90-VLOOKUP(C148,Centerpoints!$A$2:$F$259,5,0)))+SIN(RADIANS(90-VLOOKUP(B148,Centerpoints!$A$2:$F$259,5,0)))*SIN(RADIANS(90-VLOOKUP(C148,Centerpoints!$A$2:$F$259,5,0)))*COS(RADIANS(VLOOKUP(B148,Centerpoints!$A$2:$F$259,6,0)-VLOOKUP(C148,Centerpoints!$A$2:$F$259,6,0))))*6371,0)</f>
        <v>455</v>
      </c>
      <c r="E148" t="str">
        <f>IF(ISNA(VLOOKUP(LEFT(A148,LEN(A148)),$N$2:$N$270,1,0)),IF(D148&gt;'Costs and losses lines'!$E$32,"HVDC","HVAC"),"Subsea")</f>
        <v>HVDC</v>
      </c>
      <c r="F148" s="2">
        <f>((HLOOKUP(E148,'Costs and losses lines'!$B$12:$D$14,2,0)*D148)+(HLOOKUP(E148,'Costs and losses lines'!$B$12:$D$14,3,0)*2))*'Costs and losses lines'!$E$24/1000</f>
        <v>328.92628612499999</v>
      </c>
      <c r="G148" s="2">
        <f>ROUND(F148+(F148*0.035*$J$3),0)</f>
        <v>789</v>
      </c>
      <c r="H148">
        <f>ROUND((HLOOKUP(E148,'Costs and losses lines'!$B$12:$D$17,4,0)/10000*D148)+(HLOOKUP(E148,'Costs and losses lines'!$B$12:$D$16,5,0)/100),3)</f>
        <v>2.9000000000000001E-2</v>
      </c>
      <c r="K148" s="9"/>
    </row>
    <row r="149" spans="1:11" x14ac:dyDescent="0.25">
      <c r="A149" t="s">
        <v>924</v>
      </c>
      <c r="B149" t="s">
        <v>633</v>
      </c>
      <c r="C149" t="s">
        <v>648</v>
      </c>
      <c r="D149">
        <f>ROUND(ACOS(COS(RADIANS(90-VLOOKUP(B149,Centerpoints!$A$2:$F$259,5,0)))*COS(RADIANS(90-VLOOKUP(C149,Centerpoints!$A$2:$F$259,5,0)))+SIN(RADIANS(90-VLOOKUP(B149,Centerpoints!$A$2:$F$259,5,0)))*SIN(RADIANS(90-VLOOKUP(C149,Centerpoints!$A$2:$F$259,5,0)))*COS(RADIANS(VLOOKUP(B149,Centerpoints!$A$2:$F$259,6,0)-VLOOKUP(C149,Centerpoints!$A$2:$F$259,6,0))))*6371,0)</f>
        <v>461</v>
      </c>
      <c r="E149" t="str">
        <f>IF(ISNA(VLOOKUP(LEFT(A149,LEN(A149)),$N$2:$N$270,1,0)),IF(D149&gt;'Costs and losses lines'!$E$32,"HVDC","HVAC"),"Subsea")</f>
        <v>HVDC</v>
      </c>
      <c r="F149" s="2">
        <f>((HLOOKUP(E149,'Costs and losses lines'!$B$12:$D$14,2,0)*D149)+(HLOOKUP(E149,'Costs and losses lines'!$B$12:$D$14,3,0)*2))*'Costs and losses lines'!$E$24/1000</f>
        <v>330.04564897500001</v>
      </c>
      <c r="G149" s="2">
        <f>ROUND(F149+(F149*0.035*$J$3),0)</f>
        <v>792</v>
      </c>
      <c r="H149">
        <f>ROUND((HLOOKUP(E149,'Costs and losses lines'!$B$12:$D$17,4,0)/10000*D149)+(HLOOKUP(E149,'Costs and losses lines'!$B$12:$D$16,5,0)/100),3)</f>
        <v>2.9000000000000001E-2</v>
      </c>
      <c r="K149" s="9"/>
    </row>
    <row r="150" spans="1:11" x14ac:dyDescent="0.25">
      <c r="A150" t="s">
        <v>925</v>
      </c>
      <c r="B150" t="s">
        <v>543</v>
      </c>
      <c r="C150" t="s">
        <v>460</v>
      </c>
      <c r="D150">
        <f>ROUND(ACOS(COS(RADIANS(90-VLOOKUP(B150,Centerpoints!$A$2:$F$259,5,0)))*COS(RADIANS(90-VLOOKUP(C150,Centerpoints!$A$2:$F$259,5,0)))+SIN(RADIANS(90-VLOOKUP(B150,Centerpoints!$A$2:$F$259,5,0)))*SIN(RADIANS(90-VLOOKUP(C150,Centerpoints!$A$2:$F$259,5,0)))*COS(RADIANS(VLOOKUP(B150,Centerpoints!$A$2:$F$259,6,0)-VLOOKUP(C150,Centerpoints!$A$2:$F$259,6,0))))*6371,0)</f>
        <v>463</v>
      </c>
      <c r="E150" t="str">
        <f>IF(ISNA(VLOOKUP(LEFT(A150,LEN(A150)),$N$2:$N$270,1,0)),IF(D150&gt;'Costs and losses lines'!$E$32,"HVDC","HVAC"),"Subsea")</f>
        <v>HVDC</v>
      </c>
      <c r="F150" s="2">
        <f>((HLOOKUP(E150,'Costs and losses lines'!$B$12:$D$14,2,0)*D150)+(HLOOKUP(E150,'Costs and losses lines'!$B$12:$D$14,3,0)*2))*'Costs and losses lines'!$E$24/1000</f>
        <v>330.41876992499999</v>
      </c>
      <c r="G150" s="2">
        <f>ROUND(F150+(F150*0.035*$J$3),0)</f>
        <v>793</v>
      </c>
      <c r="H150">
        <f>ROUND((HLOOKUP(E150,'Costs and losses lines'!$B$12:$D$17,4,0)/10000*D150)+(HLOOKUP(E150,'Costs and losses lines'!$B$12:$D$16,5,0)/100),3)</f>
        <v>2.9000000000000001E-2</v>
      </c>
      <c r="K150" s="9"/>
    </row>
    <row r="151" spans="1:11" x14ac:dyDescent="0.25">
      <c r="A151" t="s">
        <v>926</v>
      </c>
      <c r="B151" t="s">
        <v>583</v>
      </c>
      <c r="C151" t="s">
        <v>586</v>
      </c>
      <c r="D151">
        <f>ROUND(ACOS(COS(RADIANS(90-VLOOKUP(B151,Centerpoints!$A$2:$F$259,5,0)))*COS(RADIANS(90-VLOOKUP(C151,Centerpoints!$A$2:$F$259,5,0)))+SIN(RADIANS(90-VLOOKUP(B151,Centerpoints!$A$2:$F$259,5,0)))*SIN(RADIANS(90-VLOOKUP(C151,Centerpoints!$A$2:$F$259,5,0)))*COS(RADIANS(VLOOKUP(B151,Centerpoints!$A$2:$F$259,6,0)-VLOOKUP(C151,Centerpoints!$A$2:$F$259,6,0))))*6371,0)</f>
        <v>464</v>
      </c>
      <c r="E151" t="str">
        <f>IF(ISNA(VLOOKUP(LEFT(A151,LEN(A151)),$N$2:$N$270,1,0)),IF(D151&gt;'Costs and losses lines'!$E$32,"HVDC","HVAC"),"Subsea")</f>
        <v>HVDC</v>
      </c>
      <c r="F151" s="2">
        <f>((HLOOKUP(E151,'Costs and losses lines'!$B$12:$D$14,2,0)*D151)+(HLOOKUP(E151,'Costs and losses lines'!$B$12:$D$14,3,0)*2))*'Costs and losses lines'!$E$24/1000</f>
        <v>330.60533039999996</v>
      </c>
      <c r="G151" s="2">
        <f>ROUND(F151+(F151*0.035*$J$3),0)</f>
        <v>793</v>
      </c>
      <c r="H151">
        <f>ROUND((HLOOKUP(E151,'Costs and losses lines'!$B$12:$D$17,4,0)/10000*D151)+(HLOOKUP(E151,'Costs and losses lines'!$B$12:$D$16,5,0)/100),3)</f>
        <v>2.9000000000000001E-2</v>
      </c>
      <c r="K151" s="9"/>
    </row>
    <row r="152" spans="1:11" x14ac:dyDescent="0.25">
      <c r="A152" t="s">
        <v>728</v>
      </c>
      <c r="B152" t="s">
        <v>543</v>
      </c>
      <c r="C152" t="s">
        <v>493</v>
      </c>
      <c r="D152">
        <f>ROUND(ACOS(COS(RADIANS(90-VLOOKUP(B152,Centerpoints!$A$2:$F$259,5,0)))*COS(RADIANS(90-VLOOKUP(C152,Centerpoints!$A$2:$F$259,5,0)))+SIN(RADIANS(90-VLOOKUP(B152,Centerpoints!$A$2:$F$259,5,0)))*SIN(RADIANS(90-VLOOKUP(C152,Centerpoints!$A$2:$F$259,5,0)))*COS(RADIANS(VLOOKUP(B152,Centerpoints!$A$2:$F$259,6,0)-VLOOKUP(C152,Centerpoints!$A$2:$F$259,6,0))))*6371,0)</f>
        <v>358</v>
      </c>
      <c r="E152" t="str">
        <f>IF(ISNA(VLOOKUP(LEFT(A152,LEN(A152)),$N$2:$N$270,1,0)),IF(D152&gt;'Costs and losses lines'!$E$32,"HVDC","HVAC"),"Subsea")</f>
        <v>Subsea</v>
      </c>
      <c r="F152" s="2">
        <f>((HLOOKUP(E152,'Costs and losses lines'!$B$12:$D$14,2,0)*D152)+(HLOOKUP(E152,'Costs and losses lines'!$B$12:$D$14,3,0)*2))*'Costs and losses lines'!$E$24/1000</f>
        <v>330.68600520000001</v>
      </c>
      <c r="G152" s="2">
        <f>ROUND(F152+(F152*0.035*$J$3),0)</f>
        <v>794</v>
      </c>
      <c r="H152">
        <f>ROUND((HLOOKUP(E152,'Costs and losses lines'!$B$12:$D$17,4,0)/10000*D152)+(HLOOKUP(E152,'Costs and losses lines'!$B$12:$D$16,5,0)/100),3)</f>
        <v>2.5999999999999999E-2</v>
      </c>
      <c r="K152" s="9"/>
    </row>
    <row r="153" spans="1:11" x14ac:dyDescent="0.25">
      <c r="A153" t="s">
        <v>927</v>
      </c>
      <c r="B153" t="s">
        <v>577</v>
      </c>
      <c r="C153" t="s">
        <v>588</v>
      </c>
      <c r="D153">
        <f>ROUND(ACOS(COS(RADIANS(90-VLOOKUP(B153,Centerpoints!$A$2:$F$259,5,0)))*COS(RADIANS(90-VLOOKUP(C153,Centerpoints!$A$2:$F$259,5,0)))+SIN(RADIANS(90-VLOOKUP(B153,Centerpoints!$A$2:$F$259,5,0)))*SIN(RADIANS(90-VLOOKUP(C153,Centerpoints!$A$2:$F$259,5,0)))*COS(RADIANS(VLOOKUP(B153,Centerpoints!$A$2:$F$259,6,0)-VLOOKUP(C153,Centerpoints!$A$2:$F$259,6,0))))*6371,0)</f>
        <v>466</v>
      </c>
      <c r="E153" t="str">
        <f>IF(ISNA(VLOOKUP(LEFT(A153,LEN(A153)),$N$2:$N$270,1,0)),IF(D153&gt;'Costs and losses lines'!$E$32,"HVDC","HVAC"),"Subsea")</f>
        <v>HVDC</v>
      </c>
      <c r="F153" s="2">
        <f>((HLOOKUP(E153,'Costs and losses lines'!$B$12:$D$14,2,0)*D153)+(HLOOKUP(E153,'Costs and losses lines'!$B$12:$D$14,3,0)*2))*'Costs and losses lines'!$E$24/1000</f>
        <v>330.97845135</v>
      </c>
      <c r="G153" s="2">
        <f>ROUND(F153+(F153*0.035*$J$3),0)</f>
        <v>794</v>
      </c>
      <c r="H153">
        <f>ROUND((HLOOKUP(E153,'Costs and losses lines'!$B$12:$D$17,4,0)/10000*D153)+(HLOOKUP(E153,'Costs and losses lines'!$B$12:$D$16,5,0)/100),3)</f>
        <v>2.9000000000000001E-2</v>
      </c>
      <c r="K153" s="9"/>
    </row>
    <row r="154" spans="1:11" x14ac:dyDescent="0.25">
      <c r="A154" t="s">
        <v>928</v>
      </c>
      <c r="B154" t="s">
        <v>588</v>
      </c>
      <c r="C154" t="s">
        <v>592</v>
      </c>
      <c r="D154">
        <f>ROUND(ACOS(COS(RADIANS(90-VLOOKUP(B154,Centerpoints!$A$2:$F$259,5,0)))*COS(RADIANS(90-VLOOKUP(C154,Centerpoints!$A$2:$F$259,5,0)))+SIN(RADIANS(90-VLOOKUP(B154,Centerpoints!$A$2:$F$259,5,0)))*SIN(RADIANS(90-VLOOKUP(C154,Centerpoints!$A$2:$F$259,5,0)))*COS(RADIANS(VLOOKUP(B154,Centerpoints!$A$2:$F$259,6,0)-VLOOKUP(C154,Centerpoints!$A$2:$F$259,6,0))))*6371,0)</f>
        <v>468</v>
      </c>
      <c r="E154" t="str">
        <f>IF(ISNA(VLOOKUP(LEFT(A154,LEN(A154)),$N$2:$N$270,1,0)),IF(D154&gt;'Costs and losses lines'!$E$32,"HVDC","HVAC"),"Subsea")</f>
        <v>HVDC</v>
      </c>
      <c r="F154" s="2">
        <f>((HLOOKUP(E154,'Costs and losses lines'!$B$12:$D$14,2,0)*D154)+(HLOOKUP(E154,'Costs and losses lines'!$B$12:$D$14,3,0)*2))*'Costs and losses lines'!$E$24/1000</f>
        <v>331.35157229999999</v>
      </c>
      <c r="G154" s="2">
        <f>ROUND(F154+(F154*0.035*$J$3),0)</f>
        <v>795</v>
      </c>
      <c r="H154">
        <f>ROUND((HLOOKUP(E154,'Costs and losses lines'!$B$12:$D$17,4,0)/10000*D154)+(HLOOKUP(E154,'Costs and losses lines'!$B$12:$D$16,5,0)/100),3)</f>
        <v>2.9000000000000001E-2</v>
      </c>
      <c r="K154" s="9"/>
    </row>
    <row r="155" spans="1:11" x14ac:dyDescent="0.25">
      <c r="A155" t="s">
        <v>929</v>
      </c>
      <c r="B155" t="s">
        <v>468</v>
      </c>
      <c r="C155" t="s">
        <v>545</v>
      </c>
      <c r="D155">
        <f>ROUND(ACOS(COS(RADIANS(90-VLOOKUP(B155,Centerpoints!$A$2:$F$259,5,0)))*COS(RADIANS(90-VLOOKUP(C155,Centerpoints!$A$2:$F$259,5,0)))+SIN(RADIANS(90-VLOOKUP(B155,Centerpoints!$A$2:$F$259,5,0)))*SIN(RADIANS(90-VLOOKUP(C155,Centerpoints!$A$2:$F$259,5,0)))*COS(RADIANS(VLOOKUP(B155,Centerpoints!$A$2:$F$259,6,0)-VLOOKUP(C155,Centerpoints!$A$2:$F$259,6,0))))*6371,0)</f>
        <v>470</v>
      </c>
      <c r="E155" t="str">
        <f>IF(ISNA(VLOOKUP(LEFT(A155,LEN(A155)),$N$2:$N$270,1,0)),IF(D155&gt;'Costs and losses lines'!$E$32,"HVDC","HVAC"),"Subsea")</f>
        <v>HVDC</v>
      </c>
      <c r="F155" s="2">
        <f>((HLOOKUP(E155,'Costs and losses lines'!$B$12:$D$14,2,0)*D155)+(HLOOKUP(E155,'Costs and losses lines'!$B$12:$D$14,3,0)*2))*'Costs and losses lines'!$E$24/1000</f>
        <v>331.72469325000003</v>
      </c>
      <c r="G155" s="2">
        <f>ROUND(F155+(F155*0.035*$J$3),0)</f>
        <v>796</v>
      </c>
      <c r="H155">
        <f>ROUND((HLOOKUP(E155,'Costs and losses lines'!$B$12:$D$17,4,0)/10000*D155)+(HLOOKUP(E155,'Costs and losses lines'!$B$12:$D$16,5,0)/100),3)</f>
        <v>2.9000000000000001E-2</v>
      </c>
      <c r="K155" s="9"/>
    </row>
    <row r="156" spans="1:11" x14ac:dyDescent="0.25">
      <c r="A156" t="s">
        <v>930</v>
      </c>
      <c r="B156" t="s">
        <v>594</v>
      </c>
      <c r="C156" t="s">
        <v>601</v>
      </c>
      <c r="D156">
        <f>ROUND(ACOS(COS(RADIANS(90-VLOOKUP(B156,Centerpoints!$A$2:$F$259,5,0)))*COS(RADIANS(90-VLOOKUP(C156,Centerpoints!$A$2:$F$259,5,0)))+SIN(RADIANS(90-VLOOKUP(B156,Centerpoints!$A$2:$F$259,5,0)))*SIN(RADIANS(90-VLOOKUP(C156,Centerpoints!$A$2:$F$259,5,0)))*COS(RADIANS(VLOOKUP(B156,Centerpoints!$A$2:$F$259,6,0)-VLOOKUP(C156,Centerpoints!$A$2:$F$259,6,0))))*6371,0)</f>
        <v>471</v>
      </c>
      <c r="E156" t="str">
        <f>IF(ISNA(VLOOKUP(LEFT(A156,LEN(A156)),$N$2:$N$270,1,0)),IF(D156&gt;'Costs and losses lines'!$E$32,"HVDC","HVAC"),"Subsea")</f>
        <v>HVDC</v>
      </c>
      <c r="F156" s="2">
        <f>((HLOOKUP(E156,'Costs and losses lines'!$B$12:$D$14,2,0)*D156)+(HLOOKUP(E156,'Costs and losses lines'!$B$12:$D$14,3,0)*2))*'Costs and losses lines'!$E$24/1000</f>
        <v>331.91125372499999</v>
      </c>
      <c r="G156" s="2">
        <f>ROUND(F156+(F156*0.035*$J$3),0)</f>
        <v>797</v>
      </c>
      <c r="H156">
        <f>ROUND((HLOOKUP(E156,'Costs and losses lines'!$B$12:$D$17,4,0)/10000*D156)+(HLOOKUP(E156,'Costs and losses lines'!$B$12:$D$16,5,0)/100),3)</f>
        <v>2.9000000000000001E-2</v>
      </c>
      <c r="K156" s="9"/>
    </row>
    <row r="157" spans="1:11" x14ac:dyDescent="0.25">
      <c r="A157" t="s">
        <v>931</v>
      </c>
      <c r="B157" t="s">
        <v>636</v>
      </c>
      <c r="C157" t="s">
        <v>637</v>
      </c>
      <c r="D157">
        <f>ROUND(ACOS(COS(RADIANS(90-VLOOKUP(B157,Centerpoints!$A$2:$F$259,5,0)))*COS(RADIANS(90-VLOOKUP(C157,Centerpoints!$A$2:$F$259,5,0)))+SIN(RADIANS(90-VLOOKUP(B157,Centerpoints!$A$2:$F$259,5,0)))*SIN(RADIANS(90-VLOOKUP(C157,Centerpoints!$A$2:$F$259,5,0)))*COS(RADIANS(VLOOKUP(B157,Centerpoints!$A$2:$F$259,6,0)-VLOOKUP(C157,Centerpoints!$A$2:$F$259,6,0))))*6371,0)</f>
        <v>473</v>
      </c>
      <c r="E157" t="str">
        <f>IF(ISNA(VLOOKUP(LEFT(A157,LEN(A157)),$N$2:$N$270,1,0)),IF(D157&gt;'Costs and losses lines'!$E$32,"HVDC","HVAC"),"Subsea")</f>
        <v>HVDC</v>
      </c>
      <c r="F157" s="2">
        <f>((HLOOKUP(E157,'Costs and losses lines'!$B$12:$D$14,2,0)*D157)+(HLOOKUP(E157,'Costs and losses lines'!$B$12:$D$14,3,0)*2))*'Costs and losses lines'!$E$24/1000</f>
        <v>332.28437467499998</v>
      </c>
      <c r="G157" s="2">
        <f>ROUND(F157+(F157*0.035*$J$3),0)</f>
        <v>797</v>
      </c>
      <c r="H157">
        <f>ROUND((HLOOKUP(E157,'Costs and losses lines'!$B$12:$D$17,4,0)/10000*D157)+(HLOOKUP(E157,'Costs and losses lines'!$B$12:$D$16,5,0)/100),3)</f>
        <v>0.03</v>
      </c>
      <c r="K157" s="9"/>
    </row>
    <row r="158" spans="1:11" x14ac:dyDescent="0.25">
      <c r="A158" t="s">
        <v>932</v>
      </c>
      <c r="B158" t="s">
        <v>509</v>
      </c>
      <c r="C158" t="s">
        <v>512</v>
      </c>
      <c r="D158">
        <f>ROUND(ACOS(COS(RADIANS(90-VLOOKUP(B158,Centerpoints!$A$2:$F$259,5,0)))*COS(RADIANS(90-VLOOKUP(C158,Centerpoints!$A$2:$F$259,5,0)))+SIN(RADIANS(90-VLOOKUP(B158,Centerpoints!$A$2:$F$259,5,0)))*SIN(RADIANS(90-VLOOKUP(C158,Centerpoints!$A$2:$F$259,5,0)))*COS(RADIANS(VLOOKUP(B158,Centerpoints!$A$2:$F$259,6,0)-VLOOKUP(C158,Centerpoints!$A$2:$F$259,6,0))))*6371,0)</f>
        <v>474</v>
      </c>
      <c r="E158" t="str">
        <f>IF(ISNA(VLOOKUP(LEFT(A158,LEN(A158)),$N$2:$N$270,1,0)),IF(D158&gt;'Costs and losses lines'!$E$32,"HVDC","HVAC"),"Subsea")</f>
        <v>HVDC</v>
      </c>
      <c r="F158" s="2">
        <f>((HLOOKUP(E158,'Costs and losses lines'!$B$12:$D$14,2,0)*D158)+(HLOOKUP(E158,'Costs and losses lines'!$B$12:$D$14,3,0)*2))*'Costs and losses lines'!$E$24/1000</f>
        <v>332.47093515</v>
      </c>
      <c r="G158" s="2">
        <f>ROUND(F158+(F158*0.035*$J$3),0)</f>
        <v>798</v>
      </c>
      <c r="H158">
        <f>ROUND((HLOOKUP(E158,'Costs and losses lines'!$B$12:$D$17,4,0)/10000*D158)+(HLOOKUP(E158,'Costs and losses lines'!$B$12:$D$16,5,0)/100),3)</f>
        <v>0.03</v>
      </c>
      <c r="K158" s="9"/>
    </row>
    <row r="159" spans="1:11" x14ac:dyDescent="0.25">
      <c r="A159" t="s">
        <v>933</v>
      </c>
      <c r="B159" t="s">
        <v>405</v>
      </c>
      <c r="C159" t="s">
        <v>507</v>
      </c>
      <c r="D159">
        <f>ROUND(ACOS(COS(RADIANS(90-VLOOKUP(B159,Centerpoints!$A$2:$F$259,5,0)))*COS(RADIANS(90-VLOOKUP(C159,Centerpoints!$A$2:$F$259,5,0)))+SIN(RADIANS(90-VLOOKUP(B159,Centerpoints!$A$2:$F$259,5,0)))*SIN(RADIANS(90-VLOOKUP(C159,Centerpoints!$A$2:$F$259,5,0)))*COS(RADIANS(VLOOKUP(B159,Centerpoints!$A$2:$F$259,6,0)-VLOOKUP(C159,Centerpoints!$A$2:$F$259,6,0))))*6371,0)</f>
        <v>475</v>
      </c>
      <c r="E159" t="str">
        <f>IF(ISNA(VLOOKUP(LEFT(A159,LEN(A159)),$N$2:$N$270,1,0)),IF(D159&gt;'Costs and losses lines'!$E$32,"HVDC","HVAC"),"Subsea")</f>
        <v>HVDC</v>
      </c>
      <c r="F159" s="2">
        <f>((HLOOKUP(E159,'Costs and losses lines'!$B$12:$D$14,2,0)*D159)+(HLOOKUP(E159,'Costs and losses lines'!$B$12:$D$14,3,0)*2))*'Costs and losses lines'!$E$24/1000</f>
        <v>332.65749562499997</v>
      </c>
      <c r="G159" s="2">
        <f>ROUND(F159+(F159*0.035*$J$3),0)</f>
        <v>798</v>
      </c>
      <c r="H159">
        <f>ROUND((HLOOKUP(E159,'Costs and losses lines'!$B$12:$D$17,4,0)/10000*D159)+(HLOOKUP(E159,'Costs and losses lines'!$B$12:$D$16,5,0)/100),3)</f>
        <v>0.03</v>
      </c>
      <c r="K159" s="9"/>
    </row>
    <row r="160" spans="1:11" x14ac:dyDescent="0.25">
      <c r="A160" t="s">
        <v>934</v>
      </c>
      <c r="B160" t="s">
        <v>450</v>
      </c>
      <c r="C160" t="s">
        <v>473</v>
      </c>
      <c r="D160">
        <f>ROUND(ACOS(COS(RADIANS(90-VLOOKUP(B160,Centerpoints!$A$2:$F$259,5,0)))*COS(RADIANS(90-VLOOKUP(C160,Centerpoints!$A$2:$F$259,5,0)))+SIN(RADIANS(90-VLOOKUP(B160,Centerpoints!$A$2:$F$259,5,0)))*SIN(RADIANS(90-VLOOKUP(C160,Centerpoints!$A$2:$F$259,5,0)))*COS(RADIANS(VLOOKUP(B160,Centerpoints!$A$2:$F$259,6,0)-VLOOKUP(C160,Centerpoints!$A$2:$F$259,6,0))))*6371,0)</f>
        <v>478</v>
      </c>
      <c r="E160" t="str">
        <f>IF(ISNA(VLOOKUP(LEFT(A160,LEN(A160)),$N$2:$N$270,1,0)),IF(D160&gt;'Costs and losses lines'!$E$32,"HVDC","HVAC"),"Subsea")</f>
        <v>HVDC</v>
      </c>
      <c r="F160" s="2">
        <f>((HLOOKUP(E160,'Costs and losses lines'!$B$12:$D$14,2,0)*D160)+(HLOOKUP(E160,'Costs and losses lines'!$B$12:$D$14,3,0)*2))*'Costs and losses lines'!$E$24/1000</f>
        <v>333.21717704999998</v>
      </c>
      <c r="G160" s="2">
        <f>ROUND(F160+(F160*0.035*$J$3),0)</f>
        <v>800</v>
      </c>
      <c r="H160">
        <f>ROUND((HLOOKUP(E160,'Costs and losses lines'!$B$12:$D$17,4,0)/10000*D160)+(HLOOKUP(E160,'Costs and losses lines'!$B$12:$D$16,5,0)/100),3)</f>
        <v>0.03</v>
      </c>
      <c r="K160" s="9"/>
    </row>
    <row r="161" spans="1:11" x14ac:dyDescent="0.25">
      <c r="A161" t="s">
        <v>935</v>
      </c>
      <c r="B161" t="s">
        <v>616</v>
      </c>
      <c r="C161" t="s">
        <v>618</v>
      </c>
      <c r="D161">
        <f>ROUND(ACOS(COS(RADIANS(90-VLOOKUP(B161,Centerpoints!$A$2:$F$259,5,0)))*COS(RADIANS(90-VLOOKUP(C161,Centerpoints!$A$2:$F$259,5,0)))+SIN(RADIANS(90-VLOOKUP(B161,Centerpoints!$A$2:$F$259,5,0)))*SIN(RADIANS(90-VLOOKUP(C161,Centerpoints!$A$2:$F$259,5,0)))*COS(RADIANS(VLOOKUP(B161,Centerpoints!$A$2:$F$259,6,0)-VLOOKUP(C161,Centerpoints!$A$2:$F$259,6,0))))*6371,0)</f>
        <v>482</v>
      </c>
      <c r="E161" t="str">
        <f>IF(ISNA(VLOOKUP(LEFT(A161,LEN(A161)),$N$2:$N$270,1,0)),IF(D161&gt;'Costs and losses lines'!$E$32,"HVDC","HVAC"),"Subsea")</f>
        <v>HVDC</v>
      </c>
      <c r="F161" s="2">
        <f>((HLOOKUP(E161,'Costs and losses lines'!$B$12:$D$14,2,0)*D161)+(HLOOKUP(E161,'Costs and losses lines'!$B$12:$D$14,3,0)*2))*'Costs and losses lines'!$E$24/1000</f>
        <v>333.96341894999995</v>
      </c>
      <c r="G161" s="2">
        <f>ROUND(F161+(F161*0.035*$J$3),0)</f>
        <v>802</v>
      </c>
      <c r="H161">
        <f>ROUND((HLOOKUP(E161,'Costs and losses lines'!$B$12:$D$17,4,0)/10000*D161)+(HLOOKUP(E161,'Costs and losses lines'!$B$12:$D$16,5,0)/100),3)</f>
        <v>0.03</v>
      </c>
      <c r="K161" s="9"/>
    </row>
    <row r="162" spans="1:11" x14ac:dyDescent="0.25">
      <c r="A162" t="s">
        <v>936</v>
      </c>
      <c r="B162" t="s">
        <v>649</v>
      </c>
      <c r="C162" t="s">
        <v>650</v>
      </c>
      <c r="D162">
        <f>ROUND(ACOS(COS(RADIANS(90-VLOOKUP(B162,Centerpoints!$A$2:$F$259,5,0)))*COS(RADIANS(90-VLOOKUP(C162,Centerpoints!$A$2:$F$259,5,0)))+SIN(RADIANS(90-VLOOKUP(B162,Centerpoints!$A$2:$F$259,5,0)))*SIN(RADIANS(90-VLOOKUP(C162,Centerpoints!$A$2:$F$259,5,0)))*COS(RADIANS(VLOOKUP(B162,Centerpoints!$A$2:$F$259,6,0)-VLOOKUP(C162,Centerpoints!$A$2:$F$259,6,0))))*6371,0)</f>
        <v>483</v>
      </c>
      <c r="E162" t="str">
        <f>IF(ISNA(VLOOKUP(LEFT(A162,LEN(A162)),$N$2:$N$270,1,0)),IF(D162&gt;'Costs and losses lines'!$E$32,"HVDC","HVAC"),"Subsea")</f>
        <v>HVDC</v>
      </c>
      <c r="F162" s="2">
        <f>((HLOOKUP(E162,'Costs and losses lines'!$B$12:$D$14,2,0)*D162)+(HLOOKUP(E162,'Costs and losses lines'!$B$12:$D$14,3,0)*2))*'Costs and losses lines'!$E$24/1000</f>
        <v>334.14997942499997</v>
      </c>
      <c r="G162" s="2">
        <f>ROUND(F162+(F162*0.035*$J$3),0)</f>
        <v>802</v>
      </c>
      <c r="H162">
        <f>ROUND((HLOOKUP(E162,'Costs and losses lines'!$B$12:$D$17,4,0)/10000*D162)+(HLOOKUP(E162,'Costs and losses lines'!$B$12:$D$16,5,0)/100),3)</f>
        <v>0.03</v>
      </c>
      <c r="K162" s="9"/>
    </row>
    <row r="163" spans="1:11" x14ac:dyDescent="0.25">
      <c r="A163" t="s">
        <v>937</v>
      </c>
      <c r="B163" t="s">
        <v>448</v>
      </c>
      <c r="C163" t="s">
        <v>477</v>
      </c>
      <c r="D163">
        <f>ROUND(ACOS(COS(RADIANS(90-VLOOKUP(B163,Centerpoints!$A$2:$F$259,5,0)))*COS(RADIANS(90-VLOOKUP(C163,Centerpoints!$A$2:$F$259,5,0)))+SIN(RADIANS(90-VLOOKUP(B163,Centerpoints!$A$2:$F$259,5,0)))*SIN(RADIANS(90-VLOOKUP(C163,Centerpoints!$A$2:$F$259,5,0)))*COS(RADIANS(VLOOKUP(B163,Centerpoints!$A$2:$F$259,6,0)-VLOOKUP(C163,Centerpoints!$A$2:$F$259,6,0))))*6371,0)</f>
        <v>488</v>
      </c>
      <c r="E163" t="str">
        <f>IF(ISNA(VLOOKUP(LEFT(A163,LEN(A163)),$N$2:$N$270,1,0)),IF(D163&gt;'Costs and losses lines'!$E$32,"HVDC","HVAC"),"Subsea")</f>
        <v>HVDC</v>
      </c>
      <c r="F163" s="2">
        <f>((HLOOKUP(E163,'Costs and losses lines'!$B$12:$D$14,2,0)*D163)+(HLOOKUP(E163,'Costs and losses lines'!$B$12:$D$14,3,0)*2))*'Costs and losses lines'!$E$24/1000</f>
        <v>335.08278180000002</v>
      </c>
      <c r="G163" s="2">
        <f>ROUND(F163+(F163*0.035*$J$3),0)</f>
        <v>804</v>
      </c>
      <c r="H163">
        <f>ROUND((HLOOKUP(E163,'Costs and losses lines'!$B$12:$D$17,4,0)/10000*D163)+(HLOOKUP(E163,'Costs and losses lines'!$B$12:$D$16,5,0)/100),3)</f>
        <v>0.03</v>
      </c>
      <c r="K163" s="9"/>
    </row>
    <row r="164" spans="1:11" x14ac:dyDescent="0.25">
      <c r="A164" t="s">
        <v>938</v>
      </c>
      <c r="B164" t="s">
        <v>528</v>
      </c>
      <c r="C164" t="s">
        <v>442</v>
      </c>
      <c r="D164">
        <f>ROUND(ACOS(COS(RADIANS(90-VLOOKUP(B164,Centerpoints!$A$2:$F$259,5,0)))*COS(RADIANS(90-VLOOKUP(C164,Centerpoints!$A$2:$F$259,5,0)))+SIN(RADIANS(90-VLOOKUP(B164,Centerpoints!$A$2:$F$259,5,0)))*SIN(RADIANS(90-VLOOKUP(C164,Centerpoints!$A$2:$F$259,5,0)))*COS(RADIANS(VLOOKUP(B164,Centerpoints!$A$2:$F$259,6,0)-VLOOKUP(C164,Centerpoints!$A$2:$F$259,6,0))))*6371,0)</f>
        <v>490</v>
      </c>
      <c r="E164" t="str">
        <f>IF(ISNA(VLOOKUP(LEFT(A164,LEN(A164)),$N$2:$N$270,1,0)),IF(D164&gt;'Costs and losses lines'!$E$32,"HVDC","HVAC"),"Subsea")</f>
        <v>HVDC</v>
      </c>
      <c r="F164" s="2">
        <f>((HLOOKUP(E164,'Costs and losses lines'!$B$12:$D$14,2,0)*D164)+(HLOOKUP(E164,'Costs and losses lines'!$B$12:$D$14,3,0)*2))*'Costs and losses lines'!$E$24/1000</f>
        <v>335.45590275000001</v>
      </c>
      <c r="G164" s="2">
        <f>ROUND(F164+(F164*0.035*$J$3),0)</f>
        <v>805</v>
      </c>
      <c r="H164">
        <f>ROUND((HLOOKUP(E164,'Costs and losses lines'!$B$12:$D$17,4,0)/10000*D164)+(HLOOKUP(E164,'Costs and losses lines'!$B$12:$D$16,5,0)/100),3)</f>
        <v>0.03</v>
      </c>
      <c r="K164" s="9"/>
    </row>
    <row r="165" spans="1:11" x14ac:dyDescent="0.25">
      <c r="A165" t="s">
        <v>939</v>
      </c>
      <c r="B165" t="s">
        <v>462</v>
      </c>
      <c r="C165" t="s">
        <v>518</v>
      </c>
      <c r="D165">
        <f>ROUND(ACOS(COS(RADIANS(90-VLOOKUP(B165,Centerpoints!$A$2:$F$259,5,0)))*COS(RADIANS(90-VLOOKUP(C165,Centerpoints!$A$2:$F$259,5,0)))+SIN(RADIANS(90-VLOOKUP(B165,Centerpoints!$A$2:$F$259,5,0)))*SIN(RADIANS(90-VLOOKUP(C165,Centerpoints!$A$2:$F$259,5,0)))*COS(RADIANS(VLOOKUP(B165,Centerpoints!$A$2:$F$259,6,0)-VLOOKUP(C165,Centerpoints!$A$2:$F$259,6,0))))*6371,0)</f>
        <v>490</v>
      </c>
      <c r="E165" t="str">
        <f>IF(ISNA(VLOOKUP(LEFT(A165,LEN(A165)),$N$2:$N$270,1,0)),IF(D165&gt;'Costs and losses lines'!$E$32,"HVDC","HVAC"),"Subsea")</f>
        <v>HVDC</v>
      </c>
      <c r="F165" s="2">
        <f>((HLOOKUP(E165,'Costs and losses lines'!$B$12:$D$14,2,0)*D165)+(HLOOKUP(E165,'Costs and losses lines'!$B$12:$D$14,3,0)*2))*'Costs and losses lines'!$E$24/1000</f>
        <v>335.45590275000001</v>
      </c>
      <c r="G165" s="2">
        <f>ROUND(F165+(F165*0.035*$J$3),0)</f>
        <v>805</v>
      </c>
      <c r="H165">
        <f>ROUND((HLOOKUP(E165,'Costs and losses lines'!$B$12:$D$17,4,0)/10000*D165)+(HLOOKUP(E165,'Costs and losses lines'!$B$12:$D$16,5,0)/100),3)</f>
        <v>0.03</v>
      </c>
      <c r="K165" s="9"/>
    </row>
    <row r="166" spans="1:11" x14ac:dyDescent="0.25">
      <c r="A166" t="s">
        <v>940</v>
      </c>
      <c r="B166" t="s">
        <v>470</v>
      </c>
      <c r="C166" t="s">
        <v>625</v>
      </c>
      <c r="D166">
        <f>ROUND(ACOS(COS(RADIANS(90-VLOOKUP(B166,Centerpoints!$A$2:$F$259,5,0)))*COS(RADIANS(90-VLOOKUP(C166,Centerpoints!$A$2:$F$259,5,0)))+SIN(RADIANS(90-VLOOKUP(B166,Centerpoints!$A$2:$F$259,5,0)))*SIN(RADIANS(90-VLOOKUP(C166,Centerpoints!$A$2:$F$259,5,0)))*COS(RADIANS(VLOOKUP(B166,Centerpoints!$A$2:$F$259,6,0)-VLOOKUP(C166,Centerpoints!$A$2:$F$259,6,0))))*6371,0)</f>
        <v>491</v>
      </c>
      <c r="E166" t="str">
        <f>IF(ISNA(VLOOKUP(LEFT(A166,LEN(A166)),$N$2:$N$270,1,0)),IF(D166&gt;'Costs and losses lines'!$E$32,"HVDC","HVAC"),"Subsea")</f>
        <v>HVDC</v>
      </c>
      <c r="F166" s="2">
        <f>((HLOOKUP(E166,'Costs and losses lines'!$B$12:$D$14,2,0)*D166)+(HLOOKUP(E166,'Costs and losses lines'!$B$12:$D$14,3,0)*2))*'Costs and losses lines'!$E$24/1000</f>
        <v>335.64246322500003</v>
      </c>
      <c r="G166" s="2">
        <f>ROUND(F166+(F166*0.035*$J$3),0)</f>
        <v>806</v>
      </c>
      <c r="H166">
        <f>ROUND((HLOOKUP(E166,'Costs and losses lines'!$B$12:$D$17,4,0)/10000*D166)+(HLOOKUP(E166,'Costs and losses lines'!$B$12:$D$16,5,0)/100),3)</f>
        <v>0.03</v>
      </c>
      <c r="K166" s="9"/>
    </row>
    <row r="167" spans="1:11" x14ac:dyDescent="0.25">
      <c r="A167" t="s">
        <v>941</v>
      </c>
      <c r="B167" t="s">
        <v>587</v>
      </c>
      <c r="C167" t="s">
        <v>607</v>
      </c>
      <c r="D167">
        <f>ROUND(ACOS(COS(RADIANS(90-VLOOKUP(B167,Centerpoints!$A$2:$F$259,5,0)))*COS(RADIANS(90-VLOOKUP(C167,Centerpoints!$A$2:$F$259,5,0)))+SIN(RADIANS(90-VLOOKUP(B167,Centerpoints!$A$2:$F$259,5,0)))*SIN(RADIANS(90-VLOOKUP(C167,Centerpoints!$A$2:$F$259,5,0)))*COS(RADIANS(VLOOKUP(B167,Centerpoints!$A$2:$F$259,6,0)-VLOOKUP(C167,Centerpoints!$A$2:$F$259,6,0))))*6371,0)</f>
        <v>494</v>
      </c>
      <c r="E167" t="str">
        <f>IF(ISNA(VLOOKUP(LEFT(A167,LEN(A167)),$N$2:$N$270,1,0)),IF(D167&gt;'Costs and losses lines'!$E$32,"HVDC","HVAC"),"Subsea")</f>
        <v>HVDC</v>
      </c>
      <c r="F167" s="2">
        <f>((HLOOKUP(E167,'Costs and losses lines'!$B$12:$D$14,2,0)*D167)+(HLOOKUP(E167,'Costs and losses lines'!$B$12:$D$14,3,0)*2))*'Costs and losses lines'!$E$24/1000</f>
        <v>336.20214464999998</v>
      </c>
      <c r="G167" s="2">
        <f>ROUND(F167+(F167*0.035*$J$3),0)</f>
        <v>807</v>
      </c>
      <c r="H167">
        <f>ROUND((HLOOKUP(E167,'Costs and losses lines'!$B$12:$D$17,4,0)/10000*D167)+(HLOOKUP(E167,'Costs and losses lines'!$B$12:$D$16,5,0)/100),3)</f>
        <v>0.03</v>
      </c>
      <c r="K167" s="9"/>
    </row>
    <row r="168" spans="1:11" x14ac:dyDescent="0.25">
      <c r="A168" t="s">
        <v>942</v>
      </c>
      <c r="B168" t="s">
        <v>396</v>
      </c>
      <c r="C168" t="s">
        <v>448</v>
      </c>
      <c r="D168">
        <f>ROUND(ACOS(COS(RADIANS(90-VLOOKUP(B168,Centerpoints!$A$2:$F$259,5,0)))*COS(RADIANS(90-VLOOKUP(C168,Centerpoints!$A$2:$F$259,5,0)))+SIN(RADIANS(90-VLOOKUP(B168,Centerpoints!$A$2:$F$259,5,0)))*SIN(RADIANS(90-VLOOKUP(C168,Centerpoints!$A$2:$F$259,5,0)))*COS(RADIANS(VLOOKUP(B168,Centerpoints!$A$2:$F$259,6,0)-VLOOKUP(C168,Centerpoints!$A$2:$F$259,6,0))))*6371,0)</f>
        <v>500</v>
      </c>
      <c r="E168" t="str">
        <f>IF(ISNA(VLOOKUP(LEFT(A168,LEN(A168)),$N$2:$N$270,1,0)),IF(D168&gt;'Costs and losses lines'!$E$32,"HVDC","HVAC"),"Subsea")</f>
        <v>HVDC</v>
      </c>
      <c r="F168" s="2">
        <f>((HLOOKUP(E168,'Costs and losses lines'!$B$12:$D$14,2,0)*D168)+(HLOOKUP(E168,'Costs and losses lines'!$B$12:$D$14,3,0)*2))*'Costs and losses lines'!$E$24/1000</f>
        <v>337.3215075</v>
      </c>
      <c r="G168" s="2">
        <f>ROUND(F168+(F168*0.035*$J$3),0)</f>
        <v>810</v>
      </c>
      <c r="H168">
        <f>ROUND((HLOOKUP(E168,'Costs and losses lines'!$B$12:$D$17,4,0)/10000*D168)+(HLOOKUP(E168,'Costs and losses lines'!$B$12:$D$16,5,0)/100),3)</f>
        <v>3.1E-2</v>
      </c>
      <c r="K168" s="9"/>
    </row>
    <row r="169" spans="1:11" x14ac:dyDescent="0.25">
      <c r="A169" t="s">
        <v>943</v>
      </c>
      <c r="B169" t="s">
        <v>466</v>
      </c>
      <c r="C169" t="s">
        <v>540</v>
      </c>
      <c r="D169">
        <f>ROUND(ACOS(COS(RADIANS(90-VLOOKUP(B169,Centerpoints!$A$2:$F$259,5,0)))*COS(RADIANS(90-VLOOKUP(C169,Centerpoints!$A$2:$F$259,5,0)))+SIN(RADIANS(90-VLOOKUP(B169,Centerpoints!$A$2:$F$259,5,0)))*SIN(RADIANS(90-VLOOKUP(C169,Centerpoints!$A$2:$F$259,5,0)))*COS(RADIANS(VLOOKUP(B169,Centerpoints!$A$2:$F$259,6,0)-VLOOKUP(C169,Centerpoints!$A$2:$F$259,6,0))))*6371,0)</f>
        <v>503</v>
      </c>
      <c r="E169" t="str">
        <f>IF(ISNA(VLOOKUP(LEFT(A169,LEN(A169)),$N$2:$N$270,1,0)),IF(D169&gt;'Costs and losses lines'!$E$32,"HVDC","HVAC"),"Subsea")</f>
        <v>HVDC</v>
      </c>
      <c r="F169" s="2">
        <f>((HLOOKUP(E169,'Costs and losses lines'!$B$12:$D$14,2,0)*D169)+(HLOOKUP(E169,'Costs and losses lines'!$B$12:$D$14,3,0)*2))*'Costs and losses lines'!$E$24/1000</f>
        <v>337.88118892499995</v>
      </c>
      <c r="G169" s="2">
        <f>ROUND(F169+(F169*0.035*$J$3),0)</f>
        <v>811</v>
      </c>
      <c r="H169">
        <f>ROUND((HLOOKUP(E169,'Costs and losses lines'!$B$12:$D$17,4,0)/10000*D169)+(HLOOKUP(E169,'Costs and losses lines'!$B$12:$D$16,5,0)/100),3)</f>
        <v>3.1E-2</v>
      </c>
      <c r="K169" s="9"/>
    </row>
    <row r="170" spans="1:11" x14ac:dyDescent="0.25">
      <c r="A170" t="s">
        <v>944</v>
      </c>
      <c r="B170" t="s">
        <v>414</v>
      </c>
      <c r="C170" t="s">
        <v>538</v>
      </c>
      <c r="D170">
        <f>ROUND(ACOS(COS(RADIANS(90-VLOOKUP(B170,Centerpoints!$A$2:$F$259,5,0)))*COS(RADIANS(90-VLOOKUP(C170,Centerpoints!$A$2:$F$259,5,0)))+SIN(RADIANS(90-VLOOKUP(B170,Centerpoints!$A$2:$F$259,5,0)))*SIN(RADIANS(90-VLOOKUP(C170,Centerpoints!$A$2:$F$259,5,0)))*COS(RADIANS(VLOOKUP(B170,Centerpoints!$A$2:$F$259,6,0)-VLOOKUP(C170,Centerpoints!$A$2:$F$259,6,0))))*6371,0)</f>
        <v>503</v>
      </c>
      <c r="E170" t="str">
        <f>IF(ISNA(VLOOKUP(LEFT(A170,LEN(A170)),$N$2:$N$270,1,0)),IF(D170&gt;'Costs and losses lines'!$E$32,"HVDC","HVAC"),"Subsea")</f>
        <v>HVDC</v>
      </c>
      <c r="F170" s="2">
        <f>((HLOOKUP(E170,'Costs and losses lines'!$B$12:$D$14,2,0)*D170)+(HLOOKUP(E170,'Costs and losses lines'!$B$12:$D$14,3,0)*2))*'Costs and losses lines'!$E$24/1000</f>
        <v>337.88118892499995</v>
      </c>
      <c r="G170" s="2">
        <f>ROUND(F170+(F170*0.035*$J$3),0)</f>
        <v>811</v>
      </c>
      <c r="H170">
        <f>ROUND((HLOOKUP(E170,'Costs and losses lines'!$B$12:$D$17,4,0)/10000*D170)+(HLOOKUP(E170,'Costs and losses lines'!$B$12:$D$16,5,0)/100),3)</f>
        <v>3.1E-2</v>
      </c>
      <c r="K170" s="9"/>
    </row>
    <row r="171" spans="1:11" x14ac:dyDescent="0.25">
      <c r="A171" t="s">
        <v>945</v>
      </c>
      <c r="B171" t="s">
        <v>574</v>
      </c>
      <c r="C171" t="s">
        <v>575</v>
      </c>
      <c r="D171">
        <f>ROUND(ACOS(COS(RADIANS(90-VLOOKUP(B171,Centerpoints!$A$2:$F$259,5,0)))*COS(RADIANS(90-VLOOKUP(C171,Centerpoints!$A$2:$F$259,5,0)))+SIN(RADIANS(90-VLOOKUP(B171,Centerpoints!$A$2:$F$259,5,0)))*SIN(RADIANS(90-VLOOKUP(C171,Centerpoints!$A$2:$F$259,5,0)))*COS(RADIANS(VLOOKUP(B171,Centerpoints!$A$2:$F$259,6,0)-VLOOKUP(C171,Centerpoints!$A$2:$F$259,6,0))))*6371,0)</f>
        <v>503</v>
      </c>
      <c r="E171" t="str">
        <f>IF(ISNA(VLOOKUP(LEFT(A171,LEN(A171)),$N$2:$N$270,1,0)),IF(D171&gt;'Costs and losses lines'!$E$32,"HVDC","HVAC"),"Subsea")</f>
        <v>HVDC</v>
      </c>
      <c r="F171" s="2">
        <f>((HLOOKUP(E171,'Costs and losses lines'!$B$12:$D$14,2,0)*D171)+(HLOOKUP(E171,'Costs and losses lines'!$B$12:$D$14,3,0)*2))*'Costs and losses lines'!$E$24/1000</f>
        <v>337.88118892499995</v>
      </c>
      <c r="G171" s="2">
        <f>ROUND(F171+(F171*0.035*$J$3),0)</f>
        <v>811</v>
      </c>
      <c r="H171">
        <f>ROUND((HLOOKUP(E171,'Costs and losses lines'!$B$12:$D$17,4,0)/10000*D171)+(HLOOKUP(E171,'Costs and losses lines'!$B$12:$D$16,5,0)/100),3)</f>
        <v>3.1E-2</v>
      </c>
      <c r="K171" s="9"/>
    </row>
    <row r="172" spans="1:11" x14ac:dyDescent="0.25">
      <c r="A172" t="s">
        <v>946</v>
      </c>
      <c r="B172" t="s">
        <v>582</v>
      </c>
      <c r="C172" t="s">
        <v>603</v>
      </c>
      <c r="D172">
        <f>ROUND(ACOS(COS(RADIANS(90-VLOOKUP(B172,Centerpoints!$A$2:$F$259,5,0)))*COS(RADIANS(90-VLOOKUP(C172,Centerpoints!$A$2:$F$259,5,0)))+SIN(RADIANS(90-VLOOKUP(B172,Centerpoints!$A$2:$F$259,5,0)))*SIN(RADIANS(90-VLOOKUP(C172,Centerpoints!$A$2:$F$259,5,0)))*COS(RADIANS(VLOOKUP(B172,Centerpoints!$A$2:$F$259,6,0)-VLOOKUP(C172,Centerpoints!$A$2:$F$259,6,0))))*6371,0)</f>
        <v>504</v>
      </c>
      <c r="E172" t="str">
        <f>IF(ISNA(VLOOKUP(LEFT(A172,LEN(A172)),$N$2:$N$270,1,0)),IF(D172&gt;'Costs and losses lines'!$E$32,"HVDC","HVAC"),"Subsea")</f>
        <v>HVDC</v>
      </c>
      <c r="F172" s="2">
        <f>((HLOOKUP(E172,'Costs and losses lines'!$B$12:$D$14,2,0)*D172)+(HLOOKUP(E172,'Costs and losses lines'!$B$12:$D$14,3,0)*2))*'Costs and losses lines'!$E$24/1000</f>
        <v>338.06774939999997</v>
      </c>
      <c r="G172" s="2">
        <f>ROUND(F172+(F172*0.035*$J$3),0)</f>
        <v>811</v>
      </c>
      <c r="H172">
        <f>ROUND((HLOOKUP(E172,'Costs and losses lines'!$B$12:$D$17,4,0)/10000*D172)+(HLOOKUP(E172,'Costs and losses lines'!$B$12:$D$16,5,0)/100),3)</f>
        <v>3.1E-2</v>
      </c>
      <c r="K172" s="9"/>
    </row>
    <row r="173" spans="1:11" x14ac:dyDescent="0.25">
      <c r="A173" t="s">
        <v>947</v>
      </c>
      <c r="B173" t="s">
        <v>522</v>
      </c>
      <c r="C173" t="s">
        <v>508</v>
      </c>
      <c r="D173">
        <f>ROUND(ACOS(COS(RADIANS(90-VLOOKUP(B173,Centerpoints!$A$2:$F$259,5,0)))*COS(RADIANS(90-VLOOKUP(C173,Centerpoints!$A$2:$F$259,5,0)))+SIN(RADIANS(90-VLOOKUP(B173,Centerpoints!$A$2:$F$259,5,0)))*SIN(RADIANS(90-VLOOKUP(C173,Centerpoints!$A$2:$F$259,5,0)))*COS(RADIANS(VLOOKUP(B173,Centerpoints!$A$2:$F$259,6,0)-VLOOKUP(C173,Centerpoints!$A$2:$F$259,6,0))))*6371,0)</f>
        <v>504</v>
      </c>
      <c r="E173" t="str">
        <f>IF(ISNA(VLOOKUP(LEFT(A173,LEN(A173)),$N$2:$N$270,1,0)),IF(D173&gt;'Costs and losses lines'!$E$32,"HVDC","HVAC"),"Subsea")</f>
        <v>HVDC</v>
      </c>
      <c r="F173" s="2">
        <f>((HLOOKUP(E173,'Costs and losses lines'!$B$12:$D$14,2,0)*D173)+(HLOOKUP(E173,'Costs and losses lines'!$B$12:$D$14,3,0)*2))*'Costs and losses lines'!$E$24/1000</f>
        <v>338.06774939999997</v>
      </c>
      <c r="G173" s="2">
        <f>ROUND(F173+(F173*0.035*$J$3),0)</f>
        <v>811</v>
      </c>
      <c r="H173">
        <f>ROUND((HLOOKUP(E173,'Costs and losses lines'!$B$12:$D$17,4,0)/10000*D173)+(HLOOKUP(E173,'Costs and losses lines'!$B$12:$D$16,5,0)/100),3)</f>
        <v>3.1E-2</v>
      </c>
      <c r="K173" s="9"/>
    </row>
    <row r="174" spans="1:11" x14ac:dyDescent="0.25">
      <c r="A174" t="s">
        <v>948</v>
      </c>
      <c r="B174" t="s">
        <v>581</v>
      </c>
      <c r="C174" t="s">
        <v>583</v>
      </c>
      <c r="D174">
        <f>ROUND(ACOS(COS(RADIANS(90-VLOOKUP(B174,Centerpoints!$A$2:$F$259,5,0)))*COS(RADIANS(90-VLOOKUP(C174,Centerpoints!$A$2:$F$259,5,0)))+SIN(RADIANS(90-VLOOKUP(B174,Centerpoints!$A$2:$F$259,5,0)))*SIN(RADIANS(90-VLOOKUP(C174,Centerpoints!$A$2:$F$259,5,0)))*COS(RADIANS(VLOOKUP(B174,Centerpoints!$A$2:$F$259,6,0)-VLOOKUP(C174,Centerpoints!$A$2:$F$259,6,0))))*6371,0)</f>
        <v>505</v>
      </c>
      <c r="E174" t="str">
        <f>IF(ISNA(VLOOKUP(LEFT(A174,LEN(A174)),$N$2:$N$270,1,0)),IF(D174&gt;'Costs and losses lines'!$E$32,"HVDC","HVAC"),"Subsea")</f>
        <v>HVDC</v>
      </c>
      <c r="F174" s="2">
        <f>((HLOOKUP(E174,'Costs and losses lines'!$B$12:$D$14,2,0)*D174)+(HLOOKUP(E174,'Costs and losses lines'!$B$12:$D$14,3,0)*2))*'Costs and losses lines'!$E$24/1000</f>
        <v>338.25430987499999</v>
      </c>
      <c r="G174" s="2">
        <f>ROUND(F174+(F174*0.035*$J$3),0)</f>
        <v>812</v>
      </c>
      <c r="H174">
        <f>ROUND((HLOOKUP(E174,'Costs and losses lines'!$B$12:$D$17,4,0)/10000*D174)+(HLOOKUP(E174,'Costs and losses lines'!$B$12:$D$16,5,0)/100),3)</f>
        <v>3.1E-2</v>
      </c>
      <c r="K174" s="9"/>
    </row>
    <row r="175" spans="1:11" x14ac:dyDescent="0.25">
      <c r="A175" t="s">
        <v>949</v>
      </c>
      <c r="B175" t="s">
        <v>395</v>
      </c>
      <c r="C175" t="s">
        <v>545</v>
      </c>
      <c r="D175">
        <f>ROUND(ACOS(COS(RADIANS(90-VLOOKUP(B175,Centerpoints!$A$2:$F$259,5,0)))*COS(RADIANS(90-VLOOKUP(C175,Centerpoints!$A$2:$F$259,5,0)))+SIN(RADIANS(90-VLOOKUP(B175,Centerpoints!$A$2:$F$259,5,0)))*SIN(RADIANS(90-VLOOKUP(C175,Centerpoints!$A$2:$F$259,5,0)))*COS(RADIANS(VLOOKUP(B175,Centerpoints!$A$2:$F$259,6,0)-VLOOKUP(C175,Centerpoints!$A$2:$F$259,6,0))))*6371,0)</f>
        <v>507</v>
      </c>
      <c r="E175" t="str">
        <f>IF(ISNA(VLOOKUP(LEFT(A175,LEN(A175)),$N$2:$N$270,1,0)),IF(D175&gt;'Costs and losses lines'!$E$32,"HVDC","HVAC"),"Subsea")</f>
        <v>HVDC</v>
      </c>
      <c r="F175" s="2">
        <f>((HLOOKUP(E175,'Costs and losses lines'!$B$12:$D$14,2,0)*D175)+(HLOOKUP(E175,'Costs and losses lines'!$B$12:$D$14,3,0)*2))*'Costs and losses lines'!$E$24/1000</f>
        <v>338.62743082499998</v>
      </c>
      <c r="G175" s="2">
        <f>ROUND(F175+(F175*0.035*$J$3),0)</f>
        <v>813</v>
      </c>
      <c r="H175">
        <f>ROUND((HLOOKUP(E175,'Costs and losses lines'!$B$12:$D$17,4,0)/10000*D175)+(HLOOKUP(E175,'Costs and losses lines'!$B$12:$D$16,5,0)/100),3)</f>
        <v>3.1E-2</v>
      </c>
      <c r="K175" s="9"/>
    </row>
    <row r="176" spans="1:11" x14ac:dyDescent="0.25">
      <c r="A176" t="s">
        <v>950</v>
      </c>
      <c r="B176" t="s">
        <v>589</v>
      </c>
      <c r="C176" t="s">
        <v>623</v>
      </c>
      <c r="D176">
        <f>ROUND(ACOS(COS(RADIANS(90-VLOOKUP(B176,Centerpoints!$A$2:$F$259,5,0)))*COS(RADIANS(90-VLOOKUP(C176,Centerpoints!$A$2:$F$259,5,0)))+SIN(RADIANS(90-VLOOKUP(B176,Centerpoints!$A$2:$F$259,5,0)))*SIN(RADIANS(90-VLOOKUP(C176,Centerpoints!$A$2:$F$259,5,0)))*COS(RADIANS(VLOOKUP(B176,Centerpoints!$A$2:$F$259,6,0)-VLOOKUP(C176,Centerpoints!$A$2:$F$259,6,0))))*6371,0)</f>
        <v>509</v>
      </c>
      <c r="E176" t="str">
        <f>IF(ISNA(VLOOKUP(LEFT(A176,LEN(A176)),$N$2:$N$270,1,0)),IF(D176&gt;'Costs and losses lines'!$E$32,"HVDC","HVAC"),"Subsea")</f>
        <v>HVDC</v>
      </c>
      <c r="F176" s="2">
        <f>((HLOOKUP(E176,'Costs and losses lines'!$B$12:$D$14,2,0)*D176)+(HLOOKUP(E176,'Costs and losses lines'!$B$12:$D$14,3,0)*2))*'Costs and losses lines'!$E$24/1000</f>
        <v>339.00055177500002</v>
      </c>
      <c r="G176" s="2">
        <f>ROUND(F176+(F176*0.035*$J$3),0)</f>
        <v>814</v>
      </c>
      <c r="H176">
        <f>ROUND((HLOOKUP(E176,'Costs and losses lines'!$B$12:$D$17,4,0)/10000*D176)+(HLOOKUP(E176,'Costs and losses lines'!$B$12:$D$16,5,0)/100),3)</f>
        <v>3.1E-2</v>
      </c>
      <c r="K176" s="9"/>
    </row>
    <row r="177" spans="1:11" x14ac:dyDescent="0.25">
      <c r="A177" t="s">
        <v>951</v>
      </c>
      <c r="B177" t="s">
        <v>425</v>
      </c>
      <c r="C177" t="s">
        <v>502</v>
      </c>
      <c r="D177">
        <f>ROUND(ACOS(COS(RADIANS(90-VLOOKUP(B177,Centerpoints!$A$2:$F$259,5,0)))*COS(RADIANS(90-VLOOKUP(C177,Centerpoints!$A$2:$F$259,5,0)))+SIN(RADIANS(90-VLOOKUP(B177,Centerpoints!$A$2:$F$259,5,0)))*SIN(RADIANS(90-VLOOKUP(C177,Centerpoints!$A$2:$F$259,5,0)))*COS(RADIANS(VLOOKUP(B177,Centerpoints!$A$2:$F$259,6,0)-VLOOKUP(C177,Centerpoints!$A$2:$F$259,6,0))))*6371,0)</f>
        <v>511</v>
      </c>
      <c r="E177" t="str">
        <f>IF(ISNA(VLOOKUP(LEFT(A177,LEN(A177)),$N$2:$N$270,1,0)),IF(D177&gt;'Costs and losses lines'!$E$32,"HVDC","HVAC"),"Subsea")</f>
        <v>HVDC</v>
      </c>
      <c r="F177" s="2">
        <f>((HLOOKUP(E177,'Costs and losses lines'!$B$12:$D$14,2,0)*D177)+(HLOOKUP(E177,'Costs and losses lines'!$B$12:$D$14,3,0)*2))*'Costs and losses lines'!$E$24/1000</f>
        <v>339.37367272500001</v>
      </c>
      <c r="G177" s="2">
        <f>ROUND(F177+(F177*0.035*$J$3),0)</f>
        <v>814</v>
      </c>
      <c r="H177">
        <f>ROUND((HLOOKUP(E177,'Costs and losses lines'!$B$12:$D$17,4,0)/10000*D177)+(HLOOKUP(E177,'Costs and losses lines'!$B$12:$D$16,5,0)/100),3)</f>
        <v>3.1E-2</v>
      </c>
      <c r="K177" s="9"/>
    </row>
    <row r="178" spans="1:11" x14ac:dyDescent="0.25">
      <c r="A178" t="s">
        <v>952</v>
      </c>
      <c r="B178" t="s">
        <v>474</v>
      </c>
      <c r="C178" t="s">
        <v>537</v>
      </c>
      <c r="D178">
        <f>ROUND(ACOS(COS(RADIANS(90-VLOOKUP(B178,Centerpoints!$A$2:$F$259,5,0)))*COS(RADIANS(90-VLOOKUP(C178,Centerpoints!$A$2:$F$259,5,0)))+SIN(RADIANS(90-VLOOKUP(B178,Centerpoints!$A$2:$F$259,5,0)))*SIN(RADIANS(90-VLOOKUP(C178,Centerpoints!$A$2:$F$259,5,0)))*COS(RADIANS(VLOOKUP(B178,Centerpoints!$A$2:$F$259,6,0)-VLOOKUP(C178,Centerpoints!$A$2:$F$259,6,0))))*6371,0)</f>
        <v>514</v>
      </c>
      <c r="E178" t="str">
        <f>IF(ISNA(VLOOKUP(LEFT(A178,LEN(A178)),$N$2:$N$270,1,0)),IF(D178&gt;'Costs and losses lines'!$E$32,"HVDC","HVAC"),"Subsea")</f>
        <v>HVDC</v>
      </c>
      <c r="F178" s="2">
        <f>((HLOOKUP(E178,'Costs and losses lines'!$B$12:$D$14,2,0)*D178)+(HLOOKUP(E178,'Costs and losses lines'!$B$12:$D$14,3,0)*2))*'Costs and losses lines'!$E$24/1000</f>
        <v>339.93335414999996</v>
      </c>
      <c r="G178" s="2">
        <f>ROUND(F178+(F178*0.035*$J$3),0)</f>
        <v>816</v>
      </c>
      <c r="H178">
        <f>ROUND((HLOOKUP(E178,'Costs and losses lines'!$B$12:$D$17,4,0)/10000*D178)+(HLOOKUP(E178,'Costs and losses lines'!$B$12:$D$16,5,0)/100),3)</f>
        <v>3.1E-2</v>
      </c>
      <c r="K178" s="9"/>
    </row>
    <row r="179" spans="1:11" x14ac:dyDescent="0.25">
      <c r="A179" t="s">
        <v>953</v>
      </c>
      <c r="B179" t="s">
        <v>583</v>
      </c>
      <c r="C179" t="s">
        <v>585</v>
      </c>
      <c r="D179">
        <f>ROUND(ACOS(COS(RADIANS(90-VLOOKUP(B179,Centerpoints!$A$2:$F$259,5,0)))*COS(RADIANS(90-VLOOKUP(C179,Centerpoints!$A$2:$F$259,5,0)))+SIN(RADIANS(90-VLOOKUP(B179,Centerpoints!$A$2:$F$259,5,0)))*SIN(RADIANS(90-VLOOKUP(C179,Centerpoints!$A$2:$F$259,5,0)))*COS(RADIANS(VLOOKUP(B179,Centerpoints!$A$2:$F$259,6,0)-VLOOKUP(C179,Centerpoints!$A$2:$F$259,6,0))))*6371,0)</f>
        <v>514</v>
      </c>
      <c r="E179" t="str">
        <f>IF(ISNA(VLOOKUP(LEFT(A179,LEN(A179)),$N$2:$N$270,1,0)),IF(D179&gt;'Costs and losses lines'!$E$32,"HVDC","HVAC"),"Subsea")</f>
        <v>HVDC</v>
      </c>
      <c r="F179" s="2">
        <f>((HLOOKUP(E179,'Costs and losses lines'!$B$12:$D$14,2,0)*D179)+(HLOOKUP(E179,'Costs and losses lines'!$B$12:$D$14,3,0)*2))*'Costs and losses lines'!$E$24/1000</f>
        <v>339.93335414999996</v>
      </c>
      <c r="G179" s="2">
        <f>ROUND(F179+(F179*0.035*$J$3),0)</f>
        <v>816</v>
      </c>
      <c r="H179">
        <f>ROUND((HLOOKUP(E179,'Costs and losses lines'!$B$12:$D$17,4,0)/10000*D179)+(HLOOKUP(E179,'Costs and losses lines'!$B$12:$D$16,5,0)/100),3)</f>
        <v>3.1E-2</v>
      </c>
      <c r="K179" s="9"/>
    </row>
    <row r="180" spans="1:11" x14ac:dyDescent="0.25">
      <c r="A180" t="s">
        <v>954</v>
      </c>
      <c r="B180" t="s">
        <v>430</v>
      </c>
      <c r="C180" t="s">
        <v>507</v>
      </c>
      <c r="D180">
        <f>ROUND(ACOS(COS(RADIANS(90-VLOOKUP(B180,Centerpoints!$A$2:$F$259,5,0)))*COS(RADIANS(90-VLOOKUP(C180,Centerpoints!$A$2:$F$259,5,0)))+SIN(RADIANS(90-VLOOKUP(B180,Centerpoints!$A$2:$F$259,5,0)))*SIN(RADIANS(90-VLOOKUP(C180,Centerpoints!$A$2:$F$259,5,0)))*COS(RADIANS(VLOOKUP(B180,Centerpoints!$A$2:$F$259,6,0)-VLOOKUP(C180,Centerpoints!$A$2:$F$259,6,0))))*6371,0)</f>
        <v>515</v>
      </c>
      <c r="E180" t="str">
        <f>IF(ISNA(VLOOKUP(LEFT(A180,LEN(A180)),$N$2:$N$270,1,0)),IF(D180&gt;'Costs and losses lines'!$E$32,"HVDC","HVAC"),"Subsea")</f>
        <v>HVDC</v>
      </c>
      <c r="F180" s="2">
        <f>((HLOOKUP(E180,'Costs and losses lines'!$B$12:$D$14,2,0)*D180)+(HLOOKUP(E180,'Costs and losses lines'!$B$12:$D$14,3,0)*2))*'Costs and losses lines'!$E$24/1000</f>
        <v>340.11991462499998</v>
      </c>
      <c r="G180" s="2">
        <f>ROUND(F180+(F180*0.035*$J$3),0)</f>
        <v>816</v>
      </c>
      <c r="H180">
        <f>ROUND((HLOOKUP(E180,'Costs and losses lines'!$B$12:$D$17,4,0)/10000*D180)+(HLOOKUP(E180,'Costs and losses lines'!$B$12:$D$16,5,0)/100),3)</f>
        <v>3.1E-2</v>
      </c>
      <c r="K180" s="9"/>
    </row>
    <row r="181" spans="1:11" x14ac:dyDescent="0.25">
      <c r="A181" t="s">
        <v>955</v>
      </c>
      <c r="B181" t="s">
        <v>446</v>
      </c>
      <c r="C181" t="s">
        <v>507</v>
      </c>
      <c r="D181">
        <f>ROUND(ACOS(COS(RADIANS(90-VLOOKUP(B181,Centerpoints!$A$2:$F$259,5,0)))*COS(RADIANS(90-VLOOKUP(C181,Centerpoints!$A$2:$F$259,5,0)))+SIN(RADIANS(90-VLOOKUP(B181,Centerpoints!$A$2:$F$259,5,0)))*SIN(RADIANS(90-VLOOKUP(C181,Centerpoints!$A$2:$F$259,5,0)))*COS(RADIANS(VLOOKUP(B181,Centerpoints!$A$2:$F$259,6,0)-VLOOKUP(C181,Centerpoints!$A$2:$F$259,6,0))))*6371,0)</f>
        <v>516</v>
      </c>
      <c r="E181" t="str">
        <f>IF(ISNA(VLOOKUP(LEFT(A181,LEN(A181)),$N$2:$N$270,1,0)),IF(D181&gt;'Costs and losses lines'!$E$32,"HVDC","HVAC"),"Subsea")</f>
        <v>HVDC</v>
      </c>
      <c r="F181" s="2">
        <f>((HLOOKUP(E181,'Costs and losses lines'!$B$12:$D$14,2,0)*D181)+(HLOOKUP(E181,'Costs and losses lines'!$B$12:$D$14,3,0)*2))*'Costs and losses lines'!$E$24/1000</f>
        <v>340.3064751</v>
      </c>
      <c r="G181" s="2">
        <f>ROUND(F181+(F181*0.035*$J$3),0)</f>
        <v>817</v>
      </c>
      <c r="H181">
        <f>ROUND((HLOOKUP(E181,'Costs and losses lines'!$B$12:$D$17,4,0)/10000*D181)+(HLOOKUP(E181,'Costs and losses lines'!$B$12:$D$16,5,0)/100),3)</f>
        <v>3.1E-2</v>
      </c>
      <c r="K181" s="9"/>
    </row>
    <row r="182" spans="1:11" x14ac:dyDescent="0.25">
      <c r="A182" t="s">
        <v>956</v>
      </c>
      <c r="B182" t="s">
        <v>603</v>
      </c>
      <c r="C182" t="s">
        <v>604</v>
      </c>
      <c r="D182">
        <f>ROUND(ACOS(COS(RADIANS(90-VLOOKUP(B182,Centerpoints!$A$2:$F$259,5,0)))*COS(RADIANS(90-VLOOKUP(C182,Centerpoints!$A$2:$F$259,5,0)))+SIN(RADIANS(90-VLOOKUP(B182,Centerpoints!$A$2:$F$259,5,0)))*SIN(RADIANS(90-VLOOKUP(C182,Centerpoints!$A$2:$F$259,5,0)))*COS(RADIANS(VLOOKUP(B182,Centerpoints!$A$2:$F$259,6,0)-VLOOKUP(C182,Centerpoints!$A$2:$F$259,6,0))))*6371,0)</f>
        <v>517</v>
      </c>
      <c r="E182" t="str">
        <f>IF(ISNA(VLOOKUP(LEFT(A182,LEN(A182)),$N$2:$N$270,1,0)),IF(D182&gt;'Costs and losses lines'!$E$32,"HVDC","HVAC"),"Subsea")</f>
        <v>HVDC</v>
      </c>
      <c r="F182" s="2">
        <f>((HLOOKUP(E182,'Costs and losses lines'!$B$12:$D$14,2,0)*D182)+(HLOOKUP(E182,'Costs and losses lines'!$B$12:$D$14,3,0)*2))*'Costs and losses lines'!$E$24/1000</f>
        <v>340.49303557499996</v>
      </c>
      <c r="G182" s="2">
        <f>ROUND(F182+(F182*0.035*$J$3),0)</f>
        <v>817</v>
      </c>
      <c r="H182">
        <f>ROUND((HLOOKUP(E182,'Costs and losses lines'!$B$12:$D$17,4,0)/10000*D182)+(HLOOKUP(E182,'Costs and losses lines'!$B$12:$D$16,5,0)/100),3)</f>
        <v>3.1E-2</v>
      </c>
      <c r="K182" s="9"/>
    </row>
    <row r="183" spans="1:11" x14ac:dyDescent="0.25">
      <c r="A183" t="s">
        <v>957</v>
      </c>
      <c r="B183" t="s">
        <v>581</v>
      </c>
      <c r="C183" t="s">
        <v>595</v>
      </c>
      <c r="D183">
        <f>ROUND(ACOS(COS(RADIANS(90-VLOOKUP(B183,Centerpoints!$A$2:$F$259,5,0)))*COS(RADIANS(90-VLOOKUP(C183,Centerpoints!$A$2:$F$259,5,0)))+SIN(RADIANS(90-VLOOKUP(B183,Centerpoints!$A$2:$F$259,5,0)))*SIN(RADIANS(90-VLOOKUP(C183,Centerpoints!$A$2:$F$259,5,0)))*COS(RADIANS(VLOOKUP(B183,Centerpoints!$A$2:$F$259,6,0)-VLOOKUP(C183,Centerpoints!$A$2:$F$259,6,0))))*6371,0)</f>
        <v>519</v>
      </c>
      <c r="E183" t="str">
        <f>IF(ISNA(VLOOKUP(LEFT(A183,LEN(A183)),$N$2:$N$270,1,0)),IF(D183&gt;'Costs and losses lines'!$E$32,"HVDC","HVAC"),"Subsea")</f>
        <v>HVDC</v>
      </c>
      <c r="F183" s="2">
        <f>((HLOOKUP(E183,'Costs and losses lines'!$B$12:$D$14,2,0)*D183)+(HLOOKUP(E183,'Costs and losses lines'!$B$12:$D$14,3,0)*2))*'Costs and losses lines'!$E$24/1000</f>
        <v>340.86615652500001</v>
      </c>
      <c r="G183" s="2">
        <f>ROUND(F183+(F183*0.035*$J$3),0)</f>
        <v>818</v>
      </c>
      <c r="H183">
        <f>ROUND((HLOOKUP(E183,'Costs and losses lines'!$B$12:$D$17,4,0)/10000*D183)+(HLOOKUP(E183,'Costs and losses lines'!$B$12:$D$16,5,0)/100),3)</f>
        <v>3.1E-2</v>
      </c>
      <c r="K183" s="9"/>
    </row>
    <row r="184" spans="1:11" x14ac:dyDescent="0.25">
      <c r="A184" t="s">
        <v>958</v>
      </c>
      <c r="B184" t="s">
        <v>469</v>
      </c>
      <c r="C184" t="s">
        <v>533</v>
      </c>
      <c r="D184">
        <f>ROUND(ACOS(COS(RADIANS(90-VLOOKUP(B184,Centerpoints!$A$2:$F$259,5,0)))*COS(RADIANS(90-VLOOKUP(C184,Centerpoints!$A$2:$F$259,5,0)))+SIN(RADIANS(90-VLOOKUP(B184,Centerpoints!$A$2:$F$259,5,0)))*SIN(RADIANS(90-VLOOKUP(C184,Centerpoints!$A$2:$F$259,5,0)))*COS(RADIANS(VLOOKUP(B184,Centerpoints!$A$2:$F$259,6,0)-VLOOKUP(C184,Centerpoints!$A$2:$F$259,6,0))))*6371,0)</f>
        <v>519</v>
      </c>
      <c r="E184" t="str">
        <f>IF(ISNA(VLOOKUP(LEFT(A184,LEN(A184)),$N$2:$N$270,1,0)),IF(D184&gt;'Costs and losses lines'!$E$32,"HVDC","HVAC"),"Subsea")</f>
        <v>HVDC</v>
      </c>
      <c r="F184" s="2">
        <f>((HLOOKUP(E184,'Costs and losses lines'!$B$12:$D$14,2,0)*D184)+(HLOOKUP(E184,'Costs and losses lines'!$B$12:$D$14,3,0)*2))*'Costs and losses lines'!$E$24/1000</f>
        <v>340.86615652500001</v>
      </c>
      <c r="G184" s="2">
        <f>ROUND(F184+(F184*0.035*$J$3),0)</f>
        <v>818</v>
      </c>
      <c r="H184">
        <f>ROUND((HLOOKUP(E184,'Costs and losses lines'!$B$12:$D$17,4,0)/10000*D184)+(HLOOKUP(E184,'Costs and losses lines'!$B$12:$D$16,5,0)/100),3)</f>
        <v>3.1E-2</v>
      </c>
      <c r="K184" s="9"/>
    </row>
    <row r="185" spans="1:11" x14ac:dyDescent="0.25">
      <c r="A185" t="s">
        <v>959</v>
      </c>
      <c r="B185" t="s">
        <v>598</v>
      </c>
      <c r="C185" t="s">
        <v>603</v>
      </c>
      <c r="D185">
        <f>ROUND(ACOS(COS(RADIANS(90-VLOOKUP(B185,Centerpoints!$A$2:$F$259,5,0)))*COS(RADIANS(90-VLOOKUP(C185,Centerpoints!$A$2:$F$259,5,0)))+SIN(RADIANS(90-VLOOKUP(B185,Centerpoints!$A$2:$F$259,5,0)))*SIN(RADIANS(90-VLOOKUP(C185,Centerpoints!$A$2:$F$259,5,0)))*COS(RADIANS(VLOOKUP(B185,Centerpoints!$A$2:$F$259,6,0)-VLOOKUP(C185,Centerpoints!$A$2:$F$259,6,0))))*6371,0)</f>
        <v>522</v>
      </c>
      <c r="E185" t="str">
        <f>IF(ISNA(VLOOKUP(LEFT(A185,LEN(A185)),$N$2:$N$270,1,0)),IF(D185&gt;'Costs and losses lines'!$E$32,"HVDC","HVAC"),"Subsea")</f>
        <v>HVDC</v>
      </c>
      <c r="F185" s="2">
        <f>((HLOOKUP(E185,'Costs and losses lines'!$B$12:$D$14,2,0)*D185)+(HLOOKUP(E185,'Costs and losses lines'!$B$12:$D$14,3,0)*2))*'Costs and losses lines'!$E$24/1000</f>
        <v>341.42583795000002</v>
      </c>
      <c r="G185" s="2">
        <f>ROUND(F185+(F185*0.035*$J$3),0)</f>
        <v>819</v>
      </c>
      <c r="H185">
        <f>ROUND((HLOOKUP(E185,'Costs and losses lines'!$B$12:$D$17,4,0)/10000*D185)+(HLOOKUP(E185,'Costs and losses lines'!$B$12:$D$16,5,0)/100),3)</f>
        <v>3.1E-2</v>
      </c>
      <c r="K185" s="9"/>
    </row>
    <row r="186" spans="1:11" x14ac:dyDescent="0.25">
      <c r="A186" t="s">
        <v>960</v>
      </c>
      <c r="B186" t="s">
        <v>584</v>
      </c>
      <c r="C186" t="s">
        <v>600</v>
      </c>
      <c r="D186">
        <f>ROUND(ACOS(COS(RADIANS(90-VLOOKUP(B186,Centerpoints!$A$2:$F$259,5,0)))*COS(RADIANS(90-VLOOKUP(C186,Centerpoints!$A$2:$F$259,5,0)))+SIN(RADIANS(90-VLOOKUP(B186,Centerpoints!$A$2:$F$259,5,0)))*SIN(RADIANS(90-VLOOKUP(C186,Centerpoints!$A$2:$F$259,5,0)))*COS(RADIANS(VLOOKUP(B186,Centerpoints!$A$2:$F$259,6,0)-VLOOKUP(C186,Centerpoints!$A$2:$F$259,6,0))))*6371,0)</f>
        <v>523</v>
      </c>
      <c r="E186" t="str">
        <f>IF(ISNA(VLOOKUP(LEFT(A186,LEN(A186)),$N$2:$N$270,1,0)),IF(D186&gt;'Costs and losses lines'!$E$32,"HVDC","HVAC"),"Subsea")</f>
        <v>HVDC</v>
      </c>
      <c r="F186" s="2">
        <f>((HLOOKUP(E186,'Costs and losses lines'!$B$12:$D$14,2,0)*D186)+(HLOOKUP(E186,'Costs and losses lines'!$B$12:$D$14,3,0)*2))*'Costs and losses lines'!$E$24/1000</f>
        <v>341.61239842499998</v>
      </c>
      <c r="G186" s="2">
        <f>ROUND(F186+(F186*0.035*$J$3),0)</f>
        <v>820</v>
      </c>
      <c r="H186">
        <f>ROUND((HLOOKUP(E186,'Costs and losses lines'!$B$12:$D$17,4,0)/10000*D186)+(HLOOKUP(E186,'Costs and losses lines'!$B$12:$D$16,5,0)/100),3)</f>
        <v>3.1E-2</v>
      </c>
      <c r="K186" s="9"/>
    </row>
    <row r="187" spans="1:11" x14ac:dyDescent="0.25">
      <c r="A187" t="s">
        <v>961</v>
      </c>
      <c r="B187" t="s">
        <v>401</v>
      </c>
      <c r="C187" t="s">
        <v>446</v>
      </c>
      <c r="D187">
        <f>ROUND(ACOS(COS(RADIANS(90-VLOOKUP(B187,Centerpoints!$A$2:$F$259,5,0)))*COS(RADIANS(90-VLOOKUP(C187,Centerpoints!$A$2:$F$259,5,0)))+SIN(RADIANS(90-VLOOKUP(B187,Centerpoints!$A$2:$F$259,5,0)))*SIN(RADIANS(90-VLOOKUP(C187,Centerpoints!$A$2:$F$259,5,0)))*COS(RADIANS(VLOOKUP(B187,Centerpoints!$A$2:$F$259,6,0)-VLOOKUP(C187,Centerpoints!$A$2:$F$259,6,0))))*6371,0)</f>
        <v>524</v>
      </c>
      <c r="E187" t="str">
        <f>IF(ISNA(VLOOKUP(LEFT(A187,LEN(A187)),$N$2:$N$270,1,0)),IF(D187&gt;'Costs and losses lines'!$E$32,"HVDC","HVAC"),"Subsea")</f>
        <v>HVDC</v>
      </c>
      <c r="F187" s="2">
        <f>((HLOOKUP(E187,'Costs and losses lines'!$B$12:$D$14,2,0)*D187)+(HLOOKUP(E187,'Costs and losses lines'!$B$12:$D$14,3,0)*2))*'Costs and losses lines'!$E$24/1000</f>
        <v>341.79895889999995</v>
      </c>
      <c r="G187" s="2">
        <f>ROUND(F187+(F187*0.035*$J$3),0)</f>
        <v>820</v>
      </c>
      <c r="H187">
        <f>ROUND((HLOOKUP(E187,'Costs and losses lines'!$B$12:$D$17,4,0)/10000*D187)+(HLOOKUP(E187,'Costs and losses lines'!$B$12:$D$16,5,0)/100),3)</f>
        <v>3.1E-2</v>
      </c>
      <c r="K187" s="9"/>
    </row>
    <row r="188" spans="1:11" x14ac:dyDescent="0.25">
      <c r="A188" t="s">
        <v>962</v>
      </c>
      <c r="B188" t="s">
        <v>414</v>
      </c>
      <c r="C188" t="s">
        <v>448</v>
      </c>
      <c r="D188">
        <f>ROUND(ACOS(COS(RADIANS(90-VLOOKUP(B188,Centerpoints!$A$2:$F$259,5,0)))*COS(RADIANS(90-VLOOKUP(C188,Centerpoints!$A$2:$F$259,5,0)))+SIN(RADIANS(90-VLOOKUP(B188,Centerpoints!$A$2:$F$259,5,0)))*SIN(RADIANS(90-VLOOKUP(C188,Centerpoints!$A$2:$F$259,5,0)))*COS(RADIANS(VLOOKUP(B188,Centerpoints!$A$2:$F$259,6,0)-VLOOKUP(C188,Centerpoints!$A$2:$F$259,6,0))))*6371,0)</f>
        <v>524</v>
      </c>
      <c r="E188" t="str">
        <f>IF(ISNA(VLOOKUP(LEFT(A188,LEN(A188)),$N$2:$N$270,1,0)),IF(D188&gt;'Costs and losses lines'!$E$32,"HVDC","HVAC"),"Subsea")</f>
        <v>HVDC</v>
      </c>
      <c r="F188" s="2">
        <f>((HLOOKUP(E188,'Costs and losses lines'!$B$12:$D$14,2,0)*D188)+(HLOOKUP(E188,'Costs and losses lines'!$B$12:$D$14,3,0)*2))*'Costs and losses lines'!$E$24/1000</f>
        <v>341.79895889999995</v>
      </c>
      <c r="G188" s="2">
        <f>ROUND(F188+(F188*0.035*$J$3),0)</f>
        <v>820</v>
      </c>
      <c r="H188">
        <f>ROUND((HLOOKUP(E188,'Costs and losses lines'!$B$12:$D$17,4,0)/10000*D188)+(HLOOKUP(E188,'Costs and losses lines'!$B$12:$D$16,5,0)/100),3)</f>
        <v>3.1E-2</v>
      </c>
      <c r="K188" s="9"/>
    </row>
    <row r="189" spans="1:11" x14ac:dyDescent="0.25">
      <c r="A189" t="s">
        <v>963</v>
      </c>
      <c r="B189" t="s">
        <v>568</v>
      </c>
      <c r="C189" t="s">
        <v>576</v>
      </c>
      <c r="D189">
        <f>ROUND(ACOS(COS(RADIANS(90-VLOOKUP(B189,Centerpoints!$A$2:$F$259,5,0)))*COS(RADIANS(90-VLOOKUP(C189,Centerpoints!$A$2:$F$259,5,0)))+SIN(RADIANS(90-VLOOKUP(B189,Centerpoints!$A$2:$F$259,5,0)))*SIN(RADIANS(90-VLOOKUP(C189,Centerpoints!$A$2:$F$259,5,0)))*COS(RADIANS(VLOOKUP(B189,Centerpoints!$A$2:$F$259,6,0)-VLOOKUP(C189,Centerpoints!$A$2:$F$259,6,0))))*6371,0)</f>
        <v>525</v>
      </c>
      <c r="E189" t="str">
        <f>IF(ISNA(VLOOKUP(LEFT(A189,LEN(A189)),$N$2:$N$270,1,0)),IF(D189&gt;'Costs and losses lines'!$E$32,"HVDC","HVAC"),"Subsea")</f>
        <v>HVDC</v>
      </c>
      <c r="F189" s="2">
        <f>((HLOOKUP(E189,'Costs and losses lines'!$B$12:$D$14,2,0)*D189)+(HLOOKUP(E189,'Costs and losses lines'!$B$12:$D$14,3,0)*2))*'Costs and losses lines'!$E$24/1000</f>
        <v>341.98551937499997</v>
      </c>
      <c r="G189" s="2">
        <f>ROUND(F189+(F189*0.035*$J$3),0)</f>
        <v>821</v>
      </c>
      <c r="H189">
        <f>ROUND((HLOOKUP(E189,'Costs and losses lines'!$B$12:$D$17,4,0)/10000*D189)+(HLOOKUP(E189,'Costs and losses lines'!$B$12:$D$16,5,0)/100),3)</f>
        <v>3.1E-2</v>
      </c>
      <c r="K189" s="9"/>
    </row>
    <row r="190" spans="1:11" x14ac:dyDescent="0.25">
      <c r="A190" t="s">
        <v>964</v>
      </c>
      <c r="B190" t="s">
        <v>632</v>
      </c>
      <c r="C190" t="s">
        <v>646</v>
      </c>
      <c r="D190">
        <f>ROUND(ACOS(COS(RADIANS(90-VLOOKUP(B190,Centerpoints!$A$2:$F$259,5,0)))*COS(RADIANS(90-VLOOKUP(C190,Centerpoints!$A$2:$F$259,5,0)))+SIN(RADIANS(90-VLOOKUP(B190,Centerpoints!$A$2:$F$259,5,0)))*SIN(RADIANS(90-VLOOKUP(C190,Centerpoints!$A$2:$F$259,5,0)))*COS(RADIANS(VLOOKUP(B190,Centerpoints!$A$2:$F$259,6,0)-VLOOKUP(C190,Centerpoints!$A$2:$F$259,6,0))))*6371,0)</f>
        <v>527</v>
      </c>
      <c r="E190" t="str">
        <f>IF(ISNA(VLOOKUP(LEFT(A190,LEN(A190)),$N$2:$N$270,1,0)),IF(D190&gt;'Costs and losses lines'!$E$32,"HVDC","HVAC"),"Subsea")</f>
        <v>HVDC</v>
      </c>
      <c r="F190" s="2">
        <f>((HLOOKUP(E190,'Costs and losses lines'!$B$12:$D$14,2,0)*D190)+(HLOOKUP(E190,'Costs and losses lines'!$B$12:$D$14,3,0)*2))*'Costs and losses lines'!$E$24/1000</f>
        <v>342.35864032500001</v>
      </c>
      <c r="G190" s="2">
        <f>ROUND(F190+(F190*0.035*$J$3),0)</f>
        <v>822</v>
      </c>
      <c r="H190">
        <f>ROUND((HLOOKUP(E190,'Costs and losses lines'!$B$12:$D$17,4,0)/10000*D190)+(HLOOKUP(E190,'Costs and losses lines'!$B$12:$D$16,5,0)/100),3)</f>
        <v>3.1E-2</v>
      </c>
      <c r="K190" s="9"/>
    </row>
    <row r="191" spans="1:11" x14ac:dyDescent="0.25">
      <c r="A191" t="s">
        <v>965</v>
      </c>
      <c r="B191" t="s">
        <v>507</v>
      </c>
      <c r="C191" t="s">
        <v>517</v>
      </c>
      <c r="D191">
        <f>ROUND(ACOS(COS(RADIANS(90-VLOOKUP(B191,Centerpoints!$A$2:$F$259,5,0)))*COS(RADIANS(90-VLOOKUP(C191,Centerpoints!$A$2:$F$259,5,0)))+SIN(RADIANS(90-VLOOKUP(B191,Centerpoints!$A$2:$F$259,5,0)))*SIN(RADIANS(90-VLOOKUP(C191,Centerpoints!$A$2:$F$259,5,0)))*COS(RADIANS(VLOOKUP(B191,Centerpoints!$A$2:$F$259,6,0)-VLOOKUP(C191,Centerpoints!$A$2:$F$259,6,0))))*6371,0)</f>
        <v>533</v>
      </c>
      <c r="E191" t="str">
        <f>IF(ISNA(VLOOKUP(LEFT(A191,LEN(A191)),$N$2:$N$270,1,0)),IF(D191&gt;'Costs and losses lines'!$E$32,"HVDC","HVAC"),"Subsea")</f>
        <v>HVDC</v>
      </c>
      <c r="F191" s="2">
        <f>((HLOOKUP(E191,'Costs and losses lines'!$B$12:$D$14,2,0)*D191)+(HLOOKUP(E191,'Costs and losses lines'!$B$12:$D$14,3,0)*2))*'Costs and losses lines'!$E$24/1000</f>
        <v>343.47800317499997</v>
      </c>
      <c r="G191" s="2">
        <f>ROUND(F191+(F191*0.035*$J$3),0)</f>
        <v>824</v>
      </c>
      <c r="H191">
        <f>ROUND((HLOOKUP(E191,'Costs and losses lines'!$B$12:$D$17,4,0)/10000*D191)+(HLOOKUP(E191,'Costs and losses lines'!$B$12:$D$16,5,0)/100),3)</f>
        <v>3.2000000000000001E-2</v>
      </c>
      <c r="K191" s="9"/>
    </row>
    <row r="192" spans="1:11" x14ac:dyDescent="0.25">
      <c r="A192" t="s">
        <v>966</v>
      </c>
      <c r="B192" t="s">
        <v>575</v>
      </c>
      <c r="C192" t="s">
        <v>640</v>
      </c>
      <c r="D192">
        <f>ROUND(ACOS(COS(RADIANS(90-VLOOKUP(B192,Centerpoints!$A$2:$F$259,5,0)))*COS(RADIANS(90-VLOOKUP(C192,Centerpoints!$A$2:$F$259,5,0)))+SIN(RADIANS(90-VLOOKUP(B192,Centerpoints!$A$2:$F$259,5,0)))*SIN(RADIANS(90-VLOOKUP(C192,Centerpoints!$A$2:$F$259,5,0)))*COS(RADIANS(VLOOKUP(B192,Centerpoints!$A$2:$F$259,6,0)-VLOOKUP(C192,Centerpoints!$A$2:$F$259,6,0))))*6371,0)</f>
        <v>535</v>
      </c>
      <c r="E192" t="str">
        <f>IF(ISNA(VLOOKUP(LEFT(A192,LEN(A192)),$N$2:$N$270,1,0)),IF(D192&gt;'Costs and losses lines'!$E$32,"HVDC","HVAC"),"Subsea")</f>
        <v>HVDC</v>
      </c>
      <c r="F192" s="2">
        <f>((HLOOKUP(E192,'Costs and losses lines'!$B$12:$D$14,2,0)*D192)+(HLOOKUP(E192,'Costs and losses lines'!$B$12:$D$14,3,0)*2))*'Costs and losses lines'!$E$24/1000</f>
        <v>343.85112412499996</v>
      </c>
      <c r="G192" s="2">
        <f>ROUND(F192+(F192*0.035*$J$3),0)</f>
        <v>825</v>
      </c>
      <c r="H192">
        <f>ROUND((HLOOKUP(E192,'Costs and losses lines'!$B$12:$D$17,4,0)/10000*D192)+(HLOOKUP(E192,'Costs and losses lines'!$B$12:$D$16,5,0)/100),3)</f>
        <v>3.2000000000000001E-2</v>
      </c>
      <c r="K192" s="9"/>
    </row>
    <row r="193" spans="1:11" x14ac:dyDescent="0.25">
      <c r="A193" t="s">
        <v>967</v>
      </c>
      <c r="B193" t="s">
        <v>417</v>
      </c>
      <c r="C193" t="s">
        <v>533</v>
      </c>
      <c r="D193">
        <f>ROUND(ACOS(COS(RADIANS(90-VLOOKUP(B193,Centerpoints!$A$2:$F$259,5,0)))*COS(RADIANS(90-VLOOKUP(C193,Centerpoints!$A$2:$F$259,5,0)))+SIN(RADIANS(90-VLOOKUP(B193,Centerpoints!$A$2:$F$259,5,0)))*SIN(RADIANS(90-VLOOKUP(C193,Centerpoints!$A$2:$F$259,5,0)))*COS(RADIANS(VLOOKUP(B193,Centerpoints!$A$2:$F$259,6,0)-VLOOKUP(C193,Centerpoints!$A$2:$F$259,6,0))))*6371,0)</f>
        <v>536</v>
      </c>
      <c r="E193" t="str">
        <f>IF(ISNA(VLOOKUP(LEFT(A193,LEN(A193)),$N$2:$N$270,1,0)),IF(D193&gt;'Costs and losses lines'!$E$32,"HVDC","HVAC"),"Subsea")</f>
        <v>HVDC</v>
      </c>
      <c r="F193" s="2">
        <f>((HLOOKUP(E193,'Costs and losses lines'!$B$12:$D$14,2,0)*D193)+(HLOOKUP(E193,'Costs and losses lines'!$B$12:$D$14,3,0)*2))*'Costs and losses lines'!$E$24/1000</f>
        <v>344.03768459999998</v>
      </c>
      <c r="G193" s="2">
        <f>ROUND(F193+(F193*0.035*$J$3),0)</f>
        <v>826</v>
      </c>
      <c r="H193">
        <f>ROUND((HLOOKUP(E193,'Costs and losses lines'!$B$12:$D$17,4,0)/10000*D193)+(HLOOKUP(E193,'Costs and losses lines'!$B$12:$D$16,5,0)/100),3)</f>
        <v>3.2000000000000001E-2</v>
      </c>
      <c r="K193" s="9"/>
    </row>
    <row r="194" spans="1:11" x14ac:dyDescent="0.25">
      <c r="A194" t="s">
        <v>968</v>
      </c>
      <c r="B194" t="s">
        <v>611</v>
      </c>
      <c r="C194" t="s">
        <v>612</v>
      </c>
      <c r="D194">
        <f>ROUND(ACOS(COS(RADIANS(90-VLOOKUP(B194,Centerpoints!$A$2:$F$259,5,0)))*COS(RADIANS(90-VLOOKUP(C194,Centerpoints!$A$2:$F$259,5,0)))+SIN(RADIANS(90-VLOOKUP(B194,Centerpoints!$A$2:$F$259,5,0)))*SIN(RADIANS(90-VLOOKUP(C194,Centerpoints!$A$2:$F$259,5,0)))*COS(RADIANS(VLOOKUP(B194,Centerpoints!$A$2:$F$259,6,0)-VLOOKUP(C194,Centerpoints!$A$2:$F$259,6,0))))*6371,0)</f>
        <v>537</v>
      </c>
      <c r="E194" t="str">
        <f>IF(ISNA(VLOOKUP(LEFT(A194,LEN(A194)),$N$2:$N$270,1,0)),IF(D194&gt;'Costs and losses lines'!$E$32,"HVDC","HVAC"),"Subsea")</f>
        <v>HVDC</v>
      </c>
      <c r="F194" s="2">
        <f>((HLOOKUP(E194,'Costs and losses lines'!$B$12:$D$14,2,0)*D194)+(HLOOKUP(E194,'Costs and losses lines'!$B$12:$D$14,3,0)*2))*'Costs and losses lines'!$E$24/1000</f>
        <v>344.224245075</v>
      </c>
      <c r="G194" s="2">
        <f>ROUND(F194+(F194*0.035*$J$3),0)</f>
        <v>826</v>
      </c>
      <c r="H194">
        <f>ROUND((HLOOKUP(E194,'Costs and losses lines'!$B$12:$D$17,4,0)/10000*D194)+(HLOOKUP(E194,'Costs and losses lines'!$B$12:$D$16,5,0)/100),3)</f>
        <v>3.2000000000000001E-2</v>
      </c>
      <c r="K194" s="9"/>
    </row>
    <row r="195" spans="1:11" x14ac:dyDescent="0.25">
      <c r="A195" t="s">
        <v>969</v>
      </c>
      <c r="B195" t="s">
        <v>636</v>
      </c>
      <c r="C195" t="s">
        <v>645</v>
      </c>
      <c r="D195">
        <f>ROUND(ACOS(COS(RADIANS(90-VLOOKUP(B195,Centerpoints!$A$2:$F$259,5,0)))*COS(RADIANS(90-VLOOKUP(C195,Centerpoints!$A$2:$F$259,5,0)))+SIN(RADIANS(90-VLOOKUP(B195,Centerpoints!$A$2:$F$259,5,0)))*SIN(RADIANS(90-VLOOKUP(C195,Centerpoints!$A$2:$F$259,5,0)))*COS(RADIANS(VLOOKUP(B195,Centerpoints!$A$2:$F$259,6,0)-VLOOKUP(C195,Centerpoints!$A$2:$F$259,6,0))))*6371,0)</f>
        <v>538</v>
      </c>
      <c r="E195" t="str">
        <f>IF(ISNA(VLOOKUP(LEFT(A195,LEN(A195)),$N$2:$N$270,1,0)),IF(D195&gt;'Costs and losses lines'!$E$32,"HVDC","HVAC"),"Subsea")</f>
        <v>HVDC</v>
      </c>
      <c r="F195" s="2">
        <f>((HLOOKUP(E195,'Costs and losses lines'!$B$12:$D$14,2,0)*D195)+(HLOOKUP(E195,'Costs and losses lines'!$B$12:$D$14,3,0)*2))*'Costs and losses lines'!$E$24/1000</f>
        <v>344.41080554999996</v>
      </c>
      <c r="G195" s="2">
        <f>ROUND(F195+(F195*0.035*$J$3),0)</f>
        <v>827</v>
      </c>
      <c r="H195">
        <f>ROUND((HLOOKUP(E195,'Costs and losses lines'!$B$12:$D$17,4,0)/10000*D195)+(HLOOKUP(E195,'Costs and losses lines'!$B$12:$D$16,5,0)/100),3)</f>
        <v>3.2000000000000001E-2</v>
      </c>
      <c r="K195" s="9"/>
    </row>
    <row r="196" spans="1:11" x14ac:dyDescent="0.25">
      <c r="A196" t="s">
        <v>970</v>
      </c>
      <c r="B196" t="s">
        <v>467</v>
      </c>
      <c r="C196" t="s">
        <v>512</v>
      </c>
      <c r="D196">
        <f>ROUND(ACOS(COS(RADIANS(90-VLOOKUP(B196,Centerpoints!$A$2:$F$259,5,0)))*COS(RADIANS(90-VLOOKUP(C196,Centerpoints!$A$2:$F$259,5,0)))+SIN(RADIANS(90-VLOOKUP(B196,Centerpoints!$A$2:$F$259,5,0)))*SIN(RADIANS(90-VLOOKUP(C196,Centerpoints!$A$2:$F$259,5,0)))*COS(RADIANS(VLOOKUP(B196,Centerpoints!$A$2:$F$259,6,0)-VLOOKUP(C196,Centerpoints!$A$2:$F$259,6,0))))*6371,0)</f>
        <v>539</v>
      </c>
      <c r="E196" t="str">
        <f>IF(ISNA(VLOOKUP(LEFT(A196,LEN(A196)),$N$2:$N$270,1,0)),IF(D196&gt;'Costs and losses lines'!$E$32,"HVDC","HVAC"),"Subsea")</f>
        <v>HVDC</v>
      </c>
      <c r="F196" s="2">
        <f>((HLOOKUP(E196,'Costs and losses lines'!$B$12:$D$14,2,0)*D196)+(HLOOKUP(E196,'Costs and losses lines'!$B$12:$D$14,3,0)*2))*'Costs and losses lines'!$E$24/1000</f>
        <v>344.59736602499999</v>
      </c>
      <c r="G196" s="2">
        <f>ROUND(F196+(F196*0.035*$J$3),0)</f>
        <v>827</v>
      </c>
      <c r="H196">
        <f>ROUND((HLOOKUP(E196,'Costs and losses lines'!$B$12:$D$17,4,0)/10000*D196)+(HLOOKUP(E196,'Costs and losses lines'!$B$12:$D$16,5,0)/100),3)</f>
        <v>3.2000000000000001E-2</v>
      </c>
      <c r="K196" s="9"/>
    </row>
    <row r="197" spans="1:11" x14ac:dyDescent="0.25">
      <c r="A197" t="s">
        <v>971</v>
      </c>
      <c r="B197" t="s">
        <v>645</v>
      </c>
      <c r="C197" t="s">
        <v>647</v>
      </c>
      <c r="D197">
        <f>ROUND(ACOS(COS(RADIANS(90-VLOOKUP(B197,Centerpoints!$A$2:$F$259,5,0)))*COS(RADIANS(90-VLOOKUP(C197,Centerpoints!$A$2:$F$259,5,0)))+SIN(RADIANS(90-VLOOKUP(B197,Centerpoints!$A$2:$F$259,5,0)))*SIN(RADIANS(90-VLOOKUP(C197,Centerpoints!$A$2:$F$259,5,0)))*COS(RADIANS(VLOOKUP(B197,Centerpoints!$A$2:$F$259,6,0)-VLOOKUP(C197,Centerpoints!$A$2:$F$259,6,0))))*6371,0)</f>
        <v>539</v>
      </c>
      <c r="E197" t="str">
        <f>IF(ISNA(VLOOKUP(LEFT(A197,LEN(A197)),$N$2:$N$270,1,0)),IF(D197&gt;'Costs and losses lines'!$E$32,"HVDC","HVAC"),"Subsea")</f>
        <v>HVDC</v>
      </c>
      <c r="F197" s="2">
        <f>((HLOOKUP(E197,'Costs and losses lines'!$B$12:$D$14,2,0)*D197)+(HLOOKUP(E197,'Costs and losses lines'!$B$12:$D$14,3,0)*2))*'Costs and losses lines'!$E$24/1000</f>
        <v>344.59736602499999</v>
      </c>
      <c r="G197" s="2">
        <f>ROUND(F197+(F197*0.035*$J$3),0)</f>
        <v>827</v>
      </c>
      <c r="H197">
        <f>ROUND((HLOOKUP(E197,'Costs and losses lines'!$B$12:$D$17,4,0)/10000*D197)+(HLOOKUP(E197,'Costs and losses lines'!$B$12:$D$16,5,0)/100),3)</f>
        <v>3.2000000000000001E-2</v>
      </c>
      <c r="K197" s="9"/>
    </row>
    <row r="198" spans="1:11" x14ac:dyDescent="0.25">
      <c r="A198" t="s">
        <v>972</v>
      </c>
      <c r="B198" t="s">
        <v>593</v>
      </c>
      <c r="C198" t="s">
        <v>498</v>
      </c>
      <c r="D198">
        <f>ROUND(ACOS(COS(RADIANS(90-VLOOKUP(B198,Centerpoints!$A$2:$F$259,5,0)))*COS(RADIANS(90-VLOOKUP(C198,Centerpoints!$A$2:$F$259,5,0)))+SIN(RADIANS(90-VLOOKUP(B198,Centerpoints!$A$2:$F$259,5,0)))*SIN(RADIANS(90-VLOOKUP(C198,Centerpoints!$A$2:$F$259,5,0)))*COS(RADIANS(VLOOKUP(B198,Centerpoints!$A$2:$F$259,6,0)-VLOOKUP(C198,Centerpoints!$A$2:$F$259,6,0))))*6371,0)</f>
        <v>540</v>
      </c>
      <c r="E198" t="str">
        <f>IF(ISNA(VLOOKUP(LEFT(A198,LEN(A198)),$N$2:$N$270,1,0)),IF(D198&gt;'Costs and losses lines'!$E$32,"HVDC","HVAC"),"Subsea")</f>
        <v>HVDC</v>
      </c>
      <c r="F198" s="2">
        <f>((HLOOKUP(E198,'Costs and losses lines'!$B$12:$D$14,2,0)*D198)+(HLOOKUP(E198,'Costs and losses lines'!$B$12:$D$14,3,0)*2))*'Costs and losses lines'!$E$24/1000</f>
        <v>344.78392650000001</v>
      </c>
      <c r="G198" s="2">
        <f>ROUND(F198+(F198*0.035*$J$3),0)</f>
        <v>827</v>
      </c>
      <c r="H198">
        <f>ROUND((HLOOKUP(E198,'Costs and losses lines'!$B$12:$D$17,4,0)/10000*D198)+(HLOOKUP(E198,'Costs and losses lines'!$B$12:$D$16,5,0)/100),3)</f>
        <v>3.2000000000000001E-2</v>
      </c>
      <c r="K198" s="9"/>
    </row>
    <row r="199" spans="1:11" x14ac:dyDescent="0.25">
      <c r="A199" t="s">
        <v>973</v>
      </c>
      <c r="B199" t="s">
        <v>402</v>
      </c>
      <c r="C199" t="s">
        <v>458</v>
      </c>
      <c r="D199">
        <f>ROUND(ACOS(COS(RADIANS(90-VLOOKUP(B199,Centerpoints!$A$2:$F$259,5,0)))*COS(RADIANS(90-VLOOKUP(C199,Centerpoints!$A$2:$F$259,5,0)))+SIN(RADIANS(90-VLOOKUP(B199,Centerpoints!$A$2:$F$259,5,0)))*SIN(RADIANS(90-VLOOKUP(C199,Centerpoints!$A$2:$F$259,5,0)))*COS(RADIANS(VLOOKUP(B199,Centerpoints!$A$2:$F$259,6,0)-VLOOKUP(C199,Centerpoints!$A$2:$F$259,6,0))))*6371,0)</f>
        <v>543</v>
      </c>
      <c r="E199" t="str">
        <f>IF(ISNA(VLOOKUP(LEFT(A199,LEN(A199)),$N$2:$N$270,1,0)),IF(D199&gt;'Costs and losses lines'!$E$32,"HVDC","HVAC"),"Subsea")</f>
        <v>HVDC</v>
      </c>
      <c r="F199" s="2">
        <f>((HLOOKUP(E199,'Costs and losses lines'!$B$12:$D$14,2,0)*D199)+(HLOOKUP(E199,'Costs and losses lines'!$B$12:$D$14,3,0)*2))*'Costs and losses lines'!$E$24/1000</f>
        <v>345.34360792500001</v>
      </c>
      <c r="G199" s="2">
        <f>ROUND(F199+(F199*0.035*$J$3),0)</f>
        <v>829</v>
      </c>
      <c r="H199">
        <f>ROUND((HLOOKUP(E199,'Costs and losses lines'!$B$12:$D$17,4,0)/10000*D199)+(HLOOKUP(E199,'Costs and losses lines'!$B$12:$D$16,5,0)/100),3)</f>
        <v>3.2000000000000001E-2</v>
      </c>
      <c r="K199" s="9"/>
    </row>
    <row r="200" spans="1:11" x14ac:dyDescent="0.25">
      <c r="A200" t="s">
        <v>974</v>
      </c>
      <c r="B200" t="s">
        <v>580</v>
      </c>
      <c r="C200" t="s">
        <v>593</v>
      </c>
      <c r="D200">
        <f>ROUND(ACOS(COS(RADIANS(90-VLOOKUP(B200,Centerpoints!$A$2:$F$259,5,0)))*COS(RADIANS(90-VLOOKUP(C200,Centerpoints!$A$2:$F$259,5,0)))+SIN(RADIANS(90-VLOOKUP(B200,Centerpoints!$A$2:$F$259,5,0)))*SIN(RADIANS(90-VLOOKUP(C200,Centerpoints!$A$2:$F$259,5,0)))*COS(RADIANS(VLOOKUP(B200,Centerpoints!$A$2:$F$259,6,0)-VLOOKUP(C200,Centerpoints!$A$2:$F$259,6,0))))*6371,0)</f>
        <v>548</v>
      </c>
      <c r="E200" t="str">
        <f>IF(ISNA(VLOOKUP(LEFT(A200,LEN(A200)),$N$2:$N$270,1,0)),IF(D200&gt;'Costs and losses lines'!$E$32,"HVDC","HVAC"),"Subsea")</f>
        <v>HVDC</v>
      </c>
      <c r="F200" s="2">
        <f>((HLOOKUP(E200,'Costs and losses lines'!$B$12:$D$14,2,0)*D200)+(HLOOKUP(E200,'Costs and losses lines'!$B$12:$D$14,3,0)*2))*'Costs and losses lines'!$E$24/1000</f>
        <v>346.27641030000001</v>
      </c>
      <c r="G200" s="2">
        <f>ROUND(F200+(F200*0.035*$J$3),0)</f>
        <v>831</v>
      </c>
      <c r="H200">
        <f>ROUND((HLOOKUP(E200,'Costs and losses lines'!$B$12:$D$17,4,0)/10000*D200)+(HLOOKUP(E200,'Costs and losses lines'!$B$12:$D$16,5,0)/100),3)</f>
        <v>3.2000000000000001E-2</v>
      </c>
      <c r="K200" s="9"/>
    </row>
    <row r="201" spans="1:11" x14ac:dyDescent="0.25">
      <c r="A201" t="s">
        <v>975</v>
      </c>
      <c r="B201" t="s">
        <v>647</v>
      </c>
      <c r="C201" t="s">
        <v>651</v>
      </c>
      <c r="D201">
        <f>ROUND(ACOS(COS(RADIANS(90-VLOOKUP(B201,Centerpoints!$A$2:$F$259,5,0)))*COS(RADIANS(90-VLOOKUP(C201,Centerpoints!$A$2:$F$259,5,0)))+SIN(RADIANS(90-VLOOKUP(B201,Centerpoints!$A$2:$F$259,5,0)))*SIN(RADIANS(90-VLOOKUP(C201,Centerpoints!$A$2:$F$259,5,0)))*COS(RADIANS(VLOOKUP(B201,Centerpoints!$A$2:$F$259,6,0)-VLOOKUP(C201,Centerpoints!$A$2:$F$259,6,0))))*6371,0)</f>
        <v>548</v>
      </c>
      <c r="E201" t="str">
        <f>IF(ISNA(VLOOKUP(LEFT(A201,LEN(A201)),$N$2:$N$270,1,0)),IF(D201&gt;'Costs and losses lines'!$E$32,"HVDC","HVAC"),"Subsea")</f>
        <v>HVDC</v>
      </c>
      <c r="F201" s="2">
        <f>((HLOOKUP(E201,'Costs and losses lines'!$B$12:$D$14,2,0)*D201)+(HLOOKUP(E201,'Costs and losses lines'!$B$12:$D$14,3,0)*2))*'Costs and losses lines'!$E$24/1000</f>
        <v>346.27641030000001</v>
      </c>
      <c r="G201" s="2">
        <f>ROUND(F201+(F201*0.035*$J$3),0)</f>
        <v>831</v>
      </c>
      <c r="H201">
        <f>ROUND((HLOOKUP(E201,'Costs and losses lines'!$B$12:$D$17,4,0)/10000*D201)+(HLOOKUP(E201,'Costs and losses lines'!$B$12:$D$16,5,0)/100),3)</f>
        <v>3.2000000000000001E-2</v>
      </c>
      <c r="K201" s="9"/>
    </row>
    <row r="202" spans="1:11" x14ac:dyDescent="0.25">
      <c r="A202" t="s">
        <v>976</v>
      </c>
      <c r="B202" t="s">
        <v>577</v>
      </c>
      <c r="C202" t="s">
        <v>601</v>
      </c>
      <c r="D202">
        <f>ROUND(ACOS(COS(RADIANS(90-VLOOKUP(B202,Centerpoints!$A$2:$F$259,5,0)))*COS(RADIANS(90-VLOOKUP(C202,Centerpoints!$A$2:$F$259,5,0)))+SIN(RADIANS(90-VLOOKUP(B202,Centerpoints!$A$2:$F$259,5,0)))*SIN(RADIANS(90-VLOOKUP(C202,Centerpoints!$A$2:$F$259,5,0)))*COS(RADIANS(VLOOKUP(B202,Centerpoints!$A$2:$F$259,6,0)-VLOOKUP(C202,Centerpoints!$A$2:$F$259,6,0))))*6371,0)</f>
        <v>549</v>
      </c>
      <c r="E202" t="str">
        <f>IF(ISNA(VLOOKUP(LEFT(A202,LEN(A202)),$N$2:$N$270,1,0)),IF(D202&gt;'Costs and losses lines'!$E$32,"HVDC","HVAC"),"Subsea")</f>
        <v>HVDC</v>
      </c>
      <c r="F202" s="2">
        <f>((HLOOKUP(E202,'Costs and losses lines'!$B$12:$D$14,2,0)*D202)+(HLOOKUP(E202,'Costs and losses lines'!$B$12:$D$14,3,0)*2))*'Costs and losses lines'!$E$24/1000</f>
        <v>346.46297077499997</v>
      </c>
      <c r="G202" s="2">
        <f>ROUND(F202+(F202*0.035*$J$3),0)</f>
        <v>832</v>
      </c>
      <c r="H202">
        <f>ROUND((HLOOKUP(E202,'Costs and losses lines'!$B$12:$D$17,4,0)/10000*D202)+(HLOOKUP(E202,'Costs and losses lines'!$B$12:$D$16,5,0)/100),3)</f>
        <v>3.2000000000000001E-2</v>
      </c>
      <c r="K202" s="9"/>
    </row>
    <row r="203" spans="1:11" x14ac:dyDescent="0.25">
      <c r="A203" t="s">
        <v>977</v>
      </c>
      <c r="B203" t="s">
        <v>398</v>
      </c>
      <c r="C203" t="s">
        <v>424</v>
      </c>
      <c r="D203">
        <f>ROUND(ACOS(COS(RADIANS(90-VLOOKUP(B203,Centerpoints!$A$2:$F$259,5,0)))*COS(RADIANS(90-VLOOKUP(C203,Centerpoints!$A$2:$F$259,5,0)))+SIN(RADIANS(90-VLOOKUP(B203,Centerpoints!$A$2:$F$259,5,0)))*SIN(RADIANS(90-VLOOKUP(C203,Centerpoints!$A$2:$F$259,5,0)))*COS(RADIANS(VLOOKUP(B203,Centerpoints!$A$2:$F$259,6,0)-VLOOKUP(C203,Centerpoints!$A$2:$F$259,6,0))))*6371,0)</f>
        <v>551</v>
      </c>
      <c r="E203" t="str">
        <f>IF(ISNA(VLOOKUP(LEFT(A203,LEN(A203)),$N$2:$N$270,1,0)),IF(D203&gt;'Costs and losses lines'!$E$32,"HVDC","HVAC"),"Subsea")</f>
        <v>HVDC</v>
      </c>
      <c r="F203" s="2">
        <f>((HLOOKUP(E203,'Costs and losses lines'!$B$12:$D$14,2,0)*D203)+(HLOOKUP(E203,'Costs and losses lines'!$B$12:$D$14,3,0)*2))*'Costs and losses lines'!$E$24/1000</f>
        <v>346.83609172500002</v>
      </c>
      <c r="G203" s="2">
        <f>ROUND(F203+(F203*0.035*$J$3),0)</f>
        <v>832</v>
      </c>
      <c r="H203">
        <f>ROUND((HLOOKUP(E203,'Costs and losses lines'!$B$12:$D$17,4,0)/10000*D203)+(HLOOKUP(E203,'Costs and losses lines'!$B$12:$D$16,5,0)/100),3)</f>
        <v>3.2000000000000001E-2</v>
      </c>
      <c r="K203" s="9"/>
    </row>
    <row r="204" spans="1:11" x14ac:dyDescent="0.25">
      <c r="A204" t="s">
        <v>978</v>
      </c>
      <c r="B204" t="s">
        <v>398</v>
      </c>
      <c r="C204" t="s">
        <v>423</v>
      </c>
      <c r="D204">
        <f>ROUND(ACOS(COS(RADIANS(90-VLOOKUP(B204,Centerpoints!$A$2:$F$259,5,0)))*COS(RADIANS(90-VLOOKUP(C204,Centerpoints!$A$2:$F$259,5,0)))+SIN(RADIANS(90-VLOOKUP(B204,Centerpoints!$A$2:$F$259,5,0)))*SIN(RADIANS(90-VLOOKUP(C204,Centerpoints!$A$2:$F$259,5,0)))*COS(RADIANS(VLOOKUP(B204,Centerpoints!$A$2:$F$259,6,0)-VLOOKUP(C204,Centerpoints!$A$2:$F$259,6,0))))*6371,0)</f>
        <v>557</v>
      </c>
      <c r="E204" t="str">
        <f>IF(ISNA(VLOOKUP(LEFT(A204,LEN(A204)),$N$2:$N$270,1,0)),IF(D204&gt;'Costs and losses lines'!$E$32,"HVDC","HVAC"),"Subsea")</f>
        <v>HVDC</v>
      </c>
      <c r="F204" s="2">
        <f>((HLOOKUP(E204,'Costs and losses lines'!$B$12:$D$14,2,0)*D204)+(HLOOKUP(E204,'Costs and losses lines'!$B$12:$D$14,3,0)*2))*'Costs and losses lines'!$E$24/1000</f>
        <v>347.95545457499998</v>
      </c>
      <c r="G204" s="2">
        <f>ROUND(F204+(F204*0.035*$J$3),0)</f>
        <v>835</v>
      </c>
      <c r="H204">
        <f>ROUND((HLOOKUP(E204,'Costs and losses lines'!$B$12:$D$17,4,0)/10000*D204)+(HLOOKUP(E204,'Costs and losses lines'!$B$12:$D$16,5,0)/100),3)</f>
        <v>3.2000000000000001E-2</v>
      </c>
      <c r="K204" s="9"/>
    </row>
    <row r="205" spans="1:11" x14ac:dyDescent="0.25">
      <c r="A205" t="s">
        <v>979</v>
      </c>
      <c r="B205" t="s">
        <v>459</v>
      </c>
      <c r="C205" t="s">
        <v>467</v>
      </c>
      <c r="D205">
        <f>ROUND(ACOS(COS(RADIANS(90-VLOOKUP(B205,Centerpoints!$A$2:$F$259,5,0)))*COS(RADIANS(90-VLOOKUP(C205,Centerpoints!$A$2:$F$259,5,0)))+SIN(RADIANS(90-VLOOKUP(B205,Centerpoints!$A$2:$F$259,5,0)))*SIN(RADIANS(90-VLOOKUP(C205,Centerpoints!$A$2:$F$259,5,0)))*COS(RADIANS(VLOOKUP(B205,Centerpoints!$A$2:$F$259,6,0)-VLOOKUP(C205,Centerpoints!$A$2:$F$259,6,0))))*6371,0)</f>
        <v>557</v>
      </c>
      <c r="E205" t="str">
        <f>IF(ISNA(VLOOKUP(LEFT(A205,LEN(A205)),$N$2:$N$270,1,0)),IF(D205&gt;'Costs and losses lines'!$E$32,"HVDC","HVAC"),"Subsea")</f>
        <v>HVDC</v>
      </c>
      <c r="F205" s="2">
        <f>((HLOOKUP(E205,'Costs and losses lines'!$B$12:$D$14,2,0)*D205)+(HLOOKUP(E205,'Costs and losses lines'!$B$12:$D$14,3,0)*2))*'Costs and losses lines'!$E$24/1000</f>
        <v>347.95545457499998</v>
      </c>
      <c r="G205" s="2">
        <f>ROUND(F205+(F205*0.035*$J$3),0)</f>
        <v>835</v>
      </c>
      <c r="H205">
        <f>ROUND((HLOOKUP(E205,'Costs and losses lines'!$B$12:$D$17,4,0)/10000*D205)+(HLOOKUP(E205,'Costs and losses lines'!$B$12:$D$16,5,0)/100),3)</f>
        <v>3.2000000000000001E-2</v>
      </c>
      <c r="K205" s="9"/>
    </row>
    <row r="206" spans="1:11" x14ac:dyDescent="0.25">
      <c r="A206" t="s">
        <v>980</v>
      </c>
      <c r="B206" t="s">
        <v>588</v>
      </c>
      <c r="C206" t="s">
        <v>594</v>
      </c>
      <c r="D206">
        <f>ROUND(ACOS(COS(RADIANS(90-VLOOKUP(B206,Centerpoints!$A$2:$F$259,5,0)))*COS(RADIANS(90-VLOOKUP(C206,Centerpoints!$A$2:$F$259,5,0)))+SIN(RADIANS(90-VLOOKUP(B206,Centerpoints!$A$2:$F$259,5,0)))*SIN(RADIANS(90-VLOOKUP(C206,Centerpoints!$A$2:$F$259,5,0)))*COS(RADIANS(VLOOKUP(B206,Centerpoints!$A$2:$F$259,6,0)-VLOOKUP(C206,Centerpoints!$A$2:$F$259,6,0))))*6371,0)</f>
        <v>562</v>
      </c>
      <c r="E206" t="str">
        <f>IF(ISNA(VLOOKUP(LEFT(A206,LEN(A206)),$N$2:$N$270,1,0)),IF(D206&gt;'Costs and losses lines'!$E$32,"HVDC","HVAC"),"Subsea")</f>
        <v>HVDC</v>
      </c>
      <c r="F206" s="2">
        <f>((HLOOKUP(E206,'Costs and losses lines'!$B$12:$D$14,2,0)*D206)+(HLOOKUP(E206,'Costs and losses lines'!$B$12:$D$14,3,0)*2))*'Costs and losses lines'!$E$24/1000</f>
        <v>348.88825695000003</v>
      </c>
      <c r="G206" s="2">
        <f>ROUND(F206+(F206*0.035*$J$3),0)</f>
        <v>837</v>
      </c>
      <c r="H206">
        <f>ROUND((HLOOKUP(E206,'Costs and losses lines'!$B$12:$D$17,4,0)/10000*D206)+(HLOOKUP(E206,'Costs and losses lines'!$B$12:$D$16,5,0)/100),3)</f>
        <v>3.3000000000000002E-2</v>
      </c>
      <c r="K206" s="9"/>
    </row>
    <row r="207" spans="1:11" x14ac:dyDescent="0.25">
      <c r="A207" t="s">
        <v>981</v>
      </c>
      <c r="B207" t="s">
        <v>574</v>
      </c>
      <c r="C207" t="s">
        <v>640</v>
      </c>
      <c r="D207">
        <f>ROUND(ACOS(COS(RADIANS(90-VLOOKUP(B207,Centerpoints!$A$2:$F$259,5,0)))*COS(RADIANS(90-VLOOKUP(C207,Centerpoints!$A$2:$F$259,5,0)))+SIN(RADIANS(90-VLOOKUP(B207,Centerpoints!$A$2:$F$259,5,0)))*SIN(RADIANS(90-VLOOKUP(C207,Centerpoints!$A$2:$F$259,5,0)))*COS(RADIANS(VLOOKUP(B207,Centerpoints!$A$2:$F$259,6,0)-VLOOKUP(C207,Centerpoints!$A$2:$F$259,6,0))))*6371,0)</f>
        <v>562</v>
      </c>
      <c r="E207" t="str">
        <f>IF(ISNA(VLOOKUP(LEFT(A207,LEN(A207)),$N$2:$N$270,1,0)),IF(D207&gt;'Costs and losses lines'!$E$32,"HVDC","HVAC"),"Subsea")</f>
        <v>HVDC</v>
      </c>
      <c r="F207" s="2">
        <f>((HLOOKUP(E207,'Costs and losses lines'!$B$12:$D$14,2,0)*D207)+(HLOOKUP(E207,'Costs and losses lines'!$B$12:$D$14,3,0)*2))*'Costs and losses lines'!$E$24/1000</f>
        <v>348.88825695000003</v>
      </c>
      <c r="G207" s="2">
        <f>ROUND(F207+(F207*0.035*$J$3),0)</f>
        <v>837</v>
      </c>
      <c r="H207">
        <f>ROUND((HLOOKUP(E207,'Costs and losses lines'!$B$12:$D$17,4,0)/10000*D207)+(HLOOKUP(E207,'Costs and losses lines'!$B$12:$D$16,5,0)/100),3)</f>
        <v>3.3000000000000002E-2</v>
      </c>
      <c r="K207" s="9"/>
    </row>
    <row r="208" spans="1:11" x14ac:dyDescent="0.25">
      <c r="A208" t="s">
        <v>982</v>
      </c>
      <c r="B208" t="s">
        <v>583</v>
      </c>
      <c r="C208" t="s">
        <v>591</v>
      </c>
      <c r="D208">
        <f>ROUND(ACOS(COS(RADIANS(90-VLOOKUP(B208,Centerpoints!$A$2:$F$259,5,0)))*COS(RADIANS(90-VLOOKUP(C208,Centerpoints!$A$2:$F$259,5,0)))+SIN(RADIANS(90-VLOOKUP(B208,Centerpoints!$A$2:$F$259,5,0)))*SIN(RADIANS(90-VLOOKUP(C208,Centerpoints!$A$2:$F$259,5,0)))*COS(RADIANS(VLOOKUP(B208,Centerpoints!$A$2:$F$259,6,0)-VLOOKUP(C208,Centerpoints!$A$2:$F$259,6,0))))*6371,0)</f>
        <v>563</v>
      </c>
      <c r="E208" t="str">
        <f>IF(ISNA(VLOOKUP(LEFT(A208,LEN(A208)),$N$2:$N$270,1,0)),IF(D208&gt;'Costs and losses lines'!$E$32,"HVDC","HVAC"),"Subsea")</f>
        <v>HVDC</v>
      </c>
      <c r="F208" s="2">
        <f>((HLOOKUP(E208,'Costs and losses lines'!$B$12:$D$14,2,0)*D208)+(HLOOKUP(E208,'Costs and losses lines'!$B$12:$D$14,3,0)*2))*'Costs and losses lines'!$E$24/1000</f>
        <v>349.07481742499999</v>
      </c>
      <c r="G208" s="2">
        <f>ROUND(F208+(F208*0.035*$J$3),0)</f>
        <v>838</v>
      </c>
      <c r="H208">
        <f>ROUND((HLOOKUP(E208,'Costs and losses lines'!$B$12:$D$17,4,0)/10000*D208)+(HLOOKUP(E208,'Costs and losses lines'!$B$12:$D$16,5,0)/100),3)</f>
        <v>3.3000000000000002E-2</v>
      </c>
      <c r="K208" s="9"/>
    </row>
    <row r="209" spans="1:11" x14ac:dyDescent="0.25">
      <c r="A209" t="s">
        <v>983</v>
      </c>
      <c r="B209" t="s">
        <v>587</v>
      </c>
      <c r="C209" t="s">
        <v>601</v>
      </c>
      <c r="D209">
        <f>ROUND(ACOS(COS(RADIANS(90-VLOOKUP(B209,Centerpoints!$A$2:$F$259,5,0)))*COS(RADIANS(90-VLOOKUP(C209,Centerpoints!$A$2:$F$259,5,0)))+SIN(RADIANS(90-VLOOKUP(B209,Centerpoints!$A$2:$F$259,5,0)))*SIN(RADIANS(90-VLOOKUP(C209,Centerpoints!$A$2:$F$259,5,0)))*COS(RADIANS(VLOOKUP(B209,Centerpoints!$A$2:$F$259,6,0)-VLOOKUP(C209,Centerpoints!$A$2:$F$259,6,0))))*6371,0)</f>
        <v>563</v>
      </c>
      <c r="E209" t="str">
        <f>IF(ISNA(VLOOKUP(LEFT(A209,LEN(A209)),$N$2:$N$270,1,0)),IF(D209&gt;'Costs and losses lines'!$E$32,"HVDC","HVAC"),"Subsea")</f>
        <v>HVDC</v>
      </c>
      <c r="F209" s="2">
        <f>((HLOOKUP(E209,'Costs and losses lines'!$B$12:$D$14,2,0)*D209)+(HLOOKUP(E209,'Costs and losses lines'!$B$12:$D$14,3,0)*2))*'Costs and losses lines'!$E$24/1000</f>
        <v>349.07481742499999</v>
      </c>
      <c r="G209" s="2">
        <f>ROUND(F209+(F209*0.035*$J$3),0)</f>
        <v>838</v>
      </c>
      <c r="H209">
        <f>ROUND((HLOOKUP(E209,'Costs and losses lines'!$B$12:$D$17,4,0)/10000*D209)+(HLOOKUP(E209,'Costs and losses lines'!$B$12:$D$16,5,0)/100),3)</f>
        <v>3.3000000000000002E-2</v>
      </c>
      <c r="K209" s="9"/>
    </row>
    <row r="210" spans="1:11" x14ac:dyDescent="0.25">
      <c r="A210" t="s">
        <v>984</v>
      </c>
      <c r="B210" t="s">
        <v>645</v>
      </c>
      <c r="C210" t="s">
        <v>651</v>
      </c>
      <c r="D210">
        <f>ROUND(ACOS(COS(RADIANS(90-VLOOKUP(B210,Centerpoints!$A$2:$F$259,5,0)))*COS(RADIANS(90-VLOOKUP(C210,Centerpoints!$A$2:$F$259,5,0)))+SIN(RADIANS(90-VLOOKUP(B210,Centerpoints!$A$2:$F$259,5,0)))*SIN(RADIANS(90-VLOOKUP(C210,Centerpoints!$A$2:$F$259,5,0)))*COS(RADIANS(VLOOKUP(B210,Centerpoints!$A$2:$F$259,6,0)-VLOOKUP(C210,Centerpoints!$A$2:$F$259,6,0))))*6371,0)</f>
        <v>564</v>
      </c>
      <c r="E210" t="str">
        <f>IF(ISNA(VLOOKUP(LEFT(A210,LEN(A210)),$N$2:$N$270,1,0)),IF(D210&gt;'Costs and losses lines'!$E$32,"HVDC","HVAC"),"Subsea")</f>
        <v>HVDC</v>
      </c>
      <c r="F210" s="2">
        <f>((HLOOKUP(E210,'Costs and losses lines'!$B$12:$D$14,2,0)*D210)+(HLOOKUP(E210,'Costs and losses lines'!$B$12:$D$14,3,0)*2))*'Costs and losses lines'!$E$24/1000</f>
        <v>349.26137789999996</v>
      </c>
      <c r="G210" s="2">
        <f>ROUND(F210+(F210*0.035*$J$3),0)</f>
        <v>838</v>
      </c>
      <c r="H210">
        <f>ROUND((HLOOKUP(E210,'Costs and losses lines'!$B$12:$D$17,4,0)/10000*D210)+(HLOOKUP(E210,'Costs and losses lines'!$B$12:$D$16,5,0)/100),3)</f>
        <v>3.3000000000000002E-2</v>
      </c>
      <c r="K210" s="9"/>
    </row>
    <row r="211" spans="1:11" x14ac:dyDescent="0.25">
      <c r="A211" t="s">
        <v>985</v>
      </c>
      <c r="B211" t="s">
        <v>579</v>
      </c>
      <c r="C211" t="s">
        <v>603</v>
      </c>
      <c r="D211">
        <f>ROUND(ACOS(COS(RADIANS(90-VLOOKUP(B211,Centerpoints!$A$2:$F$259,5,0)))*COS(RADIANS(90-VLOOKUP(C211,Centerpoints!$A$2:$F$259,5,0)))+SIN(RADIANS(90-VLOOKUP(B211,Centerpoints!$A$2:$F$259,5,0)))*SIN(RADIANS(90-VLOOKUP(C211,Centerpoints!$A$2:$F$259,5,0)))*COS(RADIANS(VLOOKUP(B211,Centerpoints!$A$2:$F$259,6,0)-VLOOKUP(C211,Centerpoints!$A$2:$F$259,6,0))))*6371,0)</f>
        <v>567</v>
      </c>
      <c r="E211" t="str">
        <f>IF(ISNA(VLOOKUP(LEFT(A211,LEN(A211)),$N$2:$N$270,1,0)),IF(D211&gt;'Costs and losses lines'!$E$32,"HVDC","HVAC"),"Subsea")</f>
        <v>HVDC</v>
      </c>
      <c r="F211" s="2">
        <f>((HLOOKUP(E211,'Costs and losses lines'!$B$12:$D$14,2,0)*D211)+(HLOOKUP(E211,'Costs and losses lines'!$B$12:$D$14,3,0)*2))*'Costs and losses lines'!$E$24/1000</f>
        <v>349.82105932499996</v>
      </c>
      <c r="G211" s="2">
        <f>ROUND(F211+(F211*0.035*$J$3),0)</f>
        <v>840</v>
      </c>
      <c r="H211">
        <f>ROUND((HLOOKUP(E211,'Costs and losses lines'!$B$12:$D$17,4,0)/10000*D211)+(HLOOKUP(E211,'Costs and losses lines'!$B$12:$D$16,5,0)/100),3)</f>
        <v>3.3000000000000002E-2</v>
      </c>
      <c r="K211" s="9"/>
    </row>
    <row r="212" spans="1:11" x14ac:dyDescent="0.25">
      <c r="A212" t="s">
        <v>986</v>
      </c>
      <c r="B212" t="s">
        <v>409</v>
      </c>
      <c r="C212" t="s">
        <v>611</v>
      </c>
      <c r="D212">
        <f>ROUND(ACOS(COS(RADIANS(90-VLOOKUP(B212,Centerpoints!$A$2:$F$259,5,0)))*COS(RADIANS(90-VLOOKUP(C212,Centerpoints!$A$2:$F$259,5,0)))+SIN(RADIANS(90-VLOOKUP(B212,Centerpoints!$A$2:$F$259,5,0)))*SIN(RADIANS(90-VLOOKUP(C212,Centerpoints!$A$2:$F$259,5,0)))*COS(RADIANS(VLOOKUP(B212,Centerpoints!$A$2:$F$259,6,0)-VLOOKUP(C212,Centerpoints!$A$2:$F$259,6,0))))*6371,0)</f>
        <v>569</v>
      </c>
      <c r="E212" t="str">
        <f>IF(ISNA(VLOOKUP(LEFT(A212,LEN(A212)),$N$2:$N$270,1,0)),IF(D212&gt;'Costs and losses lines'!$E$32,"HVDC","HVAC"),"Subsea")</f>
        <v>HVDC</v>
      </c>
      <c r="F212" s="2">
        <f>((HLOOKUP(E212,'Costs and losses lines'!$B$12:$D$14,2,0)*D212)+(HLOOKUP(E212,'Costs and losses lines'!$B$12:$D$14,3,0)*2))*'Costs and losses lines'!$E$24/1000</f>
        <v>350.19418027500001</v>
      </c>
      <c r="G212" s="2">
        <f>ROUND(F212+(F212*0.035*$J$3),0)</f>
        <v>840</v>
      </c>
      <c r="H212">
        <f>ROUND((HLOOKUP(E212,'Costs and losses lines'!$B$12:$D$17,4,0)/10000*D212)+(HLOOKUP(E212,'Costs and losses lines'!$B$12:$D$16,5,0)/100),3)</f>
        <v>3.3000000000000002E-2</v>
      </c>
      <c r="K212" s="9"/>
    </row>
    <row r="213" spans="1:11" x14ac:dyDescent="0.25">
      <c r="A213" t="s">
        <v>987</v>
      </c>
      <c r="B213" t="s">
        <v>448</v>
      </c>
      <c r="C213" t="s">
        <v>538</v>
      </c>
      <c r="D213">
        <f>ROUND(ACOS(COS(RADIANS(90-VLOOKUP(B213,Centerpoints!$A$2:$F$259,5,0)))*COS(RADIANS(90-VLOOKUP(C213,Centerpoints!$A$2:$F$259,5,0)))+SIN(RADIANS(90-VLOOKUP(B213,Centerpoints!$A$2:$F$259,5,0)))*SIN(RADIANS(90-VLOOKUP(C213,Centerpoints!$A$2:$F$259,5,0)))*COS(RADIANS(VLOOKUP(B213,Centerpoints!$A$2:$F$259,6,0)-VLOOKUP(C213,Centerpoints!$A$2:$F$259,6,0))))*6371,0)</f>
        <v>570</v>
      </c>
      <c r="E213" t="str">
        <f>IF(ISNA(VLOOKUP(LEFT(A213,LEN(A213)),$N$2:$N$270,1,0)),IF(D213&gt;'Costs and losses lines'!$E$32,"HVDC","HVAC"),"Subsea")</f>
        <v>HVDC</v>
      </c>
      <c r="F213" s="2">
        <f>((HLOOKUP(E213,'Costs and losses lines'!$B$12:$D$14,2,0)*D213)+(HLOOKUP(E213,'Costs and losses lines'!$B$12:$D$14,3,0)*2))*'Costs and losses lines'!$E$24/1000</f>
        <v>350.38074074999997</v>
      </c>
      <c r="G213" s="2">
        <f>ROUND(F213+(F213*0.035*$J$3),0)</f>
        <v>841</v>
      </c>
      <c r="H213">
        <f>ROUND((HLOOKUP(E213,'Costs and losses lines'!$B$12:$D$17,4,0)/10000*D213)+(HLOOKUP(E213,'Costs and losses lines'!$B$12:$D$16,5,0)/100),3)</f>
        <v>3.3000000000000002E-2</v>
      </c>
      <c r="K213" s="9"/>
    </row>
    <row r="214" spans="1:11" x14ac:dyDescent="0.25">
      <c r="A214" t="s">
        <v>988</v>
      </c>
      <c r="B214" t="s">
        <v>446</v>
      </c>
      <c r="C214" t="s">
        <v>493</v>
      </c>
      <c r="D214">
        <f>ROUND(ACOS(COS(RADIANS(90-VLOOKUP(B214,Centerpoints!$A$2:$F$259,5,0)))*COS(RADIANS(90-VLOOKUP(C214,Centerpoints!$A$2:$F$259,5,0)))+SIN(RADIANS(90-VLOOKUP(B214,Centerpoints!$A$2:$F$259,5,0)))*SIN(RADIANS(90-VLOOKUP(C214,Centerpoints!$A$2:$F$259,5,0)))*COS(RADIANS(VLOOKUP(B214,Centerpoints!$A$2:$F$259,6,0)-VLOOKUP(C214,Centerpoints!$A$2:$F$259,6,0))))*6371,0)</f>
        <v>575</v>
      </c>
      <c r="E214" t="str">
        <f>IF(ISNA(VLOOKUP(LEFT(A214,LEN(A214)),$N$2:$N$270,1,0)),IF(D214&gt;'Costs and losses lines'!$E$32,"HVDC","HVAC"),"Subsea")</f>
        <v>HVDC</v>
      </c>
      <c r="F214" s="2">
        <f>((HLOOKUP(E214,'Costs and losses lines'!$B$12:$D$14,2,0)*D214)+(HLOOKUP(E214,'Costs and losses lines'!$B$12:$D$14,3,0)*2))*'Costs and losses lines'!$E$24/1000</f>
        <v>351.31354312499997</v>
      </c>
      <c r="G214" s="2">
        <f>ROUND(F214+(F214*0.035*$J$3),0)</f>
        <v>843</v>
      </c>
      <c r="H214">
        <f>ROUND((HLOOKUP(E214,'Costs and losses lines'!$B$12:$D$17,4,0)/10000*D214)+(HLOOKUP(E214,'Costs and losses lines'!$B$12:$D$16,5,0)/100),3)</f>
        <v>3.3000000000000002E-2</v>
      </c>
      <c r="K214" s="9"/>
    </row>
    <row r="215" spans="1:11" x14ac:dyDescent="0.25">
      <c r="A215" t="s">
        <v>989</v>
      </c>
      <c r="B215" t="s">
        <v>490</v>
      </c>
      <c r="C215" t="s">
        <v>533</v>
      </c>
      <c r="D215">
        <f>ROUND(ACOS(COS(RADIANS(90-VLOOKUP(B215,Centerpoints!$A$2:$F$259,5,0)))*COS(RADIANS(90-VLOOKUP(C215,Centerpoints!$A$2:$F$259,5,0)))+SIN(RADIANS(90-VLOOKUP(B215,Centerpoints!$A$2:$F$259,5,0)))*SIN(RADIANS(90-VLOOKUP(C215,Centerpoints!$A$2:$F$259,5,0)))*COS(RADIANS(VLOOKUP(B215,Centerpoints!$A$2:$F$259,6,0)-VLOOKUP(C215,Centerpoints!$A$2:$F$259,6,0))))*6371,0)</f>
        <v>579</v>
      </c>
      <c r="E215" t="str">
        <f>IF(ISNA(VLOOKUP(LEFT(A215,LEN(A215)),$N$2:$N$270,1,0)),IF(D215&gt;'Costs and losses lines'!$E$32,"HVDC","HVAC"),"Subsea")</f>
        <v>HVDC</v>
      </c>
      <c r="F215" s="2">
        <f>((HLOOKUP(E215,'Costs and losses lines'!$B$12:$D$14,2,0)*D215)+(HLOOKUP(E215,'Costs and losses lines'!$B$12:$D$14,3,0)*2))*'Costs and losses lines'!$E$24/1000</f>
        <v>352.059785025</v>
      </c>
      <c r="G215" s="2">
        <f>ROUND(F215+(F215*0.035*$J$3),0)</f>
        <v>845</v>
      </c>
      <c r="H215">
        <f>ROUND((HLOOKUP(E215,'Costs and losses lines'!$B$12:$D$17,4,0)/10000*D215)+(HLOOKUP(E215,'Costs and losses lines'!$B$12:$D$16,5,0)/100),3)</f>
        <v>3.3000000000000002E-2</v>
      </c>
      <c r="K215" s="9"/>
    </row>
    <row r="216" spans="1:11" x14ac:dyDescent="0.25">
      <c r="A216" t="s">
        <v>990</v>
      </c>
      <c r="B216" t="s">
        <v>630</v>
      </c>
      <c r="C216" t="s">
        <v>631</v>
      </c>
      <c r="D216">
        <f>ROUND(ACOS(COS(RADIANS(90-VLOOKUP(B216,Centerpoints!$A$2:$F$259,5,0)))*COS(RADIANS(90-VLOOKUP(C216,Centerpoints!$A$2:$F$259,5,0)))+SIN(RADIANS(90-VLOOKUP(B216,Centerpoints!$A$2:$F$259,5,0)))*SIN(RADIANS(90-VLOOKUP(C216,Centerpoints!$A$2:$F$259,5,0)))*COS(RADIANS(VLOOKUP(B216,Centerpoints!$A$2:$F$259,6,0)-VLOOKUP(C216,Centerpoints!$A$2:$F$259,6,0))))*6371,0)</f>
        <v>586</v>
      </c>
      <c r="E216" t="str">
        <f>IF(ISNA(VLOOKUP(LEFT(A216,LEN(A216)),$N$2:$N$270,1,0)),IF(D216&gt;'Costs and losses lines'!$E$32,"HVDC","HVAC"),"Subsea")</f>
        <v>HVDC</v>
      </c>
      <c r="F216" s="2">
        <f>((HLOOKUP(E216,'Costs and losses lines'!$B$12:$D$14,2,0)*D216)+(HLOOKUP(E216,'Costs and losses lines'!$B$12:$D$14,3,0)*2))*'Costs and losses lines'!$E$24/1000</f>
        <v>353.36570834999998</v>
      </c>
      <c r="G216" s="2">
        <f>ROUND(F216+(F216*0.035*$J$3),0)</f>
        <v>848</v>
      </c>
      <c r="H216">
        <f>ROUND((HLOOKUP(E216,'Costs and losses lines'!$B$12:$D$17,4,0)/10000*D216)+(HLOOKUP(E216,'Costs and losses lines'!$B$12:$D$16,5,0)/100),3)</f>
        <v>3.4000000000000002E-2</v>
      </c>
      <c r="K216" s="9"/>
    </row>
    <row r="217" spans="1:11" x14ac:dyDescent="0.25">
      <c r="A217" t="s">
        <v>991</v>
      </c>
      <c r="B217" t="s">
        <v>401</v>
      </c>
      <c r="C217" t="s">
        <v>528</v>
      </c>
      <c r="D217">
        <f>ROUND(ACOS(COS(RADIANS(90-VLOOKUP(B217,Centerpoints!$A$2:$F$259,5,0)))*COS(RADIANS(90-VLOOKUP(C217,Centerpoints!$A$2:$F$259,5,0)))+SIN(RADIANS(90-VLOOKUP(B217,Centerpoints!$A$2:$F$259,5,0)))*SIN(RADIANS(90-VLOOKUP(C217,Centerpoints!$A$2:$F$259,5,0)))*COS(RADIANS(VLOOKUP(B217,Centerpoints!$A$2:$F$259,6,0)-VLOOKUP(C217,Centerpoints!$A$2:$F$259,6,0))))*6371,0)</f>
        <v>591</v>
      </c>
      <c r="E217" t="str">
        <f>IF(ISNA(VLOOKUP(LEFT(A217,LEN(A217)),$N$2:$N$270,1,0)),IF(D217&gt;'Costs and losses lines'!$E$32,"HVDC","HVAC"),"Subsea")</f>
        <v>HVDC</v>
      </c>
      <c r="F217" s="2">
        <f>((HLOOKUP(E217,'Costs and losses lines'!$B$12:$D$14,2,0)*D217)+(HLOOKUP(E217,'Costs and losses lines'!$B$12:$D$14,3,0)*2))*'Costs and losses lines'!$E$24/1000</f>
        <v>354.29851072500003</v>
      </c>
      <c r="G217" s="2">
        <f>ROUND(F217+(F217*0.035*$J$3),0)</f>
        <v>850</v>
      </c>
      <c r="H217">
        <f>ROUND((HLOOKUP(E217,'Costs and losses lines'!$B$12:$D$17,4,0)/10000*D217)+(HLOOKUP(E217,'Costs and losses lines'!$B$12:$D$16,5,0)/100),3)</f>
        <v>3.4000000000000002E-2</v>
      </c>
      <c r="K217" s="9"/>
    </row>
    <row r="218" spans="1:11" x14ac:dyDescent="0.25">
      <c r="A218" t="s">
        <v>774</v>
      </c>
      <c r="B218" t="s">
        <v>555</v>
      </c>
      <c r="C218" t="s">
        <v>556</v>
      </c>
      <c r="D218">
        <f>ROUND(ACOS(COS(RADIANS(90-VLOOKUP(B218,Centerpoints!$A$2:$F$259,5,0)))*COS(RADIANS(90-VLOOKUP(C218,Centerpoints!$A$2:$F$259,5,0)))+SIN(RADIANS(90-VLOOKUP(B218,Centerpoints!$A$2:$F$259,5,0)))*SIN(RADIANS(90-VLOOKUP(C218,Centerpoints!$A$2:$F$259,5,0)))*COS(RADIANS(VLOOKUP(B218,Centerpoints!$A$2:$F$259,6,0)-VLOOKUP(C218,Centerpoints!$A$2:$F$259,6,0))))*6371,0)</f>
        <v>593</v>
      </c>
      <c r="E218" t="str">
        <f>IF(ISNA(VLOOKUP(LEFT(A218,LEN(A218)),$N$2:$N$270,1,0)),IF(D218&gt;'Costs and losses lines'!$E$32,"HVDC","HVAC"),"Subsea")</f>
        <v>Subsea</v>
      </c>
      <c r="F218" s="2">
        <f>((HLOOKUP(E218,'Costs and losses lines'!$B$12:$D$14,2,0)*D218)+(HLOOKUP(E218,'Costs and losses lines'!$B$12:$D$14,3,0)*2))*'Costs and losses lines'!$E$24/1000</f>
        <v>387.56173920000003</v>
      </c>
      <c r="G218" s="2">
        <f>ROUND(F218+(F218*0.035*$J$3),0)</f>
        <v>930</v>
      </c>
      <c r="H218">
        <f>ROUND((HLOOKUP(E218,'Costs and losses lines'!$B$12:$D$17,4,0)/10000*D218)+(HLOOKUP(E218,'Costs and losses lines'!$B$12:$D$16,5,0)/100),3)</f>
        <v>3.4000000000000002E-2</v>
      </c>
      <c r="K218" s="9"/>
    </row>
    <row r="219" spans="1:11" x14ac:dyDescent="0.25">
      <c r="A219" t="s">
        <v>992</v>
      </c>
      <c r="B219" t="s">
        <v>582</v>
      </c>
      <c r="C219" t="s">
        <v>600</v>
      </c>
      <c r="D219">
        <f>ROUND(ACOS(COS(RADIANS(90-VLOOKUP(B219,Centerpoints!$A$2:$F$259,5,0)))*COS(RADIANS(90-VLOOKUP(C219,Centerpoints!$A$2:$F$259,5,0)))+SIN(RADIANS(90-VLOOKUP(B219,Centerpoints!$A$2:$F$259,5,0)))*SIN(RADIANS(90-VLOOKUP(C219,Centerpoints!$A$2:$F$259,5,0)))*COS(RADIANS(VLOOKUP(B219,Centerpoints!$A$2:$F$259,6,0)-VLOOKUP(C219,Centerpoints!$A$2:$F$259,6,0))))*6371,0)</f>
        <v>599</v>
      </c>
      <c r="E219" t="str">
        <f>IF(ISNA(VLOOKUP(LEFT(A219,LEN(A219)),$N$2:$N$270,1,0)),IF(D219&gt;'Costs and losses lines'!$E$32,"HVDC","HVAC"),"Subsea")</f>
        <v>HVDC</v>
      </c>
      <c r="F219" s="2">
        <f>((HLOOKUP(E219,'Costs and losses lines'!$B$12:$D$14,2,0)*D219)+(HLOOKUP(E219,'Costs and losses lines'!$B$12:$D$14,3,0)*2))*'Costs and losses lines'!$E$24/1000</f>
        <v>355.79099452499997</v>
      </c>
      <c r="G219" s="2">
        <f>ROUND(F219+(F219*0.035*$J$3),0)</f>
        <v>854</v>
      </c>
      <c r="H219">
        <f>ROUND((HLOOKUP(E219,'Costs and losses lines'!$B$12:$D$17,4,0)/10000*D219)+(HLOOKUP(E219,'Costs and losses lines'!$B$12:$D$16,5,0)/100),3)</f>
        <v>3.4000000000000002E-2</v>
      </c>
      <c r="K219" s="9"/>
    </row>
    <row r="220" spans="1:11" x14ac:dyDescent="0.25">
      <c r="A220" t="s">
        <v>993</v>
      </c>
      <c r="B220" t="s">
        <v>446</v>
      </c>
      <c r="C220" t="s">
        <v>476</v>
      </c>
      <c r="D220">
        <f>ROUND(ACOS(COS(RADIANS(90-VLOOKUP(B220,Centerpoints!$A$2:$F$259,5,0)))*COS(RADIANS(90-VLOOKUP(C220,Centerpoints!$A$2:$F$259,5,0)))+SIN(RADIANS(90-VLOOKUP(B220,Centerpoints!$A$2:$F$259,5,0)))*SIN(RADIANS(90-VLOOKUP(C220,Centerpoints!$A$2:$F$259,5,0)))*COS(RADIANS(VLOOKUP(B220,Centerpoints!$A$2:$F$259,6,0)-VLOOKUP(C220,Centerpoints!$A$2:$F$259,6,0))))*6371,0)</f>
        <v>602</v>
      </c>
      <c r="E220" t="str">
        <f>IF(ISNA(VLOOKUP(LEFT(A220,LEN(A220)),$N$2:$N$270,1,0)),IF(D220&gt;'Costs and losses lines'!$E$32,"HVDC","HVAC"),"Subsea")</f>
        <v>HVDC</v>
      </c>
      <c r="F220" s="2">
        <f>((HLOOKUP(E220,'Costs and losses lines'!$B$12:$D$14,2,0)*D220)+(HLOOKUP(E220,'Costs and losses lines'!$B$12:$D$14,3,0)*2))*'Costs and losses lines'!$E$24/1000</f>
        <v>356.35067594999998</v>
      </c>
      <c r="G220" s="2">
        <f>ROUND(F220+(F220*0.035*$J$3),0)</f>
        <v>855</v>
      </c>
      <c r="H220">
        <f>ROUND((HLOOKUP(E220,'Costs and losses lines'!$B$12:$D$17,4,0)/10000*D220)+(HLOOKUP(E220,'Costs and losses lines'!$B$12:$D$16,5,0)/100),3)</f>
        <v>3.4000000000000002E-2</v>
      </c>
      <c r="K220" s="9"/>
    </row>
    <row r="221" spans="1:11" x14ac:dyDescent="0.25">
      <c r="A221" t="s">
        <v>994</v>
      </c>
      <c r="B221" t="s">
        <v>605</v>
      </c>
      <c r="C221" t="s">
        <v>492</v>
      </c>
      <c r="D221">
        <f>ROUND(ACOS(COS(RADIANS(90-VLOOKUP(B221,Centerpoints!$A$2:$F$259,5,0)))*COS(RADIANS(90-VLOOKUP(C221,Centerpoints!$A$2:$F$259,5,0)))+SIN(RADIANS(90-VLOOKUP(B221,Centerpoints!$A$2:$F$259,5,0)))*SIN(RADIANS(90-VLOOKUP(C221,Centerpoints!$A$2:$F$259,5,0)))*COS(RADIANS(VLOOKUP(B221,Centerpoints!$A$2:$F$259,6,0)-VLOOKUP(C221,Centerpoints!$A$2:$F$259,6,0))))*6371,0)</f>
        <v>603</v>
      </c>
      <c r="E221" t="str">
        <f>IF(ISNA(VLOOKUP(LEFT(A221,LEN(A221)),$N$2:$N$270,1,0)),IF(D221&gt;'Costs and losses lines'!$E$32,"HVDC","HVAC"),"Subsea")</f>
        <v>HVDC</v>
      </c>
      <c r="F221" s="2">
        <f>((HLOOKUP(E221,'Costs and losses lines'!$B$12:$D$14,2,0)*D221)+(HLOOKUP(E221,'Costs and losses lines'!$B$12:$D$14,3,0)*2))*'Costs and losses lines'!$E$24/1000</f>
        <v>356.537236425</v>
      </c>
      <c r="G221" s="2">
        <f>ROUND(F221+(F221*0.035*$J$3),0)</f>
        <v>856</v>
      </c>
      <c r="H221">
        <f>ROUND((HLOOKUP(E221,'Costs and losses lines'!$B$12:$D$17,4,0)/10000*D221)+(HLOOKUP(E221,'Costs and losses lines'!$B$12:$D$16,5,0)/100),3)</f>
        <v>3.4000000000000002E-2</v>
      </c>
      <c r="K221" s="9"/>
    </row>
    <row r="222" spans="1:11" x14ac:dyDescent="0.25">
      <c r="A222" t="s">
        <v>995</v>
      </c>
      <c r="B222" t="s">
        <v>580</v>
      </c>
      <c r="C222" t="s">
        <v>587</v>
      </c>
      <c r="D222">
        <f>ROUND(ACOS(COS(RADIANS(90-VLOOKUP(B222,Centerpoints!$A$2:$F$259,5,0)))*COS(RADIANS(90-VLOOKUP(C222,Centerpoints!$A$2:$F$259,5,0)))+SIN(RADIANS(90-VLOOKUP(B222,Centerpoints!$A$2:$F$259,5,0)))*SIN(RADIANS(90-VLOOKUP(C222,Centerpoints!$A$2:$F$259,5,0)))*COS(RADIANS(VLOOKUP(B222,Centerpoints!$A$2:$F$259,6,0)-VLOOKUP(C222,Centerpoints!$A$2:$F$259,6,0))))*6371,0)</f>
        <v>604</v>
      </c>
      <c r="E222" t="str">
        <f>IF(ISNA(VLOOKUP(LEFT(A222,LEN(A222)),$N$2:$N$270,1,0)),IF(D222&gt;'Costs and losses lines'!$E$32,"HVDC","HVAC"),"Subsea")</f>
        <v>HVDC</v>
      </c>
      <c r="F222" s="2">
        <f>((HLOOKUP(E222,'Costs and losses lines'!$B$12:$D$14,2,0)*D222)+(HLOOKUP(E222,'Costs and losses lines'!$B$12:$D$14,3,0)*2))*'Costs and losses lines'!$E$24/1000</f>
        <v>356.72379690000002</v>
      </c>
      <c r="G222" s="2">
        <f>ROUND(F222+(F222*0.035*$J$3),0)</f>
        <v>856</v>
      </c>
      <c r="H222">
        <f>ROUND((HLOOKUP(E222,'Costs and losses lines'!$B$12:$D$17,4,0)/10000*D222)+(HLOOKUP(E222,'Costs and losses lines'!$B$12:$D$16,5,0)/100),3)</f>
        <v>3.4000000000000002E-2</v>
      </c>
      <c r="K222" s="9"/>
    </row>
    <row r="223" spans="1:11" x14ac:dyDescent="0.25">
      <c r="A223" t="s">
        <v>996</v>
      </c>
      <c r="B223" t="s">
        <v>600</v>
      </c>
      <c r="C223" t="s">
        <v>603</v>
      </c>
      <c r="D223">
        <f>ROUND(ACOS(COS(RADIANS(90-VLOOKUP(B223,Centerpoints!$A$2:$F$259,5,0)))*COS(RADIANS(90-VLOOKUP(C223,Centerpoints!$A$2:$F$259,5,0)))+SIN(RADIANS(90-VLOOKUP(B223,Centerpoints!$A$2:$F$259,5,0)))*SIN(RADIANS(90-VLOOKUP(C223,Centerpoints!$A$2:$F$259,5,0)))*COS(RADIANS(VLOOKUP(B223,Centerpoints!$A$2:$F$259,6,0)-VLOOKUP(C223,Centerpoints!$A$2:$F$259,6,0))))*6371,0)</f>
        <v>604</v>
      </c>
      <c r="E223" t="str">
        <f>IF(ISNA(VLOOKUP(LEFT(A223,LEN(A223)),$N$2:$N$270,1,0)),IF(D223&gt;'Costs and losses lines'!$E$32,"HVDC","HVAC"),"Subsea")</f>
        <v>HVDC</v>
      </c>
      <c r="F223" s="2">
        <f>((HLOOKUP(E223,'Costs and losses lines'!$B$12:$D$14,2,0)*D223)+(HLOOKUP(E223,'Costs and losses lines'!$B$12:$D$14,3,0)*2))*'Costs and losses lines'!$E$24/1000</f>
        <v>356.72379690000002</v>
      </c>
      <c r="G223" s="2">
        <f>ROUND(F223+(F223*0.035*$J$3),0)</f>
        <v>856</v>
      </c>
      <c r="H223">
        <f>ROUND((HLOOKUP(E223,'Costs and losses lines'!$B$12:$D$17,4,0)/10000*D223)+(HLOOKUP(E223,'Costs and losses lines'!$B$12:$D$16,5,0)/100),3)</f>
        <v>3.4000000000000002E-2</v>
      </c>
      <c r="K223" s="9"/>
    </row>
    <row r="224" spans="1:11" x14ac:dyDescent="0.25">
      <c r="A224" t="s">
        <v>997</v>
      </c>
      <c r="B224" t="s">
        <v>479</v>
      </c>
      <c r="C224" t="s">
        <v>549</v>
      </c>
      <c r="D224">
        <f>ROUND(ACOS(COS(RADIANS(90-VLOOKUP(B224,Centerpoints!$A$2:$F$259,5,0)))*COS(RADIANS(90-VLOOKUP(C224,Centerpoints!$A$2:$F$259,5,0)))+SIN(RADIANS(90-VLOOKUP(B224,Centerpoints!$A$2:$F$259,5,0)))*SIN(RADIANS(90-VLOOKUP(C224,Centerpoints!$A$2:$F$259,5,0)))*COS(RADIANS(VLOOKUP(B224,Centerpoints!$A$2:$F$259,6,0)-VLOOKUP(C224,Centerpoints!$A$2:$F$259,6,0))))*6371,0)</f>
        <v>613</v>
      </c>
      <c r="E224" t="str">
        <f>IF(ISNA(VLOOKUP(LEFT(A224,LEN(A224)),$N$2:$N$270,1,0)),IF(D224&gt;'Costs and losses lines'!$E$32,"HVDC","HVAC"),"Subsea")</f>
        <v>HVDC</v>
      </c>
      <c r="F224" s="2">
        <f>((HLOOKUP(E224,'Costs and losses lines'!$B$12:$D$14,2,0)*D224)+(HLOOKUP(E224,'Costs and losses lines'!$B$12:$D$14,3,0)*2))*'Costs and losses lines'!$E$24/1000</f>
        <v>358.40284117499999</v>
      </c>
      <c r="G224" s="2">
        <f>ROUND(F224+(F224*0.035*$J$3),0)</f>
        <v>860</v>
      </c>
      <c r="H224">
        <f>ROUND((HLOOKUP(E224,'Costs and losses lines'!$B$12:$D$17,4,0)/10000*D224)+(HLOOKUP(E224,'Costs and losses lines'!$B$12:$D$16,5,0)/100),3)</f>
        <v>3.4000000000000002E-2</v>
      </c>
      <c r="K224" s="9"/>
    </row>
    <row r="225" spans="1:11" x14ac:dyDescent="0.25">
      <c r="A225" t="s">
        <v>998</v>
      </c>
      <c r="B225" t="s">
        <v>432</v>
      </c>
      <c r="C225" t="s">
        <v>438</v>
      </c>
      <c r="D225">
        <f>ROUND(ACOS(COS(RADIANS(90-VLOOKUP(B225,Centerpoints!$A$2:$F$259,5,0)))*COS(RADIANS(90-VLOOKUP(C225,Centerpoints!$A$2:$F$259,5,0)))+SIN(RADIANS(90-VLOOKUP(B225,Centerpoints!$A$2:$F$259,5,0)))*SIN(RADIANS(90-VLOOKUP(C225,Centerpoints!$A$2:$F$259,5,0)))*COS(RADIANS(VLOOKUP(B225,Centerpoints!$A$2:$F$259,6,0)-VLOOKUP(C225,Centerpoints!$A$2:$F$259,6,0))))*6371,0)</f>
        <v>617</v>
      </c>
      <c r="E225" t="str">
        <f>IF(ISNA(VLOOKUP(LEFT(A225,LEN(A225)),$N$2:$N$270,1,0)),IF(D225&gt;'Costs and losses lines'!$E$32,"HVDC","HVAC"),"Subsea")</f>
        <v>HVDC</v>
      </c>
      <c r="F225" s="2">
        <f>((HLOOKUP(E225,'Costs and losses lines'!$B$12:$D$14,2,0)*D225)+(HLOOKUP(E225,'Costs and losses lines'!$B$12:$D$14,3,0)*2))*'Costs and losses lines'!$E$24/1000</f>
        <v>359.14908307499996</v>
      </c>
      <c r="G225" s="2">
        <f>ROUND(F225+(F225*0.035*$J$3),0)</f>
        <v>862</v>
      </c>
      <c r="H225">
        <f>ROUND((HLOOKUP(E225,'Costs and losses lines'!$B$12:$D$17,4,0)/10000*D225)+(HLOOKUP(E225,'Costs and losses lines'!$B$12:$D$16,5,0)/100),3)</f>
        <v>3.5000000000000003E-2</v>
      </c>
      <c r="K225" s="9"/>
    </row>
    <row r="226" spans="1:11" x14ac:dyDescent="0.25">
      <c r="A226" t="s">
        <v>999</v>
      </c>
      <c r="B226" t="s">
        <v>571</v>
      </c>
      <c r="C226" t="s">
        <v>637</v>
      </c>
      <c r="D226">
        <f>ROUND(ACOS(COS(RADIANS(90-VLOOKUP(B226,Centerpoints!$A$2:$F$259,5,0)))*COS(RADIANS(90-VLOOKUP(C226,Centerpoints!$A$2:$F$259,5,0)))+SIN(RADIANS(90-VLOOKUP(B226,Centerpoints!$A$2:$F$259,5,0)))*SIN(RADIANS(90-VLOOKUP(C226,Centerpoints!$A$2:$F$259,5,0)))*COS(RADIANS(VLOOKUP(B226,Centerpoints!$A$2:$F$259,6,0)-VLOOKUP(C226,Centerpoints!$A$2:$F$259,6,0))))*6371,0)</f>
        <v>620</v>
      </c>
      <c r="E226" t="str">
        <f>IF(ISNA(VLOOKUP(LEFT(A226,LEN(A226)),$N$2:$N$270,1,0)),IF(D226&gt;'Costs and losses lines'!$E$32,"HVDC","HVAC"),"Subsea")</f>
        <v>HVDC</v>
      </c>
      <c r="F226" s="2">
        <f>((HLOOKUP(E226,'Costs and losses lines'!$B$12:$D$14,2,0)*D226)+(HLOOKUP(E226,'Costs and losses lines'!$B$12:$D$14,3,0)*2))*'Costs and losses lines'!$E$24/1000</f>
        <v>359.70876449999997</v>
      </c>
      <c r="G226" s="2">
        <f>ROUND(F226+(F226*0.035*$J$3),0)</f>
        <v>863</v>
      </c>
      <c r="H226">
        <f>ROUND((HLOOKUP(E226,'Costs and losses lines'!$B$12:$D$17,4,0)/10000*D226)+(HLOOKUP(E226,'Costs and losses lines'!$B$12:$D$16,5,0)/100),3)</f>
        <v>3.5000000000000003E-2</v>
      </c>
      <c r="K226" s="9"/>
    </row>
    <row r="227" spans="1:11" x14ac:dyDescent="0.25">
      <c r="A227" t="s">
        <v>1000</v>
      </c>
      <c r="B227" t="s">
        <v>588</v>
      </c>
      <c r="C227" t="s">
        <v>601</v>
      </c>
      <c r="D227">
        <f>ROUND(ACOS(COS(RADIANS(90-VLOOKUP(B227,Centerpoints!$A$2:$F$259,5,0)))*COS(RADIANS(90-VLOOKUP(C227,Centerpoints!$A$2:$F$259,5,0)))+SIN(RADIANS(90-VLOOKUP(B227,Centerpoints!$A$2:$F$259,5,0)))*SIN(RADIANS(90-VLOOKUP(C227,Centerpoints!$A$2:$F$259,5,0)))*COS(RADIANS(VLOOKUP(B227,Centerpoints!$A$2:$F$259,6,0)-VLOOKUP(C227,Centerpoints!$A$2:$F$259,6,0))))*6371,0)</f>
        <v>622</v>
      </c>
      <c r="E227" t="str">
        <f>IF(ISNA(VLOOKUP(LEFT(A227,LEN(A227)),$N$2:$N$270,1,0)),IF(D227&gt;'Costs and losses lines'!$E$32,"HVDC","HVAC"),"Subsea")</f>
        <v>HVDC</v>
      </c>
      <c r="F227" s="2">
        <f>((HLOOKUP(E227,'Costs and losses lines'!$B$12:$D$14,2,0)*D227)+(HLOOKUP(E227,'Costs and losses lines'!$B$12:$D$14,3,0)*2))*'Costs and losses lines'!$E$24/1000</f>
        <v>360.08188545000002</v>
      </c>
      <c r="G227" s="2">
        <f>ROUND(F227+(F227*0.035*$J$3),0)</f>
        <v>864</v>
      </c>
      <c r="H227">
        <f>ROUND((HLOOKUP(E227,'Costs and losses lines'!$B$12:$D$17,4,0)/10000*D227)+(HLOOKUP(E227,'Costs and losses lines'!$B$12:$D$16,5,0)/100),3)</f>
        <v>3.5000000000000003E-2</v>
      </c>
      <c r="K227" s="9"/>
    </row>
    <row r="228" spans="1:11" x14ac:dyDescent="0.25">
      <c r="A228" t="s">
        <v>1001</v>
      </c>
      <c r="B228" t="s">
        <v>585</v>
      </c>
      <c r="C228" t="s">
        <v>609</v>
      </c>
      <c r="D228">
        <f>ROUND(ACOS(COS(RADIANS(90-VLOOKUP(B228,Centerpoints!$A$2:$F$259,5,0)))*COS(RADIANS(90-VLOOKUP(C228,Centerpoints!$A$2:$F$259,5,0)))+SIN(RADIANS(90-VLOOKUP(B228,Centerpoints!$A$2:$F$259,5,0)))*SIN(RADIANS(90-VLOOKUP(C228,Centerpoints!$A$2:$F$259,5,0)))*COS(RADIANS(VLOOKUP(B228,Centerpoints!$A$2:$F$259,6,0)-VLOOKUP(C228,Centerpoints!$A$2:$F$259,6,0))))*6371,0)</f>
        <v>625</v>
      </c>
      <c r="E228" t="str">
        <f>IF(ISNA(VLOOKUP(LEFT(A228,LEN(A228)),$N$2:$N$270,1,0)),IF(D228&gt;'Costs and losses lines'!$E$32,"HVDC","HVAC"),"Subsea")</f>
        <v>HVDC</v>
      </c>
      <c r="F228" s="2">
        <f>((HLOOKUP(E228,'Costs and losses lines'!$B$12:$D$14,2,0)*D228)+(HLOOKUP(E228,'Costs and losses lines'!$B$12:$D$14,3,0)*2))*'Costs and losses lines'!$E$24/1000</f>
        <v>360.64156687499997</v>
      </c>
      <c r="G228" s="2">
        <f>ROUND(F228+(F228*0.035*$J$3),0)</f>
        <v>866</v>
      </c>
      <c r="H228">
        <f>ROUND((HLOOKUP(E228,'Costs and losses lines'!$B$12:$D$17,4,0)/10000*D228)+(HLOOKUP(E228,'Costs and losses lines'!$B$12:$D$16,5,0)/100),3)</f>
        <v>3.5000000000000003E-2</v>
      </c>
      <c r="K228" s="9"/>
    </row>
    <row r="229" spans="1:11" x14ac:dyDescent="0.25">
      <c r="A229" t="s">
        <v>721</v>
      </c>
      <c r="B229" t="s">
        <v>431</v>
      </c>
      <c r="C229" t="s">
        <v>499</v>
      </c>
      <c r="D229">
        <f>ROUND(ACOS(COS(RADIANS(90-VLOOKUP(B229,Centerpoints!$A$2:$F$259,5,0)))*COS(RADIANS(90-VLOOKUP(C229,Centerpoints!$A$2:$F$259,5,0)))+SIN(RADIANS(90-VLOOKUP(B229,Centerpoints!$A$2:$F$259,5,0)))*SIN(RADIANS(90-VLOOKUP(C229,Centerpoints!$A$2:$F$259,5,0)))*COS(RADIANS(VLOOKUP(B229,Centerpoints!$A$2:$F$259,6,0)-VLOOKUP(C229,Centerpoints!$A$2:$F$259,6,0))))*6371,0)</f>
        <v>483</v>
      </c>
      <c r="E229" t="str">
        <f>IF(ISNA(VLOOKUP(LEFT(A229,LEN(A229)),$N$2:$N$270,1,0)),IF(D229&gt;'Costs and losses lines'!$E$32,"HVDC","HVAC"),"Subsea")</f>
        <v>Subsea</v>
      </c>
      <c r="F229" s="2">
        <f>((HLOOKUP(E229,'Costs and losses lines'!$B$12:$D$14,2,0)*D229)+(HLOOKUP(E229,'Costs and losses lines'!$B$12:$D$14,3,0)*2))*'Costs and losses lines'!$E$24/1000</f>
        <v>360.93905519999998</v>
      </c>
      <c r="G229" s="2">
        <f>ROUND(F229+(F229*0.035*$J$3),0)</f>
        <v>866</v>
      </c>
      <c r="H229">
        <f>ROUND((HLOOKUP(E229,'Costs and losses lines'!$B$12:$D$17,4,0)/10000*D229)+(HLOOKUP(E229,'Costs and losses lines'!$B$12:$D$16,5,0)/100),3)</f>
        <v>0.03</v>
      </c>
      <c r="K229" s="9"/>
    </row>
    <row r="230" spans="1:11" x14ac:dyDescent="0.25">
      <c r="A230" t="s">
        <v>1002</v>
      </c>
      <c r="B230" t="s">
        <v>415</v>
      </c>
      <c r="C230" t="s">
        <v>447</v>
      </c>
      <c r="D230">
        <f>ROUND(ACOS(COS(RADIANS(90-VLOOKUP(B230,Centerpoints!$A$2:$F$259,5,0)))*COS(RADIANS(90-VLOOKUP(C230,Centerpoints!$A$2:$F$259,5,0)))+SIN(RADIANS(90-VLOOKUP(B230,Centerpoints!$A$2:$F$259,5,0)))*SIN(RADIANS(90-VLOOKUP(C230,Centerpoints!$A$2:$F$259,5,0)))*COS(RADIANS(VLOOKUP(B230,Centerpoints!$A$2:$F$259,6,0)-VLOOKUP(C230,Centerpoints!$A$2:$F$259,6,0))))*6371,0)</f>
        <v>632</v>
      </c>
      <c r="E230" t="str">
        <f>IF(ISNA(VLOOKUP(LEFT(A230,LEN(A230)),$N$2:$N$270,1,0)),IF(D230&gt;'Costs and losses lines'!$E$32,"HVDC","HVAC"),"Subsea")</f>
        <v>HVDC</v>
      </c>
      <c r="F230" s="2">
        <f>((HLOOKUP(E230,'Costs and losses lines'!$B$12:$D$14,2,0)*D230)+(HLOOKUP(E230,'Costs and losses lines'!$B$12:$D$14,3,0)*2))*'Costs and losses lines'!$E$24/1000</f>
        <v>361.9474902</v>
      </c>
      <c r="G230" s="2">
        <f>ROUND(F230+(F230*0.035*$J$3),0)</f>
        <v>869</v>
      </c>
      <c r="H230">
        <f>ROUND((HLOOKUP(E230,'Costs and losses lines'!$B$12:$D$17,4,0)/10000*D230)+(HLOOKUP(E230,'Costs and losses lines'!$B$12:$D$16,5,0)/100),3)</f>
        <v>3.5000000000000003E-2</v>
      </c>
      <c r="K230" s="9"/>
    </row>
    <row r="231" spans="1:11" x14ac:dyDescent="0.25">
      <c r="A231" t="s">
        <v>1003</v>
      </c>
      <c r="B231" t="s">
        <v>622</v>
      </c>
      <c r="C231" t="s">
        <v>625</v>
      </c>
      <c r="D231">
        <f>ROUND(ACOS(COS(RADIANS(90-VLOOKUP(B231,Centerpoints!$A$2:$F$259,5,0)))*COS(RADIANS(90-VLOOKUP(C231,Centerpoints!$A$2:$F$259,5,0)))+SIN(RADIANS(90-VLOOKUP(B231,Centerpoints!$A$2:$F$259,5,0)))*SIN(RADIANS(90-VLOOKUP(C231,Centerpoints!$A$2:$F$259,5,0)))*COS(RADIANS(VLOOKUP(B231,Centerpoints!$A$2:$F$259,6,0)-VLOOKUP(C231,Centerpoints!$A$2:$F$259,6,0))))*6371,0)</f>
        <v>634</v>
      </c>
      <c r="E231" t="str">
        <f>IF(ISNA(VLOOKUP(LEFT(A231,LEN(A231)),$N$2:$N$270,1,0)),IF(D231&gt;'Costs and losses lines'!$E$32,"HVDC","HVAC"),"Subsea")</f>
        <v>HVDC</v>
      </c>
      <c r="F231" s="2">
        <f>((HLOOKUP(E231,'Costs and losses lines'!$B$12:$D$14,2,0)*D231)+(HLOOKUP(E231,'Costs and losses lines'!$B$12:$D$14,3,0)*2))*'Costs and losses lines'!$E$24/1000</f>
        <v>362.32061114999999</v>
      </c>
      <c r="G231" s="2">
        <f>ROUND(F231+(F231*0.035*$J$3),0)</f>
        <v>870</v>
      </c>
      <c r="H231">
        <f>ROUND((HLOOKUP(E231,'Costs and losses lines'!$B$12:$D$17,4,0)/10000*D231)+(HLOOKUP(E231,'Costs and losses lines'!$B$12:$D$16,5,0)/100),3)</f>
        <v>3.5000000000000003E-2</v>
      </c>
      <c r="K231" s="9"/>
    </row>
    <row r="232" spans="1:11" x14ac:dyDescent="0.25">
      <c r="A232" t="s">
        <v>1004</v>
      </c>
      <c r="B232" t="s">
        <v>397</v>
      </c>
      <c r="C232" t="s">
        <v>537</v>
      </c>
      <c r="D232">
        <f>ROUND(ACOS(COS(RADIANS(90-VLOOKUP(B232,Centerpoints!$A$2:$F$259,5,0)))*COS(RADIANS(90-VLOOKUP(C232,Centerpoints!$A$2:$F$259,5,0)))+SIN(RADIANS(90-VLOOKUP(B232,Centerpoints!$A$2:$F$259,5,0)))*SIN(RADIANS(90-VLOOKUP(C232,Centerpoints!$A$2:$F$259,5,0)))*COS(RADIANS(VLOOKUP(B232,Centerpoints!$A$2:$F$259,6,0)-VLOOKUP(C232,Centerpoints!$A$2:$F$259,6,0))))*6371,0)</f>
        <v>635</v>
      </c>
      <c r="E232" t="str">
        <f>IF(ISNA(VLOOKUP(LEFT(A232,LEN(A232)),$N$2:$N$270,1,0)),IF(D232&gt;'Costs and losses lines'!$E$32,"HVDC","HVAC"),"Subsea")</f>
        <v>HVDC</v>
      </c>
      <c r="F232" s="2">
        <f>((HLOOKUP(E232,'Costs and losses lines'!$B$12:$D$14,2,0)*D232)+(HLOOKUP(E232,'Costs and losses lines'!$B$12:$D$14,3,0)*2))*'Costs and losses lines'!$E$24/1000</f>
        <v>362.50717162500001</v>
      </c>
      <c r="G232" s="2">
        <f>ROUND(F232+(F232*0.035*$J$3),0)</f>
        <v>870</v>
      </c>
      <c r="H232">
        <f>ROUND((HLOOKUP(E232,'Costs and losses lines'!$B$12:$D$17,4,0)/10000*D232)+(HLOOKUP(E232,'Costs and losses lines'!$B$12:$D$16,5,0)/100),3)</f>
        <v>3.5000000000000003E-2</v>
      </c>
      <c r="K232" s="9"/>
    </row>
    <row r="233" spans="1:11" x14ac:dyDescent="0.25">
      <c r="A233" t="s">
        <v>1005</v>
      </c>
      <c r="B233" t="s">
        <v>600</v>
      </c>
      <c r="C233" t="s">
        <v>609</v>
      </c>
      <c r="D233">
        <f>ROUND(ACOS(COS(RADIANS(90-VLOOKUP(B233,Centerpoints!$A$2:$F$259,5,0)))*COS(RADIANS(90-VLOOKUP(C233,Centerpoints!$A$2:$F$259,5,0)))+SIN(RADIANS(90-VLOOKUP(B233,Centerpoints!$A$2:$F$259,5,0)))*SIN(RADIANS(90-VLOOKUP(C233,Centerpoints!$A$2:$F$259,5,0)))*COS(RADIANS(VLOOKUP(B233,Centerpoints!$A$2:$F$259,6,0)-VLOOKUP(C233,Centerpoints!$A$2:$F$259,6,0))))*6371,0)</f>
        <v>637</v>
      </c>
      <c r="E233" t="str">
        <f>IF(ISNA(VLOOKUP(LEFT(A233,LEN(A233)),$N$2:$N$270,1,0)),IF(D233&gt;'Costs and losses lines'!$E$32,"HVDC","HVAC"),"Subsea")</f>
        <v>HVDC</v>
      </c>
      <c r="F233" s="2">
        <f>((HLOOKUP(E233,'Costs and losses lines'!$B$12:$D$14,2,0)*D233)+(HLOOKUP(E233,'Costs and losses lines'!$B$12:$D$14,3,0)*2))*'Costs and losses lines'!$E$24/1000</f>
        <v>362.880292575</v>
      </c>
      <c r="G233" s="2">
        <f>ROUND(F233+(F233*0.035*$J$3),0)</f>
        <v>871</v>
      </c>
      <c r="H233">
        <f>ROUND((HLOOKUP(E233,'Costs and losses lines'!$B$12:$D$17,4,0)/10000*D233)+(HLOOKUP(E233,'Costs and losses lines'!$B$12:$D$16,5,0)/100),3)</f>
        <v>3.5000000000000003E-2</v>
      </c>
      <c r="K233" s="9"/>
    </row>
    <row r="234" spans="1:11" x14ac:dyDescent="0.25">
      <c r="A234" t="s">
        <v>1006</v>
      </c>
      <c r="B234" t="s">
        <v>579</v>
      </c>
      <c r="C234" t="s">
        <v>591</v>
      </c>
      <c r="D234">
        <f>ROUND(ACOS(COS(RADIANS(90-VLOOKUP(B234,Centerpoints!$A$2:$F$259,5,0)))*COS(RADIANS(90-VLOOKUP(C234,Centerpoints!$A$2:$F$259,5,0)))+SIN(RADIANS(90-VLOOKUP(B234,Centerpoints!$A$2:$F$259,5,0)))*SIN(RADIANS(90-VLOOKUP(C234,Centerpoints!$A$2:$F$259,5,0)))*COS(RADIANS(VLOOKUP(B234,Centerpoints!$A$2:$F$259,6,0)-VLOOKUP(C234,Centerpoints!$A$2:$F$259,6,0))))*6371,0)</f>
        <v>639</v>
      </c>
      <c r="E234" t="str">
        <f>IF(ISNA(VLOOKUP(LEFT(A234,LEN(A234)),$N$2:$N$270,1,0)),IF(D234&gt;'Costs and losses lines'!$E$32,"HVDC","HVAC"),"Subsea")</f>
        <v>HVDC</v>
      </c>
      <c r="F234" s="2">
        <f>((HLOOKUP(E234,'Costs and losses lines'!$B$12:$D$14,2,0)*D234)+(HLOOKUP(E234,'Costs and losses lines'!$B$12:$D$14,3,0)*2))*'Costs and losses lines'!$E$24/1000</f>
        <v>363.25341352499998</v>
      </c>
      <c r="G234" s="2">
        <f>ROUND(F234+(F234*0.035*$J$3),0)</f>
        <v>872</v>
      </c>
      <c r="H234">
        <f>ROUND((HLOOKUP(E234,'Costs and losses lines'!$B$12:$D$17,4,0)/10000*D234)+(HLOOKUP(E234,'Costs and losses lines'!$B$12:$D$16,5,0)/100),3)</f>
        <v>3.5000000000000003E-2</v>
      </c>
      <c r="K234" s="9"/>
    </row>
    <row r="235" spans="1:11" x14ac:dyDescent="0.25">
      <c r="A235" t="s">
        <v>1007</v>
      </c>
      <c r="B235" t="s">
        <v>455</v>
      </c>
      <c r="C235" t="s">
        <v>510</v>
      </c>
      <c r="D235">
        <f>ROUND(ACOS(COS(RADIANS(90-VLOOKUP(B235,Centerpoints!$A$2:$F$259,5,0)))*COS(RADIANS(90-VLOOKUP(C235,Centerpoints!$A$2:$F$259,5,0)))+SIN(RADIANS(90-VLOOKUP(B235,Centerpoints!$A$2:$F$259,5,0)))*SIN(RADIANS(90-VLOOKUP(C235,Centerpoints!$A$2:$F$259,5,0)))*COS(RADIANS(VLOOKUP(B235,Centerpoints!$A$2:$F$259,6,0)-VLOOKUP(C235,Centerpoints!$A$2:$F$259,6,0))))*6371,0)</f>
        <v>640</v>
      </c>
      <c r="E235" t="str">
        <f>IF(ISNA(VLOOKUP(LEFT(A235,LEN(A235)),$N$2:$N$270,1,0)),IF(D235&gt;'Costs and losses lines'!$E$32,"HVDC","HVAC"),"Subsea")</f>
        <v>HVDC</v>
      </c>
      <c r="F235" s="2">
        <f>((HLOOKUP(E235,'Costs and losses lines'!$B$12:$D$14,2,0)*D235)+(HLOOKUP(E235,'Costs and losses lines'!$B$12:$D$14,3,0)*2))*'Costs and losses lines'!$E$24/1000</f>
        <v>363.43997400000001</v>
      </c>
      <c r="G235" s="2">
        <f>ROUND(F235+(F235*0.035*$J$3),0)</f>
        <v>872</v>
      </c>
      <c r="H235">
        <f>ROUND((HLOOKUP(E235,'Costs and losses lines'!$B$12:$D$17,4,0)/10000*D235)+(HLOOKUP(E235,'Costs and losses lines'!$B$12:$D$16,5,0)/100),3)</f>
        <v>3.5000000000000003E-2</v>
      </c>
      <c r="K235" s="9"/>
    </row>
    <row r="236" spans="1:11" x14ac:dyDescent="0.25">
      <c r="A236" t="s">
        <v>712</v>
      </c>
      <c r="B236" t="s">
        <v>435</v>
      </c>
      <c r="C236" t="s">
        <v>464</v>
      </c>
      <c r="D236">
        <f>ROUND(ACOS(COS(RADIANS(90-VLOOKUP(B236,Centerpoints!$A$2:$F$259,5,0)))*COS(RADIANS(90-VLOOKUP(C236,Centerpoints!$A$2:$F$259,5,0)))+SIN(RADIANS(90-VLOOKUP(B236,Centerpoints!$A$2:$F$259,5,0)))*SIN(RADIANS(90-VLOOKUP(C236,Centerpoints!$A$2:$F$259,5,0)))*COS(RADIANS(VLOOKUP(B236,Centerpoints!$A$2:$F$259,6,0)-VLOOKUP(C236,Centerpoints!$A$2:$F$259,6,0))))*6371,0)</f>
        <v>494</v>
      </c>
      <c r="E236" t="str">
        <f>IF(ISNA(VLOOKUP(LEFT(A236,LEN(A236)),$N$2:$N$270,1,0)),IF(D236&gt;'Costs and losses lines'!$E$32,"HVDC","HVAC"),"Subsea")</f>
        <v>Subsea</v>
      </c>
      <c r="F236" s="2">
        <f>((HLOOKUP(E236,'Costs and losses lines'!$B$12:$D$14,2,0)*D236)+(HLOOKUP(E236,'Costs and losses lines'!$B$12:$D$14,3,0)*2))*'Costs and losses lines'!$E$24/1000</f>
        <v>363.6013236</v>
      </c>
      <c r="G236" s="2">
        <f>ROUND(F236+(F236*0.035*$J$3),0)</f>
        <v>873</v>
      </c>
      <c r="H236">
        <f>ROUND((HLOOKUP(E236,'Costs and losses lines'!$B$12:$D$17,4,0)/10000*D236)+(HLOOKUP(E236,'Costs and losses lines'!$B$12:$D$16,5,0)/100),3)</f>
        <v>0.03</v>
      </c>
      <c r="K236" s="9"/>
    </row>
    <row r="237" spans="1:11" x14ac:dyDescent="0.25">
      <c r="A237" t="s">
        <v>1008</v>
      </c>
      <c r="B237" t="s">
        <v>645</v>
      </c>
      <c r="C237" t="s">
        <v>652</v>
      </c>
      <c r="D237">
        <f>ROUND(ACOS(COS(RADIANS(90-VLOOKUP(B237,Centerpoints!$A$2:$F$259,5,0)))*COS(RADIANS(90-VLOOKUP(C237,Centerpoints!$A$2:$F$259,5,0)))+SIN(RADIANS(90-VLOOKUP(B237,Centerpoints!$A$2:$F$259,5,0)))*SIN(RADIANS(90-VLOOKUP(C237,Centerpoints!$A$2:$F$259,5,0)))*COS(RADIANS(VLOOKUP(B237,Centerpoints!$A$2:$F$259,6,0)-VLOOKUP(C237,Centerpoints!$A$2:$F$259,6,0))))*6371,0)</f>
        <v>642</v>
      </c>
      <c r="E237" t="str">
        <f>IF(ISNA(VLOOKUP(LEFT(A237,LEN(A237)),$N$2:$N$270,1,0)),IF(D237&gt;'Costs and losses lines'!$E$32,"HVDC","HVAC"),"Subsea")</f>
        <v>HVDC</v>
      </c>
      <c r="F237" s="2">
        <f>((HLOOKUP(E237,'Costs and losses lines'!$B$12:$D$14,2,0)*D237)+(HLOOKUP(E237,'Costs and losses lines'!$B$12:$D$14,3,0)*2))*'Costs and losses lines'!$E$24/1000</f>
        <v>363.81309494999999</v>
      </c>
      <c r="G237" s="2">
        <f>ROUND(F237+(F237*0.035*$J$3),0)</f>
        <v>873</v>
      </c>
      <c r="H237">
        <f>ROUND((HLOOKUP(E237,'Costs and losses lines'!$B$12:$D$17,4,0)/10000*D237)+(HLOOKUP(E237,'Costs and losses lines'!$B$12:$D$16,5,0)/100),3)</f>
        <v>3.5000000000000003E-2</v>
      </c>
      <c r="K237" s="9"/>
    </row>
    <row r="238" spans="1:11" x14ac:dyDescent="0.25">
      <c r="A238" t="s">
        <v>1009</v>
      </c>
      <c r="B238" t="s">
        <v>584</v>
      </c>
      <c r="C238" t="s">
        <v>591</v>
      </c>
      <c r="D238">
        <f>ROUND(ACOS(COS(RADIANS(90-VLOOKUP(B238,Centerpoints!$A$2:$F$259,5,0)))*COS(RADIANS(90-VLOOKUP(C238,Centerpoints!$A$2:$F$259,5,0)))+SIN(RADIANS(90-VLOOKUP(B238,Centerpoints!$A$2:$F$259,5,0)))*SIN(RADIANS(90-VLOOKUP(C238,Centerpoints!$A$2:$F$259,5,0)))*COS(RADIANS(VLOOKUP(B238,Centerpoints!$A$2:$F$259,6,0)-VLOOKUP(C238,Centerpoints!$A$2:$F$259,6,0))))*6371,0)</f>
        <v>643</v>
      </c>
      <c r="E238" t="str">
        <f>IF(ISNA(VLOOKUP(LEFT(A238,LEN(A238)),$N$2:$N$270,1,0)),IF(D238&gt;'Costs and losses lines'!$E$32,"HVDC","HVAC"),"Subsea")</f>
        <v>HVDC</v>
      </c>
      <c r="F238" s="2">
        <f>((HLOOKUP(E238,'Costs and losses lines'!$B$12:$D$14,2,0)*D238)+(HLOOKUP(E238,'Costs and losses lines'!$B$12:$D$14,3,0)*2))*'Costs and losses lines'!$E$24/1000</f>
        <v>363.99965542500001</v>
      </c>
      <c r="G238" s="2">
        <f>ROUND(F238+(F238*0.035*$J$3),0)</f>
        <v>874</v>
      </c>
      <c r="H238">
        <f>ROUND((HLOOKUP(E238,'Costs and losses lines'!$B$12:$D$17,4,0)/10000*D238)+(HLOOKUP(E238,'Costs and losses lines'!$B$12:$D$16,5,0)/100),3)</f>
        <v>3.5999999999999997E-2</v>
      </c>
      <c r="K238" s="9"/>
    </row>
    <row r="239" spans="1:11" x14ac:dyDescent="0.25">
      <c r="A239" t="s">
        <v>1010</v>
      </c>
      <c r="B239" t="s">
        <v>592</v>
      </c>
      <c r="C239" t="s">
        <v>603</v>
      </c>
      <c r="D239">
        <f>ROUND(ACOS(COS(RADIANS(90-VLOOKUP(B239,Centerpoints!$A$2:$F$259,5,0)))*COS(RADIANS(90-VLOOKUP(C239,Centerpoints!$A$2:$F$259,5,0)))+SIN(RADIANS(90-VLOOKUP(B239,Centerpoints!$A$2:$F$259,5,0)))*SIN(RADIANS(90-VLOOKUP(C239,Centerpoints!$A$2:$F$259,5,0)))*COS(RADIANS(VLOOKUP(B239,Centerpoints!$A$2:$F$259,6,0)-VLOOKUP(C239,Centerpoints!$A$2:$F$259,6,0))))*6371,0)</f>
        <v>650</v>
      </c>
      <c r="E239" t="str">
        <f>IF(ISNA(VLOOKUP(LEFT(A239,LEN(A239)),$N$2:$N$270,1,0)),IF(D239&gt;'Costs and losses lines'!$E$32,"HVDC","HVAC"),"Subsea")</f>
        <v>HVDC</v>
      </c>
      <c r="F239" s="2">
        <f>((HLOOKUP(E239,'Costs and losses lines'!$B$12:$D$14,2,0)*D239)+(HLOOKUP(E239,'Costs and losses lines'!$B$12:$D$14,3,0)*2))*'Costs and losses lines'!$E$24/1000</f>
        <v>365.30557875</v>
      </c>
      <c r="G239" s="2">
        <f>ROUND(F239+(F239*0.035*$J$3),0)</f>
        <v>877</v>
      </c>
      <c r="H239">
        <f>ROUND((HLOOKUP(E239,'Costs and losses lines'!$B$12:$D$17,4,0)/10000*D239)+(HLOOKUP(E239,'Costs and losses lines'!$B$12:$D$16,5,0)/100),3)</f>
        <v>3.5999999999999997E-2</v>
      </c>
      <c r="K239" s="9"/>
    </row>
    <row r="240" spans="1:11" x14ac:dyDescent="0.25">
      <c r="A240" t="s">
        <v>1011</v>
      </c>
      <c r="B240" t="s">
        <v>406</v>
      </c>
      <c r="C240" t="s">
        <v>446</v>
      </c>
      <c r="D240">
        <f>ROUND(ACOS(COS(RADIANS(90-VLOOKUP(B240,Centerpoints!$A$2:$F$259,5,0)))*COS(RADIANS(90-VLOOKUP(C240,Centerpoints!$A$2:$F$259,5,0)))+SIN(RADIANS(90-VLOOKUP(B240,Centerpoints!$A$2:$F$259,5,0)))*SIN(RADIANS(90-VLOOKUP(C240,Centerpoints!$A$2:$F$259,5,0)))*COS(RADIANS(VLOOKUP(B240,Centerpoints!$A$2:$F$259,6,0)-VLOOKUP(C240,Centerpoints!$A$2:$F$259,6,0))))*6371,0)</f>
        <v>652</v>
      </c>
      <c r="E240" t="str">
        <f>IF(ISNA(VLOOKUP(LEFT(A240,LEN(A240)),$N$2:$N$270,1,0)),IF(D240&gt;'Costs and losses lines'!$E$32,"HVDC","HVAC"),"Subsea")</f>
        <v>HVDC</v>
      </c>
      <c r="F240" s="2">
        <f>((HLOOKUP(E240,'Costs and losses lines'!$B$12:$D$14,2,0)*D240)+(HLOOKUP(E240,'Costs and losses lines'!$B$12:$D$14,3,0)*2))*'Costs and losses lines'!$E$24/1000</f>
        <v>365.67869969999998</v>
      </c>
      <c r="G240" s="2">
        <f>ROUND(F240+(F240*0.035*$J$3),0)</f>
        <v>878</v>
      </c>
      <c r="H240">
        <f>ROUND((HLOOKUP(E240,'Costs and losses lines'!$B$12:$D$17,4,0)/10000*D240)+(HLOOKUP(E240,'Costs and losses lines'!$B$12:$D$16,5,0)/100),3)</f>
        <v>3.5999999999999997E-2</v>
      </c>
      <c r="K240" s="9"/>
    </row>
    <row r="241" spans="1:11" x14ac:dyDescent="0.25">
      <c r="A241" t="s">
        <v>1012</v>
      </c>
      <c r="B241" t="s">
        <v>553</v>
      </c>
      <c r="C241" t="s">
        <v>556</v>
      </c>
      <c r="D241">
        <f>ROUND(ACOS(COS(RADIANS(90-VLOOKUP(B241,Centerpoints!$A$2:$F$259,5,0)))*COS(RADIANS(90-VLOOKUP(C241,Centerpoints!$A$2:$F$259,5,0)))+SIN(RADIANS(90-VLOOKUP(B241,Centerpoints!$A$2:$F$259,5,0)))*SIN(RADIANS(90-VLOOKUP(C241,Centerpoints!$A$2:$F$259,5,0)))*COS(RADIANS(VLOOKUP(B241,Centerpoints!$A$2:$F$259,6,0)-VLOOKUP(C241,Centerpoints!$A$2:$F$259,6,0))))*6371,0)</f>
        <v>654</v>
      </c>
      <c r="E241" t="str">
        <f>IF(ISNA(VLOOKUP(LEFT(A241,LEN(A241)),$N$2:$N$270,1,0)),IF(D241&gt;'Costs and losses lines'!$E$32,"HVDC","HVAC"),"Subsea")</f>
        <v>HVDC</v>
      </c>
      <c r="F241" s="2">
        <f>((HLOOKUP(E241,'Costs and losses lines'!$B$12:$D$14,2,0)*D241)+(HLOOKUP(E241,'Costs and losses lines'!$B$12:$D$14,3,0)*2))*'Costs and losses lines'!$E$24/1000</f>
        <v>366.05182065000002</v>
      </c>
      <c r="G241" s="2">
        <f>ROUND(F241+(F241*0.035*$J$3),0)</f>
        <v>879</v>
      </c>
      <c r="H241">
        <f>ROUND((HLOOKUP(E241,'Costs and losses lines'!$B$12:$D$17,4,0)/10000*D241)+(HLOOKUP(E241,'Costs and losses lines'!$B$12:$D$16,5,0)/100),3)</f>
        <v>3.5999999999999997E-2</v>
      </c>
      <c r="K241" s="9"/>
    </row>
    <row r="242" spans="1:11" x14ac:dyDescent="0.25">
      <c r="A242" t="s">
        <v>1013</v>
      </c>
      <c r="B242" t="s">
        <v>611</v>
      </c>
      <c r="C242" t="s">
        <v>492</v>
      </c>
      <c r="D242">
        <f>ROUND(ACOS(COS(RADIANS(90-VLOOKUP(B242,Centerpoints!$A$2:$F$259,5,0)))*COS(RADIANS(90-VLOOKUP(C242,Centerpoints!$A$2:$F$259,5,0)))+SIN(RADIANS(90-VLOOKUP(B242,Centerpoints!$A$2:$F$259,5,0)))*SIN(RADIANS(90-VLOOKUP(C242,Centerpoints!$A$2:$F$259,5,0)))*COS(RADIANS(VLOOKUP(B242,Centerpoints!$A$2:$F$259,6,0)-VLOOKUP(C242,Centerpoints!$A$2:$F$259,6,0))))*6371,0)</f>
        <v>655</v>
      </c>
      <c r="E242" t="str">
        <f>IF(ISNA(VLOOKUP(LEFT(A242,LEN(A242)),$N$2:$N$270,1,0)),IF(D242&gt;'Costs and losses lines'!$E$32,"HVDC","HVAC"),"Subsea")</f>
        <v>HVDC</v>
      </c>
      <c r="F242" s="2">
        <f>((HLOOKUP(E242,'Costs and losses lines'!$B$12:$D$14,2,0)*D242)+(HLOOKUP(E242,'Costs and losses lines'!$B$12:$D$14,3,0)*2))*'Costs and losses lines'!$E$24/1000</f>
        <v>366.23838112499999</v>
      </c>
      <c r="G242" s="2">
        <f>ROUND(F242+(F242*0.035*$J$3),0)</f>
        <v>879</v>
      </c>
      <c r="H242">
        <f>ROUND((HLOOKUP(E242,'Costs and losses lines'!$B$12:$D$17,4,0)/10000*D242)+(HLOOKUP(E242,'Costs and losses lines'!$B$12:$D$16,5,0)/100),3)</f>
        <v>3.5999999999999997E-2</v>
      </c>
      <c r="K242" s="9"/>
    </row>
    <row r="243" spans="1:11" x14ac:dyDescent="0.25">
      <c r="A243" t="s">
        <v>1014</v>
      </c>
      <c r="B243" t="s">
        <v>475</v>
      </c>
      <c r="C243" t="s">
        <v>625</v>
      </c>
      <c r="D243">
        <f>ROUND(ACOS(COS(RADIANS(90-VLOOKUP(B243,Centerpoints!$A$2:$F$259,5,0)))*COS(RADIANS(90-VLOOKUP(C243,Centerpoints!$A$2:$F$259,5,0)))+SIN(RADIANS(90-VLOOKUP(B243,Centerpoints!$A$2:$F$259,5,0)))*SIN(RADIANS(90-VLOOKUP(C243,Centerpoints!$A$2:$F$259,5,0)))*COS(RADIANS(VLOOKUP(B243,Centerpoints!$A$2:$F$259,6,0)-VLOOKUP(C243,Centerpoints!$A$2:$F$259,6,0))))*6371,0)</f>
        <v>657</v>
      </c>
      <c r="E243" t="str">
        <f>IF(ISNA(VLOOKUP(LEFT(A243,LEN(A243)),$N$2:$N$270,1,0)),IF(D243&gt;'Costs and losses lines'!$E$32,"HVDC","HVAC"),"Subsea")</f>
        <v>HVDC</v>
      </c>
      <c r="F243" s="2">
        <f>((HLOOKUP(E243,'Costs and losses lines'!$B$12:$D$14,2,0)*D243)+(HLOOKUP(E243,'Costs and losses lines'!$B$12:$D$14,3,0)*2))*'Costs and losses lines'!$E$24/1000</f>
        <v>366.61150207499998</v>
      </c>
      <c r="G243" s="2">
        <f>ROUND(F243+(F243*0.035*$J$3),0)</f>
        <v>880</v>
      </c>
      <c r="H243">
        <f>ROUND((HLOOKUP(E243,'Costs and losses lines'!$B$12:$D$17,4,0)/10000*D243)+(HLOOKUP(E243,'Costs and losses lines'!$B$12:$D$16,5,0)/100),3)</f>
        <v>3.5999999999999997E-2</v>
      </c>
      <c r="K243" s="9"/>
    </row>
    <row r="244" spans="1:11" x14ac:dyDescent="0.25">
      <c r="A244" t="s">
        <v>1015</v>
      </c>
      <c r="B244" t="s">
        <v>569</v>
      </c>
      <c r="C244" t="s">
        <v>638</v>
      </c>
      <c r="D244">
        <f>ROUND(ACOS(COS(RADIANS(90-VLOOKUP(B244,Centerpoints!$A$2:$F$259,5,0)))*COS(RADIANS(90-VLOOKUP(C244,Centerpoints!$A$2:$F$259,5,0)))+SIN(RADIANS(90-VLOOKUP(B244,Centerpoints!$A$2:$F$259,5,0)))*SIN(RADIANS(90-VLOOKUP(C244,Centerpoints!$A$2:$F$259,5,0)))*COS(RADIANS(VLOOKUP(B244,Centerpoints!$A$2:$F$259,6,0)-VLOOKUP(C244,Centerpoints!$A$2:$F$259,6,0))))*6371,0)</f>
        <v>657</v>
      </c>
      <c r="E244" t="str">
        <f>IF(ISNA(VLOOKUP(LEFT(A244,LEN(A244)),$N$2:$N$270,1,0)),IF(D244&gt;'Costs and losses lines'!$E$32,"HVDC","HVAC"),"Subsea")</f>
        <v>HVDC</v>
      </c>
      <c r="F244" s="2">
        <f>((HLOOKUP(E244,'Costs and losses lines'!$B$12:$D$14,2,0)*D244)+(HLOOKUP(E244,'Costs and losses lines'!$B$12:$D$14,3,0)*2))*'Costs and losses lines'!$E$24/1000</f>
        <v>366.61150207499998</v>
      </c>
      <c r="G244" s="2">
        <f>ROUND(F244+(F244*0.035*$J$3),0)</f>
        <v>880</v>
      </c>
      <c r="H244">
        <f>ROUND((HLOOKUP(E244,'Costs and losses lines'!$B$12:$D$17,4,0)/10000*D244)+(HLOOKUP(E244,'Costs and losses lines'!$B$12:$D$16,5,0)/100),3)</f>
        <v>3.5999999999999997E-2</v>
      </c>
      <c r="K244" s="9"/>
    </row>
    <row r="245" spans="1:11" x14ac:dyDescent="0.25">
      <c r="A245" t="s">
        <v>1016</v>
      </c>
      <c r="B245" t="s">
        <v>637</v>
      </c>
      <c r="C245" t="s">
        <v>649</v>
      </c>
      <c r="D245">
        <f>ROUND(ACOS(COS(RADIANS(90-VLOOKUP(B245,Centerpoints!$A$2:$F$259,5,0)))*COS(RADIANS(90-VLOOKUP(C245,Centerpoints!$A$2:$F$259,5,0)))+SIN(RADIANS(90-VLOOKUP(B245,Centerpoints!$A$2:$F$259,5,0)))*SIN(RADIANS(90-VLOOKUP(C245,Centerpoints!$A$2:$F$259,5,0)))*COS(RADIANS(VLOOKUP(B245,Centerpoints!$A$2:$F$259,6,0)-VLOOKUP(C245,Centerpoints!$A$2:$F$259,6,0))))*6371,0)</f>
        <v>658</v>
      </c>
      <c r="E245" t="str">
        <f>IF(ISNA(VLOOKUP(LEFT(A245,LEN(A245)),$N$2:$N$270,1,0)),IF(D245&gt;'Costs and losses lines'!$E$32,"HVDC","HVAC"),"Subsea")</f>
        <v>HVDC</v>
      </c>
      <c r="F245" s="2">
        <f>((HLOOKUP(E245,'Costs and losses lines'!$B$12:$D$14,2,0)*D245)+(HLOOKUP(E245,'Costs and losses lines'!$B$12:$D$14,3,0)*2))*'Costs and losses lines'!$E$24/1000</f>
        <v>366.79806255</v>
      </c>
      <c r="G245" s="2">
        <f>ROUND(F245+(F245*0.035*$J$3),0)</f>
        <v>880</v>
      </c>
      <c r="H245">
        <f>ROUND((HLOOKUP(E245,'Costs and losses lines'!$B$12:$D$17,4,0)/10000*D245)+(HLOOKUP(E245,'Costs and losses lines'!$B$12:$D$16,5,0)/100),3)</f>
        <v>3.5999999999999997E-2</v>
      </c>
      <c r="K245" s="9"/>
    </row>
    <row r="246" spans="1:11" x14ac:dyDescent="0.25">
      <c r="A246" t="s">
        <v>1017</v>
      </c>
      <c r="B246" t="s">
        <v>632</v>
      </c>
      <c r="C246" t="s">
        <v>650</v>
      </c>
      <c r="D246">
        <f>ROUND(ACOS(COS(RADIANS(90-VLOOKUP(B246,Centerpoints!$A$2:$F$259,5,0)))*COS(RADIANS(90-VLOOKUP(C246,Centerpoints!$A$2:$F$259,5,0)))+SIN(RADIANS(90-VLOOKUP(B246,Centerpoints!$A$2:$F$259,5,0)))*SIN(RADIANS(90-VLOOKUP(C246,Centerpoints!$A$2:$F$259,5,0)))*COS(RADIANS(VLOOKUP(B246,Centerpoints!$A$2:$F$259,6,0)-VLOOKUP(C246,Centerpoints!$A$2:$F$259,6,0))))*6371,0)</f>
        <v>662</v>
      </c>
      <c r="E246" t="str">
        <f>IF(ISNA(VLOOKUP(LEFT(A246,LEN(A246)),$N$2:$N$270,1,0)),IF(D246&gt;'Costs and losses lines'!$E$32,"HVDC","HVAC"),"Subsea")</f>
        <v>HVDC</v>
      </c>
      <c r="F246" s="2">
        <f>((HLOOKUP(E246,'Costs and losses lines'!$B$12:$D$14,2,0)*D246)+(HLOOKUP(E246,'Costs and losses lines'!$B$12:$D$14,3,0)*2))*'Costs and losses lines'!$E$24/1000</f>
        <v>367.54430444999997</v>
      </c>
      <c r="G246" s="2">
        <f>ROUND(F246+(F246*0.035*$J$3),0)</f>
        <v>882</v>
      </c>
      <c r="H246">
        <f>ROUND((HLOOKUP(E246,'Costs and losses lines'!$B$12:$D$17,4,0)/10000*D246)+(HLOOKUP(E246,'Costs and losses lines'!$B$12:$D$16,5,0)/100),3)</f>
        <v>3.5999999999999997E-2</v>
      </c>
      <c r="K246" s="9"/>
    </row>
    <row r="247" spans="1:11" x14ac:dyDescent="0.25">
      <c r="A247" t="s">
        <v>1018</v>
      </c>
      <c r="B247" t="s">
        <v>646</v>
      </c>
      <c r="C247" t="s">
        <v>648</v>
      </c>
      <c r="D247">
        <f>ROUND(ACOS(COS(RADIANS(90-VLOOKUP(B247,Centerpoints!$A$2:$F$259,5,0)))*COS(RADIANS(90-VLOOKUP(C247,Centerpoints!$A$2:$F$259,5,0)))+SIN(RADIANS(90-VLOOKUP(B247,Centerpoints!$A$2:$F$259,5,0)))*SIN(RADIANS(90-VLOOKUP(C247,Centerpoints!$A$2:$F$259,5,0)))*COS(RADIANS(VLOOKUP(B247,Centerpoints!$A$2:$F$259,6,0)-VLOOKUP(C247,Centerpoints!$A$2:$F$259,6,0))))*6371,0)</f>
        <v>662</v>
      </c>
      <c r="E247" t="str">
        <f>IF(ISNA(VLOOKUP(LEFT(A247,LEN(A247)),$N$2:$N$270,1,0)),IF(D247&gt;'Costs and losses lines'!$E$32,"HVDC","HVAC"),"Subsea")</f>
        <v>HVDC</v>
      </c>
      <c r="F247" s="2">
        <f>((HLOOKUP(E247,'Costs and losses lines'!$B$12:$D$14,2,0)*D247)+(HLOOKUP(E247,'Costs and losses lines'!$B$12:$D$14,3,0)*2))*'Costs and losses lines'!$E$24/1000</f>
        <v>367.54430444999997</v>
      </c>
      <c r="G247" s="2">
        <f>ROUND(F247+(F247*0.035*$J$3),0)</f>
        <v>882</v>
      </c>
      <c r="H247">
        <f>ROUND((HLOOKUP(E247,'Costs and losses lines'!$B$12:$D$17,4,0)/10000*D247)+(HLOOKUP(E247,'Costs and losses lines'!$B$12:$D$16,5,0)/100),3)</f>
        <v>3.5999999999999997E-2</v>
      </c>
      <c r="K247" s="9"/>
    </row>
    <row r="248" spans="1:11" x14ac:dyDescent="0.25">
      <c r="A248" t="s">
        <v>1019</v>
      </c>
      <c r="B248" t="s">
        <v>465</v>
      </c>
      <c r="C248" t="s">
        <v>545</v>
      </c>
      <c r="D248">
        <f>ROUND(ACOS(COS(RADIANS(90-VLOOKUP(B248,Centerpoints!$A$2:$F$259,5,0)))*COS(RADIANS(90-VLOOKUP(C248,Centerpoints!$A$2:$F$259,5,0)))+SIN(RADIANS(90-VLOOKUP(B248,Centerpoints!$A$2:$F$259,5,0)))*SIN(RADIANS(90-VLOOKUP(C248,Centerpoints!$A$2:$F$259,5,0)))*COS(RADIANS(VLOOKUP(B248,Centerpoints!$A$2:$F$259,6,0)-VLOOKUP(C248,Centerpoints!$A$2:$F$259,6,0))))*6371,0)</f>
        <v>665</v>
      </c>
      <c r="E248" t="str">
        <f>IF(ISNA(VLOOKUP(LEFT(A248,LEN(A248)),$N$2:$N$270,1,0)),IF(D248&gt;'Costs and losses lines'!$E$32,"HVDC","HVAC"),"Subsea")</f>
        <v>HVDC</v>
      </c>
      <c r="F248" s="2">
        <f>((HLOOKUP(E248,'Costs and losses lines'!$B$12:$D$14,2,0)*D248)+(HLOOKUP(E248,'Costs and losses lines'!$B$12:$D$14,3,0)*2))*'Costs and losses lines'!$E$24/1000</f>
        <v>368.10398587500003</v>
      </c>
      <c r="G248" s="2">
        <f>ROUND(F248+(F248*0.035*$J$3),0)</f>
        <v>883</v>
      </c>
      <c r="H248">
        <f>ROUND((HLOOKUP(E248,'Costs and losses lines'!$B$12:$D$17,4,0)/10000*D248)+(HLOOKUP(E248,'Costs and losses lines'!$B$12:$D$16,5,0)/100),3)</f>
        <v>3.5999999999999997E-2</v>
      </c>
      <c r="K248" s="9"/>
    </row>
    <row r="249" spans="1:11" x14ac:dyDescent="0.25">
      <c r="A249" t="s">
        <v>1020</v>
      </c>
      <c r="B249" t="s">
        <v>583</v>
      </c>
      <c r="C249" t="s">
        <v>595</v>
      </c>
      <c r="D249">
        <f>ROUND(ACOS(COS(RADIANS(90-VLOOKUP(B249,Centerpoints!$A$2:$F$259,5,0)))*COS(RADIANS(90-VLOOKUP(C249,Centerpoints!$A$2:$F$259,5,0)))+SIN(RADIANS(90-VLOOKUP(B249,Centerpoints!$A$2:$F$259,5,0)))*SIN(RADIANS(90-VLOOKUP(C249,Centerpoints!$A$2:$F$259,5,0)))*COS(RADIANS(VLOOKUP(B249,Centerpoints!$A$2:$F$259,6,0)-VLOOKUP(C249,Centerpoints!$A$2:$F$259,6,0))))*6371,0)</f>
        <v>666</v>
      </c>
      <c r="E249" t="str">
        <f>IF(ISNA(VLOOKUP(LEFT(A249,LEN(A249)),$N$2:$N$270,1,0)),IF(D249&gt;'Costs and losses lines'!$E$32,"HVDC","HVAC"),"Subsea")</f>
        <v>HVDC</v>
      </c>
      <c r="F249" s="2">
        <f>((HLOOKUP(E249,'Costs and losses lines'!$B$12:$D$14,2,0)*D249)+(HLOOKUP(E249,'Costs and losses lines'!$B$12:$D$14,3,0)*2))*'Costs and losses lines'!$E$24/1000</f>
        <v>368.29054634999994</v>
      </c>
      <c r="G249" s="2">
        <f>ROUND(F249+(F249*0.035*$J$3),0)</f>
        <v>884</v>
      </c>
      <c r="H249">
        <f>ROUND((HLOOKUP(E249,'Costs and losses lines'!$B$12:$D$17,4,0)/10000*D249)+(HLOOKUP(E249,'Costs and losses lines'!$B$12:$D$16,5,0)/100),3)</f>
        <v>3.5999999999999997E-2</v>
      </c>
      <c r="K249" s="9"/>
    </row>
    <row r="250" spans="1:11" x14ac:dyDescent="0.25">
      <c r="A250" t="s">
        <v>1021</v>
      </c>
      <c r="B250" t="s">
        <v>458</v>
      </c>
      <c r="C250" t="s">
        <v>539</v>
      </c>
      <c r="D250">
        <f>ROUND(ACOS(COS(RADIANS(90-VLOOKUP(B250,Centerpoints!$A$2:$F$259,5,0)))*COS(RADIANS(90-VLOOKUP(C250,Centerpoints!$A$2:$F$259,5,0)))+SIN(RADIANS(90-VLOOKUP(B250,Centerpoints!$A$2:$F$259,5,0)))*SIN(RADIANS(90-VLOOKUP(C250,Centerpoints!$A$2:$F$259,5,0)))*COS(RADIANS(VLOOKUP(B250,Centerpoints!$A$2:$F$259,6,0)-VLOOKUP(C250,Centerpoints!$A$2:$F$259,6,0))))*6371,0)</f>
        <v>669</v>
      </c>
      <c r="E250" t="str">
        <f>IF(ISNA(VLOOKUP(LEFT(A250,LEN(A250)),$N$2:$N$270,1,0)),IF(D250&gt;'Costs and losses lines'!$E$32,"HVDC","HVAC"),"Subsea")</f>
        <v>HVDC</v>
      </c>
      <c r="F250" s="2">
        <f>((HLOOKUP(E250,'Costs and losses lines'!$B$12:$D$14,2,0)*D250)+(HLOOKUP(E250,'Costs and losses lines'!$B$12:$D$14,3,0)*2))*'Costs and losses lines'!$E$24/1000</f>
        <v>368.85022777499995</v>
      </c>
      <c r="G250" s="2">
        <f>ROUND(F250+(F250*0.035*$J$3),0)</f>
        <v>885</v>
      </c>
      <c r="H250">
        <f>ROUND((HLOOKUP(E250,'Costs and losses lines'!$B$12:$D$17,4,0)/10000*D250)+(HLOOKUP(E250,'Costs and losses lines'!$B$12:$D$16,5,0)/100),3)</f>
        <v>3.5999999999999997E-2</v>
      </c>
      <c r="K250" s="9"/>
    </row>
    <row r="251" spans="1:11" x14ac:dyDescent="0.25">
      <c r="A251" t="s">
        <v>1022</v>
      </c>
      <c r="B251" t="s">
        <v>528</v>
      </c>
      <c r="C251" t="s">
        <v>446</v>
      </c>
      <c r="D251">
        <f>ROUND(ACOS(COS(RADIANS(90-VLOOKUP(B251,Centerpoints!$A$2:$F$259,5,0)))*COS(RADIANS(90-VLOOKUP(C251,Centerpoints!$A$2:$F$259,5,0)))+SIN(RADIANS(90-VLOOKUP(B251,Centerpoints!$A$2:$F$259,5,0)))*SIN(RADIANS(90-VLOOKUP(C251,Centerpoints!$A$2:$F$259,5,0)))*COS(RADIANS(VLOOKUP(B251,Centerpoints!$A$2:$F$259,6,0)-VLOOKUP(C251,Centerpoints!$A$2:$F$259,6,0))))*6371,0)</f>
        <v>669</v>
      </c>
      <c r="E251" t="str">
        <f>IF(ISNA(VLOOKUP(LEFT(A251,LEN(A251)),$N$2:$N$270,1,0)),IF(D251&gt;'Costs and losses lines'!$E$32,"HVDC","HVAC"),"Subsea")</f>
        <v>HVDC</v>
      </c>
      <c r="F251" s="2">
        <f>((HLOOKUP(E251,'Costs and losses lines'!$B$12:$D$14,2,0)*D251)+(HLOOKUP(E251,'Costs and losses lines'!$B$12:$D$14,3,0)*2))*'Costs and losses lines'!$E$24/1000</f>
        <v>368.85022777499995</v>
      </c>
      <c r="G251" s="2">
        <f>ROUND(F251+(F251*0.035*$J$3),0)</f>
        <v>885</v>
      </c>
      <c r="H251">
        <f>ROUND((HLOOKUP(E251,'Costs and losses lines'!$B$12:$D$17,4,0)/10000*D251)+(HLOOKUP(E251,'Costs and losses lines'!$B$12:$D$16,5,0)/100),3)</f>
        <v>3.5999999999999997E-2</v>
      </c>
      <c r="K251" s="9"/>
    </row>
    <row r="252" spans="1:11" x14ac:dyDescent="0.25">
      <c r="A252" t="s">
        <v>1023</v>
      </c>
      <c r="B252" t="s">
        <v>643</v>
      </c>
      <c r="C252" t="s">
        <v>645</v>
      </c>
      <c r="D252">
        <f>ROUND(ACOS(COS(RADIANS(90-VLOOKUP(B252,Centerpoints!$A$2:$F$259,5,0)))*COS(RADIANS(90-VLOOKUP(C252,Centerpoints!$A$2:$F$259,5,0)))+SIN(RADIANS(90-VLOOKUP(B252,Centerpoints!$A$2:$F$259,5,0)))*SIN(RADIANS(90-VLOOKUP(C252,Centerpoints!$A$2:$F$259,5,0)))*COS(RADIANS(VLOOKUP(B252,Centerpoints!$A$2:$F$259,6,0)-VLOOKUP(C252,Centerpoints!$A$2:$F$259,6,0))))*6371,0)</f>
        <v>669</v>
      </c>
      <c r="E252" t="str">
        <f>IF(ISNA(VLOOKUP(LEFT(A252,LEN(A252)),$N$2:$N$270,1,0)),IF(D252&gt;'Costs and losses lines'!$E$32,"HVDC","HVAC"),"Subsea")</f>
        <v>HVDC</v>
      </c>
      <c r="F252" s="2">
        <f>((HLOOKUP(E252,'Costs and losses lines'!$B$12:$D$14,2,0)*D252)+(HLOOKUP(E252,'Costs and losses lines'!$B$12:$D$14,3,0)*2))*'Costs and losses lines'!$E$24/1000</f>
        <v>368.85022777499995</v>
      </c>
      <c r="G252" s="2">
        <f>ROUND(F252+(F252*0.035*$J$3),0)</f>
        <v>885</v>
      </c>
      <c r="H252">
        <f>ROUND((HLOOKUP(E252,'Costs and losses lines'!$B$12:$D$17,4,0)/10000*D252)+(HLOOKUP(E252,'Costs and losses lines'!$B$12:$D$16,5,0)/100),3)</f>
        <v>3.5999999999999997E-2</v>
      </c>
      <c r="K252" s="9"/>
    </row>
    <row r="253" spans="1:11" x14ac:dyDescent="0.25">
      <c r="A253" t="s">
        <v>1024</v>
      </c>
      <c r="B253" t="s">
        <v>466</v>
      </c>
      <c r="C253" t="s">
        <v>532</v>
      </c>
      <c r="D253">
        <f>ROUND(ACOS(COS(RADIANS(90-VLOOKUP(B253,Centerpoints!$A$2:$F$259,5,0)))*COS(RADIANS(90-VLOOKUP(C253,Centerpoints!$A$2:$F$259,5,0)))+SIN(RADIANS(90-VLOOKUP(B253,Centerpoints!$A$2:$F$259,5,0)))*SIN(RADIANS(90-VLOOKUP(C253,Centerpoints!$A$2:$F$259,5,0)))*COS(RADIANS(VLOOKUP(B253,Centerpoints!$A$2:$F$259,6,0)-VLOOKUP(C253,Centerpoints!$A$2:$F$259,6,0))))*6371,0)</f>
        <v>671</v>
      </c>
      <c r="E253" t="str">
        <f>IF(ISNA(VLOOKUP(LEFT(A253,LEN(A253)),$N$2:$N$270,1,0)),IF(D253&gt;'Costs and losses lines'!$E$32,"HVDC","HVAC"),"Subsea")</f>
        <v>HVDC</v>
      </c>
      <c r="F253" s="2">
        <f>((HLOOKUP(E253,'Costs and losses lines'!$B$12:$D$14,2,0)*D253)+(HLOOKUP(E253,'Costs and losses lines'!$B$12:$D$14,3,0)*2))*'Costs and losses lines'!$E$24/1000</f>
        <v>369.22334872499999</v>
      </c>
      <c r="G253" s="2">
        <f>ROUND(F253+(F253*0.035*$J$3),0)</f>
        <v>886</v>
      </c>
      <c r="H253">
        <f>ROUND((HLOOKUP(E253,'Costs and losses lines'!$B$12:$D$17,4,0)/10000*D253)+(HLOOKUP(E253,'Costs and losses lines'!$B$12:$D$16,5,0)/100),3)</f>
        <v>3.5999999999999997E-2</v>
      </c>
      <c r="K253" s="9"/>
    </row>
    <row r="254" spans="1:11" x14ac:dyDescent="0.25">
      <c r="A254" t="s">
        <v>1025</v>
      </c>
      <c r="B254" t="s">
        <v>568</v>
      </c>
      <c r="C254" t="s">
        <v>570</v>
      </c>
      <c r="D254">
        <f>ROUND(ACOS(COS(RADIANS(90-VLOOKUP(B254,Centerpoints!$A$2:$F$259,5,0)))*COS(RADIANS(90-VLOOKUP(C254,Centerpoints!$A$2:$F$259,5,0)))+SIN(RADIANS(90-VLOOKUP(B254,Centerpoints!$A$2:$F$259,5,0)))*SIN(RADIANS(90-VLOOKUP(C254,Centerpoints!$A$2:$F$259,5,0)))*COS(RADIANS(VLOOKUP(B254,Centerpoints!$A$2:$F$259,6,0)-VLOOKUP(C254,Centerpoints!$A$2:$F$259,6,0))))*6371,0)</f>
        <v>674</v>
      </c>
      <c r="E254" t="str">
        <f>IF(ISNA(VLOOKUP(LEFT(A254,LEN(A254)),$N$2:$N$270,1,0)),IF(D254&gt;'Costs and losses lines'!$E$32,"HVDC","HVAC"),"Subsea")</f>
        <v>HVDC</v>
      </c>
      <c r="F254" s="2">
        <f>((HLOOKUP(E254,'Costs and losses lines'!$B$12:$D$14,2,0)*D254)+(HLOOKUP(E254,'Costs and losses lines'!$B$12:$D$14,3,0)*2))*'Costs and losses lines'!$E$24/1000</f>
        <v>369.78303015</v>
      </c>
      <c r="G254" s="2">
        <f>ROUND(F254+(F254*0.035*$J$3),0)</f>
        <v>887</v>
      </c>
      <c r="H254">
        <f>ROUND((HLOOKUP(E254,'Costs and losses lines'!$B$12:$D$17,4,0)/10000*D254)+(HLOOKUP(E254,'Costs and losses lines'!$B$12:$D$16,5,0)/100),3)</f>
        <v>3.6999999999999998E-2</v>
      </c>
      <c r="K254" s="9"/>
    </row>
    <row r="255" spans="1:11" x14ac:dyDescent="0.25">
      <c r="A255" t="s">
        <v>1026</v>
      </c>
      <c r="B255" t="s">
        <v>405</v>
      </c>
      <c r="C255" t="s">
        <v>622</v>
      </c>
      <c r="D255">
        <f>ROUND(ACOS(COS(RADIANS(90-VLOOKUP(B255,Centerpoints!$A$2:$F$259,5,0)))*COS(RADIANS(90-VLOOKUP(C255,Centerpoints!$A$2:$F$259,5,0)))+SIN(RADIANS(90-VLOOKUP(B255,Centerpoints!$A$2:$F$259,5,0)))*SIN(RADIANS(90-VLOOKUP(C255,Centerpoints!$A$2:$F$259,5,0)))*COS(RADIANS(VLOOKUP(B255,Centerpoints!$A$2:$F$259,6,0)-VLOOKUP(C255,Centerpoints!$A$2:$F$259,6,0))))*6371,0)</f>
        <v>675</v>
      </c>
      <c r="E255" t="str">
        <f>IF(ISNA(VLOOKUP(LEFT(A255,LEN(A255)),$N$2:$N$270,1,0)),IF(D255&gt;'Costs and losses lines'!$E$32,"HVDC","HVAC"),"Subsea")</f>
        <v>HVDC</v>
      </c>
      <c r="F255" s="2">
        <f>((HLOOKUP(E255,'Costs and losses lines'!$B$12:$D$14,2,0)*D255)+(HLOOKUP(E255,'Costs and losses lines'!$B$12:$D$14,3,0)*2))*'Costs and losses lines'!$E$24/1000</f>
        <v>369.96959062500002</v>
      </c>
      <c r="G255" s="2">
        <f>ROUND(F255+(F255*0.035*$J$3),0)</f>
        <v>888</v>
      </c>
      <c r="H255">
        <f>ROUND((HLOOKUP(E255,'Costs and losses lines'!$B$12:$D$17,4,0)/10000*D255)+(HLOOKUP(E255,'Costs and losses lines'!$B$12:$D$16,5,0)/100),3)</f>
        <v>3.6999999999999998E-2</v>
      </c>
      <c r="K255" s="9"/>
    </row>
    <row r="256" spans="1:11" x14ac:dyDescent="0.25">
      <c r="A256" t="s">
        <v>1027</v>
      </c>
      <c r="B256" t="s">
        <v>581</v>
      </c>
      <c r="C256" t="s">
        <v>610</v>
      </c>
      <c r="D256">
        <f>ROUND(ACOS(COS(RADIANS(90-VLOOKUP(B256,Centerpoints!$A$2:$F$259,5,0)))*COS(RADIANS(90-VLOOKUP(C256,Centerpoints!$A$2:$F$259,5,0)))+SIN(RADIANS(90-VLOOKUP(B256,Centerpoints!$A$2:$F$259,5,0)))*SIN(RADIANS(90-VLOOKUP(C256,Centerpoints!$A$2:$F$259,5,0)))*COS(RADIANS(VLOOKUP(B256,Centerpoints!$A$2:$F$259,6,0)-VLOOKUP(C256,Centerpoints!$A$2:$F$259,6,0))))*6371,0)</f>
        <v>677</v>
      </c>
      <c r="E256" t="str">
        <f>IF(ISNA(VLOOKUP(LEFT(A256,LEN(A256)),$N$2:$N$270,1,0)),IF(D256&gt;'Costs and losses lines'!$E$32,"HVDC","HVAC"),"Subsea")</f>
        <v>HVDC</v>
      </c>
      <c r="F256" s="2">
        <f>((HLOOKUP(E256,'Costs and losses lines'!$B$12:$D$14,2,0)*D256)+(HLOOKUP(E256,'Costs and losses lines'!$B$12:$D$14,3,0)*2))*'Costs and losses lines'!$E$24/1000</f>
        <v>370.34271157499995</v>
      </c>
      <c r="G256" s="2">
        <f>ROUND(F256+(F256*0.035*$J$3),0)</f>
        <v>889</v>
      </c>
      <c r="H256">
        <f>ROUND((HLOOKUP(E256,'Costs and losses lines'!$B$12:$D$17,4,0)/10000*D256)+(HLOOKUP(E256,'Costs and losses lines'!$B$12:$D$16,5,0)/100),3)</f>
        <v>3.6999999999999998E-2</v>
      </c>
      <c r="K256" s="9"/>
    </row>
    <row r="257" spans="1:11" x14ac:dyDescent="0.25">
      <c r="A257" t="s">
        <v>722</v>
      </c>
      <c r="B257" t="s">
        <v>431</v>
      </c>
      <c r="C257" t="s">
        <v>527</v>
      </c>
      <c r="D257">
        <f>ROUND(ACOS(COS(RADIANS(90-VLOOKUP(B257,Centerpoints!$A$2:$F$259,5,0)))*COS(RADIANS(90-VLOOKUP(C257,Centerpoints!$A$2:$F$259,5,0)))+SIN(RADIANS(90-VLOOKUP(B257,Centerpoints!$A$2:$F$259,5,0)))*SIN(RADIANS(90-VLOOKUP(C257,Centerpoints!$A$2:$F$259,5,0)))*COS(RADIANS(VLOOKUP(B257,Centerpoints!$A$2:$F$259,6,0)-VLOOKUP(C257,Centerpoints!$A$2:$F$259,6,0))))*6371,0)</f>
        <v>525</v>
      </c>
      <c r="E257" t="str">
        <f>IF(ISNA(VLOOKUP(LEFT(A257,LEN(A257)),$N$2:$N$270,1,0)),IF(D257&gt;'Costs and losses lines'!$E$32,"HVDC","HVAC"),"Subsea")</f>
        <v>Subsea</v>
      </c>
      <c r="F257" s="2">
        <f>((HLOOKUP(E257,'Costs and losses lines'!$B$12:$D$14,2,0)*D257)+(HLOOKUP(E257,'Costs and losses lines'!$B$12:$D$14,3,0)*2))*'Costs and losses lines'!$E$24/1000</f>
        <v>371.10408000000001</v>
      </c>
      <c r="G257" s="2">
        <f>ROUND(F257+(F257*0.035*$J$3),0)</f>
        <v>891</v>
      </c>
      <c r="H257">
        <f>ROUND((HLOOKUP(E257,'Costs and losses lines'!$B$12:$D$17,4,0)/10000*D257)+(HLOOKUP(E257,'Costs and losses lines'!$B$12:$D$16,5,0)/100),3)</f>
        <v>3.1E-2</v>
      </c>
      <c r="K257" s="9"/>
    </row>
    <row r="258" spans="1:11" x14ac:dyDescent="0.25">
      <c r="A258" t="s">
        <v>1028</v>
      </c>
      <c r="B258" t="s">
        <v>528</v>
      </c>
      <c r="C258" t="s">
        <v>462</v>
      </c>
      <c r="D258">
        <f>ROUND(ACOS(COS(RADIANS(90-VLOOKUP(B258,Centerpoints!$A$2:$F$259,5,0)))*COS(RADIANS(90-VLOOKUP(C258,Centerpoints!$A$2:$F$259,5,0)))+SIN(RADIANS(90-VLOOKUP(B258,Centerpoints!$A$2:$F$259,5,0)))*SIN(RADIANS(90-VLOOKUP(C258,Centerpoints!$A$2:$F$259,5,0)))*COS(RADIANS(VLOOKUP(B258,Centerpoints!$A$2:$F$259,6,0)-VLOOKUP(C258,Centerpoints!$A$2:$F$259,6,0))))*6371,0)</f>
        <v>684</v>
      </c>
      <c r="E258" t="str">
        <f>IF(ISNA(VLOOKUP(LEFT(A258,LEN(A258)),$N$2:$N$270,1,0)),IF(D258&gt;'Costs and losses lines'!$E$32,"HVDC","HVAC"),"Subsea")</f>
        <v>HVDC</v>
      </c>
      <c r="F258" s="2">
        <f>((HLOOKUP(E258,'Costs and losses lines'!$B$12:$D$14,2,0)*D258)+(HLOOKUP(E258,'Costs and losses lines'!$B$12:$D$14,3,0)*2))*'Costs and losses lines'!$E$24/1000</f>
        <v>371.64863489999999</v>
      </c>
      <c r="G258" s="2">
        <f>ROUND(F258+(F258*0.035*$J$3),0)</f>
        <v>892</v>
      </c>
      <c r="H258">
        <f>ROUND((HLOOKUP(E258,'Costs and losses lines'!$B$12:$D$17,4,0)/10000*D258)+(HLOOKUP(E258,'Costs and losses lines'!$B$12:$D$16,5,0)/100),3)</f>
        <v>3.6999999999999998E-2</v>
      </c>
      <c r="K258" s="9"/>
    </row>
    <row r="259" spans="1:11" x14ac:dyDescent="0.25">
      <c r="A259" t="s">
        <v>1029</v>
      </c>
      <c r="B259" t="s">
        <v>468</v>
      </c>
      <c r="C259" t="s">
        <v>531</v>
      </c>
      <c r="D259">
        <f>ROUND(ACOS(COS(RADIANS(90-VLOOKUP(B259,Centerpoints!$A$2:$F$259,5,0)))*COS(RADIANS(90-VLOOKUP(C259,Centerpoints!$A$2:$F$259,5,0)))+SIN(RADIANS(90-VLOOKUP(B259,Centerpoints!$A$2:$F$259,5,0)))*SIN(RADIANS(90-VLOOKUP(C259,Centerpoints!$A$2:$F$259,5,0)))*COS(RADIANS(VLOOKUP(B259,Centerpoints!$A$2:$F$259,6,0)-VLOOKUP(C259,Centerpoints!$A$2:$F$259,6,0))))*6371,0)</f>
        <v>685</v>
      </c>
      <c r="E259" t="str">
        <f>IF(ISNA(VLOOKUP(LEFT(A259,LEN(A259)),$N$2:$N$270,1,0)),IF(D259&gt;'Costs and losses lines'!$E$32,"HVDC","HVAC"),"Subsea")</f>
        <v>HVDC</v>
      </c>
      <c r="F259" s="2">
        <f>((HLOOKUP(E259,'Costs and losses lines'!$B$12:$D$14,2,0)*D259)+(HLOOKUP(E259,'Costs and losses lines'!$B$12:$D$14,3,0)*2))*'Costs and losses lines'!$E$24/1000</f>
        <v>371.83519537500001</v>
      </c>
      <c r="G259" s="2">
        <f>ROUND(F259+(F259*0.035*$J$3),0)</f>
        <v>892</v>
      </c>
      <c r="H259">
        <f>ROUND((HLOOKUP(E259,'Costs and losses lines'!$B$12:$D$17,4,0)/10000*D259)+(HLOOKUP(E259,'Costs and losses lines'!$B$12:$D$16,5,0)/100),3)</f>
        <v>3.6999999999999998E-2</v>
      </c>
      <c r="K259" s="9"/>
    </row>
    <row r="260" spans="1:11" x14ac:dyDescent="0.25">
      <c r="A260" t="s">
        <v>1030</v>
      </c>
      <c r="B260" t="s">
        <v>438</v>
      </c>
      <c r="C260" t="s">
        <v>524</v>
      </c>
      <c r="D260">
        <f>ROUND(ACOS(COS(RADIANS(90-VLOOKUP(B260,Centerpoints!$A$2:$F$259,5,0)))*COS(RADIANS(90-VLOOKUP(C260,Centerpoints!$A$2:$F$259,5,0)))+SIN(RADIANS(90-VLOOKUP(B260,Centerpoints!$A$2:$F$259,5,0)))*SIN(RADIANS(90-VLOOKUP(C260,Centerpoints!$A$2:$F$259,5,0)))*COS(RADIANS(VLOOKUP(B260,Centerpoints!$A$2:$F$259,6,0)-VLOOKUP(C260,Centerpoints!$A$2:$F$259,6,0))))*6371,0)</f>
        <v>686</v>
      </c>
      <c r="E260" t="str">
        <f>IF(ISNA(VLOOKUP(LEFT(A260,LEN(A260)),$N$2:$N$270,1,0)),IF(D260&gt;'Costs and losses lines'!$E$32,"HVDC","HVAC"),"Subsea")</f>
        <v>HVDC</v>
      </c>
      <c r="F260" s="2">
        <f>((HLOOKUP(E260,'Costs and losses lines'!$B$12:$D$14,2,0)*D260)+(HLOOKUP(E260,'Costs and losses lines'!$B$12:$D$14,3,0)*2))*'Costs and losses lines'!$E$24/1000</f>
        <v>372.02175585000003</v>
      </c>
      <c r="G260" s="2">
        <f>ROUND(F260+(F260*0.035*$J$3),0)</f>
        <v>893</v>
      </c>
      <c r="H260">
        <f>ROUND((HLOOKUP(E260,'Costs and losses lines'!$B$12:$D$17,4,0)/10000*D260)+(HLOOKUP(E260,'Costs and losses lines'!$B$12:$D$16,5,0)/100),3)</f>
        <v>3.6999999999999998E-2</v>
      </c>
      <c r="K260" s="9"/>
    </row>
    <row r="261" spans="1:11" x14ac:dyDescent="0.25">
      <c r="A261" t="s">
        <v>1031</v>
      </c>
      <c r="B261" t="s">
        <v>498</v>
      </c>
      <c r="C261" t="s">
        <v>623</v>
      </c>
      <c r="D261">
        <f>ROUND(ACOS(COS(RADIANS(90-VLOOKUP(B261,Centerpoints!$A$2:$F$259,5,0)))*COS(RADIANS(90-VLOOKUP(C261,Centerpoints!$A$2:$F$259,5,0)))+SIN(RADIANS(90-VLOOKUP(B261,Centerpoints!$A$2:$F$259,5,0)))*SIN(RADIANS(90-VLOOKUP(C261,Centerpoints!$A$2:$F$259,5,0)))*COS(RADIANS(VLOOKUP(B261,Centerpoints!$A$2:$F$259,6,0)-VLOOKUP(C261,Centerpoints!$A$2:$F$259,6,0))))*6371,0)</f>
        <v>689</v>
      </c>
      <c r="E261" t="str">
        <f>IF(ISNA(VLOOKUP(LEFT(A261,LEN(A261)),$N$2:$N$270,1,0)),IF(D261&gt;'Costs and losses lines'!$E$32,"HVDC","HVAC"),"Subsea")</f>
        <v>HVDC</v>
      </c>
      <c r="F261" s="2">
        <f>((HLOOKUP(E261,'Costs and losses lines'!$B$12:$D$14,2,0)*D261)+(HLOOKUP(E261,'Costs and losses lines'!$B$12:$D$14,3,0)*2))*'Costs and losses lines'!$E$24/1000</f>
        <v>372.58143727499998</v>
      </c>
      <c r="G261" s="2">
        <f>ROUND(F261+(F261*0.035*$J$3),0)</f>
        <v>894</v>
      </c>
      <c r="H261">
        <f>ROUND((HLOOKUP(E261,'Costs and losses lines'!$B$12:$D$17,4,0)/10000*D261)+(HLOOKUP(E261,'Costs and losses lines'!$B$12:$D$16,5,0)/100),3)</f>
        <v>3.6999999999999998E-2</v>
      </c>
      <c r="K261" s="9"/>
    </row>
    <row r="262" spans="1:11" x14ac:dyDescent="0.25">
      <c r="A262" t="s">
        <v>1032</v>
      </c>
      <c r="B262" t="s">
        <v>462</v>
      </c>
      <c r="C262" t="s">
        <v>482</v>
      </c>
      <c r="D262">
        <f>ROUND(ACOS(COS(RADIANS(90-VLOOKUP(B262,Centerpoints!$A$2:$F$259,5,0)))*COS(RADIANS(90-VLOOKUP(C262,Centerpoints!$A$2:$F$259,5,0)))+SIN(RADIANS(90-VLOOKUP(B262,Centerpoints!$A$2:$F$259,5,0)))*SIN(RADIANS(90-VLOOKUP(C262,Centerpoints!$A$2:$F$259,5,0)))*COS(RADIANS(VLOOKUP(B262,Centerpoints!$A$2:$F$259,6,0)-VLOOKUP(C262,Centerpoints!$A$2:$F$259,6,0))))*6371,0)</f>
        <v>689</v>
      </c>
      <c r="E262" t="str">
        <f>IF(ISNA(VLOOKUP(LEFT(A262,LEN(A262)),$N$2:$N$270,1,0)),IF(D262&gt;'Costs and losses lines'!$E$32,"HVDC","HVAC"),"Subsea")</f>
        <v>HVDC</v>
      </c>
      <c r="F262" s="2">
        <f>((HLOOKUP(E262,'Costs and losses lines'!$B$12:$D$14,2,0)*D262)+(HLOOKUP(E262,'Costs and losses lines'!$B$12:$D$14,3,0)*2))*'Costs and losses lines'!$E$24/1000</f>
        <v>372.58143727499998</v>
      </c>
      <c r="G262" s="2">
        <f>ROUND(F262+(F262*0.035*$J$3),0)</f>
        <v>894</v>
      </c>
      <c r="H262">
        <f>ROUND((HLOOKUP(E262,'Costs and losses lines'!$B$12:$D$17,4,0)/10000*D262)+(HLOOKUP(E262,'Costs and losses lines'!$B$12:$D$16,5,0)/100),3)</f>
        <v>3.6999999999999998E-2</v>
      </c>
      <c r="K262" s="9"/>
    </row>
    <row r="263" spans="1:11" x14ac:dyDescent="0.25">
      <c r="A263" t="s">
        <v>1033</v>
      </c>
      <c r="B263" t="s">
        <v>469</v>
      </c>
      <c r="C263" t="s">
        <v>490</v>
      </c>
      <c r="D263">
        <f>ROUND(ACOS(COS(RADIANS(90-VLOOKUP(B263,Centerpoints!$A$2:$F$259,5,0)))*COS(RADIANS(90-VLOOKUP(C263,Centerpoints!$A$2:$F$259,5,0)))+SIN(RADIANS(90-VLOOKUP(B263,Centerpoints!$A$2:$F$259,5,0)))*SIN(RADIANS(90-VLOOKUP(C263,Centerpoints!$A$2:$F$259,5,0)))*COS(RADIANS(VLOOKUP(B263,Centerpoints!$A$2:$F$259,6,0)-VLOOKUP(C263,Centerpoints!$A$2:$F$259,6,0))))*6371,0)</f>
        <v>690</v>
      </c>
      <c r="E263" t="str">
        <f>IF(ISNA(VLOOKUP(LEFT(A263,LEN(A263)),$N$2:$N$270,1,0)),IF(D263&gt;'Costs and losses lines'!$E$32,"HVDC","HVAC"),"Subsea")</f>
        <v>HVDC</v>
      </c>
      <c r="F263" s="2">
        <f>((HLOOKUP(E263,'Costs and losses lines'!$B$12:$D$14,2,0)*D263)+(HLOOKUP(E263,'Costs and losses lines'!$B$12:$D$14,3,0)*2))*'Costs and losses lines'!$E$24/1000</f>
        <v>372.76799775000001</v>
      </c>
      <c r="G263" s="2">
        <f>ROUND(F263+(F263*0.035*$J$3),0)</f>
        <v>895</v>
      </c>
      <c r="H263">
        <f>ROUND((HLOOKUP(E263,'Costs and losses lines'!$B$12:$D$17,4,0)/10000*D263)+(HLOOKUP(E263,'Costs and losses lines'!$B$12:$D$16,5,0)/100),3)</f>
        <v>3.6999999999999998E-2</v>
      </c>
      <c r="K263" s="9"/>
    </row>
    <row r="264" spans="1:11" x14ac:dyDescent="0.25">
      <c r="A264" t="s">
        <v>1034</v>
      </c>
      <c r="B264" t="s">
        <v>507</v>
      </c>
      <c r="C264" t="s">
        <v>541</v>
      </c>
      <c r="D264">
        <f>ROUND(ACOS(COS(RADIANS(90-VLOOKUP(B264,Centerpoints!$A$2:$F$259,5,0)))*COS(RADIANS(90-VLOOKUP(C264,Centerpoints!$A$2:$F$259,5,0)))+SIN(RADIANS(90-VLOOKUP(B264,Centerpoints!$A$2:$F$259,5,0)))*SIN(RADIANS(90-VLOOKUP(C264,Centerpoints!$A$2:$F$259,5,0)))*COS(RADIANS(VLOOKUP(B264,Centerpoints!$A$2:$F$259,6,0)-VLOOKUP(C264,Centerpoints!$A$2:$F$259,6,0))))*6371,0)</f>
        <v>691</v>
      </c>
      <c r="E264" t="str">
        <f>IF(ISNA(VLOOKUP(LEFT(A264,LEN(A264)),$N$2:$N$270,1,0)),IF(D264&gt;'Costs and losses lines'!$E$32,"HVDC","HVAC"),"Subsea")</f>
        <v>HVDC</v>
      </c>
      <c r="F264" s="2">
        <f>((HLOOKUP(E264,'Costs and losses lines'!$B$12:$D$14,2,0)*D264)+(HLOOKUP(E264,'Costs and losses lines'!$B$12:$D$14,3,0)*2))*'Costs and losses lines'!$E$24/1000</f>
        <v>372.95455822499997</v>
      </c>
      <c r="G264" s="2">
        <f>ROUND(F264+(F264*0.035*$J$3),0)</f>
        <v>895</v>
      </c>
      <c r="H264">
        <f>ROUND((HLOOKUP(E264,'Costs and losses lines'!$B$12:$D$17,4,0)/10000*D264)+(HLOOKUP(E264,'Costs and losses lines'!$B$12:$D$16,5,0)/100),3)</f>
        <v>3.6999999999999998E-2</v>
      </c>
      <c r="K264" s="9"/>
    </row>
    <row r="265" spans="1:11" x14ac:dyDescent="0.25">
      <c r="A265" t="s">
        <v>1035</v>
      </c>
      <c r="B265" t="s">
        <v>405</v>
      </c>
      <c r="C265" t="s">
        <v>625</v>
      </c>
      <c r="D265">
        <f>ROUND(ACOS(COS(RADIANS(90-VLOOKUP(B265,Centerpoints!$A$2:$F$259,5,0)))*COS(RADIANS(90-VLOOKUP(C265,Centerpoints!$A$2:$F$259,5,0)))+SIN(RADIANS(90-VLOOKUP(B265,Centerpoints!$A$2:$F$259,5,0)))*SIN(RADIANS(90-VLOOKUP(C265,Centerpoints!$A$2:$F$259,5,0)))*COS(RADIANS(VLOOKUP(B265,Centerpoints!$A$2:$F$259,6,0)-VLOOKUP(C265,Centerpoints!$A$2:$F$259,6,0))))*6371,0)</f>
        <v>692</v>
      </c>
      <c r="E265" t="str">
        <f>IF(ISNA(VLOOKUP(LEFT(A265,LEN(A265)),$N$2:$N$270,1,0)),IF(D265&gt;'Costs and losses lines'!$E$32,"HVDC","HVAC"),"Subsea")</f>
        <v>HVDC</v>
      </c>
      <c r="F265" s="2">
        <f>((HLOOKUP(E265,'Costs and losses lines'!$B$12:$D$14,2,0)*D265)+(HLOOKUP(E265,'Costs and losses lines'!$B$12:$D$14,3,0)*2))*'Costs and losses lines'!$E$24/1000</f>
        <v>373.14111869999999</v>
      </c>
      <c r="G265" s="2">
        <f>ROUND(F265+(F265*0.035*$J$3),0)</f>
        <v>896</v>
      </c>
      <c r="H265">
        <f>ROUND((HLOOKUP(E265,'Costs and losses lines'!$B$12:$D$17,4,0)/10000*D265)+(HLOOKUP(E265,'Costs and losses lines'!$B$12:$D$16,5,0)/100),3)</f>
        <v>3.6999999999999998E-2</v>
      </c>
      <c r="K265" s="9"/>
    </row>
    <row r="266" spans="1:11" x14ac:dyDescent="0.25">
      <c r="A266" t="s">
        <v>1036</v>
      </c>
      <c r="B266" t="s">
        <v>408</v>
      </c>
      <c r="C266" t="s">
        <v>415</v>
      </c>
      <c r="D266">
        <f>ROUND(ACOS(COS(RADIANS(90-VLOOKUP(B266,Centerpoints!$A$2:$F$259,5,0)))*COS(RADIANS(90-VLOOKUP(C266,Centerpoints!$A$2:$F$259,5,0)))+SIN(RADIANS(90-VLOOKUP(B266,Centerpoints!$A$2:$F$259,5,0)))*SIN(RADIANS(90-VLOOKUP(C266,Centerpoints!$A$2:$F$259,5,0)))*COS(RADIANS(VLOOKUP(B266,Centerpoints!$A$2:$F$259,6,0)-VLOOKUP(C266,Centerpoints!$A$2:$F$259,6,0))))*6371,0)</f>
        <v>693</v>
      </c>
      <c r="E266" t="str">
        <f>IF(ISNA(VLOOKUP(LEFT(A266,LEN(A266)),$N$2:$N$270,1,0)),IF(D266&gt;'Costs and losses lines'!$E$32,"HVDC","HVAC"),"Subsea")</f>
        <v>HVDC</v>
      </c>
      <c r="F266" s="2">
        <f>((HLOOKUP(E266,'Costs and losses lines'!$B$12:$D$14,2,0)*D266)+(HLOOKUP(E266,'Costs and losses lines'!$B$12:$D$14,3,0)*2))*'Costs and losses lines'!$E$24/1000</f>
        <v>373.32767917500001</v>
      </c>
      <c r="G266" s="2">
        <f>ROUND(F266+(F266*0.035*$J$3),0)</f>
        <v>896</v>
      </c>
      <c r="H266">
        <f>ROUND((HLOOKUP(E266,'Costs and losses lines'!$B$12:$D$17,4,0)/10000*D266)+(HLOOKUP(E266,'Costs and losses lines'!$B$12:$D$16,5,0)/100),3)</f>
        <v>3.6999999999999998E-2</v>
      </c>
      <c r="K266" s="9"/>
    </row>
    <row r="267" spans="1:11" x14ac:dyDescent="0.25">
      <c r="A267" t="s">
        <v>1037</v>
      </c>
      <c r="B267" t="s">
        <v>458</v>
      </c>
      <c r="C267" t="s">
        <v>459</v>
      </c>
      <c r="D267">
        <f>ROUND(ACOS(COS(RADIANS(90-VLOOKUP(B267,Centerpoints!$A$2:$F$259,5,0)))*COS(RADIANS(90-VLOOKUP(C267,Centerpoints!$A$2:$F$259,5,0)))+SIN(RADIANS(90-VLOOKUP(B267,Centerpoints!$A$2:$F$259,5,0)))*SIN(RADIANS(90-VLOOKUP(C267,Centerpoints!$A$2:$F$259,5,0)))*COS(RADIANS(VLOOKUP(B267,Centerpoints!$A$2:$F$259,6,0)-VLOOKUP(C267,Centerpoints!$A$2:$F$259,6,0))))*6371,0)</f>
        <v>694</v>
      </c>
      <c r="E267" t="str">
        <f>IF(ISNA(VLOOKUP(LEFT(A267,LEN(A267)),$N$2:$N$270,1,0)),IF(D267&gt;'Costs and losses lines'!$E$32,"HVDC","HVAC"),"Subsea")</f>
        <v>HVDC</v>
      </c>
      <c r="F267" s="2">
        <f>((HLOOKUP(E267,'Costs and losses lines'!$B$12:$D$14,2,0)*D267)+(HLOOKUP(E267,'Costs and losses lines'!$B$12:$D$14,3,0)*2))*'Costs and losses lines'!$E$24/1000</f>
        <v>373.51423964999998</v>
      </c>
      <c r="G267" s="2">
        <f>ROUND(F267+(F267*0.035*$J$3),0)</f>
        <v>896</v>
      </c>
      <c r="H267">
        <f>ROUND((HLOOKUP(E267,'Costs and losses lines'!$B$12:$D$17,4,0)/10000*D267)+(HLOOKUP(E267,'Costs and losses lines'!$B$12:$D$16,5,0)/100),3)</f>
        <v>3.6999999999999998E-2</v>
      </c>
      <c r="K267" s="9"/>
    </row>
    <row r="268" spans="1:11" x14ac:dyDescent="0.25">
      <c r="A268" t="s">
        <v>1038</v>
      </c>
      <c r="B268" t="s">
        <v>599</v>
      </c>
      <c r="C268" t="s">
        <v>600</v>
      </c>
      <c r="D268">
        <f>ROUND(ACOS(COS(RADIANS(90-VLOOKUP(B268,Centerpoints!$A$2:$F$259,5,0)))*COS(RADIANS(90-VLOOKUP(C268,Centerpoints!$A$2:$F$259,5,0)))+SIN(RADIANS(90-VLOOKUP(B268,Centerpoints!$A$2:$F$259,5,0)))*SIN(RADIANS(90-VLOOKUP(C268,Centerpoints!$A$2:$F$259,5,0)))*COS(RADIANS(VLOOKUP(B268,Centerpoints!$A$2:$F$259,6,0)-VLOOKUP(C268,Centerpoints!$A$2:$F$259,6,0))))*6371,0)</f>
        <v>695</v>
      </c>
      <c r="E268" t="str">
        <f>IF(ISNA(VLOOKUP(LEFT(A268,LEN(A268)),$N$2:$N$270,1,0)),IF(D268&gt;'Costs and losses lines'!$E$32,"HVDC","HVAC"),"Subsea")</f>
        <v>HVDC</v>
      </c>
      <c r="F268" s="2">
        <f>((HLOOKUP(E268,'Costs and losses lines'!$B$12:$D$14,2,0)*D268)+(HLOOKUP(E268,'Costs and losses lines'!$B$12:$D$14,3,0)*2))*'Costs and losses lines'!$E$24/1000</f>
        <v>373.700800125</v>
      </c>
      <c r="G268" s="2">
        <f>ROUND(F268+(F268*0.035*$J$3),0)</f>
        <v>897</v>
      </c>
      <c r="H268">
        <f>ROUND((HLOOKUP(E268,'Costs and losses lines'!$B$12:$D$17,4,0)/10000*D268)+(HLOOKUP(E268,'Costs and losses lines'!$B$12:$D$16,5,0)/100),3)</f>
        <v>3.6999999999999998E-2</v>
      </c>
      <c r="K268" s="9"/>
    </row>
    <row r="269" spans="1:11" x14ac:dyDescent="0.25">
      <c r="A269" t="s">
        <v>1039</v>
      </c>
      <c r="B269" t="s">
        <v>580</v>
      </c>
      <c r="C269" t="s">
        <v>601</v>
      </c>
      <c r="D269">
        <f>ROUND(ACOS(COS(RADIANS(90-VLOOKUP(B269,Centerpoints!$A$2:$F$259,5,0)))*COS(RADIANS(90-VLOOKUP(C269,Centerpoints!$A$2:$F$259,5,0)))+SIN(RADIANS(90-VLOOKUP(B269,Centerpoints!$A$2:$F$259,5,0)))*SIN(RADIANS(90-VLOOKUP(C269,Centerpoints!$A$2:$F$259,5,0)))*COS(RADIANS(VLOOKUP(B269,Centerpoints!$A$2:$F$259,6,0)-VLOOKUP(C269,Centerpoints!$A$2:$F$259,6,0))))*6371,0)</f>
        <v>697</v>
      </c>
      <c r="E269" t="str">
        <f>IF(ISNA(VLOOKUP(LEFT(A269,LEN(A269)),$N$2:$N$270,1,0)),IF(D269&gt;'Costs and losses lines'!$E$32,"HVDC","HVAC"),"Subsea")</f>
        <v>HVDC</v>
      </c>
      <c r="F269" s="2">
        <f>((HLOOKUP(E269,'Costs and losses lines'!$B$12:$D$14,2,0)*D269)+(HLOOKUP(E269,'Costs and losses lines'!$B$12:$D$14,3,0)*2))*'Costs and losses lines'!$E$24/1000</f>
        <v>374.07392107499999</v>
      </c>
      <c r="G269" s="2">
        <f>ROUND(F269+(F269*0.035*$J$3),0)</f>
        <v>898</v>
      </c>
      <c r="H269">
        <f>ROUND((HLOOKUP(E269,'Costs and losses lines'!$B$12:$D$17,4,0)/10000*D269)+(HLOOKUP(E269,'Costs and losses lines'!$B$12:$D$16,5,0)/100),3)</f>
        <v>3.6999999999999998E-2</v>
      </c>
      <c r="K269" s="9"/>
    </row>
    <row r="270" spans="1:11" x14ac:dyDescent="0.25">
      <c r="A270" t="s">
        <v>1040</v>
      </c>
      <c r="B270" t="s">
        <v>408</v>
      </c>
      <c r="C270" t="s">
        <v>496</v>
      </c>
      <c r="D270">
        <f>ROUND(ACOS(COS(RADIANS(90-VLOOKUP(B270,Centerpoints!$A$2:$F$259,5,0)))*COS(RADIANS(90-VLOOKUP(C270,Centerpoints!$A$2:$F$259,5,0)))+SIN(RADIANS(90-VLOOKUP(B270,Centerpoints!$A$2:$F$259,5,0)))*SIN(RADIANS(90-VLOOKUP(C270,Centerpoints!$A$2:$F$259,5,0)))*COS(RADIANS(VLOOKUP(B270,Centerpoints!$A$2:$F$259,6,0)-VLOOKUP(C270,Centerpoints!$A$2:$F$259,6,0))))*6371,0)</f>
        <v>704</v>
      </c>
      <c r="E270" t="str">
        <f>IF(ISNA(VLOOKUP(LEFT(A270,LEN(A270)),$N$2:$N$270,1,0)),IF(D270&gt;'Costs and losses lines'!$E$32,"HVDC","HVAC"),"Subsea")</f>
        <v>HVDC</v>
      </c>
      <c r="F270" s="2">
        <f>((HLOOKUP(E270,'Costs and losses lines'!$B$12:$D$14,2,0)*D270)+(HLOOKUP(E270,'Costs and losses lines'!$B$12:$D$14,3,0)*2))*'Costs and losses lines'!$E$24/1000</f>
        <v>375.37984440000002</v>
      </c>
      <c r="G270" s="2">
        <f>ROUND(F270+(F270*0.035*$J$3),0)</f>
        <v>901</v>
      </c>
      <c r="H270">
        <f>ROUND((HLOOKUP(E270,'Costs and losses lines'!$B$12:$D$17,4,0)/10000*D270)+(HLOOKUP(E270,'Costs and losses lines'!$B$12:$D$16,5,0)/100),3)</f>
        <v>3.7999999999999999E-2</v>
      </c>
      <c r="K270" s="9"/>
    </row>
    <row r="271" spans="1:11" x14ac:dyDescent="0.25">
      <c r="A271" t="s">
        <v>1041</v>
      </c>
      <c r="B271" t="s">
        <v>415</v>
      </c>
      <c r="C271" t="s">
        <v>481</v>
      </c>
      <c r="D271">
        <f>ROUND(ACOS(COS(RADIANS(90-VLOOKUP(B271,Centerpoints!$A$2:$F$259,5,0)))*COS(RADIANS(90-VLOOKUP(C271,Centerpoints!$A$2:$F$259,5,0)))+SIN(RADIANS(90-VLOOKUP(B271,Centerpoints!$A$2:$F$259,5,0)))*SIN(RADIANS(90-VLOOKUP(C271,Centerpoints!$A$2:$F$259,5,0)))*COS(RADIANS(VLOOKUP(B271,Centerpoints!$A$2:$F$259,6,0)-VLOOKUP(C271,Centerpoints!$A$2:$F$259,6,0))))*6371,0)</f>
        <v>704</v>
      </c>
      <c r="E271" t="str">
        <f>IF(ISNA(VLOOKUP(LEFT(A271,LEN(A271)),$N$2:$N$270,1,0)),IF(D271&gt;'Costs and losses lines'!$E$32,"HVDC","HVAC"),"Subsea")</f>
        <v>HVDC</v>
      </c>
      <c r="F271" s="2">
        <f>((HLOOKUP(E271,'Costs and losses lines'!$B$12:$D$14,2,0)*D271)+(HLOOKUP(E271,'Costs and losses lines'!$B$12:$D$14,3,0)*2))*'Costs and losses lines'!$E$24/1000</f>
        <v>375.37984440000002</v>
      </c>
      <c r="G271" s="2">
        <f>ROUND(F271+(F271*0.035*$J$3),0)</f>
        <v>901</v>
      </c>
      <c r="H271">
        <f>ROUND((HLOOKUP(E271,'Costs and losses lines'!$B$12:$D$17,4,0)/10000*D271)+(HLOOKUP(E271,'Costs and losses lines'!$B$12:$D$16,5,0)/100),3)</f>
        <v>3.7999999999999999E-2</v>
      </c>
      <c r="K271" s="9"/>
    </row>
    <row r="272" spans="1:11" x14ac:dyDescent="0.25">
      <c r="A272" t="s">
        <v>1042</v>
      </c>
      <c r="B272" t="s">
        <v>554</v>
      </c>
      <c r="C272" t="s">
        <v>556</v>
      </c>
      <c r="D272">
        <f>ROUND(ACOS(COS(RADIANS(90-VLOOKUP(B272,Centerpoints!$A$2:$F$259,5,0)))*COS(RADIANS(90-VLOOKUP(C272,Centerpoints!$A$2:$F$259,5,0)))+SIN(RADIANS(90-VLOOKUP(B272,Centerpoints!$A$2:$F$259,5,0)))*SIN(RADIANS(90-VLOOKUP(C272,Centerpoints!$A$2:$F$259,5,0)))*COS(RADIANS(VLOOKUP(B272,Centerpoints!$A$2:$F$259,6,0)-VLOOKUP(C272,Centerpoints!$A$2:$F$259,6,0))))*6371,0)</f>
        <v>708</v>
      </c>
      <c r="E272" t="str">
        <f>IF(ISNA(VLOOKUP(LEFT(A272,LEN(A272)),$N$2:$N$270,1,0)),IF(D272&gt;'Costs and losses lines'!$E$32,"HVDC","HVAC"),"Subsea")</f>
        <v>HVDC</v>
      </c>
      <c r="F272" s="2">
        <f>((HLOOKUP(E272,'Costs and losses lines'!$B$12:$D$14,2,0)*D272)+(HLOOKUP(E272,'Costs and losses lines'!$B$12:$D$14,3,0)*2))*'Costs and losses lines'!$E$24/1000</f>
        <v>376.12608629999994</v>
      </c>
      <c r="G272" s="2">
        <f>ROUND(F272+(F272*0.035*$J$3),0)</f>
        <v>903</v>
      </c>
      <c r="H272">
        <f>ROUND((HLOOKUP(E272,'Costs and losses lines'!$B$12:$D$17,4,0)/10000*D272)+(HLOOKUP(E272,'Costs and losses lines'!$B$12:$D$16,5,0)/100),3)</f>
        <v>3.7999999999999999E-2</v>
      </c>
      <c r="K272" s="9"/>
    </row>
    <row r="273" spans="1:11" x14ac:dyDescent="0.25">
      <c r="A273" t="s">
        <v>1043</v>
      </c>
      <c r="B273" t="s">
        <v>450</v>
      </c>
      <c r="C273" t="s">
        <v>513</v>
      </c>
      <c r="D273">
        <f>ROUND(ACOS(COS(RADIANS(90-VLOOKUP(B273,Centerpoints!$A$2:$F$259,5,0)))*COS(RADIANS(90-VLOOKUP(C273,Centerpoints!$A$2:$F$259,5,0)))+SIN(RADIANS(90-VLOOKUP(B273,Centerpoints!$A$2:$F$259,5,0)))*SIN(RADIANS(90-VLOOKUP(C273,Centerpoints!$A$2:$F$259,5,0)))*COS(RADIANS(VLOOKUP(B273,Centerpoints!$A$2:$F$259,6,0)-VLOOKUP(C273,Centerpoints!$A$2:$F$259,6,0))))*6371,0)</f>
        <v>709</v>
      </c>
      <c r="E273" t="str">
        <f>IF(ISNA(VLOOKUP(LEFT(A273,LEN(A273)),$N$2:$N$270,1,0)),IF(D273&gt;'Costs and losses lines'!$E$32,"HVDC","HVAC"),"Subsea")</f>
        <v>HVDC</v>
      </c>
      <c r="F273" s="2">
        <f>((HLOOKUP(E273,'Costs and losses lines'!$B$12:$D$14,2,0)*D273)+(HLOOKUP(E273,'Costs and losses lines'!$B$12:$D$14,3,0)*2))*'Costs and losses lines'!$E$24/1000</f>
        <v>376.31264677499996</v>
      </c>
      <c r="G273" s="2">
        <f>ROUND(F273+(F273*0.035*$J$3),0)</f>
        <v>903</v>
      </c>
      <c r="H273">
        <f>ROUND((HLOOKUP(E273,'Costs and losses lines'!$B$12:$D$17,4,0)/10000*D273)+(HLOOKUP(E273,'Costs and losses lines'!$B$12:$D$16,5,0)/100),3)</f>
        <v>3.7999999999999999E-2</v>
      </c>
      <c r="K273" s="9"/>
    </row>
    <row r="274" spans="1:11" x14ac:dyDescent="0.25">
      <c r="A274" t="s">
        <v>1044</v>
      </c>
      <c r="B274" t="s">
        <v>450</v>
      </c>
      <c r="C274" t="s">
        <v>481</v>
      </c>
      <c r="D274">
        <f>ROUND(ACOS(COS(RADIANS(90-VLOOKUP(B274,Centerpoints!$A$2:$F$259,5,0)))*COS(RADIANS(90-VLOOKUP(C274,Centerpoints!$A$2:$F$259,5,0)))+SIN(RADIANS(90-VLOOKUP(B274,Centerpoints!$A$2:$F$259,5,0)))*SIN(RADIANS(90-VLOOKUP(C274,Centerpoints!$A$2:$F$259,5,0)))*COS(RADIANS(VLOOKUP(B274,Centerpoints!$A$2:$F$259,6,0)-VLOOKUP(C274,Centerpoints!$A$2:$F$259,6,0))))*6371,0)</f>
        <v>710</v>
      </c>
      <c r="E274" t="str">
        <f>IF(ISNA(VLOOKUP(LEFT(A274,LEN(A274)),$N$2:$N$270,1,0)),IF(D274&gt;'Costs and losses lines'!$E$32,"HVDC","HVAC"),"Subsea")</f>
        <v>HVDC</v>
      </c>
      <c r="F274" s="2">
        <f>((HLOOKUP(E274,'Costs and losses lines'!$B$12:$D$14,2,0)*D274)+(HLOOKUP(E274,'Costs and losses lines'!$B$12:$D$14,3,0)*2))*'Costs and losses lines'!$E$24/1000</f>
        <v>376.49920724999998</v>
      </c>
      <c r="G274" s="2">
        <f>ROUND(F274+(F274*0.035*$J$3),0)</f>
        <v>904</v>
      </c>
      <c r="H274">
        <f>ROUND((HLOOKUP(E274,'Costs and losses lines'!$B$12:$D$17,4,0)/10000*D274)+(HLOOKUP(E274,'Costs and losses lines'!$B$12:$D$16,5,0)/100),3)</f>
        <v>3.7999999999999999E-2</v>
      </c>
      <c r="K274" s="9"/>
    </row>
    <row r="275" spans="1:11" x14ac:dyDescent="0.25">
      <c r="A275" t="s">
        <v>1045</v>
      </c>
      <c r="B275" t="s">
        <v>568</v>
      </c>
      <c r="C275" t="s">
        <v>639</v>
      </c>
      <c r="D275">
        <f>ROUND(ACOS(COS(RADIANS(90-VLOOKUP(B275,Centerpoints!$A$2:$F$259,5,0)))*COS(RADIANS(90-VLOOKUP(C275,Centerpoints!$A$2:$F$259,5,0)))+SIN(RADIANS(90-VLOOKUP(B275,Centerpoints!$A$2:$F$259,5,0)))*SIN(RADIANS(90-VLOOKUP(C275,Centerpoints!$A$2:$F$259,5,0)))*COS(RADIANS(VLOOKUP(B275,Centerpoints!$A$2:$F$259,6,0)-VLOOKUP(C275,Centerpoints!$A$2:$F$259,6,0))))*6371,0)</f>
        <v>710</v>
      </c>
      <c r="E275" t="str">
        <f>IF(ISNA(VLOOKUP(LEFT(A275,LEN(A275)),$N$2:$N$270,1,0)),IF(D275&gt;'Costs and losses lines'!$E$32,"HVDC","HVAC"),"Subsea")</f>
        <v>HVDC</v>
      </c>
      <c r="F275" s="2">
        <f>((HLOOKUP(E275,'Costs and losses lines'!$B$12:$D$14,2,0)*D275)+(HLOOKUP(E275,'Costs and losses lines'!$B$12:$D$14,3,0)*2))*'Costs and losses lines'!$E$24/1000</f>
        <v>376.49920724999998</v>
      </c>
      <c r="G275" s="2">
        <f>ROUND(F275+(F275*0.035*$J$3),0)</f>
        <v>904</v>
      </c>
      <c r="H275">
        <f>ROUND((HLOOKUP(E275,'Costs and losses lines'!$B$12:$D$17,4,0)/10000*D275)+(HLOOKUP(E275,'Costs and losses lines'!$B$12:$D$16,5,0)/100),3)</f>
        <v>3.7999999999999999E-2</v>
      </c>
      <c r="K275" s="9"/>
    </row>
    <row r="276" spans="1:11" x14ac:dyDescent="0.25">
      <c r="A276" t="s">
        <v>1046</v>
      </c>
      <c r="B276" t="s">
        <v>571</v>
      </c>
      <c r="C276" t="s">
        <v>576</v>
      </c>
      <c r="D276">
        <f>ROUND(ACOS(COS(RADIANS(90-VLOOKUP(B276,Centerpoints!$A$2:$F$259,5,0)))*COS(RADIANS(90-VLOOKUP(C276,Centerpoints!$A$2:$F$259,5,0)))+SIN(RADIANS(90-VLOOKUP(B276,Centerpoints!$A$2:$F$259,5,0)))*SIN(RADIANS(90-VLOOKUP(C276,Centerpoints!$A$2:$F$259,5,0)))*COS(RADIANS(VLOOKUP(B276,Centerpoints!$A$2:$F$259,6,0)-VLOOKUP(C276,Centerpoints!$A$2:$F$259,6,0))))*6371,0)</f>
        <v>711</v>
      </c>
      <c r="E276" t="str">
        <f>IF(ISNA(VLOOKUP(LEFT(A276,LEN(A276)),$N$2:$N$270,1,0)),IF(D276&gt;'Costs and losses lines'!$E$32,"HVDC","HVAC"),"Subsea")</f>
        <v>HVDC</v>
      </c>
      <c r="F276" s="2">
        <f>((HLOOKUP(E276,'Costs and losses lines'!$B$12:$D$14,2,0)*D276)+(HLOOKUP(E276,'Costs and losses lines'!$B$12:$D$14,3,0)*2))*'Costs and losses lines'!$E$24/1000</f>
        <v>376.68576772500001</v>
      </c>
      <c r="G276" s="2">
        <f>ROUND(F276+(F276*0.035*$J$3),0)</f>
        <v>904</v>
      </c>
      <c r="H276">
        <f>ROUND((HLOOKUP(E276,'Costs and losses lines'!$B$12:$D$17,4,0)/10000*D276)+(HLOOKUP(E276,'Costs and losses lines'!$B$12:$D$16,5,0)/100),3)</f>
        <v>3.7999999999999999E-2</v>
      </c>
      <c r="K276" s="9"/>
    </row>
    <row r="277" spans="1:11" x14ac:dyDescent="0.25">
      <c r="A277" t="s">
        <v>1047</v>
      </c>
      <c r="B277" t="s">
        <v>603</v>
      </c>
      <c r="C277" t="s">
        <v>607</v>
      </c>
      <c r="D277">
        <f>ROUND(ACOS(COS(RADIANS(90-VLOOKUP(B277,Centerpoints!$A$2:$F$259,5,0)))*COS(RADIANS(90-VLOOKUP(C277,Centerpoints!$A$2:$F$259,5,0)))+SIN(RADIANS(90-VLOOKUP(B277,Centerpoints!$A$2:$F$259,5,0)))*SIN(RADIANS(90-VLOOKUP(C277,Centerpoints!$A$2:$F$259,5,0)))*COS(RADIANS(VLOOKUP(B277,Centerpoints!$A$2:$F$259,6,0)-VLOOKUP(C277,Centerpoints!$A$2:$F$259,6,0))))*6371,0)</f>
        <v>714</v>
      </c>
      <c r="E277" t="str">
        <f>IF(ISNA(VLOOKUP(LEFT(A277,LEN(A277)),$N$2:$N$270,1,0)),IF(D277&gt;'Costs and losses lines'!$E$32,"HVDC","HVAC"),"Subsea")</f>
        <v>HVDC</v>
      </c>
      <c r="F277" s="2">
        <f>((HLOOKUP(E277,'Costs and losses lines'!$B$12:$D$14,2,0)*D277)+(HLOOKUP(E277,'Costs and losses lines'!$B$12:$D$14,3,0)*2))*'Costs and losses lines'!$E$24/1000</f>
        <v>377.24544915000001</v>
      </c>
      <c r="G277" s="2">
        <f>ROUND(F277+(F277*0.035*$J$3),0)</f>
        <v>905</v>
      </c>
      <c r="H277">
        <f>ROUND((HLOOKUP(E277,'Costs and losses lines'!$B$12:$D$17,4,0)/10000*D277)+(HLOOKUP(E277,'Costs and losses lines'!$B$12:$D$16,5,0)/100),3)</f>
        <v>3.7999999999999999E-2</v>
      </c>
      <c r="K277" s="9"/>
    </row>
    <row r="278" spans="1:11" x14ac:dyDescent="0.25">
      <c r="A278" t="s">
        <v>1048</v>
      </c>
      <c r="B278" t="s">
        <v>624</v>
      </c>
      <c r="C278" t="s">
        <v>628</v>
      </c>
      <c r="D278">
        <f>ROUND(ACOS(COS(RADIANS(90-VLOOKUP(B278,Centerpoints!$A$2:$F$259,5,0)))*COS(RADIANS(90-VLOOKUP(C278,Centerpoints!$A$2:$F$259,5,0)))+SIN(RADIANS(90-VLOOKUP(B278,Centerpoints!$A$2:$F$259,5,0)))*SIN(RADIANS(90-VLOOKUP(C278,Centerpoints!$A$2:$F$259,5,0)))*COS(RADIANS(VLOOKUP(B278,Centerpoints!$A$2:$F$259,6,0)-VLOOKUP(C278,Centerpoints!$A$2:$F$259,6,0))))*6371,0)</f>
        <v>717</v>
      </c>
      <c r="E278" t="str">
        <f>IF(ISNA(VLOOKUP(LEFT(A278,LEN(A278)),$N$2:$N$270,1,0)),IF(D278&gt;'Costs and losses lines'!$E$32,"HVDC","HVAC"),"Subsea")</f>
        <v>HVDC</v>
      </c>
      <c r="F278" s="2">
        <f>((HLOOKUP(E278,'Costs and losses lines'!$B$12:$D$14,2,0)*D278)+(HLOOKUP(E278,'Costs and losses lines'!$B$12:$D$14,3,0)*2))*'Costs and losses lines'!$E$24/1000</f>
        <v>377.80513057500002</v>
      </c>
      <c r="G278" s="2">
        <f>ROUND(F278+(F278*0.035*$J$3),0)</f>
        <v>907</v>
      </c>
      <c r="H278">
        <f>ROUND((HLOOKUP(E278,'Costs and losses lines'!$B$12:$D$17,4,0)/10000*D278)+(HLOOKUP(E278,'Costs and losses lines'!$B$12:$D$16,5,0)/100),3)</f>
        <v>3.7999999999999999E-2</v>
      </c>
      <c r="K278" s="9"/>
    </row>
    <row r="279" spans="1:11" x14ac:dyDescent="0.25">
      <c r="A279" t="s">
        <v>1049</v>
      </c>
      <c r="B279" t="s">
        <v>601</v>
      </c>
      <c r="C279" t="s">
        <v>604</v>
      </c>
      <c r="D279">
        <f>ROUND(ACOS(COS(RADIANS(90-VLOOKUP(B279,Centerpoints!$A$2:$F$259,5,0)))*COS(RADIANS(90-VLOOKUP(C279,Centerpoints!$A$2:$F$259,5,0)))+SIN(RADIANS(90-VLOOKUP(B279,Centerpoints!$A$2:$F$259,5,0)))*SIN(RADIANS(90-VLOOKUP(C279,Centerpoints!$A$2:$F$259,5,0)))*COS(RADIANS(VLOOKUP(B279,Centerpoints!$A$2:$F$259,6,0)-VLOOKUP(C279,Centerpoints!$A$2:$F$259,6,0))))*6371,0)</f>
        <v>719</v>
      </c>
      <c r="E279" t="str">
        <f>IF(ISNA(VLOOKUP(LEFT(A279,LEN(A279)),$N$2:$N$270,1,0)),IF(D279&gt;'Costs and losses lines'!$E$32,"HVDC","HVAC"),"Subsea")</f>
        <v>HVDC</v>
      </c>
      <c r="F279" s="2">
        <f>((HLOOKUP(E279,'Costs and losses lines'!$B$12:$D$14,2,0)*D279)+(HLOOKUP(E279,'Costs and losses lines'!$B$12:$D$14,3,0)*2))*'Costs and losses lines'!$E$24/1000</f>
        <v>378.17825152499995</v>
      </c>
      <c r="G279" s="2">
        <f>ROUND(F279+(F279*0.035*$J$3),0)</f>
        <v>908</v>
      </c>
      <c r="H279">
        <f>ROUND((HLOOKUP(E279,'Costs and losses lines'!$B$12:$D$17,4,0)/10000*D279)+(HLOOKUP(E279,'Costs and losses lines'!$B$12:$D$16,5,0)/100),3)</f>
        <v>3.7999999999999999E-2</v>
      </c>
      <c r="K279" s="9"/>
    </row>
    <row r="280" spans="1:11" x14ac:dyDescent="0.25">
      <c r="A280" t="s">
        <v>1050</v>
      </c>
      <c r="B280" t="s">
        <v>622</v>
      </c>
      <c r="C280" t="s">
        <v>624</v>
      </c>
      <c r="D280">
        <f>ROUND(ACOS(COS(RADIANS(90-VLOOKUP(B280,Centerpoints!$A$2:$F$259,5,0)))*COS(RADIANS(90-VLOOKUP(C280,Centerpoints!$A$2:$F$259,5,0)))+SIN(RADIANS(90-VLOOKUP(B280,Centerpoints!$A$2:$F$259,5,0)))*SIN(RADIANS(90-VLOOKUP(C280,Centerpoints!$A$2:$F$259,5,0)))*COS(RADIANS(VLOOKUP(B280,Centerpoints!$A$2:$F$259,6,0)-VLOOKUP(C280,Centerpoints!$A$2:$F$259,6,0))))*6371,0)</f>
        <v>720</v>
      </c>
      <c r="E280" t="str">
        <f>IF(ISNA(VLOOKUP(LEFT(A280,LEN(A280)),$N$2:$N$270,1,0)),IF(D280&gt;'Costs and losses lines'!$E$32,"HVDC","HVAC"),"Subsea")</f>
        <v>HVDC</v>
      </c>
      <c r="F280" s="2">
        <f>((HLOOKUP(E280,'Costs and losses lines'!$B$12:$D$14,2,0)*D280)+(HLOOKUP(E280,'Costs and losses lines'!$B$12:$D$14,3,0)*2))*'Costs and losses lines'!$E$24/1000</f>
        <v>378.36481199999997</v>
      </c>
      <c r="G280" s="2">
        <f>ROUND(F280+(F280*0.035*$J$3),0)</f>
        <v>908</v>
      </c>
      <c r="H280">
        <f>ROUND((HLOOKUP(E280,'Costs and losses lines'!$B$12:$D$17,4,0)/10000*D280)+(HLOOKUP(E280,'Costs and losses lines'!$B$12:$D$16,5,0)/100),3)</f>
        <v>3.7999999999999999E-2</v>
      </c>
      <c r="K280" s="9"/>
    </row>
    <row r="281" spans="1:11" x14ac:dyDescent="0.25">
      <c r="A281" t="s">
        <v>1051</v>
      </c>
      <c r="B281" t="s">
        <v>580</v>
      </c>
      <c r="C281" t="s">
        <v>589</v>
      </c>
      <c r="D281">
        <f>ROUND(ACOS(COS(RADIANS(90-VLOOKUP(B281,Centerpoints!$A$2:$F$259,5,0)))*COS(RADIANS(90-VLOOKUP(C281,Centerpoints!$A$2:$F$259,5,0)))+SIN(RADIANS(90-VLOOKUP(B281,Centerpoints!$A$2:$F$259,5,0)))*SIN(RADIANS(90-VLOOKUP(C281,Centerpoints!$A$2:$F$259,5,0)))*COS(RADIANS(VLOOKUP(B281,Centerpoints!$A$2:$F$259,6,0)-VLOOKUP(C281,Centerpoints!$A$2:$F$259,6,0))))*6371,0)</f>
        <v>727</v>
      </c>
      <c r="E281" t="str">
        <f>IF(ISNA(VLOOKUP(LEFT(A281,LEN(A281)),$N$2:$N$270,1,0)),IF(D281&gt;'Costs and losses lines'!$E$32,"HVDC","HVAC"),"Subsea")</f>
        <v>HVDC</v>
      </c>
      <c r="F281" s="2">
        <f>((HLOOKUP(E281,'Costs and losses lines'!$B$12:$D$14,2,0)*D281)+(HLOOKUP(E281,'Costs and losses lines'!$B$12:$D$14,3,0)*2))*'Costs and losses lines'!$E$24/1000</f>
        <v>379.67073532500001</v>
      </c>
      <c r="G281" s="2">
        <f>ROUND(F281+(F281*0.035*$J$3),0)</f>
        <v>911</v>
      </c>
      <c r="H281">
        <f>ROUND((HLOOKUP(E281,'Costs and losses lines'!$B$12:$D$17,4,0)/10000*D281)+(HLOOKUP(E281,'Costs and losses lines'!$B$12:$D$16,5,0)/100),3)</f>
        <v>3.7999999999999999E-2</v>
      </c>
      <c r="K281" s="9"/>
    </row>
    <row r="282" spans="1:11" x14ac:dyDescent="0.25">
      <c r="A282" t="s">
        <v>1052</v>
      </c>
      <c r="B282" t="s">
        <v>643</v>
      </c>
      <c r="C282" t="s">
        <v>651</v>
      </c>
      <c r="D282">
        <f>ROUND(ACOS(COS(RADIANS(90-VLOOKUP(B282,Centerpoints!$A$2:$F$259,5,0)))*COS(RADIANS(90-VLOOKUP(C282,Centerpoints!$A$2:$F$259,5,0)))+SIN(RADIANS(90-VLOOKUP(B282,Centerpoints!$A$2:$F$259,5,0)))*SIN(RADIANS(90-VLOOKUP(C282,Centerpoints!$A$2:$F$259,5,0)))*COS(RADIANS(VLOOKUP(B282,Centerpoints!$A$2:$F$259,6,0)-VLOOKUP(C282,Centerpoints!$A$2:$F$259,6,0))))*6371,0)</f>
        <v>732</v>
      </c>
      <c r="E282" t="str">
        <f>IF(ISNA(VLOOKUP(LEFT(A282,LEN(A282)),$N$2:$N$270,1,0)),IF(D282&gt;'Costs and losses lines'!$E$32,"HVDC","HVAC"),"Subsea")</f>
        <v>HVDC</v>
      </c>
      <c r="F282" s="2">
        <f>((HLOOKUP(E282,'Costs and losses lines'!$B$12:$D$14,2,0)*D282)+(HLOOKUP(E282,'Costs and losses lines'!$B$12:$D$14,3,0)*2))*'Costs and losses lines'!$E$24/1000</f>
        <v>380.6035377</v>
      </c>
      <c r="G282" s="2">
        <f>ROUND(F282+(F282*0.035*$J$3),0)</f>
        <v>913</v>
      </c>
      <c r="H282">
        <f>ROUND((HLOOKUP(E282,'Costs and losses lines'!$B$12:$D$17,4,0)/10000*D282)+(HLOOKUP(E282,'Costs and losses lines'!$B$12:$D$16,5,0)/100),3)</f>
        <v>3.9E-2</v>
      </c>
      <c r="K282" s="9"/>
    </row>
    <row r="283" spans="1:11" x14ac:dyDescent="0.25">
      <c r="A283" t="s">
        <v>1053</v>
      </c>
      <c r="B283" t="s">
        <v>582</v>
      </c>
      <c r="C283" t="s">
        <v>607</v>
      </c>
      <c r="D283">
        <f>ROUND(ACOS(COS(RADIANS(90-VLOOKUP(B283,Centerpoints!$A$2:$F$259,5,0)))*COS(RADIANS(90-VLOOKUP(C283,Centerpoints!$A$2:$F$259,5,0)))+SIN(RADIANS(90-VLOOKUP(B283,Centerpoints!$A$2:$F$259,5,0)))*SIN(RADIANS(90-VLOOKUP(C283,Centerpoints!$A$2:$F$259,5,0)))*COS(RADIANS(VLOOKUP(B283,Centerpoints!$A$2:$F$259,6,0)-VLOOKUP(C283,Centerpoints!$A$2:$F$259,6,0))))*6371,0)</f>
        <v>733</v>
      </c>
      <c r="E283" t="str">
        <f>IF(ISNA(VLOOKUP(LEFT(A283,LEN(A283)),$N$2:$N$270,1,0)),IF(D283&gt;'Costs and losses lines'!$E$32,"HVDC","HVAC"),"Subsea")</f>
        <v>HVDC</v>
      </c>
      <c r="F283" s="2">
        <f>((HLOOKUP(E283,'Costs and losses lines'!$B$12:$D$14,2,0)*D283)+(HLOOKUP(E283,'Costs and losses lines'!$B$12:$D$14,3,0)*2))*'Costs and losses lines'!$E$24/1000</f>
        <v>380.79009817499997</v>
      </c>
      <c r="G283" s="2">
        <f>ROUND(F283+(F283*0.035*$J$3),0)</f>
        <v>914</v>
      </c>
      <c r="H283">
        <f>ROUND((HLOOKUP(E283,'Costs and losses lines'!$B$12:$D$17,4,0)/10000*D283)+(HLOOKUP(E283,'Costs and losses lines'!$B$12:$D$16,5,0)/100),3)</f>
        <v>3.9E-2</v>
      </c>
      <c r="K283" s="9"/>
    </row>
    <row r="284" spans="1:11" x14ac:dyDescent="0.25">
      <c r="A284" t="s">
        <v>1054</v>
      </c>
      <c r="B284" t="s">
        <v>445</v>
      </c>
      <c r="C284" t="s">
        <v>627</v>
      </c>
      <c r="D284">
        <f>ROUND(ACOS(COS(RADIANS(90-VLOOKUP(B284,Centerpoints!$A$2:$F$259,5,0)))*COS(RADIANS(90-VLOOKUP(C284,Centerpoints!$A$2:$F$259,5,0)))+SIN(RADIANS(90-VLOOKUP(B284,Centerpoints!$A$2:$F$259,5,0)))*SIN(RADIANS(90-VLOOKUP(C284,Centerpoints!$A$2:$F$259,5,0)))*COS(RADIANS(VLOOKUP(B284,Centerpoints!$A$2:$F$259,6,0)-VLOOKUP(C284,Centerpoints!$A$2:$F$259,6,0))))*6371,0)</f>
        <v>733</v>
      </c>
      <c r="E284" t="str">
        <f>IF(ISNA(VLOOKUP(LEFT(A284,LEN(A284)),$N$2:$N$270,1,0)),IF(D284&gt;'Costs and losses lines'!$E$32,"HVDC","HVAC"),"Subsea")</f>
        <v>HVDC</v>
      </c>
      <c r="F284" s="2">
        <f>((HLOOKUP(E284,'Costs and losses lines'!$B$12:$D$14,2,0)*D284)+(HLOOKUP(E284,'Costs and losses lines'!$B$12:$D$14,3,0)*2))*'Costs and losses lines'!$E$24/1000</f>
        <v>380.79009817499997</v>
      </c>
      <c r="G284" s="2">
        <f>ROUND(F284+(F284*0.035*$J$3),0)</f>
        <v>914</v>
      </c>
      <c r="H284">
        <f>ROUND((HLOOKUP(E284,'Costs and losses lines'!$B$12:$D$17,4,0)/10000*D284)+(HLOOKUP(E284,'Costs and losses lines'!$B$12:$D$16,5,0)/100),3)</f>
        <v>3.9E-2</v>
      </c>
      <c r="K284" s="9"/>
    </row>
    <row r="285" spans="1:11" x14ac:dyDescent="0.25">
      <c r="A285" t="s">
        <v>1055</v>
      </c>
      <c r="B285" t="s">
        <v>577</v>
      </c>
      <c r="C285" t="s">
        <v>587</v>
      </c>
      <c r="D285">
        <f>ROUND(ACOS(COS(RADIANS(90-VLOOKUP(B285,Centerpoints!$A$2:$F$259,5,0)))*COS(RADIANS(90-VLOOKUP(C285,Centerpoints!$A$2:$F$259,5,0)))+SIN(RADIANS(90-VLOOKUP(B285,Centerpoints!$A$2:$F$259,5,0)))*SIN(RADIANS(90-VLOOKUP(C285,Centerpoints!$A$2:$F$259,5,0)))*COS(RADIANS(VLOOKUP(B285,Centerpoints!$A$2:$F$259,6,0)-VLOOKUP(C285,Centerpoints!$A$2:$F$259,6,0))))*6371,0)</f>
        <v>735</v>
      </c>
      <c r="E285" t="str">
        <f>IF(ISNA(VLOOKUP(LEFT(A285,LEN(A285)),$N$2:$N$270,1,0)),IF(D285&gt;'Costs and losses lines'!$E$32,"HVDC","HVAC"),"Subsea")</f>
        <v>HVDC</v>
      </c>
      <c r="F285" s="2">
        <f>((HLOOKUP(E285,'Costs and losses lines'!$B$12:$D$14,2,0)*D285)+(HLOOKUP(E285,'Costs and losses lines'!$B$12:$D$14,3,0)*2))*'Costs and losses lines'!$E$24/1000</f>
        <v>381.16321912500001</v>
      </c>
      <c r="G285" s="2">
        <f>ROUND(F285+(F285*0.035*$J$3),0)</f>
        <v>915</v>
      </c>
      <c r="H285">
        <f>ROUND((HLOOKUP(E285,'Costs and losses lines'!$B$12:$D$17,4,0)/10000*D285)+(HLOOKUP(E285,'Costs and losses lines'!$B$12:$D$16,5,0)/100),3)</f>
        <v>3.9E-2</v>
      </c>
      <c r="K285" s="9"/>
    </row>
    <row r="286" spans="1:11" x14ac:dyDescent="0.25">
      <c r="A286" t="s">
        <v>1056</v>
      </c>
      <c r="B286" t="s">
        <v>646</v>
      </c>
      <c r="C286" t="s">
        <v>647</v>
      </c>
      <c r="D286">
        <f>ROUND(ACOS(COS(RADIANS(90-VLOOKUP(B286,Centerpoints!$A$2:$F$259,5,0)))*COS(RADIANS(90-VLOOKUP(C286,Centerpoints!$A$2:$F$259,5,0)))+SIN(RADIANS(90-VLOOKUP(B286,Centerpoints!$A$2:$F$259,5,0)))*SIN(RADIANS(90-VLOOKUP(C286,Centerpoints!$A$2:$F$259,5,0)))*COS(RADIANS(VLOOKUP(B286,Centerpoints!$A$2:$F$259,6,0)-VLOOKUP(C286,Centerpoints!$A$2:$F$259,6,0))))*6371,0)</f>
        <v>739</v>
      </c>
      <c r="E286" t="str">
        <f>IF(ISNA(VLOOKUP(LEFT(A286,LEN(A286)),$N$2:$N$270,1,0)),IF(D286&gt;'Costs and losses lines'!$E$32,"HVDC","HVAC"),"Subsea")</f>
        <v>HVDC</v>
      </c>
      <c r="F286" s="2">
        <f>((HLOOKUP(E286,'Costs and losses lines'!$B$12:$D$14,2,0)*D286)+(HLOOKUP(E286,'Costs and losses lines'!$B$12:$D$14,3,0)*2))*'Costs and losses lines'!$E$24/1000</f>
        <v>381.90946102499998</v>
      </c>
      <c r="G286" s="2">
        <f>ROUND(F286+(F286*0.035*$J$3),0)</f>
        <v>917</v>
      </c>
      <c r="H286">
        <f>ROUND((HLOOKUP(E286,'Costs and losses lines'!$B$12:$D$17,4,0)/10000*D286)+(HLOOKUP(E286,'Costs and losses lines'!$B$12:$D$16,5,0)/100),3)</f>
        <v>3.9E-2</v>
      </c>
      <c r="K286" s="9"/>
    </row>
    <row r="287" spans="1:11" x14ac:dyDescent="0.25">
      <c r="A287" t="s">
        <v>1057</v>
      </c>
      <c r="B287" t="s">
        <v>552</v>
      </c>
      <c r="C287" t="s">
        <v>554</v>
      </c>
      <c r="D287">
        <f>ROUND(ACOS(COS(RADIANS(90-VLOOKUP(B287,Centerpoints!$A$2:$F$259,5,0)))*COS(RADIANS(90-VLOOKUP(C287,Centerpoints!$A$2:$F$259,5,0)))+SIN(RADIANS(90-VLOOKUP(B287,Centerpoints!$A$2:$F$259,5,0)))*SIN(RADIANS(90-VLOOKUP(C287,Centerpoints!$A$2:$F$259,5,0)))*COS(RADIANS(VLOOKUP(B287,Centerpoints!$A$2:$F$259,6,0)-VLOOKUP(C287,Centerpoints!$A$2:$F$259,6,0))))*6371,0)</f>
        <v>740</v>
      </c>
      <c r="E287" t="str">
        <f>IF(ISNA(VLOOKUP(LEFT(A287,LEN(A287)),$N$2:$N$270,1,0)),IF(D287&gt;'Costs and losses lines'!$E$32,"HVDC","HVAC"),"Subsea")</f>
        <v>HVDC</v>
      </c>
      <c r="F287" s="2">
        <f>((HLOOKUP(E287,'Costs and losses lines'!$B$12:$D$14,2,0)*D287)+(HLOOKUP(E287,'Costs and losses lines'!$B$12:$D$14,3,0)*2))*'Costs and losses lines'!$E$24/1000</f>
        <v>382.09602149999995</v>
      </c>
      <c r="G287" s="2">
        <f>ROUND(F287+(F287*0.035*$J$3),0)</f>
        <v>917</v>
      </c>
      <c r="H287">
        <f>ROUND((HLOOKUP(E287,'Costs and losses lines'!$B$12:$D$17,4,0)/10000*D287)+(HLOOKUP(E287,'Costs and losses lines'!$B$12:$D$16,5,0)/100),3)</f>
        <v>3.9E-2</v>
      </c>
      <c r="K287" s="9"/>
    </row>
    <row r="288" spans="1:11" x14ac:dyDescent="0.25">
      <c r="A288" t="s">
        <v>1058</v>
      </c>
      <c r="B288" t="s">
        <v>510</v>
      </c>
      <c r="C288" t="s">
        <v>541</v>
      </c>
      <c r="D288">
        <f>ROUND(ACOS(COS(RADIANS(90-VLOOKUP(B288,Centerpoints!$A$2:$F$259,5,0)))*COS(RADIANS(90-VLOOKUP(C288,Centerpoints!$A$2:$F$259,5,0)))+SIN(RADIANS(90-VLOOKUP(B288,Centerpoints!$A$2:$F$259,5,0)))*SIN(RADIANS(90-VLOOKUP(C288,Centerpoints!$A$2:$F$259,5,0)))*COS(RADIANS(VLOOKUP(B288,Centerpoints!$A$2:$F$259,6,0)-VLOOKUP(C288,Centerpoints!$A$2:$F$259,6,0))))*6371,0)</f>
        <v>745</v>
      </c>
      <c r="E288" t="str">
        <f>IF(ISNA(VLOOKUP(LEFT(A288,LEN(A288)),$N$2:$N$270,1,0)),IF(D288&gt;'Costs and losses lines'!$E$32,"HVDC","HVAC"),"Subsea")</f>
        <v>HVDC</v>
      </c>
      <c r="F288" s="2">
        <f>((HLOOKUP(E288,'Costs and losses lines'!$B$12:$D$14,2,0)*D288)+(HLOOKUP(E288,'Costs and losses lines'!$B$12:$D$14,3,0)*2))*'Costs and losses lines'!$E$24/1000</f>
        <v>383.028823875</v>
      </c>
      <c r="G288" s="2">
        <f>ROUND(F288+(F288*0.035*$J$3),0)</f>
        <v>919</v>
      </c>
      <c r="H288">
        <f>ROUND((HLOOKUP(E288,'Costs and losses lines'!$B$12:$D$17,4,0)/10000*D288)+(HLOOKUP(E288,'Costs and losses lines'!$B$12:$D$16,5,0)/100),3)</f>
        <v>3.9E-2</v>
      </c>
      <c r="K288" s="9"/>
    </row>
    <row r="289" spans="1:11" x14ac:dyDescent="0.25">
      <c r="A289" t="s">
        <v>1059</v>
      </c>
      <c r="B289" t="s">
        <v>579</v>
      </c>
      <c r="C289" t="s">
        <v>592</v>
      </c>
      <c r="D289">
        <f>ROUND(ACOS(COS(RADIANS(90-VLOOKUP(B289,Centerpoints!$A$2:$F$259,5,0)))*COS(RADIANS(90-VLOOKUP(C289,Centerpoints!$A$2:$F$259,5,0)))+SIN(RADIANS(90-VLOOKUP(B289,Centerpoints!$A$2:$F$259,5,0)))*SIN(RADIANS(90-VLOOKUP(C289,Centerpoints!$A$2:$F$259,5,0)))*COS(RADIANS(VLOOKUP(B289,Centerpoints!$A$2:$F$259,6,0)-VLOOKUP(C289,Centerpoints!$A$2:$F$259,6,0))))*6371,0)</f>
        <v>747</v>
      </c>
      <c r="E289" t="str">
        <f>IF(ISNA(VLOOKUP(LEFT(A289,LEN(A289)),$N$2:$N$270,1,0)),IF(D289&gt;'Costs and losses lines'!$E$32,"HVDC","HVAC"),"Subsea")</f>
        <v>HVDC</v>
      </c>
      <c r="F289" s="2">
        <f>((HLOOKUP(E289,'Costs and losses lines'!$B$12:$D$14,2,0)*D289)+(HLOOKUP(E289,'Costs and losses lines'!$B$12:$D$14,3,0)*2))*'Costs and losses lines'!$E$24/1000</f>
        <v>383.40194482499999</v>
      </c>
      <c r="G289" s="2">
        <f>ROUND(F289+(F289*0.035*$J$3),0)</f>
        <v>920</v>
      </c>
      <c r="H289">
        <f>ROUND((HLOOKUP(E289,'Costs and losses lines'!$B$12:$D$17,4,0)/10000*D289)+(HLOOKUP(E289,'Costs and losses lines'!$B$12:$D$16,5,0)/100),3)</f>
        <v>3.9E-2</v>
      </c>
      <c r="K289" s="9"/>
    </row>
    <row r="290" spans="1:11" x14ac:dyDescent="0.25">
      <c r="A290" t="s">
        <v>1060</v>
      </c>
      <c r="B290" t="s">
        <v>637</v>
      </c>
      <c r="C290" t="s">
        <v>652</v>
      </c>
      <c r="D290">
        <f>ROUND(ACOS(COS(RADIANS(90-VLOOKUP(B290,Centerpoints!$A$2:$F$259,5,0)))*COS(RADIANS(90-VLOOKUP(C290,Centerpoints!$A$2:$F$259,5,0)))+SIN(RADIANS(90-VLOOKUP(B290,Centerpoints!$A$2:$F$259,5,0)))*SIN(RADIANS(90-VLOOKUP(C290,Centerpoints!$A$2:$F$259,5,0)))*COS(RADIANS(VLOOKUP(B290,Centerpoints!$A$2:$F$259,6,0)-VLOOKUP(C290,Centerpoints!$A$2:$F$259,6,0))))*6371,0)</f>
        <v>747</v>
      </c>
      <c r="E290" t="str">
        <f>IF(ISNA(VLOOKUP(LEFT(A290,LEN(A290)),$N$2:$N$270,1,0)),IF(D290&gt;'Costs and losses lines'!$E$32,"HVDC","HVAC"),"Subsea")</f>
        <v>HVDC</v>
      </c>
      <c r="F290" s="2">
        <f>((HLOOKUP(E290,'Costs and losses lines'!$B$12:$D$14,2,0)*D290)+(HLOOKUP(E290,'Costs and losses lines'!$B$12:$D$14,3,0)*2))*'Costs and losses lines'!$E$24/1000</f>
        <v>383.40194482499999</v>
      </c>
      <c r="G290" s="2">
        <f>ROUND(F290+(F290*0.035*$J$3),0)</f>
        <v>920</v>
      </c>
      <c r="H290">
        <f>ROUND((HLOOKUP(E290,'Costs and losses lines'!$B$12:$D$17,4,0)/10000*D290)+(HLOOKUP(E290,'Costs and losses lines'!$B$12:$D$16,5,0)/100),3)</f>
        <v>3.9E-2</v>
      </c>
      <c r="K290" s="9"/>
    </row>
    <row r="291" spans="1:11" x14ac:dyDescent="0.25">
      <c r="A291" t="s">
        <v>1061</v>
      </c>
      <c r="B291" t="s">
        <v>459</v>
      </c>
      <c r="C291" t="s">
        <v>529</v>
      </c>
      <c r="D291">
        <f>ROUND(ACOS(COS(RADIANS(90-VLOOKUP(B291,Centerpoints!$A$2:$F$259,5,0)))*COS(RADIANS(90-VLOOKUP(C291,Centerpoints!$A$2:$F$259,5,0)))+SIN(RADIANS(90-VLOOKUP(B291,Centerpoints!$A$2:$F$259,5,0)))*SIN(RADIANS(90-VLOOKUP(C291,Centerpoints!$A$2:$F$259,5,0)))*COS(RADIANS(VLOOKUP(B291,Centerpoints!$A$2:$F$259,6,0)-VLOOKUP(C291,Centerpoints!$A$2:$F$259,6,0))))*6371,0)</f>
        <v>751</v>
      </c>
      <c r="E291" t="str">
        <f>IF(ISNA(VLOOKUP(LEFT(A291,LEN(A291)),$N$2:$N$270,1,0)),IF(D291&gt;'Costs and losses lines'!$E$32,"HVDC","HVAC"),"Subsea")</f>
        <v>HVDC</v>
      </c>
      <c r="F291" s="2">
        <f>((HLOOKUP(E291,'Costs and losses lines'!$B$12:$D$14,2,0)*D291)+(HLOOKUP(E291,'Costs and losses lines'!$B$12:$D$14,3,0)*2))*'Costs and losses lines'!$E$24/1000</f>
        <v>384.14818672499996</v>
      </c>
      <c r="G291" s="2">
        <f>ROUND(F291+(F291*0.035*$J$3),0)</f>
        <v>922</v>
      </c>
      <c r="H291">
        <f>ROUND((HLOOKUP(E291,'Costs and losses lines'!$B$12:$D$17,4,0)/10000*D291)+(HLOOKUP(E291,'Costs and losses lines'!$B$12:$D$16,5,0)/100),3)</f>
        <v>3.9E-2</v>
      </c>
      <c r="K291" s="9"/>
    </row>
    <row r="292" spans="1:11" x14ac:dyDescent="0.25">
      <c r="A292" t="s">
        <v>1062</v>
      </c>
      <c r="B292" t="s">
        <v>415</v>
      </c>
      <c r="C292" t="s">
        <v>535</v>
      </c>
      <c r="D292">
        <f>ROUND(ACOS(COS(RADIANS(90-VLOOKUP(B292,Centerpoints!$A$2:$F$259,5,0)))*COS(RADIANS(90-VLOOKUP(C292,Centerpoints!$A$2:$F$259,5,0)))+SIN(RADIANS(90-VLOOKUP(B292,Centerpoints!$A$2:$F$259,5,0)))*SIN(RADIANS(90-VLOOKUP(C292,Centerpoints!$A$2:$F$259,5,0)))*COS(RADIANS(VLOOKUP(B292,Centerpoints!$A$2:$F$259,6,0)-VLOOKUP(C292,Centerpoints!$A$2:$F$259,6,0))))*6371,0)</f>
        <v>756</v>
      </c>
      <c r="E292" t="str">
        <f>IF(ISNA(VLOOKUP(LEFT(A292,LEN(A292)),$N$2:$N$270,1,0)),IF(D292&gt;'Costs and losses lines'!$E$32,"HVDC","HVAC"),"Subsea")</f>
        <v>HVDC</v>
      </c>
      <c r="F292" s="2">
        <f>((HLOOKUP(E292,'Costs and losses lines'!$B$12:$D$14,2,0)*D292)+(HLOOKUP(E292,'Costs and losses lines'!$B$12:$D$14,3,0)*2))*'Costs and losses lines'!$E$24/1000</f>
        <v>385.08098910000001</v>
      </c>
      <c r="G292" s="2">
        <f>ROUND(F292+(F292*0.035*$J$3),0)</f>
        <v>924</v>
      </c>
      <c r="H292">
        <f>ROUND((HLOOKUP(E292,'Costs and losses lines'!$B$12:$D$17,4,0)/10000*D292)+(HLOOKUP(E292,'Costs and losses lines'!$B$12:$D$16,5,0)/100),3)</f>
        <v>3.9E-2</v>
      </c>
      <c r="K292" s="9"/>
    </row>
    <row r="293" spans="1:11" x14ac:dyDescent="0.25">
      <c r="A293" t="s">
        <v>1063</v>
      </c>
      <c r="B293" t="s">
        <v>426</v>
      </c>
      <c r="C293" t="s">
        <v>473</v>
      </c>
      <c r="D293">
        <f>ROUND(ACOS(COS(RADIANS(90-VLOOKUP(B293,Centerpoints!$A$2:$F$259,5,0)))*COS(RADIANS(90-VLOOKUP(C293,Centerpoints!$A$2:$F$259,5,0)))+SIN(RADIANS(90-VLOOKUP(B293,Centerpoints!$A$2:$F$259,5,0)))*SIN(RADIANS(90-VLOOKUP(C293,Centerpoints!$A$2:$F$259,5,0)))*COS(RADIANS(VLOOKUP(B293,Centerpoints!$A$2:$F$259,6,0)-VLOOKUP(C293,Centerpoints!$A$2:$F$259,6,0))))*6371,0)</f>
        <v>756</v>
      </c>
      <c r="E293" t="str">
        <f>IF(ISNA(VLOOKUP(LEFT(A293,LEN(A293)),$N$2:$N$270,1,0)),IF(D293&gt;'Costs and losses lines'!$E$32,"HVDC","HVAC"),"Subsea")</f>
        <v>HVDC</v>
      </c>
      <c r="F293" s="2">
        <f>((HLOOKUP(E293,'Costs and losses lines'!$B$12:$D$14,2,0)*D293)+(HLOOKUP(E293,'Costs and losses lines'!$B$12:$D$14,3,0)*2))*'Costs and losses lines'!$E$24/1000</f>
        <v>385.08098910000001</v>
      </c>
      <c r="G293" s="2">
        <f>ROUND(F293+(F293*0.035*$J$3),0)</f>
        <v>924</v>
      </c>
      <c r="H293">
        <f>ROUND((HLOOKUP(E293,'Costs and losses lines'!$B$12:$D$17,4,0)/10000*D293)+(HLOOKUP(E293,'Costs and losses lines'!$B$12:$D$16,5,0)/100),3)</f>
        <v>3.9E-2</v>
      </c>
      <c r="K293" s="9"/>
    </row>
    <row r="294" spans="1:11" x14ac:dyDescent="0.25">
      <c r="A294" t="s">
        <v>1064</v>
      </c>
      <c r="B294" t="s">
        <v>417</v>
      </c>
      <c r="C294" t="s">
        <v>469</v>
      </c>
      <c r="D294">
        <f>ROUND(ACOS(COS(RADIANS(90-VLOOKUP(B294,Centerpoints!$A$2:$F$259,5,0)))*COS(RADIANS(90-VLOOKUP(C294,Centerpoints!$A$2:$F$259,5,0)))+SIN(RADIANS(90-VLOOKUP(B294,Centerpoints!$A$2:$F$259,5,0)))*SIN(RADIANS(90-VLOOKUP(C294,Centerpoints!$A$2:$F$259,5,0)))*COS(RADIANS(VLOOKUP(B294,Centerpoints!$A$2:$F$259,6,0)-VLOOKUP(C294,Centerpoints!$A$2:$F$259,6,0))))*6371,0)</f>
        <v>756</v>
      </c>
      <c r="E294" t="str">
        <f>IF(ISNA(VLOOKUP(LEFT(A294,LEN(A294)),$N$2:$N$270,1,0)),IF(D294&gt;'Costs and losses lines'!$E$32,"HVDC","HVAC"),"Subsea")</f>
        <v>HVDC</v>
      </c>
      <c r="F294" s="2">
        <f>((HLOOKUP(E294,'Costs and losses lines'!$B$12:$D$14,2,0)*D294)+(HLOOKUP(E294,'Costs and losses lines'!$B$12:$D$14,3,0)*2))*'Costs and losses lines'!$E$24/1000</f>
        <v>385.08098910000001</v>
      </c>
      <c r="G294" s="2">
        <f>ROUND(F294+(F294*0.035*$J$3),0)</f>
        <v>924</v>
      </c>
      <c r="H294">
        <f>ROUND((HLOOKUP(E294,'Costs and losses lines'!$B$12:$D$17,4,0)/10000*D294)+(HLOOKUP(E294,'Costs and losses lines'!$B$12:$D$16,5,0)/100),3)</f>
        <v>3.9E-2</v>
      </c>
      <c r="K294" s="9"/>
    </row>
    <row r="295" spans="1:11" x14ac:dyDescent="0.25">
      <c r="A295" t="s">
        <v>1065</v>
      </c>
      <c r="B295" t="s">
        <v>622</v>
      </c>
      <c r="C295" t="s">
        <v>541</v>
      </c>
      <c r="D295">
        <f>ROUND(ACOS(COS(RADIANS(90-VLOOKUP(B295,Centerpoints!$A$2:$F$259,5,0)))*COS(RADIANS(90-VLOOKUP(C295,Centerpoints!$A$2:$F$259,5,0)))+SIN(RADIANS(90-VLOOKUP(B295,Centerpoints!$A$2:$F$259,5,0)))*SIN(RADIANS(90-VLOOKUP(C295,Centerpoints!$A$2:$F$259,5,0)))*COS(RADIANS(VLOOKUP(B295,Centerpoints!$A$2:$F$259,6,0)-VLOOKUP(C295,Centerpoints!$A$2:$F$259,6,0))))*6371,0)</f>
        <v>757</v>
      </c>
      <c r="E295" t="str">
        <f>IF(ISNA(VLOOKUP(LEFT(A295,LEN(A295)),$N$2:$N$270,1,0)),IF(D295&gt;'Costs and losses lines'!$E$32,"HVDC","HVAC"),"Subsea")</f>
        <v>HVDC</v>
      </c>
      <c r="F295" s="2">
        <f>((HLOOKUP(E295,'Costs and losses lines'!$B$12:$D$14,2,0)*D295)+(HLOOKUP(E295,'Costs and losses lines'!$B$12:$D$14,3,0)*2))*'Costs and losses lines'!$E$24/1000</f>
        <v>385.26754957500003</v>
      </c>
      <c r="G295" s="2">
        <f>ROUND(F295+(F295*0.035*$J$3),0)</f>
        <v>925</v>
      </c>
      <c r="H295">
        <f>ROUND((HLOOKUP(E295,'Costs and losses lines'!$B$12:$D$17,4,0)/10000*D295)+(HLOOKUP(E295,'Costs and losses lines'!$B$12:$D$16,5,0)/100),3)</f>
        <v>3.9E-2</v>
      </c>
      <c r="K295" s="9"/>
    </row>
    <row r="296" spans="1:11" x14ac:dyDescent="0.25">
      <c r="A296" t="s">
        <v>1066</v>
      </c>
      <c r="B296" t="s">
        <v>585</v>
      </c>
      <c r="C296" t="s">
        <v>591</v>
      </c>
      <c r="D296">
        <f>ROUND(ACOS(COS(RADIANS(90-VLOOKUP(B296,Centerpoints!$A$2:$F$259,5,0)))*COS(RADIANS(90-VLOOKUP(C296,Centerpoints!$A$2:$F$259,5,0)))+SIN(RADIANS(90-VLOOKUP(B296,Centerpoints!$A$2:$F$259,5,0)))*SIN(RADIANS(90-VLOOKUP(C296,Centerpoints!$A$2:$F$259,5,0)))*COS(RADIANS(VLOOKUP(B296,Centerpoints!$A$2:$F$259,6,0)-VLOOKUP(C296,Centerpoints!$A$2:$F$259,6,0))))*6371,0)</f>
        <v>759</v>
      </c>
      <c r="E296" t="str">
        <f>IF(ISNA(VLOOKUP(LEFT(A296,LEN(A296)),$N$2:$N$270,1,0)),IF(D296&gt;'Costs and losses lines'!$E$32,"HVDC","HVAC"),"Subsea")</f>
        <v>HVDC</v>
      </c>
      <c r="F296" s="2">
        <f>((HLOOKUP(E296,'Costs and losses lines'!$B$12:$D$14,2,0)*D296)+(HLOOKUP(E296,'Costs and losses lines'!$B$12:$D$14,3,0)*2))*'Costs and losses lines'!$E$24/1000</f>
        <v>385.64067052499996</v>
      </c>
      <c r="G296" s="2">
        <f>ROUND(F296+(F296*0.035*$J$3),0)</f>
        <v>926</v>
      </c>
      <c r="H296">
        <f>ROUND((HLOOKUP(E296,'Costs and losses lines'!$B$12:$D$17,4,0)/10000*D296)+(HLOOKUP(E296,'Costs and losses lines'!$B$12:$D$16,5,0)/100),3)</f>
        <v>0.04</v>
      </c>
      <c r="K296" s="9"/>
    </row>
    <row r="297" spans="1:11" x14ac:dyDescent="0.25">
      <c r="A297" t="s">
        <v>1067</v>
      </c>
      <c r="B297" t="s">
        <v>627</v>
      </c>
      <c r="C297" t="s">
        <v>541</v>
      </c>
      <c r="D297">
        <f>ROUND(ACOS(COS(RADIANS(90-VLOOKUP(B297,Centerpoints!$A$2:$F$259,5,0)))*COS(RADIANS(90-VLOOKUP(C297,Centerpoints!$A$2:$F$259,5,0)))+SIN(RADIANS(90-VLOOKUP(B297,Centerpoints!$A$2:$F$259,5,0)))*SIN(RADIANS(90-VLOOKUP(C297,Centerpoints!$A$2:$F$259,5,0)))*COS(RADIANS(VLOOKUP(B297,Centerpoints!$A$2:$F$259,6,0)-VLOOKUP(C297,Centerpoints!$A$2:$F$259,6,0))))*6371,0)</f>
        <v>760</v>
      </c>
      <c r="E297" t="str">
        <f>IF(ISNA(VLOOKUP(LEFT(A297,LEN(A297)),$N$2:$N$270,1,0)),IF(D297&gt;'Costs and losses lines'!$E$32,"HVDC","HVAC"),"Subsea")</f>
        <v>HVDC</v>
      </c>
      <c r="F297" s="2">
        <f>((HLOOKUP(E297,'Costs and losses lines'!$B$12:$D$14,2,0)*D297)+(HLOOKUP(E297,'Costs and losses lines'!$B$12:$D$14,3,0)*2))*'Costs and losses lines'!$E$24/1000</f>
        <v>385.82723099999998</v>
      </c>
      <c r="G297" s="2">
        <f>ROUND(F297+(F297*0.035*$J$3),0)</f>
        <v>926</v>
      </c>
      <c r="H297">
        <f>ROUND((HLOOKUP(E297,'Costs and losses lines'!$B$12:$D$17,4,0)/10000*D297)+(HLOOKUP(E297,'Costs and losses lines'!$B$12:$D$16,5,0)/100),3)</f>
        <v>0.04</v>
      </c>
      <c r="K297" s="9"/>
    </row>
    <row r="298" spans="1:11" x14ac:dyDescent="0.25">
      <c r="A298" t="s">
        <v>1068</v>
      </c>
      <c r="B298" t="s">
        <v>564</v>
      </c>
      <c r="C298" t="s">
        <v>567</v>
      </c>
      <c r="D298">
        <f>ROUND(ACOS(COS(RADIANS(90-VLOOKUP(B298,Centerpoints!$A$2:$F$259,5,0)))*COS(RADIANS(90-VLOOKUP(C298,Centerpoints!$A$2:$F$259,5,0)))+SIN(RADIANS(90-VLOOKUP(B298,Centerpoints!$A$2:$F$259,5,0)))*SIN(RADIANS(90-VLOOKUP(C298,Centerpoints!$A$2:$F$259,5,0)))*COS(RADIANS(VLOOKUP(B298,Centerpoints!$A$2:$F$259,6,0)-VLOOKUP(C298,Centerpoints!$A$2:$F$259,6,0))))*6371,0)</f>
        <v>762</v>
      </c>
      <c r="E298" t="str">
        <f>IF(ISNA(VLOOKUP(LEFT(A298,LEN(A298)),$N$2:$N$270,1,0)),IF(D298&gt;'Costs and losses lines'!$E$32,"HVDC","HVAC"),"Subsea")</f>
        <v>HVDC</v>
      </c>
      <c r="F298" s="2">
        <f>((HLOOKUP(E298,'Costs and losses lines'!$B$12:$D$14,2,0)*D298)+(HLOOKUP(E298,'Costs and losses lines'!$B$12:$D$14,3,0)*2))*'Costs and losses lines'!$E$24/1000</f>
        <v>386.20035194999997</v>
      </c>
      <c r="G298" s="2">
        <f>ROUND(F298+(F298*0.035*$J$3),0)</f>
        <v>927</v>
      </c>
      <c r="H298">
        <f>ROUND((HLOOKUP(E298,'Costs and losses lines'!$B$12:$D$17,4,0)/10000*D298)+(HLOOKUP(E298,'Costs and losses lines'!$B$12:$D$16,5,0)/100),3)</f>
        <v>0.04</v>
      </c>
      <c r="K298" s="9"/>
    </row>
    <row r="299" spans="1:11" x14ac:dyDescent="0.25">
      <c r="A299" t="s">
        <v>1069</v>
      </c>
      <c r="B299" t="s">
        <v>401</v>
      </c>
      <c r="C299" t="s">
        <v>462</v>
      </c>
      <c r="D299">
        <f>ROUND(ACOS(COS(RADIANS(90-VLOOKUP(B299,Centerpoints!$A$2:$F$259,5,0)))*COS(RADIANS(90-VLOOKUP(C299,Centerpoints!$A$2:$F$259,5,0)))+SIN(RADIANS(90-VLOOKUP(B299,Centerpoints!$A$2:$F$259,5,0)))*SIN(RADIANS(90-VLOOKUP(C299,Centerpoints!$A$2:$F$259,5,0)))*COS(RADIANS(VLOOKUP(B299,Centerpoints!$A$2:$F$259,6,0)-VLOOKUP(C299,Centerpoints!$A$2:$F$259,6,0))))*6371,0)</f>
        <v>764</v>
      </c>
      <c r="E299" t="str">
        <f>IF(ISNA(VLOOKUP(LEFT(A299,LEN(A299)),$N$2:$N$270,1,0)),IF(D299&gt;'Costs and losses lines'!$E$32,"HVDC","HVAC"),"Subsea")</f>
        <v>HVDC</v>
      </c>
      <c r="F299" s="2">
        <f>((HLOOKUP(E299,'Costs and losses lines'!$B$12:$D$14,2,0)*D299)+(HLOOKUP(E299,'Costs and losses lines'!$B$12:$D$14,3,0)*2))*'Costs and losses lines'!$E$24/1000</f>
        <v>386.57347290000001</v>
      </c>
      <c r="G299" s="2">
        <f>ROUND(F299+(F299*0.035*$J$3),0)</f>
        <v>928</v>
      </c>
      <c r="H299">
        <f>ROUND((HLOOKUP(E299,'Costs and losses lines'!$B$12:$D$17,4,0)/10000*D299)+(HLOOKUP(E299,'Costs and losses lines'!$B$12:$D$16,5,0)/100),3)</f>
        <v>0.04</v>
      </c>
      <c r="K299" s="9"/>
    </row>
    <row r="300" spans="1:11" x14ac:dyDescent="0.25">
      <c r="A300" t="s">
        <v>1070</v>
      </c>
      <c r="B300" t="s">
        <v>422</v>
      </c>
      <c r="C300" t="s">
        <v>502</v>
      </c>
      <c r="D300">
        <f>ROUND(ACOS(COS(RADIANS(90-VLOOKUP(B300,Centerpoints!$A$2:$F$259,5,0)))*COS(RADIANS(90-VLOOKUP(C300,Centerpoints!$A$2:$F$259,5,0)))+SIN(RADIANS(90-VLOOKUP(B300,Centerpoints!$A$2:$F$259,5,0)))*SIN(RADIANS(90-VLOOKUP(C300,Centerpoints!$A$2:$F$259,5,0)))*COS(RADIANS(VLOOKUP(B300,Centerpoints!$A$2:$F$259,6,0)-VLOOKUP(C300,Centerpoints!$A$2:$F$259,6,0))))*6371,0)</f>
        <v>773</v>
      </c>
      <c r="E300" t="str">
        <f>IF(ISNA(VLOOKUP(LEFT(A300,LEN(A300)),$N$2:$N$270,1,0)),IF(D300&gt;'Costs and losses lines'!$E$32,"HVDC","HVAC"),"Subsea")</f>
        <v>HVDC</v>
      </c>
      <c r="F300" s="2">
        <f>((HLOOKUP(E300,'Costs and losses lines'!$B$12:$D$14,2,0)*D300)+(HLOOKUP(E300,'Costs and losses lines'!$B$12:$D$14,3,0)*2))*'Costs and losses lines'!$E$24/1000</f>
        <v>388.25251717499998</v>
      </c>
      <c r="G300" s="2">
        <f>ROUND(F300+(F300*0.035*$J$3),0)</f>
        <v>932</v>
      </c>
      <c r="H300">
        <f>ROUND((HLOOKUP(E300,'Costs and losses lines'!$B$12:$D$17,4,0)/10000*D300)+(HLOOKUP(E300,'Costs and losses lines'!$B$12:$D$16,5,0)/100),3)</f>
        <v>0.04</v>
      </c>
      <c r="K300" s="9"/>
    </row>
    <row r="301" spans="1:11" x14ac:dyDescent="0.25">
      <c r="A301" t="s">
        <v>1071</v>
      </c>
      <c r="B301" t="s">
        <v>580</v>
      </c>
      <c r="C301" t="s">
        <v>607</v>
      </c>
      <c r="D301">
        <f>ROUND(ACOS(COS(RADIANS(90-VLOOKUP(B301,Centerpoints!$A$2:$F$259,5,0)))*COS(RADIANS(90-VLOOKUP(C301,Centerpoints!$A$2:$F$259,5,0)))+SIN(RADIANS(90-VLOOKUP(B301,Centerpoints!$A$2:$F$259,5,0)))*SIN(RADIANS(90-VLOOKUP(C301,Centerpoints!$A$2:$F$259,5,0)))*COS(RADIANS(VLOOKUP(B301,Centerpoints!$A$2:$F$259,6,0)-VLOOKUP(C301,Centerpoints!$A$2:$F$259,6,0))))*6371,0)</f>
        <v>781</v>
      </c>
      <c r="E301" t="str">
        <f>IF(ISNA(VLOOKUP(LEFT(A301,LEN(A301)),$N$2:$N$270,1,0)),IF(D301&gt;'Costs and losses lines'!$E$32,"HVDC","HVAC"),"Subsea")</f>
        <v>HVDC</v>
      </c>
      <c r="F301" s="2">
        <f>((HLOOKUP(E301,'Costs and losses lines'!$B$12:$D$14,2,0)*D301)+(HLOOKUP(E301,'Costs and losses lines'!$B$12:$D$14,3,0)*2))*'Costs and losses lines'!$E$24/1000</f>
        <v>389.74500097499998</v>
      </c>
      <c r="G301" s="2">
        <f>ROUND(F301+(F301*0.035*$J$3),0)</f>
        <v>935</v>
      </c>
      <c r="H301">
        <f>ROUND((HLOOKUP(E301,'Costs and losses lines'!$B$12:$D$17,4,0)/10000*D301)+(HLOOKUP(E301,'Costs and losses lines'!$B$12:$D$16,5,0)/100),3)</f>
        <v>0.04</v>
      </c>
      <c r="K301" s="9"/>
    </row>
    <row r="302" spans="1:11" x14ac:dyDescent="0.25">
      <c r="A302" t="s">
        <v>1072</v>
      </c>
      <c r="B302" t="s">
        <v>440</v>
      </c>
      <c r="C302" t="s">
        <v>524</v>
      </c>
      <c r="D302">
        <f>ROUND(ACOS(COS(RADIANS(90-VLOOKUP(B302,Centerpoints!$A$2:$F$259,5,0)))*COS(RADIANS(90-VLOOKUP(C302,Centerpoints!$A$2:$F$259,5,0)))+SIN(RADIANS(90-VLOOKUP(B302,Centerpoints!$A$2:$F$259,5,0)))*SIN(RADIANS(90-VLOOKUP(C302,Centerpoints!$A$2:$F$259,5,0)))*COS(RADIANS(VLOOKUP(B302,Centerpoints!$A$2:$F$259,6,0)-VLOOKUP(C302,Centerpoints!$A$2:$F$259,6,0))))*6371,0)</f>
        <v>782</v>
      </c>
      <c r="E302" t="str">
        <f>IF(ISNA(VLOOKUP(LEFT(A302,LEN(A302)),$N$2:$N$270,1,0)),IF(D302&gt;'Costs and losses lines'!$E$32,"HVDC","HVAC"),"Subsea")</f>
        <v>HVDC</v>
      </c>
      <c r="F302" s="2">
        <f>((HLOOKUP(E302,'Costs and losses lines'!$B$12:$D$14,2,0)*D302)+(HLOOKUP(E302,'Costs and losses lines'!$B$12:$D$14,3,0)*2))*'Costs and losses lines'!$E$24/1000</f>
        <v>389.93156145</v>
      </c>
      <c r="G302" s="2">
        <f>ROUND(F302+(F302*0.035*$J$3),0)</f>
        <v>936</v>
      </c>
      <c r="H302">
        <f>ROUND((HLOOKUP(E302,'Costs and losses lines'!$B$12:$D$17,4,0)/10000*D302)+(HLOOKUP(E302,'Costs and losses lines'!$B$12:$D$16,5,0)/100),3)</f>
        <v>0.04</v>
      </c>
      <c r="K302" s="9"/>
    </row>
    <row r="303" spans="1:11" x14ac:dyDescent="0.25">
      <c r="A303" t="s">
        <v>1073</v>
      </c>
      <c r="B303" t="s">
        <v>419</v>
      </c>
      <c r="C303" t="s">
        <v>418</v>
      </c>
      <c r="D303">
        <f>ROUND(ACOS(COS(RADIANS(90-VLOOKUP(B303,Centerpoints!$A$2:$F$259,5,0)))*COS(RADIANS(90-VLOOKUP(C303,Centerpoints!$A$2:$F$259,5,0)))+SIN(RADIANS(90-VLOOKUP(B303,Centerpoints!$A$2:$F$259,5,0)))*SIN(RADIANS(90-VLOOKUP(C303,Centerpoints!$A$2:$F$259,5,0)))*COS(RADIANS(VLOOKUP(B303,Centerpoints!$A$2:$F$259,6,0)-VLOOKUP(C303,Centerpoints!$A$2:$F$259,6,0))))*6371,0)</f>
        <v>783</v>
      </c>
      <c r="E303" t="str">
        <f>IF(ISNA(VLOOKUP(LEFT(A303,LEN(A303)),$N$2:$N$270,1,0)),IF(D303&gt;'Costs and losses lines'!$E$32,"HVDC","HVAC"),"Subsea")</f>
        <v>HVDC</v>
      </c>
      <c r="F303" s="2">
        <f>((HLOOKUP(E303,'Costs and losses lines'!$B$12:$D$14,2,0)*D303)+(HLOOKUP(E303,'Costs and losses lines'!$B$12:$D$14,3,0)*2))*'Costs and losses lines'!$E$24/1000</f>
        <v>390.11812192499997</v>
      </c>
      <c r="G303" s="2">
        <f>ROUND(F303+(F303*0.035*$J$3),0)</f>
        <v>936</v>
      </c>
      <c r="H303">
        <f>ROUND((HLOOKUP(E303,'Costs and losses lines'!$B$12:$D$17,4,0)/10000*D303)+(HLOOKUP(E303,'Costs and losses lines'!$B$12:$D$16,5,0)/100),3)</f>
        <v>0.04</v>
      </c>
      <c r="K303" s="9"/>
    </row>
    <row r="304" spans="1:11" x14ac:dyDescent="0.25">
      <c r="A304" t="s">
        <v>1074</v>
      </c>
      <c r="B304" t="s">
        <v>400</v>
      </c>
      <c r="C304" t="s">
        <v>458</v>
      </c>
      <c r="D304">
        <f>ROUND(ACOS(COS(RADIANS(90-VLOOKUP(B304,Centerpoints!$A$2:$F$259,5,0)))*COS(RADIANS(90-VLOOKUP(C304,Centerpoints!$A$2:$F$259,5,0)))+SIN(RADIANS(90-VLOOKUP(B304,Centerpoints!$A$2:$F$259,5,0)))*SIN(RADIANS(90-VLOOKUP(C304,Centerpoints!$A$2:$F$259,5,0)))*COS(RADIANS(VLOOKUP(B304,Centerpoints!$A$2:$F$259,6,0)-VLOOKUP(C304,Centerpoints!$A$2:$F$259,6,0))))*6371,0)</f>
        <v>786</v>
      </c>
      <c r="E304" t="str">
        <f>IF(ISNA(VLOOKUP(LEFT(A304,LEN(A304)),$N$2:$N$270,1,0)),IF(D304&gt;'Costs and losses lines'!$E$32,"HVDC","HVAC"),"Subsea")</f>
        <v>HVDC</v>
      </c>
      <c r="F304" s="2">
        <f>((HLOOKUP(E304,'Costs and losses lines'!$B$12:$D$14,2,0)*D304)+(HLOOKUP(E304,'Costs and losses lines'!$B$12:$D$14,3,0)*2))*'Costs and losses lines'!$E$24/1000</f>
        <v>390.67780334999998</v>
      </c>
      <c r="G304" s="2">
        <f>ROUND(F304+(F304*0.035*$J$3),0)</f>
        <v>938</v>
      </c>
      <c r="H304">
        <f>ROUND((HLOOKUP(E304,'Costs and losses lines'!$B$12:$D$17,4,0)/10000*D304)+(HLOOKUP(E304,'Costs and losses lines'!$B$12:$D$16,5,0)/100),3)</f>
        <v>4.1000000000000002E-2</v>
      </c>
      <c r="K304" s="9"/>
    </row>
    <row r="305" spans="1:11" x14ac:dyDescent="0.25">
      <c r="A305" t="s">
        <v>1075</v>
      </c>
      <c r="B305" t="s">
        <v>441</v>
      </c>
      <c r="C305" t="s">
        <v>499</v>
      </c>
      <c r="D305">
        <f>ROUND(ACOS(COS(RADIANS(90-VLOOKUP(B305,Centerpoints!$A$2:$F$259,5,0)))*COS(RADIANS(90-VLOOKUP(C305,Centerpoints!$A$2:$F$259,5,0)))+SIN(RADIANS(90-VLOOKUP(B305,Centerpoints!$A$2:$F$259,5,0)))*SIN(RADIANS(90-VLOOKUP(C305,Centerpoints!$A$2:$F$259,5,0)))*COS(RADIANS(VLOOKUP(B305,Centerpoints!$A$2:$F$259,6,0)-VLOOKUP(C305,Centerpoints!$A$2:$F$259,6,0))))*6371,0)</f>
        <v>787</v>
      </c>
      <c r="E305" t="str">
        <f>IF(ISNA(VLOOKUP(LEFT(A305,LEN(A305)),$N$2:$N$270,1,0)),IF(D305&gt;'Costs and losses lines'!$E$32,"HVDC","HVAC"),"Subsea")</f>
        <v>HVDC</v>
      </c>
      <c r="F305" s="2">
        <f>((HLOOKUP(E305,'Costs and losses lines'!$B$12:$D$14,2,0)*D305)+(HLOOKUP(E305,'Costs and losses lines'!$B$12:$D$14,3,0)*2))*'Costs and losses lines'!$E$24/1000</f>
        <v>390.864363825</v>
      </c>
      <c r="G305" s="2">
        <f>ROUND(F305+(F305*0.035*$J$3),0)</f>
        <v>938</v>
      </c>
      <c r="H305">
        <f>ROUND((HLOOKUP(E305,'Costs and losses lines'!$B$12:$D$17,4,0)/10000*D305)+(HLOOKUP(E305,'Costs and losses lines'!$B$12:$D$16,5,0)/100),3)</f>
        <v>4.1000000000000002E-2</v>
      </c>
      <c r="K305" s="9"/>
    </row>
    <row r="306" spans="1:11" x14ac:dyDescent="0.25">
      <c r="A306" t="s">
        <v>1076</v>
      </c>
      <c r="B306" t="s">
        <v>569</v>
      </c>
      <c r="C306" t="s">
        <v>575</v>
      </c>
      <c r="D306">
        <f>ROUND(ACOS(COS(RADIANS(90-VLOOKUP(B306,Centerpoints!$A$2:$F$259,5,0)))*COS(RADIANS(90-VLOOKUP(C306,Centerpoints!$A$2:$F$259,5,0)))+SIN(RADIANS(90-VLOOKUP(B306,Centerpoints!$A$2:$F$259,5,0)))*SIN(RADIANS(90-VLOOKUP(C306,Centerpoints!$A$2:$F$259,5,0)))*COS(RADIANS(VLOOKUP(B306,Centerpoints!$A$2:$F$259,6,0)-VLOOKUP(C306,Centerpoints!$A$2:$F$259,6,0))))*6371,0)</f>
        <v>789</v>
      </c>
      <c r="E306" t="str">
        <f>IF(ISNA(VLOOKUP(LEFT(A306,LEN(A306)),$N$2:$N$270,1,0)),IF(D306&gt;'Costs and losses lines'!$E$32,"HVDC","HVAC"),"Subsea")</f>
        <v>HVDC</v>
      </c>
      <c r="F306" s="2">
        <f>((HLOOKUP(E306,'Costs and losses lines'!$B$12:$D$14,2,0)*D306)+(HLOOKUP(E306,'Costs and losses lines'!$B$12:$D$14,3,0)*2))*'Costs and losses lines'!$E$24/1000</f>
        <v>391.23748477499998</v>
      </c>
      <c r="G306" s="2">
        <f>ROUND(F306+(F306*0.035*$J$3),0)</f>
        <v>939</v>
      </c>
      <c r="H306">
        <f>ROUND((HLOOKUP(E306,'Costs and losses lines'!$B$12:$D$17,4,0)/10000*D306)+(HLOOKUP(E306,'Costs and losses lines'!$B$12:$D$16,5,0)/100),3)</f>
        <v>4.1000000000000002E-2</v>
      </c>
      <c r="K306" s="9"/>
    </row>
    <row r="307" spans="1:11" x14ac:dyDescent="0.25">
      <c r="A307" t="s">
        <v>1077</v>
      </c>
      <c r="B307" t="s">
        <v>609</v>
      </c>
      <c r="C307" t="s">
        <v>469</v>
      </c>
      <c r="D307">
        <f>ROUND(ACOS(COS(RADIANS(90-VLOOKUP(B307,Centerpoints!$A$2:$F$259,5,0)))*COS(RADIANS(90-VLOOKUP(C307,Centerpoints!$A$2:$F$259,5,0)))+SIN(RADIANS(90-VLOOKUP(B307,Centerpoints!$A$2:$F$259,5,0)))*SIN(RADIANS(90-VLOOKUP(C307,Centerpoints!$A$2:$F$259,5,0)))*COS(RADIANS(VLOOKUP(B307,Centerpoints!$A$2:$F$259,6,0)-VLOOKUP(C307,Centerpoints!$A$2:$F$259,6,0))))*6371,0)</f>
        <v>790</v>
      </c>
      <c r="E307" t="str">
        <f>IF(ISNA(VLOOKUP(LEFT(A307,LEN(A307)),$N$2:$N$270,1,0)),IF(D307&gt;'Costs and losses lines'!$E$32,"HVDC","HVAC"),"Subsea")</f>
        <v>HVDC</v>
      </c>
      <c r="F307" s="2">
        <f>((HLOOKUP(E307,'Costs and losses lines'!$B$12:$D$14,2,0)*D307)+(HLOOKUP(E307,'Costs and losses lines'!$B$12:$D$14,3,0)*2))*'Costs and losses lines'!$E$24/1000</f>
        <v>391.42404524999995</v>
      </c>
      <c r="G307" s="2">
        <f>ROUND(F307+(F307*0.035*$J$3),0)</f>
        <v>939</v>
      </c>
      <c r="H307">
        <f>ROUND((HLOOKUP(E307,'Costs and losses lines'!$B$12:$D$17,4,0)/10000*D307)+(HLOOKUP(E307,'Costs and losses lines'!$B$12:$D$16,5,0)/100),3)</f>
        <v>4.1000000000000002E-2</v>
      </c>
      <c r="K307" s="9"/>
    </row>
    <row r="308" spans="1:11" x14ac:dyDescent="0.25">
      <c r="A308" t="s">
        <v>1078</v>
      </c>
      <c r="B308" t="s">
        <v>496</v>
      </c>
      <c r="C308" t="s">
        <v>497</v>
      </c>
      <c r="D308">
        <f>ROUND(ACOS(COS(RADIANS(90-VLOOKUP(B308,Centerpoints!$A$2:$F$259,5,0)))*COS(RADIANS(90-VLOOKUP(C308,Centerpoints!$A$2:$F$259,5,0)))+SIN(RADIANS(90-VLOOKUP(B308,Centerpoints!$A$2:$F$259,5,0)))*SIN(RADIANS(90-VLOOKUP(C308,Centerpoints!$A$2:$F$259,5,0)))*COS(RADIANS(VLOOKUP(B308,Centerpoints!$A$2:$F$259,6,0)-VLOOKUP(C308,Centerpoints!$A$2:$F$259,6,0))))*6371,0)</f>
        <v>799</v>
      </c>
      <c r="E308" t="str">
        <f>IF(ISNA(VLOOKUP(LEFT(A308,LEN(A308)),$N$2:$N$270,1,0)),IF(D308&gt;'Costs and losses lines'!$E$32,"HVDC","HVAC"),"Subsea")</f>
        <v>HVDC</v>
      </c>
      <c r="F308" s="2">
        <f>((HLOOKUP(E308,'Costs and losses lines'!$B$12:$D$14,2,0)*D308)+(HLOOKUP(E308,'Costs and losses lines'!$B$12:$D$14,3,0)*2))*'Costs and losses lines'!$E$24/1000</f>
        <v>393.10308952499997</v>
      </c>
      <c r="G308" s="2">
        <f>ROUND(F308+(F308*0.035*$J$3),0)</f>
        <v>943</v>
      </c>
      <c r="H308">
        <f>ROUND((HLOOKUP(E308,'Costs and losses lines'!$B$12:$D$17,4,0)/10000*D308)+(HLOOKUP(E308,'Costs and losses lines'!$B$12:$D$16,5,0)/100),3)</f>
        <v>4.1000000000000002E-2</v>
      </c>
      <c r="K308" s="9"/>
    </row>
    <row r="309" spans="1:11" x14ac:dyDescent="0.25">
      <c r="A309" t="s">
        <v>1079</v>
      </c>
      <c r="B309" t="s">
        <v>613</v>
      </c>
      <c r="C309" t="s">
        <v>492</v>
      </c>
      <c r="D309">
        <f>ROUND(ACOS(COS(RADIANS(90-VLOOKUP(B309,Centerpoints!$A$2:$F$259,5,0)))*COS(RADIANS(90-VLOOKUP(C309,Centerpoints!$A$2:$F$259,5,0)))+SIN(RADIANS(90-VLOOKUP(B309,Centerpoints!$A$2:$F$259,5,0)))*SIN(RADIANS(90-VLOOKUP(C309,Centerpoints!$A$2:$F$259,5,0)))*COS(RADIANS(VLOOKUP(B309,Centerpoints!$A$2:$F$259,6,0)-VLOOKUP(C309,Centerpoints!$A$2:$F$259,6,0))))*6371,0)</f>
        <v>799</v>
      </c>
      <c r="E309" t="str">
        <f>IF(ISNA(VLOOKUP(LEFT(A309,LEN(A309)),$N$2:$N$270,1,0)),IF(D309&gt;'Costs and losses lines'!$E$32,"HVDC","HVAC"),"Subsea")</f>
        <v>HVDC</v>
      </c>
      <c r="F309" s="2">
        <f>((HLOOKUP(E309,'Costs and losses lines'!$B$12:$D$14,2,0)*D309)+(HLOOKUP(E309,'Costs and losses lines'!$B$12:$D$14,3,0)*2))*'Costs and losses lines'!$E$24/1000</f>
        <v>393.10308952499997</v>
      </c>
      <c r="G309" s="2">
        <f>ROUND(F309+(F309*0.035*$J$3),0)</f>
        <v>943</v>
      </c>
      <c r="H309">
        <f>ROUND((HLOOKUP(E309,'Costs and losses lines'!$B$12:$D$17,4,0)/10000*D309)+(HLOOKUP(E309,'Costs and losses lines'!$B$12:$D$16,5,0)/100),3)</f>
        <v>4.1000000000000002E-2</v>
      </c>
      <c r="K309" s="9"/>
    </row>
    <row r="310" spans="1:11" x14ac:dyDescent="0.25">
      <c r="A310" t="s">
        <v>1080</v>
      </c>
      <c r="B310" t="s">
        <v>642</v>
      </c>
      <c r="C310" t="s">
        <v>650</v>
      </c>
      <c r="D310">
        <f>ROUND(ACOS(COS(RADIANS(90-VLOOKUP(B310,Centerpoints!$A$2:$F$259,5,0)))*COS(RADIANS(90-VLOOKUP(C310,Centerpoints!$A$2:$F$259,5,0)))+SIN(RADIANS(90-VLOOKUP(B310,Centerpoints!$A$2:$F$259,5,0)))*SIN(RADIANS(90-VLOOKUP(C310,Centerpoints!$A$2:$F$259,5,0)))*COS(RADIANS(VLOOKUP(B310,Centerpoints!$A$2:$F$259,6,0)-VLOOKUP(C310,Centerpoints!$A$2:$F$259,6,0))))*6371,0)</f>
        <v>805</v>
      </c>
      <c r="E310" t="str">
        <f>IF(ISNA(VLOOKUP(LEFT(A310,LEN(A310)),$N$2:$N$270,1,0)),IF(D310&gt;'Costs and losses lines'!$E$32,"HVDC","HVAC"),"Subsea")</f>
        <v>HVDC</v>
      </c>
      <c r="F310" s="2">
        <f>((HLOOKUP(E310,'Costs and losses lines'!$B$12:$D$14,2,0)*D310)+(HLOOKUP(E310,'Costs and losses lines'!$B$12:$D$14,3,0)*2))*'Costs and losses lines'!$E$24/1000</f>
        <v>394.22245237499999</v>
      </c>
      <c r="G310" s="2">
        <f>ROUND(F310+(F310*0.035*$J$3),0)</f>
        <v>946</v>
      </c>
      <c r="H310">
        <f>ROUND((HLOOKUP(E310,'Costs and losses lines'!$B$12:$D$17,4,0)/10000*D310)+(HLOOKUP(E310,'Costs and losses lines'!$B$12:$D$16,5,0)/100),3)</f>
        <v>4.1000000000000002E-2</v>
      </c>
      <c r="K310" s="9"/>
    </row>
    <row r="311" spans="1:11" x14ac:dyDescent="0.25">
      <c r="A311" t="s">
        <v>1081</v>
      </c>
      <c r="B311" t="s">
        <v>459</v>
      </c>
      <c r="C311" t="s">
        <v>464</v>
      </c>
      <c r="D311">
        <f>ROUND(ACOS(COS(RADIANS(90-VLOOKUP(B311,Centerpoints!$A$2:$F$259,5,0)))*COS(RADIANS(90-VLOOKUP(C311,Centerpoints!$A$2:$F$259,5,0)))+SIN(RADIANS(90-VLOOKUP(B311,Centerpoints!$A$2:$F$259,5,0)))*SIN(RADIANS(90-VLOOKUP(C311,Centerpoints!$A$2:$F$259,5,0)))*COS(RADIANS(VLOOKUP(B311,Centerpoints!$A$2:$F$259,6,0)-VLOOKUP(C311,Centerpoints!$A$2:$F$259,6,0))))*6371,0)</f>
        <v>807</v>
      </c>
      <c r="E311" t="str">
        <f>IF(ISNA(VLOOKUP(LEFT(A311,LEN(A311)),$N$2:$N$270,1,0)),IF(D311&gt;'Costs and losses lines'!$E$32,"HVDC","HVAC"),"Subsea")</f>
        <v>HVDC</v>
      </c>
      <c r="F311" s="2">
        <f>((HLOOKUP(E311,'Costs and losses lines'!$B$12:$D$14,2,0)*D311)+(HLOOKUP(E311,'Costs and losses lines'!$B$12:$D$14,3,0)*2))*'Costs and losses lines'!$E$24/1000</f>
        <v>394.59557332500003</v>
      </c>
      <c r="G311" s="2">
        <f>ROUND(F311+(F311*0.035*$J$3),0)</f>
        <v>947</v>
      </c>
      <c r="H311">
        <f>ROUND((HLOOKUP(E311,'Costs and losses lines'!$B$12:$D$17,4,0)/10000*D311)+(HLOOKUP(E311,'Costs and losses lines'!$B$12:$D$16,5,0)/100),3)</f>
        <v>4.1000000000000002E-2</v>
      </c>
      <c r="K311" s="9"/>
    </row>
    <row r="312" spans="1:11" x14ac:dyDescent="0.25">
      <c r="A312" t="s">
        <v>1082</v>
      </c>
      <c r="B312" t="s">
        <v>558</v>
      </c>
      <c r="C312" t="s">
        <v>561</v>
      </c>
      <c r="D312">
        <f>ROUND(ACOS(COS(RADIANS(90-VLOOKUP(B312,Centerpoints!$A$2:$F$259,5,0)))*COS(RADIANS(90-VLOOKUP(C312,Centerpoints!$A$2:$F$259,5,0)))+SIN(RADIANS(90-VLOOKUP(B312,Centerpoints!$A$2:$F$259,5,0)))*SIN(RADIANS(90-VLOOKUP(C312,Centerpoints!$A$2:$F$259,5,0)))*COS(RADIANS(VLOOKUP(B312,Centerpoints!$A$2:$F$259,6,0)-VLOOKUP(C312,Centerpoints!$A$2:$F$259,6,0))))*6371,0)</f>
        <v>826</v>
      </c>
      <c r="E312" t="str">
        <f>IF(ISNA(VLOOKUP(LEFT(A312,LEN(A312)),$N$2:$N$270,1,0)),IF(D312&gt;'Costs and losses lines'!$E$32,"HVDC","HVAC"),"Subsea")</f>
        <v>HVDC</v>
      </c>
      <c r="F312" s="2">
        <f>((HLOOKUP(E312,'Costs and losses lines'!$B$12:$D$14,2,0)*D312)+(HLOOKUP(E312,'Costs and losses lines'!$B$12:$D$14,3,0)*2))*'Costs and losses lines'!$E$24/1000</f>
        <v>398.14022234999999</v>
      </c>
      <c r="G312" s="2">
        <f>ROUND(F312+(F312*0.035*$J$3),0)</f>
        <v>956</v>
      </c>
      <c r="H312">
        <f>ROUND((HLOOKUP(E312,'Costs and losses lines'!$B$12:$D$17,4,0)/10000*D312)+(HLOOKUP(E312,'Costs and losses lines'!$B$12:$D$16,5,0)/100),3)</f>
        <v>4.2000000000000003E-2</v>
      </c>
      <c r="K312" s="9"/>
    </row>
    <row r="313" spans="1:11" x14ac:dyDescent="0.25">
      <c r="A313" t="s">
        <v>1083</v>
      </c>
      <c r="B313" t="s">
        <v>423</v>
      </c>
      <c r="C313" t="s">
        <v>443</v>
      </c>
      <c r="D313">
        <f>ROUND(ACOS(COS(RADIANS(90-VLOOKUP(B313,Centerpoints!$A$2:$F$259,5,0)))*COS(RADIANS(90-VLOOKUP(C313,Centerpoints!$A$2:$F$259,5,0)))+SIN(RADIANS(90-VLOOKUP(B313,Centerpoints!$A$2:$F$259,5,0)))*SIN(RADIANS(90-VLOOKUP(C313,Centerpoints!$A$2:$F$259,5,0)))*COS(RADIANS(VLOOKUP(B313,Centerpoints!$A$2:$F$259,6,0)-VLOOKUP(C313,Centerpoints!$A$2:$F$259,6,0))))*6371,0)</f>
        <v>828</v>
      </c>
      <c r="E313" t="str">
        <f>IF(ISNA(VLOOKUP(LEFT(A313,LEN(A313)),$N$2:$N$270,1,0)),IF(D313&gt;'Costs and losses lines'!$E$32,"HVDC","HVAC"),"Subsea")</f>
        <v>HVDC</v>
      </c>
      <c r="F313" s="2">
        <f>((HLOOKUP(E313,'Costs and losses lines'!$B$12:$D$14,2,0)*D313)+(HLOOKUP(E313,'Costs and losses lines'!$B$12:$D$14,3,0)*2))*'Costs and losses lines'!$E$24/1000</f>
        <v>398.51334330000003</v>
      </c>
      <c r="G313" s="2">
        <f>ROUND(F313+(F313*0.035*$J$3),0)</f>
        <v>956</v>
      </c>
      <c r="H313">
        <f>ROUND((HLOOKUP(E313,'Costs and losses lines'!$B$12:$D$17,4,0)/10000*D313)+(HLOOKUP(E313,'Costs and losses lines'!$B$12:$D$16,5,0)/100),3)</f>
        <v>4.2000000000000003E-2</v>
      </c>
      <c r="K313" s="9"/>
    </row>
    <row r="314" spans="1:11" x14ac:dyDescent="0.25">
      <c r="A314" t="s">
        <v>1084</v>
      </c>
      <c r="B314" t="s">
        <v>415</v>
      </c>
      <c r="C314" t="s">
        <v>426</v>
      </c>
      <c r="D314">
        <f>ROUND(ACOS(COS(RADIANS(90-VLOOKUP(B314,Centerpoints!$A$2:$F$259,5,0)))*COS(RADIANS(90-VLOOKUP(C314,Centerpoints!$A$2:$F$259,5,0)))+SIN(RADIANS(90-VLOOKUP(B314,Centerpoints!$A$2:$F$259,5,0)))*SIN(RADIANS(90-VLOOKUP(C314,Centerpoints!$A$2:$F$259,5,0)))*COS(RADIANS(VLOOKUP(B314,Centerpoints!$A$2:$F$259,6,0)-VLOOKUP(C314,Centerpoints!$A$2:$F$259,6,0))))*6371,0)</f>
        <v>831</v>
      </c>
      <c r="E314" t="str">
        <f>IF(ISNA(VLOOKUP(LEFT(A314,LEN(A314)),$N$2:$N$270,1,0)),IF(D314&gt;'Costs and losses lines'!$E$32,"HVDC","HVAC"),"Subsea")</f>
        <v>HVDC</v>
      </c>
      <c r="F314" s="2">
        <f>((HLOOKUP(E314,'Costs and losses lines'!$B$12:$D$14,2,0)*D314)+(HLOOKUP(E314,'Costs and losses lines'!$B$12:$D$14,3,0)*2))*'Costs and losses lines'!$E$24/1000</f>
        <v>399.07302472499998</v>
      </c>
      <c r="G314" s="2">
        <f>ROUND(F314+(F314*0.035*$J$3),0)</f>
        <v>958</v>
      </c>
      <c r="H314">
        <f>ROUND((HLOOKUP(E314,'Costs and losses lines'!$B$12:$D$17,4,0)/10000*D314)+(HLOOKUP(E314,'Costs and losses lines'!$B$12:$D$16,5,0)/100),3)</f>
        <v>4.2000000000000003E-2</v>
      </c>
      <c r="K314" s="9"/>
    </row>
    <row r="315" spans="1:11" x14ac:dyDescent="0.25">
      <c r="A315" t="s">
        <v>1085</v>
      </c>
      <c r="B315" t="s">
        <v>617</v>
      </c>
      <c r="C315" t="s">
        <v>621</v>
      </c>
      <c r="D315">
        <f>ROUND(ACOS(COS(RADIANS(90-VLOOKUP(B315,Centerpoints!$A$2:$F$259,5,0)))*COS(RADIANS(90-VLOOKUP(C315,Centerpoints!$A$2:$F$259,5,0)))+SIN(RADIANS(90-VLOOKUP(B315,Centerpoints!$A$2:$F$259,5,0)))*SIN(RADIANS(90-VLOOKUP(C315,Centerpoints!$A$2:$F$259,5,0)))*COS(RADIANS(VLOOKUP(B315,Centerpoints!$A$2:$F$259,6,0)-VLOOKUP(C315,Centerpoints!$A$2:$F$259,6,0))))*6371,0)</f>
        <v>833</v>
      </c>
      <c r="E315" t="str">
        <f>IF(ISNA(VLOOKUP(LEFT(A315,LEN(A315)),$N$2:$N$270,1,0)),IF(D315&gt;'Costs and losses lines'!$E$32,"HVDC","HVAC"),"Subsea")</f>
        <v>HVDC</v>
      </c>
      <c r="F315" s="2">
        <f>((HLOOKUP(E315,'Costs and losses lines'!$B$12:$D$14,2,0)*D315)+(HLOOKUP(E315,'Costs and losses lines'!$B$12:$D$14,3,0)*2))*'Costs and losses lines'!$E$24/1000</f>
        <v>399.44614567499997</v>
      </c>
      <c r="G315" s="2">
        <f>ROUND(F315+(F315*0.035*$J$3),0)</f>
        <v>959</v>
      </c>
      <c r="H315">
        <f>ROUND((HLOOKUP(E315,'Costs and losses lines'!$B$12:$D$17,4,0)/10000*D315)+(HLOOKUP(E315,'Costs and losses lines'!$B$12:$D$16,5,0)/100),3)</f>
        <v>4.2000000000000003E-2</v>
      </c>
      <c r="K315" s="9"/>
    </row>
    <row r="316" spans="1:11" x14ac:dyDescent="0.25">
      <c r="A316" t="s">
        <v>1086</v>
      </c>
      <c r="B316" t="s">
        <v>566</v>
      </c>
      <c r="C316" t="s">
        <v>504</v>
      </c>
      <c r="D316">
        <f>ROUND(ACOS(COS(RADIANS(90-VLOOKUP(B316,Centerpoints!$A$2:$F$259,5,0)))*COS(RADIANS(90-VLOOKUP(C316,Centerpoints!$A$2:$F$259,5,0)))+SIN(RADIANS(90-VLOOKUP(B316,Centerpoints!$A$2:$F$259,5,0)))*SIN(RADIANS(90-VLOOKUP(C316,Centerpoints!$A$2:$F$259,5,0)))*COS(RADIANS(VLOOKUP(B316,Centerpoints!$A$2:$F$259,6,0)-VLOOKUP(C316,Centerpoints!$A$2:$F$259,6,0))))*6371,0)</f>
        <v>836</v>
      </c>
      <c r="E316" t="str">
        <f>IF(ISNA(VLOOKUP(LEFT(A316,LEN(A316)),$N$2:$N$270,1,0)),IF(D316&gt;'Costs and losses lines'!$E$32,"HVDC","HVAC"),"Subsea")</f>
        <v>HVDC</v>
      </c>
      <c r="F316" s="2">
        <f>((HLOOKUP(E316,'Costs and losses lines'!$B$12:$D$14,2,0)*D316)+(HLOOKUP(E316,'Costs and losses lines'!$B$12:$D$14,3,0)*2))*'Costs and losses lines'!$E$24/1000</f>
        <v>400.00582709999998</v>
      </c>
      <c r="G316" s="2">
        <f>ROUND(F316+(F316*0.035*$J$3),0)</f>
        <v>960</v>
      </c>
      <c r="H316">
        <f>ROUND((HLOOKUP(E316,'Costs and losses lines'!$B$12:$D$17,4,0)/10000*D316)+(HLOOKUP(E316,'Costs and losses lines'!$B$12:$D$16,5,0)/100),3)</f>
        <v>4.2000000000000003E-2</v>
      </c>
      <c r="K316" s="9"/>
    </row>
    <row r="317" spans="1:11" x14ac:dyDescent="0.25">
      <c r="A317" t="s">
        <v>1087</v>
      </c>
      <c r="B317" t="s">
        <v>607</v>
      </c>
      <c r="C317" t="s">
        <v>486</v>
      </c>
      <c r="D317">
        <f>ROUND(ACOS(COS(RADIANS(90-VLOOKUP(B317,Centerpoints!$A$2:$F$259,5,0)))*COS(RADIANS(90-VLOOKUP(C317,Centerpoints!$A$2:$F$259,5,0)))+SIN(RADIANS(90-VLOOKUP(B317,Centerpoints!$A$2:$F$259,5,0)))*SIN(RADIANS(90-VLOOKUP(C317,Centerpoints!$A$2:$F$259,5,0)))*COS(RADIANS(VLOOKUP(B317,Centerpoints!$A$2:$F$259,6,0)-VLOOKUP(C317,Centerpoints!$A$2:$F$259,6,0))))*6371,0)</f>
        <v>840</v>
      </c>
      <c r="E317" t="str">
        <f>IF(ISNA(VLOOKUP(LEFT(A317,LEN(A317)),$N$2:$N$270,1,0)),IF(D317&gt;'Costs and losses lines'!$E$32,"HVDC","HVAC"),"Subsea")</f>
        <v>HVDC</v>
      </c>
      <c r="F317" s="2">
        <f>((HLOOKUP(E317,'Costs and losses lines'!$B$12:$D$14,2,0)*D317)+(HLOOKUP(E317,'Costs and losses lines'!$B$12:$D$14,3,0)*2))*'Costs and losses lines'!$E$24/1000</f>
        <v>400.75206899999995</v>
      </c>
      <c r="G317" s="2">
        <f>ROUND(F317+(F317*0.035*$J$3),0)</f>
        <v>962</v>
      </c>
      <c r="H317">
        <f>ROUND((HLOOKUP(E317,'Costs and losses lines'!$B$12:$D$17,4,0)/10000*D317)+(HLOOKUP(E317,'Costs and losses lines'!$B$12:$D$16,5,0)/100),3)</f>
        <v>4.2000000000000003E-2</v>
      </c>
      <c r="K317" s="9"/>
    </row>
    <row r="318" spans="1:11" x14ac:dyDescent="0.25">
      <c r="A318" t="s">
        <v>1088</v>
      </c>
      <c r="B318" t="s">
        <v>614</v>
      </c>
      <c r="C318" t="s">
        <v>615</v>
      </c>
      <c r="D318">
        <f>ROUND(ACOS(COS(RADIANS(90-VLOOKUP(B318,Centerpoints!$A$2:$F$259,5,0)))*COS(RADIANS(90-VLOOKUP(C318,Centerpoints!$A$2:$F$259,5,0)))+SIN(RADIANS(90-VLOOKUP(B318,Centerpoints!$A$2:$F$259,5,0)))*SIN(RADIANS(90-VLOOKUP(C318,Centerpoints!$A$2:$F$259,5,0)))*COS(RADIANS(VLOOKUP(B318,Centerpoints!$A$2:$F$259,6,0)-VLOOKUP(C318,Centerpoints!$A$2:$F$259,6,0))))*6371,0)</f>
        <v>840</v>
      </c>
      <c r="E318" t="str">
        <f>IF(ISNA(VLOOKUP(LEFT(A318,LEN(A318)),$N$2:$N$270,1,0)),IF(D318&gt;'Costs and losses lines'!$E$32,"HVDC","HVAC"),"Subsea")</f>
        <v>HVDC</v>
      </c>
      <c r="F318" s="2">
        <f>((HLOOKUP(E318,'Costs and losses lines'!$B$12:$D$14,2,0)*D318)+(HLOOKUP(E318,'Costs and losses lines'!$B$12:$D$14,3,0)*2))*'Costs and losses lines'!$E$24/1000</f>
        <v>400.75206899999995</v>
      </c>
      <c r="G318" s="2">
        <f>ROUND(F318+(F318*0.035*$J$3),0)</f>
        <v>962</v>
      </c>
      <c r="H318">
        <f>ROUND((HLOOKUP(E318,'Costs and losses lines'!$B$12:$D$17,4,0)/10000*D318)+(HLOOKUP(E318,'Costs and losses lines'!$B$12:$D$16,5,0)/100),3)</f>
        <v>4.2000000000000003E-2</v>
      </c>
      <c r="K318" s="9"/>
    </row>
    <row r="319" spans="1:11" x14ac:dyDescent="0.25">
      <c r="A319" t="s">
        <v>1089</v>
      </c>
      <c r="B319" t="s">
        <v>542</v>
      </c>
      <c r="C319" t="s">
        <v>512</v>
      </c>
      <c r="D319">
        <f>ROUND(ACOS(COS(RADIANS(90-VLOOKUP(B319,Centerpoints!$A$2:$F$259,5,0)))*COS(RADIANS(90-VLOOKUP(C319,Centerpoints!$A$2:$F$259,5,0)))+SIN(RADIANS(90-VLOOKUP(B319,Centerpoints!$A$2:$F$259,5,0)))*SIN(RADIANS(90-VLOOKUP(C319,Centerpoints!$A$2:$F$259,5,0)))*COS(RADIANS(VLOOKUP(B319,Centerpoints!$A$2:$F$259,6,0)-VLOOKUP(C319,Centerpoints!$A$2:$F$259,6,0))))*6371,0)</f>
        <v>860</v>
      </c>
      <c r="E319" t="str">
        <f>IF(ISNA(VLOOKUP(LEFT(A319,LEN(A319)),$N$2:$N$270,1,0)),IF(D319&gt;'Costs and losses lines'!$E$32,"HVDC","HVAC"),"Subsea")</f>
        <v>HVDC</v>
      </c>
      <c r="F319" s="2">
        <f>((HLOOKUP(E319,'Costs and losses lines'!$B$12:$D$14,2,0)*D319)+(HLOOKUP(E319,'Costs and losses lines'!$B$12:$D$14,3,0)*2))*'Costs and losses lines'!$E$24/1000</f>
        <v>404.48327850000004</v>
      </c>
      <c r="G319" s="2">
        <f>ROUND(F319+(F319*0.035*$J$3),0)</f>
        <v>971</v>
      </c>
      <c r="H319">
        <f>ROUND((HLOOKUP(E319,'Costs and losses lines'!$B$12:$D$17,4,0)/10000*D319)+(HLOOKUP(E319,'Costs and losses lines'!$B$12:$D$16,5,0)/100),3)</f>
        <v>4.2999999999999997E-2</v>
      </c>
      <c r="K319" s="9"/>
    </row>
    <row r="320" spans="1:11" x14ac:dyDescent="0.25">
      <c r="A320" t="s">
        <v>1090</v>
      </c>
      <c r="B320" t="s">
        <v>608</v>
      </c>
      <c r="C320" t="s">
        <v>465</v>
      </c>
      <c r="D320">
        <f>ROUND(ACOS(COS(RADIANS(90-VLOOKUP(B320,Centerpoints!$A$2:$F$259,5,0)))*COS(RADIANS(90-VLOOKUP(C320,Centerpoints!$A$2:$F$259,5,0)))+SIN(RADIANS(90-VLOOKUP(B320,Centerpoints!$A$2:$F$259,5,0)))*SIN(RADIANS(90-VLOOKUP(C320,Centerpoints!$A$2:$F$259,5,0)))*COS(RADIANS(VLOOKUP(B320,Centerpoints!$A$2:$F$259,6,0)-VLOOKUP(C320,Centerpoints!$A$2:$F$259,6,0))))*6371,0)</f>
        <v>860</v>
      </c>
      <c r="E320" t="str">
        <f>IF(ISNA(VLOOKUP(LEFT(A320,LEN(A320)),$N$2:$N$270,1,0)),IF(D320&gt;'Costs and losses lines'!$E$32,"HVDC","HVAC"),"Subsea")</f>
        <v>HVDC</v>
      </c>
      <c r="F320" s="2">
        <f>((HLOOKUP(E320,'Costs and losses lines'!$B$12:$D$14,2,0)*D320)+(HLOOKUP(E320,'Costs and losses lines'!$B$12:$D$14,3,0)*2))*'Costs and losses lines'!$E$24/1000</f>
        <v>404.48327850000004</v>
      </c>
      <c r="G320" s="2">
        <f>ROUND(F320+(F320*0.035*$J$3),0)</f>
        <v>971</v>
      </c>
      <c r="H320">
        <f>ROUND((HLOOKUP(E320,'Costs and losses lines'!$B$12:$D$17,4,0)/10000*D320)+(HLOOKUP(E320,'Costs and losses lines'!$B$12:$D$16,5,0)/100),3)</f>
        <v>4.2999999999999997E-2</v>
      </c>
      <c r="K320" s="9"/>
    </row>
    <row r="321" spans="1:11" x14ac:dyDescent="0.25">
      <c r="A321" t="s">
        <v>1091</v>
      </c>
      <c r="B321" t="s">
        <v>594</v>
      </c>
      <c r="C321" t="s">
        <v>604</v>
      </c>
      <c r="D321">
        <f>ROUND(ACOS(COS(RADIANS(90-VLOOKUP(B321,Centerpoints!$A$2:$F$259,5,0)))*COS(RADIANS(90-VLOOKUP(C321,Centerpoints!$A$2:$F$259,5,0)))+SIN(RADIANS(90-VLOOKUP(B321,Centerpoints!$A$2:$F$259,5,0)))*SIN(RADIANS(90-VLOOKUP(C321,Centerpoints!$A$2:$F$259,5,0)))*COS(RADIANS(VLOOKUP(B321,Centerpoints!$A$2:$F$259,6,0)-VLOOKUP(C321,Centerpoints!$A$2:$F$259,6,0))))*6371,0)</f>
        <v>861</v>
      </c>
      <c r="E321" t="str">
        <f>IF(ISNA(VLOOKUP(LEFT(A321,LEN(A321)),$N$2:$N$270,1,0)),IF(D321&gt;'Costs and losses lines'!$E$32,"HVDC","HVAC"),"Subsea")</f>
        <v>HVDC</v>
      </c>
      <c r="F321" s="2">
        <f>((HLOOKUP(E321,'Costs and losses lines'!$B$12:$D$14,2,0)*D321)+(HLOOKUP(E321,'Costs and losses lines'!$B$12:$D$14,3,0)*2))*'Costs and losses lines'!$E$24/1000</f>
        <v>404.66983897499995</v>
      </c>
      <c r="G321" s="2">
        <f>ROUND(F321+(F321*0.035*$J$3),0)</f>
        <v>971</v>
      </c>
      <c r="H321">
        <f>ROUND((HLOOKUP(E321,'Costs and losses lines'!$B$12:$D$17,4,0)/10000*D321)+(HLOOKUP(E321,'Costs and losses lines'!$B$12:$D$16,5,0)/100),3)</f>
        <v>4.2999999999999997E-2</v>
      </c>
      <c r="K321" s="9"/>
    </row>
    <row r="322" spans="1:11" x14ac:dyDescent="0.25">
      <c r="A322" t="s">
        <v>1092</v>
      </c>
      <c r="B322" t="s">
        <v>587</v>
      </c>
      <c r="C322" t="s">
        <v>596</v>
      </c>
      <c r="D322">
        <f>ROUND(ACOS(COS(RADIANS(90-VLOOKUP(B322,Centerpoints!$A$2:$F$259,5,0)))*COS(RADIANS(90-VLOOKUP(C322,Centerpoints!$A$2:$F$259,5,0)))+SIN(RADIANS(90-VLOOKUP(B322,Centerpoints!$A$2:$F$259,5,0)))*SIN(RADIANS(90-VLOOKUP(C322,Centerpoints!$A$2:$F$259,5,0)))*COS(RADIANS(VLOOKUP(B322,Centerpoints!$A$2:$F$259,6,0)-VLOOKUP(C322,Centerpoints!$A$2:$F$259,6,0))))*6371,0)</f>
        <v>871</v>
      </c>
      <c r="E322" t="str">
        <f>IF(ISNA(VLOOKUP(LEFT(A322,LEN(A322)),$N$2:$N$270,1,0)),IF(D322&gt;'Costs and losses lines'!$E$32,"HVDC","HVAC"),"Subsea")</f>
        <v>HVDC</v>
      </c>
      <c r="F322" s="2">
        <f>((HLOOKUP(E322,'Costs and losses lines'!$B$12:$D$14,2,0)*D322)+(HLOOKUP(E322,'Costs and losses lines'!$B$12:$D$14,3,0)*2))*'Costs and losses lines'!$E$24/1000</f>
        <v>406.53544372499994</v>
      </c>
      <c r="G322" s="2">
        <f>ROUND(F322+(F322*0.035*$J$3),0)</f>
        <v>976</v>
      </c>
      <c r="H322">
        <f>ROUND((HLOOKUP(E322,'Costs and losses lines'!$B$12:$D$17,4,0)/10000*D322)+(HLOOKUP(E322,'Costs and losses lines'!$B$12:$D$16,5,0)/100),3)</f>
        <v>4.2999999999999997E-2</v>
      </c>
      <c r="K322" s="9"/>
    </row>
    <row r="323" spans="1:11" x14ac:dyDescent="0.25">
      <c r="A323" t="s">
        <v>1093</v>
      </c>
      <c r="B323" t="s">
        <v>559</v>
      </c>
      <c r="C323" t="s">
        <v>561</v>
      </c>
      <c r="D323">
        <f>ROUND(ACOS(COS(RADIANS(90-VLOOKUP(B323,Centerpoints!$A$2:$F$259,5,0)))*COS(RADIANS(90-VLOOKUP(C323,Centerpoints!$A$2:$F$259,5,0)))+SIN(RADIANS(90-VLOOKUP(B323,Centerpoints!$A$2:$F$259,5,0)))*SIN(RADIANS(90-VLOOKUP(C323,Centerpoints!$A$2:$F$259,5,0)))*COS(RADIANS(VLOOKUP(B323,Centerpoints!$A$2:$F$259,6,0)-VLOOKUP(C323,Centerpoints!$A$2:$F$259,6,0))))*6371,0)</f>
        <v>872</v>
      </c>
      <c r="E323" t="str">
        <f>IF(ISNA(VLOOKUP(LEFT(A323,LEN(A323)),$N$2:$N$270,1,0)),IF(D323&gt;'Costs and losses lines'!$E$32,"HVDC","HVAC"),"Subsea")</f>
        <v>HVDC</v>
      </c>
      <c r="F323" s="2">
        <f>((HLOOKUP(E323,'Costs and losses lines'!$B$12:$D$14,2,0)*D323)+(HLOOKUP(E323,'Costs and losses lines'!$B$12:$D$14,3,0)*2))*'Costs and losses lines'!$E$24/1000</f>
        <v>406.72200419999996</v>
      </c>
      <c r="G323" s="2">
        <f>ROUND(F323+(F323*0.035*$J$3),0)</f>
        <v>976</v>
      </c>
      <c r="H323">
        <f>ROUND((HLOOKUP(E323,'Costs and losses lines'!$B$12:$D$17,4,0)/10000*D323)+(HLOOKUP(E323,'Costs and losses lines'!$B$12:$D$16,5,0)/100),3)</f>
        <v>4.3999999999999997E-2</v>
      </c>
      <c r="K323" s="9"/>
    </row>
    <row r="324" spans="1:11" x14ac:dyDescent="0.25">
      <c r="A324" t="s">
        <v>1094</v>
      </c>
      <c r="B324" t="s">
        <v>559</v>
      </c>
      <c r="C324" t="s">
        <v>565</v>
      </c>
      <c r="D324">
        <f>ROUND(ACOS(COS(RADIANS(90-VLOOKUP(B324,Centerpoints!$A$2:$F$259,5,0)))*COS(RADIANS(90-VLOOKUP(C324,Centerpoints!$A$2:$F$259,5,0)))+SIN(RADIANS(90-VLOOKUP(B324,Centerpoints!$A$2:$F$259,5,0)))*SIN(RADIANS(90-VLOOKUP(C324,Centerpoints!$A$2:$F$259,5,0)))*COS(RADIANS(VLOOKUP(B324,Centerpoints!$A$2:$F$259,6,0)-VLOOKUP(C324,Centerpoints!$A$2:$F$259,6,0))))*6371,0)</f>
        <v>872</v>
      </c>
      <c r="E324" t="str">
        <f>IF(ISNA(VLOOKUP(LEFT(A324,LEN(A324)),$N$2:$N$270,1,0)),IF(D324&gt;'Costs and losses lines'!$E$32,"HVDC","HVAC"),"Subsea")</f>
        <v>HVDC</v>
      </c>
      <c r="F324" s="2">
        <f>((HLOOKUP(E324,'Costs and losses lines'!$B$12:$D$14,2,0)*D324)+(HLOOKUP(E324,'Costs and losses lines'!$B$12:$D$14,3,0)*2))*'Costs and losses lines'!$E$24/1000</f>
        <v>406.72200419999996</v>
      </c>
      <c r="G324" s="2">
        <f>ROUND(F324+(F324*0.035*$J$3),0)</f>
        <v>976</v>
      </c>
      <c r="H324">
        <f>ROUND((HLOOKUP(E324,'Costs and losses lines'!$B$12:$D$17,4,0)/10000*D324)+(HLOOKUP(E324,'Costs and losses lines'!$B$12:$D$16,5,0)/100),3)</f>
        <v>4.3999999999999997E-2</v>
      </c>
      <c r="K324" s="9"/>
    </row>
    <row r="325" spans="1:11" x14ac:dyDescent="0.25">
      <c r="A325" t="s">
        <v>1095</v>
      </c>
      <c r="B325" t="s">
        <v>446</v>
      </c>
      <c r="C325" t="s">
        <v>442</v>
      </c>
      <c r="D325">
        <f>ROUND(ACOS(COS(RADIANS(90-VLOOKUP(B325,Centerpoints!$A$2:$F$259,5,0)))*COS(RADIANS(90-VLOOKUP(C325,Centerpoints!$A$2:$F$259,5,0)))+SIN(RADIANS(90-VLOOKUP(B325,Centerpoints!$A$2:$F$259,5,0)))*SIN(RADIANS(90-VLOOKUP(C325,Centerpoints!$A$2:$F$259,5,0)))*COS(RADIANS(VLOOKUP(B325,Centerpoints!$A$2:$F$259,6,0)-VLOOKUP(C325,Centerpoints!$A$2:$F$259,6,0))))*6371,0)</f>
        <v>878</v>
      </c>
      <c r="E325" t="str">
        <f>IF(ISNA(VLOOKUP(LEFT(A325,LEN(A325)),$N$2:$N$270,1,0)),IF(D325&gt;'Costs and losses lines'!$E$32,"HVDC","HVAC"),"Subsea")</f>
        <v>HVDC</v>
      </c>
      <c r="F325" s="2">
        <f>((HLOOKUP(E325,'Costs and losses lines'!$B$12:$D$14,2,0)*D325)+(HLOOKUP(E325,'Costs and losses lines'!$B$12:$D$14,3,0)*2))*'Costs and losses lines'!$E$24/1000</f>
        <v>407.84136704999997</v>
      </c>
      <c r="G325" s="2">
        <f>ROUND(F325+(F325*0.035*$J$3),0)</f>
        <v>979</v>
      </c>
      <c r="H325">
        <f>ROUND((HLOOKUP(E325,'Costs and losses lines'!$B$12:$D$17,4,0)/10000*D325)+(HLOOKUP(E325,'Costs and losses lines'!$B$12:$D$16,5,0)/100),3)</f>
        <v>4.3999999999999997E-2</v>
      </c>
      <c r="K325" s="9"/>
    </row>
    <row r="326" spans="1:11" x14ac:dyDescent="0.25">
      <c r="A326" t="s">
        <v>732</v>
      </c>
      <c r="B326" t="s">
        <v>475</v>
      </c>
      <c r="C326" t="s">
        <v>527</v>
      </c>
      <c r="D326">
        <f>ROUND(ACOS(COS(RADIANS(90-VLOOKUP(B326,Centerpoints!$A$2:$F$259,5,0)))*COS(RADIANS(90-VLOOKUP(C326,Centerpoints!$A$2:$F$259,5,0)))+SIN(RADIANS(90-VLOOKUP(B326,Centerpoints!$A$2:$F$259,5,0)))*SIN(RADIANS(90-VLOOKUP(C326,Centerpoints!$A$2:$F$259,5,0)))*COS(RADIANS(VLOOKUP(B326,Centerpoints!$A$2:$F$259,6,0)-VLOOKUP(C326,Centerpoints!$A$2:$F$259,6,0))))*6371,0)</f>
        <v>678</v>
      </c>
      <c r="E326" t="str">
        <f>IF(ISNA(VLOOKUP(LEFT(A326,LEN(A326)),$N$2:$N$270,1,0)),IF(D326&gt;'Costs and losses lines'!$E$32,"HVDC","HVAC"),"Subsea")</f>
        <v>Subsea</v>
      </c>
      <c r="F326" s="2">
        <f>((HLOOKUP(E326,'Costs and losses lines'!$B$12:$D$14,2,0)*D326)+(HLOOKUP(E326,'Costs and losses lines'!$B$12:$D$14,3,0)*2))*'Costs and losses lines'!$E$24/1000</f>
        <v>408.13381319999996</v>
      </c>
      <c r="G326" s="2">
        <f>ROUND(F326+(F326*0.035*$J$3),0)</f>
        <v>980</v>
      </c>
      <c r="H326">
        <f>ROUND((HLOOKUP(E326,'Costs and losses lines'!$B$12:$D$17,4,0)/10000*D326)+(HLOOKUP(E326,'Costs and losses lines'!$B$12:$D$16,5,0)/100),3)</f>
        <v>3.6999999999999998E-2</v>
      </c>
      <c r="K326" s="9"/>
    </row>
    <row r="327" spans="1:11" x14ac:dyDescent="0.25">
      <c r="A327" t="s">
        <v>1096</v>
      </c>
      <c r="B327" t="s">
        <v>615</v>
      </c>
      <c r="C327" t="s">
        <v>501</v>
      </c>
      <c r="D327">
        <f>ROUND(ACOS(COS(RADIANS(90-VLOOKUP(B327,Centerpoints!$A$2:$F$259,5,0)))*COS(RADIANS(90-VLOOKUP(C327,Centerpoints!$A$2:$F$259,5,0)))+SIN(RADIANS(90-VLOOKUP(B327,Centerpoints!$A$2:$F$259,5,0)))*SIN(RADIANS(90-VLOOKUP(C327,Centerpoints!$A$2:$F$259,5,0)))*COS(RADIANS(VLOOKUP(B327,Centerpoints!$A$2:$F$259,6,0)-VLOOKUP(C327,Centerpoints!$A$2:$F$259,6,0))))*6371,0)</f>
        <v>888</v>
      </c>
      <c r="E327" t="str">
        <f>IF(ISNA(VLOOKUP(LEFT(A327,LEN(A327)),$N$2:$N$270,1,0)),IF(D327&gt;'Costs and losses lines'!$E$32,"HVDC","HVAC"),"Subsea")</f>
        <v>HVDC</v>
      </c>
      <c r="F327" s="2">
        <f>((HLOOKUP(E327,'Costs and losses lines'!$B$12:$D$14,2,0)*D327)+(HLOOKUP(E327,'Costs and losses lines'!$B$12:$D$14,3,0)*2))*'Costs and losses lines'!$E$24/1000</f>
        <v>409.70697180000002</v>
      </c>
      <c r="G327" s="2">
        <f>ROUND(F327+(F327*0.035*$J$3),0)</f>
        <v>983</v>
      </c>
      <c r="H327">
        <f>ROUND((HLOOKUP(E327,'Costs and losses lines'!$B$12:$D$17,4,0)/10000*D327)+(HLOOKUP(E327,'Costs and losses lines'!$B$12:$D$16,5,0)/100),3)</f>
        <v>4.3999999999999997E-2</v>
      </c>
      <c r="K327" s="9"/>
    </row>
    <row r="328" spans="1:11" x14ac:dyDescent="0.25">
      <c r="A328" t="s">
        <v>1097</v>
      </c>
      <c r="B328" t="s">
        <v>642</v>
      </c>
      <c r="C328" t="s">
        <v>649</v>
      </c>
      <c r="D328">
        <f>ROUND(ACOS(COS(RADIANS(90-VLOOKUP(B328,Centerpoints!$A$2:$F$259,5,0)))*COS(RADIANS(90-VLOOKUP(C328,Centerpoints!$A$2:$F$259,5,0)))+SIN(RADIANS(90-VLOOKUP(B328,Centerpoints!$A$2:$F$259,5,0)))*SIN(RADIANS(90-VLOOKUP(C328,Centerpoints!$A$2:$F$259,5,0)))*COS(RADIANS(VLOOKUP(B328,Centerpoints!$A$2:$F$259,6,0)-VLOOKUP(C328,Centerpoints!$A$2:$F$259,6,0))))*6371,0)</f>
        <v>889</v>
      </c>
      <c r="E328" t="str">
        <f>IF(ISNA(VLOOKUP(LEFT(A328,LEN(A328)),$N$2:$N$270,1,0)),IF(D328&gt;'Costs and losses lines'!$E$32,"HVDC","HVAC"),"Subsea")</f>
        <v>HVDC</v>
      </c>
      <c r="F328" s="2">
        <f>((HLOOKUP(E328,'Costs and losses lines'!$B$12:$D$14,2,0)*D328)+(HLOOKUP(E328,'Costs and losses lines'!$B$12:$D$14,3,0)*2))*'Costs and losses lines'!$E$24/1000</f>
        <v>409.89353227499998</v>
      </c>
      <c r="G328" s="2">
        <f>ROUND(F328+(F328*0.035*$J$3),0)</f>
        <v>984</v>
      </c>
      <c r="H328">
        <f>ROUND((HLOOKUP(E328,'Costs and losses lines'!$B$12:$D$17,4,0)/10000*D328)+(HLOOKUP(E328,'Costs and losses lines'!$B$12:$D$16,5,0)/100),3)</f>
        <v>4.3999999999999997E-2</v>
      </c>
      <c r="K328" s="9"/>
    </row>
    <row r="329" spans="1:11" x14ac:dyDescent="0.25">
      <c r="A329" t="s">
        <v>1098</v>
      </c>
      <c r="B329" t="s">
        <v>455</v>
      </c>
      <c r="C329" t="s">
        <v>541</v>
      </c>
      <c r="D329">
        <f>ROUND(ACOS(COS(RADIANS(90-VLOOKUP(B329,Centerpoints!$A$2:$F$259,5,0)))*COS(RADIANS(90-VLOOKUP(C329,Centerpoints!$A$2:$F$259,5,0)))+SIN(RADIANS(90-VLOOKUP(B329,Centerpoints!$A$2:$F$259,5,0)))*SIN(RADIANS(90-VLOOKUP(C329,Centerpoints!$A$2:$F$259,5,0)))*COS(RADIANS(VLOOKUP(B329,Centerpoints!$A$2:$F$259,6,0)-VLOOKUP(C329,Centerpoints!$A$2:$F$259,6,0))))*6371,0)</f>
        <v>896</v>
      </c>
      <c r="E329" t="str">
        <f>IF(ISNA(VLOOKUP(LEFT(A329,LEN(A329)),$N$2:$N$270,1,0)),IF(D329&gt;'Costs and losses lines'!$E$32,"HVDC","HVAC"),"Subsea")</f>
        <v>HVDC</v>
      </c>
      <c r="F329" s="2">
        <f>((HLOOKUP(E329,'Costs and losses lines'!$B$12:$D$14,2,0)*D329)+(HLOOKUP(E329,'Costs and losses lines'!$B$12:$D$14,3,0)*2))*'Costs and losses lines'!$E$24/1000</f>
        <v>411.19945559999996</v>
      </c>
      <c r="G329" s="2">
        <f>ROUND(F329+(F329*0.035*$J$3),0)</f>
        <v>987</v>
      </c>
      <c r="H329">
        <f>ROUND((HLOOKUP(E329,'Costs and losses lines'!$B$12:$D$17,4,0)/10000*D329)+(HLOOKUP(E329,'Costs and losses lines'!$B$12:$D$16,5,0)/100),3)</f>
        <v>4.3999999999999997E-2</v>
      </c>
      <c r="K329" s="9"/>
    </row>
    <row r="330" spans="1:11" x14ac:dyDescent="0.25">
      <c r="A330" t="s">
        <v>1099</v>
      </c>
      <c r="B330" t="s">
        <v>591</v>
      </c>
      <c r="C330" t="s">
        <v>600</v>
      </c>
      <c r="D330">
        <f>ROUND(ACOS(COS(RADIANS(90-VLOOKUP(B330,Centerpoints!$A$2:$F$259,5,0)))*COS(RADIANS(90-VLOOKUP(C330,Centerpoints!$A$2:$F$259,5,0)))+SIN(RADIANS(90-VLOOKUP(B330,Centerpoints!$A$2:$F$259,5,0)))*SIN(RADIANS(90-VLOOKUP(C330,Centerpoints!$A$2:$F$259,5,0)))*COS(RADIANS(VLOOKUP(B330,Centerpoints!$A$2:$F$259,6,0)-VLOOKUP(C330,Centerpoints!$A$2:$F$259,6,0))))*6371,0)</f>
        <v>904</v>
      </c>
      <c r="E330" t="str">
        <f>IF(ISNA(VLOOKUP(LEFT(A330,LEN(A330)),$N$2:$N$270,1,0)),IF(D330&gt;'Costs and losses lines'!$E$32,"HVDC","HVAC"),"Subsea")</f>
        <v>HVDC</v>
      </c>
      <c r="F330" s="2">
        <f>((HLOOKUP(E330,'Costs and losses lines'!$B$12:$D$14,2,0)*D330)+(HLOOKUP(E330,'Costs and losses lines'!$B$12:$D$14,3,0)*2))*'Costs and losses lines'!$E$24/1000</f>
        <v>412.69193939999997</v>
      </c>
      <c r="G330" s="2">
        <f>ROUND(F330+(F330*0.035*$J$3),0)</f>
        <v>990</v>
      </c>
      <c r="H330">
        <f>ROUND((HLOOKUP(E330,'Costs and losses lines'!$B$12:$D$17,4,0)/10000*D330)+(HLOOKUP(E330,'Costs and losses lines'!$B$12:$D$16,5,0)/100),3)</f>
        <v>4.4999999999999998E-2</v>
      </c>
      <c r="K330" s="9"/>
    </row>
    <row r="331" spans="1:11" x14ac:dyDescent="0.25">
      <c r="A331" t="s">
        <v>1100</v>
      </c>
      <c r="B331" t="s">
        <v>469</v>
      </c>
      <c r="C331" t="s">
        <v>547</v>
      </c>
      <c r="D331">
        <f>ROUND(ACOS(COS(RADIANS(90-VLOOKUP(B331,Centerpoints!$A$2:$F$259,5,0)))*COS(RADIANS(90-VLOOKUP(C331,Centerpoints!$A$2:$F$259,5,0)))+SIN(RADIANS(90-VLOOKUP(B331,Centerpoints!$A$2:$F$259,5,0)))*SIN(RADIANS(90-VLOOKUP(C331,Centerpoints!$A$2:$F$259,5,0)))*COS(RADIANS(VLOOKUP(B331,Centerpoints!$A$2:$F$259,6,0)-VLOOKUP(C331,Centerpoints!$A$2:$F$259,6,0))))*6371,0)</f>
        <v>910</v>
      </c>
      <c r="E331" t="str">
        <f>IF(ISNA(VLOOKUP(LEFT(A331,LEN(A331)),$N$2:$N$270,1,0)),IF(D331&gt;'Costs and losses lines'!$E$32,"HVDC","HVAC"),"Subsea")</f>
        <v>HVDC</v>
      </c>
      <c r="F331" s="2">
        <f>((HLOOKUP(E331,'Costs and losses lines'!$B$12:$D$14,2,0)*D331)+(HLOOKUP(E331,'Costs and losses lines'!$B$12:$D$14,3,0)*2))*'Costs and losses lines'!$E$24/1000</f>
        <v>413.81130224999998</v>
      </c>
      <c r="G331" s="2">
        <f>ROUND(F331+(F331*0.035*$J$3),0)</f>
        <v>993</v>
      </c>
      <c r="H331">
        <f>ROUND((HLOOKUP(E331,'Costs and losses lines'!$B$12:$D$17,4,0)/10000*D331)+(HLOOKUP(E331,'Costs and losses lines'!$B$12:$D$16,5,0)/100),3)</f>
        <v>4.4999999999999998E-2</v>
      </c>
      <c r="K331" s="9"/>
    </row>
    <row r="332" spans="1:11" x14ac:dyDescent="0.25">
      <c r="A332" t="s">
        <v>1101</v>
      </c>
      <c r="B332" t="s">
        <v>489</v>
      </c>
      <c r="C332" t="s">
        <v>550</v>
      </c>
      <c r="D332">
        <f>ROUND(ACOS(COS(RADIANS(90-VLOOKUP(B332,Centerpoints!$A$2:$F$259,5,0)))*COS(RADIANS(90-VLOOKUP(C332,Centerpoints!$A$2:$F$259,5,0)))+SIN(RADIANS(90-VLOOKUP(B332,Centerpoints!$A$2:$F$259,5,0)))*SIN(RADIANS(90-VLOOKUP(C332,Centerpoints!$A$2:$F$259,5,0)))*COS(RADIANS(VLOOKUP(B332,Centerpoints!$A$2:$F$259,6,0)-VLOOKUP(C332,Centerpoints!$A$2:$F$259,6,0))))*6371,0)</f>
        <v>918</v>
      </c>
      <c r="E332" t="str">
        <f>IF(ISNA(VLOOKUP(LEFT(A332,LEN(A332)),$N$2:$N$270,1,0)),IF(D332&gt;'Costs and losses lines'!$E$32,"HVDC","HVAC"),"Subsea")</f>
        <v>HVDC</v>
      </c>
      <c r="F332" s="2">
        <f>((HLOOKUP(E332,'Costs and losses lines'!$B$12:$D$14,2,0)*D332)+(HLOOKUP(E332,'Costs and losses lines'!$B$12:$D$14,3,0)*2))*'Costs and losses lines'!$E$24/1000</f>
        <v>415.30378604999999</v>
      </c>
      <c r="G332" s="2">
        <f>ROUND(F332+(F332*0.035*$J$3),0)</f>
        <v>997</v>
      </c>
      <c r="H332">
        <f>ROUND((HLOOKUP(E332,'Costs and losses lines'!$B$12:$D$17,4,0)/10000*D332)+(HLOOKUP(E332,'Costs and losses lines'!$B$12:$D$16,5,0)/100),3)</f>
        <v>4.4999999999999998E-2</v>
      </c>
      <c r="K332" s="9"/>
    </row>
    <row r="333" spans="1:11" x14ac:dyDescent="0.25">
      <c r="A333" t="s">
        <v>1102</v>
      </c>
      <c r="B333" t="s">
        <v>426</v>
      </c>
      <c r="C333" t="s">
        <v>481</v>
      </c>
      <c r="D333">
        <f>ROUND(ACOS(COS(RADIANS(90-VLOOKUP(B333,Centerpoints!$A$2:$F$259,5,0)))*COS(RADIANS(90-VLOOKUP(C333,Centerpoints!$A$2:$F$259,5,0)))+SIN(RADIANS(90-VLOOKUP(B333,Centerpoints!$A$2:$F$259,5,0)))*SIN(RADIANS(90-VLOOKUP(C333,Centerpoints!$A$2:$F$259,5,0)))*COS(RADIANS(VLOOKUP(B333,Centerpoints!$A$2:$F$259,6,0)-VLOOKUP(C333,Centerpoints!$A$2:$F$259,6,0))))*6371,0)</f>
        <v>924</v>
      </c>
      <c r="E333" t="str">
        <f>IF(ISNA(VLOOKUP(LEFT(A333,LEN(A333)),$N$2:$N$270,1,0)),IF(D333&gt;'Costs and losses lines'!$E$32,"HVDC","HVAC"),"Subsea")</f>
        <v>HVDC</v>
      </c>
      <c r="F333" s="2">
        <f>((HLOOKUP(E333,'Costs and losses lines'!$B$12:$D$14,2,0)*D333)+(HLOOKUP(E333,'Costs and losses lines'!$B$12:$D$14,3,0)*2))*'Costs and losses lines'!$E$24/1000</f>
        <v>416.42314889999994</v>
      </c>
      <c r="G333" s="2">
        <f>ROUND(F333+(F333*0.035*$J$3),0)</f>
        <v>999</v>
      </c>
      <c r="H333">
        <f>ROUND((HLOOKUP(E333,'Costs and losses lines'!$B$12:$D$17,4,0)/10000*D333)+(HLOOKUP(E333,'Costs and losses lines'!$B$12:$D$16,5,0)/100),3)</f>
        <v>4.4999999999999998E-2</v>
      </c>
      <c r="K333" s="9"/>
    </row>
    <row r="334" spans="1:11" x14ac:dyDescent="0.25">
      <c r="A334" t="s">
        <v>1103</v>
      </c>
      <c r="B334" t="s">
        <v>412</v>
      </c>
      <c r="C334" t="s">
        <v>550</v>
      </c>
      <c r="D334">
        <f>ROUND(ACOS(COS(RADIANS(90-VLOOKUP(B334,Centerpoints!$A$2:$F$259,5,0)))*COS(RADIANS(90-VLOOKUP(C334,Centerpoints!$A$2:$F$259,5,0)))+SIN(RADIANS(90-VLOOKUP(B334,Centerpoints!$A$2:$F$259,5,0)))*SIN(RADIANS(90-VLOOKUP(C334,Centerpoints!$A$2:$F$259,5,0)))*COS(RADIANS(VLOOKUP(B334,Centerpoints!$A$2:$F$259,6,0)-VLOOKUP(C334,Centerpoints!$A$2:$F$259,6,0))))*6371,0)</f>
        <v>927</v>
      </c>
      <c r="E334" t="str">
        <f>IF(ISNA(VLOOKUP(LEFT(A334,LEN(A334)),$N$2:$N$270,1,0)),IF(D334&gt;'Costs and losses lines'!$E$32,"HVDC","HVAC"),"Subsea")</f>
        <v>HVDC</v>
      </c>
      <c r="F334" s="2">
        <f>((HLOOKUP(E334,'Costs and losses lines'!$B$12:$D$14,2,0)*D334)+(HLOOKUP(E334,'Costs and losses lines'!$B$12:$D$14,3,0)*2))*'Costs and losses lines'!$E$24/1000</f>
        <v>416.98283032500001</v>
      </c>
      <c r="G334" s="2">
        <f>ROUND(F334+(F334*0.035*$J$3),0)</f>
        <v>1001</v>
      </c>
      <c r="H334">
        <f>ROUND((HLOOKUP(E334,'Costs and losses lines'!$B$12:$D$17,4,0)/10000*D334)+(HLOOKUP(E334,'Costs and losses lines'!$B$12:$D$16,5,0)/100),3)</f>
        <v>4.4999999999999998E-2</v>
      </c>
      <c r="K334" s="9"/>
    </row>
    <row r="335" spans="1:11" x14ac:dyDescent="0.25">
      <c r="A335" t="s">
        <v>1104</v>
      </c>
      <c r="B335" t="s">
        <v>412</v>
      </c>
      <c r="C335" t="s">
        <v>491</v>
      </c>
      <c r="D335">
        <f>ROUND(ACOS(COS(RADIANS(90-VLOOKUP(B335,Centerpoints!$A$2:$F$259,5,0)))*COS(RADIANS(90-VLOOKUP(C335,Centerpoints!$A$2:$F$259,5,0)))+SIN(RADIANS(90-VLOOKUP(B335,Centerpoints!$A$2:$F$259,5,0)))*SIN(RADIANS(90-VLOOKUP(C335,Centerpoints!$A$2:$F$259,5,0)))*COS(RADIANS(VLOOKUP(B335,Centerpoints!$A$2:$F$259,6,0)-VLOOKUP(C335,Centerpoints!$A$2:$F$259,6,0))))*6371,0)</f>
        <v>928</v>
      </c>
      <c r="E335" t="str">
        <f>IF(ISNA(VLOOKUP(LEFT(A335,LEN(A335)),$N$2:$N$270,1,0)),IF(D335&gt;'Costs and losses lines'!$E$32,"HVDC","HVAC"),"Subsea")</f>
        <v>HVDC</v>
      </c>
      <c r="F335" s="2">
        <f>((HLOOKUP(E335,'Costs and losses lines'!$B$12:$D$14,2,0)*D335)+(HLOOKUP(E335,'Costs and losses lines'!$B$12:$D$14,3,0)*2))*'Costs and losses lines'!$E$24/1000</f>
        <v>417.16939079999997</v>
      </c>
      <c r="G335" s="2">
        <f>ROUND(F335+(F335*0.035*$J$3),0)</f>
        <v>1001</v>
      </c>
      <c r="H335">
        <f>ROUND((HLOOKUP(E335,'Costs and losses lines'!$B$12:$D$17,4,0)/10000*D335)+(HLOOKUP(E335,'Costs and losses lines'!$B$12:$D$16,5,0)/100),3)</f>
        <v>4.4999999999999998E-2</v>
      </c>
      <c r="K335" s="9"/>
    </row>
    <row r="336" spans="1:11" x14ac:dyDescent="0.25">
      <c r="A336" t="s">
        <v>1105</v>
      </c>
      <c r="B336" t="s">
        <v>646</v>
      </c>
      <c r="C336" t="s">
        <v>650</v>
      </c>
      <c r="D336">
        <f>ROUND(ACOS(COS(RADIANS(90-VLOOKUP(B336,Centerpoints!$A$2:$F$259,5,0)))*COS(RADIANS(90-VLOOKUP(C336,Centerpoints!$A$2:$F$259,5,0)))+SIN(RADIANS(90-VLOOKUP(B336,Centerpoints!$A$2:$F$259,5,0)))*SIN(RADIANS(90-VLOOKUP(C336,Centerpoints!$A$2:$F$259,5,0)))*COS(RADIANS(VLOOKUP(B336,Centerpoints!$A$2:$F$259,6,0)-VLOOKUP(C336,Centerpoints!$A$2:$F$259,6,0))))*6371,0)</f>
        <v>929</v>
      </c>
      <c r="E336" t="str">
        <f>IF(ISNA(VLOOKUP(LEFT(A336,LEN(A336)),$N$2:$N$270,1,0)),IF(D336&gt;'Costs and losses lines'!$E$32,"HVDC","HVAC"),"Subsea")</f>
        <v>HVDC</v>
      </c>
      <c r="F336" s="2">
        <f>((HLOOKUP(E336,'Costs and losses lines'!$B$12:$D$14,2,0)*D336)+(HLOOKUP(E336,'Costs and losses lines'!$B$12:$D$14,3,0)*2))*'Costs and losses lines'!$E$24/1000</f>
        <v>417.355951275</v>
      </c>
      <c r="G336" s="2">
        <f>ROUND(F336+(F336*0.035*$J$3),0)</f>
        <v>1002</v>
      </c>
      <c r="H336">
        <f>ROUND((HLOOKUP(E336,'Costs and losses lines'!$B$12:$D$17,4,0)/10000*D336)+(HLOOKUP(E336,'Costs and losses lines'!$B$12:$D$16,5,0)/100),3)</f>
        <v>4.5999999999999999E-2</v>
      </c>
      <c r="K336" s="9"/>
    </row>
    <row r="337" spans="1:11" x14ac:dyDescent="0.25">
      <c r="A337" t="s">
        <v>1106</v>
      </c>
      <c r="B337" t="s">
        <v>561</v>
      </c>
      <c r="C337" t="s">
        <v>563</v>
      </c>
      <c r="D337">
        <f>ROUND(ACOS(COS(RADIANS(90-VLOOKUP(B337,Centerpoints!$A$2:$F$259,5,0)))*COS(RADIANS(90-VLOOKUP(C337,Centerpoints!$A$2:$F$259,5,0)))+SIN(RADIANS(90-VLOOKUP(B337,Centerpoints!$A$2:$F$259,5,0)))*SIN(RADIANS(90-VLOOKUP(C337,Centerpoints!$A$2:$F$259,5,0)))*COS(RADIANS(VLOOKUP(B337,Centerpoints!$A$2:$F$259,6,0)-VLOOKUP(C337,Centerpoints!$A$2:$F$259,6,0))))*6371,0)</f>
        <v>932</v>
      </c>
      <c r="E337" t="str">
        <f>IF(ISNA(VLOOKUP(LEFT(A337,LEN(A337)),$N$2:$N$270,1,0)),IF(D337&gt;'Costs and losses lines'!$E$32,"HVDC","HVAC"),"Subsea")</f>
        <v>HVDC</v>
      </c>
      <c r="F337" s="2">
        <f>((HLOOKUP(E337,'Costs and losses lines'!$B$12:$D$14,2,0)*D337)+(HLOOKUP(E337,'Costs and losses lines'!$B$12:$D$14,3,0)*2))*'Costs and losses lines'!$E$24/1000</f>
        <v>417.9156327</v>
      </c>
      <c r="G337" s="2">
        <f>ROUND(F337+(F337*0.035*$J$3),0)</f>
        <v>1003</v>
      </c>
      <c r="H337">
        <f>ROUND((HLOOKUP(E337,'Costs and losses lines'!$B$12:$D$17,4,0)/10000*D337)+(HLOOKUP(E337,'Costs and losses lines'!$B$12:$D$16,5,0)/100),3)</f>
        <v>4.5999999999999999E-2</v>
      </c>
      <c r="K337" s="9"/>
    </row>
    <row r="338" spans="1:11" x14ac:dyDescent="0.25">
      <c r="A338" t="s">
        <v>1107</v>
      </c>
      <c r="B338" t="s">
        <v>630</v>
      </c>
      <c r="C338" t="s">
        <v>642</v>
      </c>
      <c r="D338">
        <f>ROUND(ACOS(COS(RADIANS(90-VLOOKUP(B338,Centerpoints!$A$2:$F$259,5,0)))*COS(RADIANS(90-VLOOKUP(C338,Centerpoints!$A$2:$F$259,5,0)))+SIN(RADIANS(90-VLOOKUP(B338,Centerpoints!$A$2:$F$259,5,0)))*SIN(RADIANS(90-VLOOKUP(C338,Centerpoints!$A$2:$F$259,5,0)))*COS(RADIANS(VLOOKUP(B338,Centerpoints!$A$2:$F$259,6,0)-VLOOKUP(C338,Centerpoints!$A$2:$F$259,6,0))))*6371,0)</f>
        <v>941</v>
      </c>
      <c r="E338" t="str">
        <f>IF(ISNA(VLOOKUP(LEFT(A338,LEN(A338)),$N$2:$N$270,1,0)),IF(D338&gt;'Costs and losses lines'!$E$32,"HVDC","HVAC"),"Subsea")</f>
        <v>HVDC</v>
      </c>
      <c r="F338" s="2">
        <f>((HLOOKUP(E338,'Costs and losses lines'!$B$12:$D$14,2,0)*D338)+(HLOOKUP(E338,'Costs and losses lines'!$B$12:$D$14,3,0)*2))*'Costs and losses lines'!$E$24/1000</f>
        <v>419.59467697500003</v>
      </c>
      <c r="G338" s="2">
        <f>ROUND(F338+(F338*0.035*$J$3),0)</f>
        <v>1007</v>
      </c>
      <c r="H338">
        <f>ROUND((HLOOKUP(E338,'Costs and losses lines'!$B$12:$D$17,4,0)/10000*D338)+(HLOOKUP(E338,'Costs and losses lines'!$B$12:$D$16,5,0)/100),3)</f>
        <v>4.5999999999999999E-2</v>
      </c>
      <c r="K338" s="9"/>
    </row>
    <row r="339" spans="1:11" x14ac:dyDescent="0.25">
      <c r="A339" t="s">
        <v>1108</v>
      </c>
      <c r="B339" t="s">
        <v>419</v>
      </c>
      <c r="C339" t="s">
        <v>420</v>
      </c>
      <c r="D339">
        <f>ROUND(ACOS(COS(RADIANS(90-VLOOKUP(B339,Centerpoints!$A$2:$F$259,5,0)))*COS(RADIANS(90-VLOOKUP(C339,Centerpoints!$A$2:$F$259,5,0)))+SIN(RADIANS(90-VLOOKUP(B339,Centerpoints!$A$2:$F$259,5,0)))*SIN(RADIANS(90-VLOOKUP(C339,Centerpoints!$A$2:$F$259,5,0)))*COS(RADIANS(VLOOKUP(B339,Centerpoints!$A$2:$F$259,6,0)-VLOOKUP(C339,Centerpoints!$A$2:$F$259,6,0))))*6371,0)</f>
        <v>944</v>
      </c>
      <c r="E339" t="str">
        <f>IF(ISNA(VLOOKUP(LEFT(A339,LEN(A339)),$N$2:$N$270,1,0)),IF(D339&gt;'Costs and losses lines'!$E$32,"HVDC","HVAC"),"Subsea")</f>
        <v>HVDC</v>
      </c>
      <c r="F339" s="2">
        <f>((HLOOKUP(E339,'Costs and losses lines'!$B$12:$D$14,2,0)*D339)+(HLOOKUP(E339,'Costs and losses lines'!$B$12:$D$14,3,0)*2))*'Costs and losses lines'!$E$24/1000</f>
        <v>420.15435839999998</v>
      </c>
      <c r="G339" s="2">
        <f>ROUND(F339+(F339*0.035*$J$3),0)</f>
        <v>1008</v>
      </c>
      <c r="H339">
        <f>ROUND((HLOOKUP(E339,'Costs and losses lines'!$B$12:$D$17,4,0)/10000*D339)+(HLOOKUP(E339,'Costs and losses lines'!$B$12:$D$16,5,0)/100),3)</f>
        <v>4.5999999999999999E-2</v>
      </c>
      <c r="K339" s="9"/>
    </row>
    <row r="340" spans="1:11" x14ac:dyDescent="0.25">
      <c r="A340" t="s">
        <v>1109</v>
      </c>
      <c r="B340" t="s">
        <v>418</v>
      </c>
      <c r="C340" t="s">
        <v>497</v>
      </c>
      <c r="D340">
        <f>ROUND(ACOS(COS(RADIANS(90-VLOOKUP(B340,Centerpoints!$A$2:$F$259,5,0)))*COS(RADIANS(90-VLOOKUP(C340,Centerpoints!$A$2:$F$259,5,0)))+SIN(RADIANS(90-VLOOKUP(B340,Centerpoints!$A$2:$F$259,5,0)))*SIN(RADIANS(90-VLOOKUP(C340,Centerpoints!$A$2:$F$259,5,0)))*COS(RADIANS(VLOOKUP(B340,Centerpoints!$A$2:$F$259,6,0)-VLOOKUP(C340,Centerpoints!$A$2:$F$259,6,0))))*6371,0)</f>
        <v>944</v>
      </c>
      <c r="E340" t="str">
        <f>IF(ISNA(VLOOKUP(LEFT(A340,LEN(A340)),$N$2:$N$270,1,0)),IF(D340&gt;'Costs and losses lines'!$E$32,"HVDC","HVAC"),"Subsea")</f>
        <v>HVDC</v>
      </c>
      <c r="F340" s="2">
        <f>((HLOOKUP(E340,'Costs and losses lines'!$B$12:$D$14,2,0)*D340)+(HLOOKUP(E340,'Costs and losses lines'!$B$12:$D$14,3,0)*2))*'Costs and losses lines'!$E$24/1000</f>
        <v>420.15435839999998</v>
      </c>
      <c r="G340" s="2">
        <f>ROUND(F340+(F340*0.035*$J$3),0)</f>
        <v>1008</v>
      </c>
      <c r="H340">
        <f>ROUND((HLOOKUP(E340,'Costs and losses lines'!$B$12:$D$17,4,0)/10000*D340)+(HLOOKUP(E340,'Costs and losses lines'!$B$12:$D$16,5,0)/100),3)</f>
        <v>4.5999999999999999E-2</v>
      </c>
      <c r="K340" s="9"/>
    </row>
    <row r="341" spans="1:11" x14ac:dyDescent="0.25">
      <c r="A341" t="s">
        <v>1110</v>
      </c>
      <c r="B341" t="s">
        <v>594</v>
      </c>
      <c r="C341" t="s">
        <v>603</v>
      </c>
      <c r="D341">
        <f>ROUND(ACOS(COS(RADIANS(90-VLOOKUP(B341,Centerpoints!$A$2:$F$259,5,0)))*COS(RADIANS(90-VLOOKUP(C341,Centerpoints!$A$2:$F$259,5,0)))+SIN(RADIANS(90-VLOOKUP(B341,Centerpoints!$A$2:$F$259,5,0)))*SIN(RADIANS(90-VLOOKUP(C341,Centerpoints!$A$2:$F$259,5,0)))*COS(RADIANS(VLOOKUP(B341,Centerpoints!$A$2:$F$259,6,0)-VLOOKUP(C341,Centerpoints!$A$2:$F$259,6,0))))*6371,0)</f>
        <v>952</v>
      </c>
      <c r="E341" t="str">
        <f>IF(ISNA(VLOOKUP(LEFT(A341,LEN(A341)),$N$2:$N$270,1,0)),IF(D341&gt;'Costs and losses lines'!$E$32,"HVDC","HVAC"),"Subsea")</f>
        <v>HVDC</v>
      </c>
      <c r="F341" s="2">
        <f>((HLOOKUP(E341,'Costs and losses lines'!$B$12:$D$14,2,0)*D341)+(HLOOKUP(E341,'Costs and losses lines'!$B$12:$D$14,3,0)*2))*'Costs and losses lines'!$E$24/1000</f>
        <v>421.64684220000004</v>
      </c>
      <c r="G341" s="2">
        <f>ROUND(F341+(F341*0.035*$J$3),0)</f>
        <v>1012</v>
      </c>
      <c r="H341">
        <f>ROUND((HLOOKUP(E341,'Costs and losses lines'!$B$12:$D$17,4,0)/10000*D341)+(HLOOKUP(E341,'Costs and losses lines'!$B$12:$D$16,5,0)/100),3)</f>
        <v>4.5999999999999999E-2</v>
      </c>
      <c r="K341" s="9"/>
    </row>
    <row r="342" spans="1:11" x14ac:dyDescent="0.25">
      <c r="A342" t="s">
        <v>1111</v>
      </c>
      <c r="B342" t="s">
        <v>646</v>
      </c>
      <c r="C342" t="s">
        <v>652</v>
      </c>
      <c r="D342">
        <f>ROUND(ACOS(COS(RADIANS(90-VLOOKUP(B342,Centerpoints!$A$2:$F$259,5,0)))*COS(RADIANS(90-VLOOKUP(C342,Centerpoints!$A$2:$F$259,5,0)))+SIN(RADIANS(90-VLOOKUP(B342,Centerpoints!$A$2:$F$259,5,0)))*SIN(RADIANS(90-VLOOKUP(C342,Centerpoints!$A$2:$F$259,5,0)))*COS(RADIANS(VLOOKUP(B342,Centerpoints!$A$2:$F$259,6,0)-VLOOKUP(C342,Centerpoints!$A$2:$F$259,6,0))))*6371,0)</f>
        <v>953</v>
      </c>
      <c r="E342" t="str">
        <f>IF(ISNA(VLOOKUP(LEFT(A342,LEN(A342)),$N$2:$N$270,1,0)),IF(D342&gt;'Costs and losses lines'!$E$32,"HVDC","HVAC"),"Subsea")</f>
        <v>HVDC</v>
      </c>
      <c r="F342" s="2">
        <f>((HLOOKUP(E342,'Costs and losses lines'!$B$12:$D$14,2,0)*D342)+(HLOOKUP(E342,'Costs and losses lines'!$B$12:$D$14,3,0)*2))*'Costs and losses lines'!$E$24/1000</f>
        <v>421.83340267499995</v>
      </c>
      <c r="G342" s="2">
        <f>ROUND(F342+(F342*0.035*$J$3),0)</f>
        <v>1012</v>
      </c>
      <c r="H342">
        <f>ROUND((HLOOKUP(E342,'Costs and losses lines'!$B$12:$D$17,4,0)/10000*D342)+(HLOOKUP(E342,'Costs and losses lines'!$B$12:$D$16,5,0)/100),3)</f>
        <v>4.5999999999999999E-2</v>
      </c>
      <c r="K342" s="9"/>
    </row>
    <row r="343" spans="1:11" x14ac:dyDescent="0.25">
      <c r="A343" t="s">
        <v>1112</v>
      </c>
      <c r="B343" t="s">
        <v>622</v>
      </c>
      <c r="C343" t="s">
        <v>627</v>
      </c>
      <c r="D343">
        <f>ROUND(ACOS(COS(RADIANS(90-VLOOKUP(B343,Centerpoints!$A$2:$F$259,5,0)))*COS(RADIANS(90-VLOOKUP(C343,Centerpoints!$A$2:$F$259,5,0)))+SIN(RADIANS(90-VLOOKUP(B343,Centerpoints!$A$2:$F$259,5,0)))*SIN(RADIANS(90-VLOOKUP(C343,Centerpoints!$A$2:$F$259,5,0)))*COS(RADIANS(VLOOKUP(B343,Centerpoints!$A$2:$F$259,6,0)-VLOOKUP(C343,Centerpoints!$A$2:$F$259,6,0))))*6371,0)</f>
        <v>958</v>
      </c>
      <c r="E343" t="str">
        <f>IF(ISNA(VLOOKUP(LEFT(A343,LEN(A343)),$N$2:$N$270,1,0)),IF(D343&gt;'Costs and losses lines'!$E$32,"HVDC","HVAC"),"Subsea")</f>
        <v>HVDC</v>
      </c>
      <c r="F343" s="2">
        <f>((HLOOKUP(E343,'Costs and losses lines'!$B$12:$D$14,2,0)*D343)+(HLOOKUP(E343,'Costs and losses lines'!$B$12:$D$14,3,0)*2))*'Costs and losses lines'!$E$24/1000</f>
        <v>422.76620505</v>
      </c>
      <c r="G343" s="2">
        <f>ROUND(F343+(F343*0.035*$J$3),0)</f>
        <v>1015</v>
      </c>
      <c r="H343">
        <f>ROUND((HLOOKUP(E343,'Costs and losses lines'!$B$12:$D$17,4,0)/10000*D343)+(HLOOKUP(E343,'Costs and losses lines'!$B$12:$D$16,5,0)/100),3)</f>
        <v>4.7E-2</v>
      </c>
      <c r="K343" s="9"/>
    </row>
    <row r="344" spans="1:11" x14ac:dyDescent="0.25">
      <c r="A344" t="s">
        <v>1113</v>
      </c>
      <c r="B344" t="s">
        <v>404</v>
      </c>
      <c r="C344" t="s">
        <v>490</v>
      </c>
      <c r="D344">
        <f>ROUND(ACOS(COS(RADIANS(90-VLOOKUP(B344,Centerpoints!$A$2:$F$259,5,0)))*COS(RADIANS(90-VLOOKUP(C344,Centerpoints!$A$2:$F$259,5,0)))+SIN(RADIANS(90-VLOOKUP(B344,Centerpoints!$A$2:$F$259,5,0)))*SIN(RADIANS(90-VLOOKUP(C344,Centerpoints!$A$2:$F$259,5,0)))*COS(RADIANS(VLOOKUP(B344,Centerpoints!$A$2:$F$259,6,0)-VLOOKUP(C344,Centerpoints!$A$2:$F$259,6,0))))*6371,0)</f>
        <v>972</v>
      </c>
      <c r="E344" t="str">
        <f>IF(ISNA(VLOOKUP(LEFT(A344,LEN(A344)),$N$2:$N$270,1,0)),IF(D344&gt;'Costs and losses lines'!$E$32,"HVDC","HVAC"),"Subsea")</f>
        <v>HVDC</v>
      </c>
      <c r="F344" s="2">
        <f>((HLOOKUP(E344,'Costs and losses lines'!$B$12:$D$14,2,0)*D344)+(HLOOKUP(E344,'Costs and losses lines'!$B$12:$D$14,3,0)*2))*'Costs and losses lines'!$E$24/1000</f>
        <v>425.37805170000001</v>
      </c>
      <c r="G344" s="2">
        <f>ROUND(F344+(F344*0.035*$J$3),0)</f>
        <v>1021</v>
      </c>
      <c r="H344">
        <f>ROUND((HLOOKUP(E344,'Costs and losses lines'!$B$12:$D$17,4,0)/10000*D344)+(HLOOKUP(E344,'Costs and losses lines'!$B$12:$D$16,5,0)/100),3)</f>
        <v>4.7E-2</v>
      </c>
      <c r="K344" s="9"/>
    </row>
    <row r="345" spans="1:11" x14ac:dyDescent="0.25">
      <c r="A345" t="s">
        <v>1114</v>
      </c>
      <c r="B345" t="s">
        <v>520</v>
      </c>
      <c r="C345" t="s">
        <v>550</v>
      </c>
      <c r="D345">
        <f>ROUND(ACOS(COS(RADIANS(90-VLOOKUP(B345,Centerpoints!$A$2:$F$259,5,0)))*COS(RADIANS(90-VLOOKUP(C345,Centerpoints!$A$2:$F$259,5,0)))+SIN(RADIANS(90-VLOOKUP(B345,Centerpoints!$A$2:$F$259,5,0)))*SIN(RADIANS(90-VLOOKUP(C345,Centerpoints!$A$2:$F$259,5,0)))*COS(RADIANS(VLOOKUP(B345,Centerpoints!$A$2:$F$259,6,0)-VLOOKUP(C345,Centerpoints!$A$2:$F$259,6,0))))*6371,0)</f>
        <v>979</v>
      </c>
      <c r="E345" t="str">
        <f>IF(ISNA(VLOOKUP(LEFT(A345,LEN(A345)),$N$2:$N$270,1,0)),IF(D345&gt;'Costs and losses lines'!$E$32,"HVDC","HVAC"),"Subsea")</f>
        <v>HVDC</v>
      </c>
      <c r="F345" s="2">
        <f>((HLOOKUP(E345,'Costs and losses lines'!$B$12:$D$14,2,0)*D345)+(HLOOKUP(E345,'Costs and losses lines'!$B$12:$D$14,3,0)*2))*'Costs and losses lines'!$E$24/1000</f>
        <v>426.683975025</v>
      </c>
      <c r="G345" s="2">
        <f>ROUND(F345+(F345*0.035*$J$3),0)</f>
        <v>1024</v>
      </c>
      <c r="H345">
        <f>ROUND((HLOOKUP(E345,'Costs and losses lines'!$B$12:$D$17,4,0)/10000*D345)+(HLOOKUP(E345,'Costs and losses lines'!$B$12:$D$16,5,0)/100),3)</f>
        <v>4.7E-2</v>
      </c>
      <c r="I345" s="9"/>
      <c r="J345" s="9"/>
      <c r="K345" s="9"/>
    </row>
    <row r="346" spans="1:11" x14ac:dyDescent="0.25">
      <c r="A346" t="s">
        <v>1115</v>
      </c>
      <c r="B346" t="s">
        <v>459</v>
      </c>
      <c r="C346" t="s">
        <v>512</v>
      </c>
      <c r="D346">
        <f>ROUND(ACOS(COS(RADIANS(90-VLOOKUP(B346,Centerpoints!$A$2:$F$259,5,0)))*COS(RADIANS(90-VLOOKUP(C346,Centerpoints!$A$2:$F$259,5,0)))+SIN(RADIANS(90-VLOOKUP(B346,Centerpoints!$A$2:$F$259,5,0)))*SIN(RADIANS(90-VLOOKUP(C346,Centerpoints!$A$2:$F$259,5,0)))*COS(RADIANS(VLOOKUP(B346,Centerpoints!$A$2:$F$259,6,0)-VLOOKUP(C346,Centerpoints!$A$2:$F$259,6,0))))*6371,0)</f>
        <v>994</v>
      </c>
      <c r="E346" t="str">
        <f>IF(ISNA(VLOOKUP(LEFT(A346,LEN(A346)),$N$2:$N$270,1,0)),IF(D346&gt;'Costs and losses lines'!$E$32,"HVDC","HVAC"),"Subsea")</f>
        <v>HVDC</v>
      </c>
      <c r="F346" s="2">
        <f>((HLOOKUP(E346,'Costs and losses lines'!$B$12:$D$14,2,0)*D346)+(HLOOKUP(E346,'Costs and losses lines'!$B$12:$D$14,3,0)*2))*'Costs and losses lines'!$E$24/1000</f>
        <v>429.48238214999998</v>
      </c>
      <c r="G346" s="2">
        <f>ROUND(F346+(F346*0.035*$J$3),0)</f>
        <v>1031</v>
      </c>
      <c r="H346">
        <f>ROUND((HLOOKUP(E346,'Costs and losses lines'!$B$12:$D$17,4,0)/10000*D346)+(HLOOKUP(E346,'Costs and losses lines'!$B$12:$D$16,5,0)/100),3)</f>
        <v>4.8000000000000001E-2</v>
      </c>
      <c r="K346" s="9"/>
    </row>
    <row r="347" spans="1:11" x14ac:dyDescent="0.25">
      <c r="A347" t="s">
        <v>1116</v>
      </c>
      <c r="B347" t="s">
        <v>418</v>
      </c>
      <c r="C347" t="s">
        <v>423</v>
      </c>
      <c r="D347">
        <f>ROUND(ACOS(COS(RADIANS(90-VLOOKUP(B347,Centerpoints!$A$2:$F$259,5,0)))*COS(RADIANS(90-VLOOKUP(C347,Centerpoints!$A$2:$F$259,5,0)))+SIN(RADIANS(90-VLOOKUP(B347,Centerpoints!$A$2:$F$259,5,0)))*SIN(RADIANS(90-VLOOKUP(C347,Centerpoints!$A$2:$F$259,5,0)))*COS(RADIANS(VLOOKUP(B347,Centerpoints!$A$2:$F$259,6,0)-VLOOKUP(C347,Centerpoints!$A$2:$F$259,6,0))))*6371,0)</f>
        <v>996</v>
      </c>
      <c r="E347" t="str">
        <f>IF(ISNA(VLOOKUP(LEFT(A347,LEN(A347)),$N$2:$N$270,1,0)),IF(D347&gt;'Costs and losses lines'!$E$32,"HVDC","HVAC"),"Subsea")</f>
        <v>HVDC</v>
      </c>
      <c r="F347" s="2">
        <f>((HLOOKUP(E347,'Costs and losses lines'!$B$12:$D$14,2,0)*D347)+(HLOOKUP(E347,'Costs and losses lines'!$B$12:$D$14,3,0)*2))*'Costs and losses lines'!$E$24/1000</f>
        <v>429.85550309999996</v>
      </c>
      <c r="G347" s="2">
        <f>ROUND(F347+(F347*0.035*$J$3),0)</f>
        <v>1032</v>
      </c>
      <c r="H347">
        <f>ROUND((HLOOKUP(E347,'Costs and losses lines'!$B$12:$D$17,4,0)/10000*D347)+(HLOOKUP(E347,'Costs and losses lines'!$B$12:$D$16,5,0)/100),3)</f>
        <v>4.8000000000000001E-2</v>
      </c>
      <c r="J347" s="12"/>
      <c r="K347" s="9"/>
    </row>
    <row r="348" spans="1:11" x14ac:dyDescent="0.25">
      <c r="A348" t="s">
        <v>1117</v>
      </c>
      <c r="B348" t="s">
        <v>418</v>
      </c>
      <c r="C348" t="s">
        <v>420</v>
      </c>
      <c r="D348">
        <f>ROUND(ACOS(COS(RADIANS(90-VLOOKUP(B348,Centerpoints!$A$2:$F$259,5,0)))*COS(RADIANS(90-VLOOKUP(C348,Centerpoints!$A$2:$F$259,5,0)))+SIN(RADIANS(90-VLOOKUP(B348,Centerpoints!$A$2:$F$259,5,0)))*SIN(RADIANS(90-VLOOKUP(C348,Centerpoints!$A$2:$F$259,5,0)))*COS(RADIANS(VLOOKUP(B348,Centerpoints!$A$2:$F$259,6,0)-VLOOKUP(C348,Centerpoints!$A$2:$F$259,6,0))))*6371,0)</f>
        <v>996</v>
      </c>
      <c r="E348" t="str">
        <f>IF(ISNA(VLOOKUP(LEFT(A348,LEN(A348)),$N$2:$N$270,1,0)),IF(D348&gt;'Costs and losses lines'!$E$32,"HVDC","HVAC"),"Subsea")</f>
        <v>HVDC</v>
      </c>
      <c r="F348" s="2">
        <f>((HLOOKUP(E348,'Costs and losses lines'!$B$12:$D$14,2,0)*D348)+(HLOOKUP(E348,'Costs and losses lines'!$B$12:$D$14,3,0)*2))*'Costs and losses lines'!$E$24/1000</f>
        <v>429.85550309999996</v>
      </c>
      <c r="G348" s="2">
        <f>ROUND(F348+(F348*0.035*$J$3),0)</f>
        <v>1032</v>
      </c>
      <c r="H348">
        <f>ROUND((HLOOKUP(E348,'Costs and losses lines'!$B$12:$D$17,4,0)/10000*D348)+(HLOOKUP(E348,'Costs and losses lines'!$B$12:$D$16,5,0)/100),3)</f>
        <v>4.8000000000000001E-2</v>
      </c>
      <c r="K348" s="9"/>
    </row>
    <row r="349" spans="1:11" x14ac:dyDescent="0.25">
      <c r="A349" t="s">
        <v>1118</v>
      </c>
      <c r="B349" t="s">
        <v>422</v>
      </c>
      <c r="C349" t="s">
        <v>434</v>
      </c>
      <c r="D349">
        <f>ROUND(ACOS(COS(RADIANS(90-VLOOKUP(B349,Centerpoints!$A$2:$F$259,5,0)))*COS(RADIANS(90-VLOOKUP(C349,Centerpoints!$A$2:$F$259,5,0)))+SIN(RADIANS(90-VLOOKUP(B349,Centerpoints!$A$2:$F$259,5,0)))*SIN(RADIANS(90-VLOOKUP(C349,Centerpoints!$A$2:$F$259,5,0)))*COS(RADIANS(VLOOKUP(B349,Centerpoints!$A$2:$F$259,6,0)-VLOOKUP(C349,Centerpoints!$A$2:$F$259,6,0))))*6371,0)</f>
        <v>998</v>
      </c>
      <c r="E349" t="str">
        <f>IF(ISNA(VLOOKUP(LEFT(A349,LEN(A349)),$N$2:$N$270,1,0)),IF(D349&gt;'Costs and losses lines'!$E$32,"HVDC","HVAC"),"Subsea")</f>
        <v>HVDC</v>
      </c>
      <c r="F349" s="2">
        <f>((HLOOKUP(E349,'Costs and losses lines'!$B$12:$D$14,2,0)*D349)+(HLOOKUP(E349,'Costs and losses lines'!$B$12:$D$14,3,0)*2))*'Costs and losses lines'!$E$24/1000</f>
        <v>430.22862405000001</v>
      </c>
      <c r="G349" s="2">
        <f>ROUND(F349+(F349*0.035*$J$3),0)</f>
        <v>1033</v>
      </c>
      <c r="H349">
        <f>ROUND((HLOOKUP(E349,'Costs and losses lines'!$B$12:$D$17,4,0)/10000*D349)+(HLOOKUP(E349,'Costs and losses lines'!$B$12:$D$16,5,0)/100),3)</f>
        <v>4.8000000000000001E-2</v>
      </c>
      <c r="K349" s="9"/>
    </row>
    <row r="350" spans="1:11" x14ac:dyDescent="0.25">
      <c r="A350" t="s">
        <v>1119</v>
      </c>
      <c r="B350" t="s">
        <v>479</v>
      </c>
      <c r="C350" t="s">
        <v>532</v>
      </c>
      <c r="D350">
        <f>ROUND(ACOS(COS(RADIANS(90-VLOOKUP(B350,Centerpoints!$A$2:$F$259,5,0)))*COS(RADIANS(90-VLOOKUP(C350,Centerpoints!$A$2:$F$259,5,0)))+SIN(RADIANS(90-VLOOKUP(B350,Centerpoints!$A$2:$F$259,5,0)))*SIN(RADIANS(90-VLOOKUP(C350,Centerpoints!$A$2:$F$259,5,0)))*COS(RADIANS(VLOOKUP(B350,Centerpoints!$A$2:$F$259,6,0)-VLOOKUP(C350,Centerpoints!$A$2:$F$259,6,0))))*6371,0)</f>
        <v>999</v>
      </c>
      <c r="E350" t="str">
        <f>IF(ISNA(VLOOKUP(LEFT(A350,LEN(A350)),$N$2:$N$270,1,0)),IF(D350&gt;'Costs and losses lines'!$E$32,"HVDC","HVAC"),"Subsea")</f>
        <v>HVDC</v>
      </c>
      <c r="F350" s="2">
        <f>((HLOOKUP(E350,'Costs and losses lines'!$B$12:$D$14,2,0)*D350)+(HLOOKUP(E350,'Costs and losses lines'!$B$12:$D$14,3,0)*2))*'Costs and losses lines'!$E$24/1000</f>
        <v>430.41518452499997</v>
      </c>
      <c r="G350" s="2">
        <f>ROUND(F350+(F350*0.035*$J$3),0)</f>
        <v>1033</v>
      </c>
      <c r="H350">
        <f>ROUND((HLOOKUP(E350,'Costs and losses lines'!$B$12:$D$17,4,0)/10000*D350)+(HLOOKUP(E350,'Costs and losses lines'!$B$12:$D$16,5,0)/100),3)</f>
        <v>4.8000000000000001E-2</v>
      </c>
      <c r="K350" s="9"/>
    </row>
    <row r="351" spans="1:11" x14ac:dyDescent="0.25">
      <c r="A351" t="s">
        <v>1120</v>
      </c>
      <c r="B351" t="s">
        <v>517</v>
      </c>
      <c r="C351" t="s">
        <v>541</v>
      </c>
      <c r="D351">
        <v>1000</v>
      </c>
      <c r="E351" t="str">
        <f>IF(ISNA(VLOOKUP(LEFT(A351,LEN(A351)),$N$2:$N$270,1,0)),IF(D351&gt;'Costs and losses lines'!$E$32,"HVDC","HVAC"),"Subsea")</f>
        <v>HVDC</v>
      </c>
      <c r="F351" s="2">
        <f>((HLOOKUP(E351,'Costs and losses lines'!$B$12:$D$14,2,0)*D351)+(HLOOKUP(E351,'Costs and losses lines'!$B$12:$D$14,3,0)*2))*'Costs and losses lines'!$E$24/1000</f>
        <v>430.60174499999999</v>
      </c>
      <c r="G351" s="2">
        <f>ROUND(F351+(F351*0.035*$J$3),0)</f>
        <v>1033</v>
      </c>
      <c r="H351">
        <f>ROUND((HLOOKUP(E351,'Costs and losses lines'!$B$12:$D$17,4,0)/10000*D351)+(HLOOKUP(E351,'Costs and losses lines'!$B$12:$D$16,5,0)/100),3)</f>
        <v>4.8000000000000001E-2</v>
      </c>
      <c r="K351" s="9"/>
    </row>
    <row r="352" spans="1:11" x14ac:dyDescent="0.25">
      <c r="A352" t="s">
        <v>1121</v>
      </c>
      <c r="B352" t="s">
        <v>410</v>
      </c>
      <c r="C352" t="s">
        <v>567</v>
      </c>
      <c r="D352">
        <f>ROUND(ACOS(COS(RADIANS(90-VLOOKUP(B352,Centerpoints!$A$2:$F$259,5,0)))*COS(RADIANS(90-VLOOKUP(C352,Centerpoints!$A$2:$F$259,5,0)))+SIN(RADIANS(90-VLOOKUP(B352,Centerpoints!$A$2:$F$259,5,0)))*SIN(RADIANS(90-VLOOKUP(C352,Centerpoints!$A$2:$F$259,5,0)))*COS(RADIANS(VLOOKUP(B352,Centerpoints!$A$2:$F$259,6,0)-VLOOKUP(C352,Centerpoints!$A$2:$F$259,6,0))))*6371,0)</f>
        <v>1004</v>
      </c>
      <c r="E352" t="str">
        <f>IF(ISNA(VLOOKUP(LEFT(A352,LEN(A352)),$N$2:$N$270,1,0)),IF(D352&gt;'Costs and losses lines'!$E$32,"HVDC","HVAC"),"Subsea")</f>
        <v>HVDC</v>
      </c>
      <c r="F352" s="2">
        <f>((HLOOKUP(E352,'Costs and losses lines'!$B$12:$D$14,2,0)*D352)+(HLOOKUP(E352,'Costs and losses lines'!$B$12:$D$14,3,0)*2))*'Costs and losses lines'!$E$24/1000</f>
        <v>431.34798689999997</v>
      </c>
      <c r="G352" s="2">
        <f>ROUND(F352+(F352*0.035*$J$3),0)</f>
        <v>1035</v>
      </c>
      <c r="H352">
        <f>ROUND((HLOOKUP(E352,'Costs and losses lines'!$B$12:$D$17,4,0)/10000*D352)+(HLOOKUP(E352,'Costs and losses lines'!$B$12:$D$16,5,0)/100),3)</f>
        <v>4.8000000000000001E-2</v>
      </c>
      <c r="K352" s="9"/>
    </row>
    <row r="353" spans="1:11" x14ac:dyDescent="0.25">
      <c r="A353" t="s">
        <v>1122</v>
      </c>
      <c r="B353" t="s">
        <v>539</v>
      </c>
      <c r="C353" t="s">
        <v>545</v>
      </c>
      <c r="D353">
        <f>ROUND(ACOS(COS(RADIANS(90-VLOOKUP(B353,Centerpoints!$A$2:$F$259,5,0)))*COS(RADIANS(90-VLOOKUP(C353,Centerpoints!$A$2:$F$259,5,0)))+SIN(RADIANS(90-VLOOKUP(B353,Centerpoints!$A$2:$F$259,5,0)))*SIN(RADIANS(90-VLOOKUP(C353,Centerpoints!$A$2:$F$259,5,0)))*COS(RADIANS(VLOOKUP(B353,Centerpoints!$A$2:$F$259,6,0)-VLOOKUP(C353,Centerpoints!$A$2:$F$259,6,0))))*6371,0)</f>
        <v>1006</v>
      </c>
      <c r="E353" t="str">
        <f>IF(ISNA(VLOOKUP(LEFT(A353,LEN(A353)),$N$2:$N$270,1,0)),IF(D353&gt;'Costs and losses lines'!$E$32,"HVDC","HVAC"),"Subsea")</f>
        <v>HVDC</v>
      </c>
      <c r="F353" s="2">
        <f>((HLOOKUP(E353,'Costs and losses lines'!$B$12:$D$14,2,0)*D353)+(HLOOKUP(E353,'Costs and losses lines'!$B$12:$D$14,3,0)*2))*'Costs and losses lines'!$E$24/1000</f>
        <v>431.72110784999995</v>
      </c>
      <c r="G353" s="2">
        <f>ROUND(F353+(F353*0.035*$J$3),0)</f>
        <v>1036</v>
      </c>
      <c r="H353">
        <f>ROUND((HLOOKUP(E353,'Costs and losses lines'!$B$12:$D$17,4,0)/10000*D353)+(HLOOKUP(E353,'Costs and losses lines'!$B$12:$D$16,5,0)/100),3)</f>
        <v>4.8000000000000001E-2</v>
      </c>
      <c r="K353" s="9"/>
    </row>
    <row r="354" spans="1:11" x14ac:dyDescent="0.25">
      <c r="A354" t="s">
        <v>1123</v>
      </c>
      <c r="B354" t="s">
        <v>637</v>
      </c>
      <c r="C354" t="s">
        <v>645</v>
      </c>
      <c r="D354">
        <f>ROUND(ACOS(COS(RADIANS(90-VLOOKUP(B354,Centerpoints!$A$2:$F$259,5,0)))*COS(RADIANS(90-VLOOKUP(C354,Centerpoints!$A$2:$F$259,5,0)))+SIN(RADIANS(90-VLOOKUP(B354,Centerpoints!$A$2:$F$259,5,0)))*SIN(RADIANS(90-VLOOKUP(C354,Centerpoints!$A$2:$F$259,5,0)))*COS(RADIANS(VLOOKUP(B354,Centerpoints!$A$2:$F$259,6,0)-VLOOKUP(C354,Centerpoints!$A$2:$F$259,6,0))))*6371,0)</f>
        <v>1008</v>
      </c>
      <c r="E354" t="str">
        <f>IF(ISNA(VLOOKUP(LEFT(A354,LEN(A354)),$N$2:$N$270,1,0)),IF(D354&gt;'Costs and losses lines'!$E$32,"HVDC","HVAC"),"Subsea")</f>
        <v>HVDC</v>
      </c>
      <c r="F354" s="2">
        <f>((HLOOKUP(E354,'Costs and losses lines'!$B$12:$D$14,2,0)*D354)+(HLOOKUP(E354,'Costs and losses lines'!$B$12:$D$14,3,0)*2))*'Costs and losses lines'!$E$24/1000</f>
        <v>432.0942288</v>
      </c>
      <c r="G354" s="2">
        <f>ROUND(F354+(F354*0.035*$J$3),0)</f>
        <v>1037</v>
      </c>
      <c r="H354">
        <f>ROUND((HLOOKUP(E354,'Costs and losses lines'!$B$12:$D$17,4,0)/10000*D354)+(HLOOKUP(E354,'Costs and losses lines'!$B$12:$D$16,5,0)/100),3)</f>
        <v>4.8000000000000001E-2</v>
      </c>
      <c r="K354" s="9"/>
    </row>
    <row r="355" spans="1:11" x14ac:dyDescent="0.25">
      <c r="A355" t="s">
        <v>1124</v>
      </c>
      <c r="B355" t="s">
        <v>410</v>
      </c>
      <c r="C355" t="s">
        <v>504</v>
      </c>
      <c r="D355">
        <f>ROUND(ACOS(COS(RADIANS(90-VLOOKUP(B355,Centerpoints!$A$2:$F$259,5,0)))*COS(RADIANS(90-VLOOKUP(C355,Centerpoints!$A$2:$F$259,5,0)))+SIN(RADIANS(90-VLOOKUP(B355,Centerpoints!$A$2:$F$259,5,0)))*SIN(RADIANS(90-VLOOKUP(C355,Centerpoints!$A$2:$F$259,5,0)))*COS(RADIANS(VLOOKUP(B355,Centerpoints!$A$2:$F$259,6,0)-VLOOKUP(C355,Centerpoints!$A$2:$F$259,6,0))))*6371,0)</f>
        <v>1018</v>
      </c>
      <c r="E355" t="str">
        <f>IF(ISNA(VLOOKUP(LEFT(A355,LEN(A355)),$N$2:$N$270,1,0)),IF(D355&gt;'Costs and losses lines'!$E$32,"HVDC","HVAC"),"Subsea")</f>
        <v>HVDC</v>
      </c>
      <c r="F355" s="2">
        <f>((HLOOKUP(E355,'Costs and losses lines'!$B$12:$D$14,2,0)*D355)+(HLOOKUP(E355,'Costs and losses lines'!$B$12:$D$14,3,0)*2))*'Costs and losses lines'!$E$24/1000</f>
        <v>433.95983354999998</v>
      </c>
      <c r="G355" s="2">
        <f>ROUND(F355+(F355*0.035*$J$3),0)</f>
        <v>1042</v>
      </c>
      <c r="H355">
        <f>ROUND((HLOOKUP(E355,'Costs and losses lines'!$B$12:$D$17,4,0)/10000*D355)+(HLOOKUP(E355,'Costs and losses lines'!$B$12:$D$16,5,0)/100),3)</f>
        <v>4.9000000000000002E-2</v>
      </c>
      <c r="K355" s="9"/>
    </row>
    <row r="356" spans="1:11" x14ac:dyDescent="0.25">
      <c r="A356" t="s">
        <v>1125</v>
      </c>
      <c r="B356" t="s">
        <v>397</v>
      </c>
      <c r="C356" t="s">
        <v>474</v>
      </c>
      <c r="D356">
        <f>ROUND(ACOS(COS(RADIANS(90-VLOOKUP(B356,Centerpoints!$A$2:$F$259,5,0)))*COS(RADIANS(90-VLOOKUP(C356,Centerpoints!$A$2:$F$259,5,0)))+SIN(RADIANS(90-VLOOKUP(B356,Centerpoints!$A$2:$F$259,5,0)))*SIN(RADIANS(90-VLOOKUP(C356,Centerpoints!$A$2:$F$259,5,0)))*COS(RADIANS(VLOOKUP(B356,Centerpoints!$A$2:$F$259,6,0)-VLOOKUP(C356,Centerpoints!$A$2:$F$259,6,0))))*6371,0)</f>
        <v>1019</v>
      </c>
      <c r="E356" t="str">
        <f>IF(ISNA(VLOOKUP(LEFT(A356,LEN(A356)),$N$2:$N$270,1,0)),IF(D356&gt;'Costs and losses lines'!$E$32,"HVDC","HVAC"),"Subsea")</f>
        <v>HVDC</v>
      </c>
      <c r="F356" s="2">
        <f>((HLOOKUP(E356,'Costs and losses lines'!$B$12:$D$14,2,0)*D356)+(HLOOKUP(E356,'Costs and losses lines'!$B$12:$D$14,3,0)*2))*'Costs and losses lines'!$E$24/1000</f>
        <v>434.14639402500001</v>
      </c>
      <c r="G356" s="2">
        <f>ROUND(F356+(F356*0.035*$J$3),0)</f>
        <v>1042</v>
      </c>
      <c r="H356">
        <f>ROUND((HLOOKUP(E356,'Costs and losses lines'!$B$12:$D$17,4,0)/10000*D356)+(HLOOKUP(E356,'Costs and losses lines'!$B$12:$D$16,5,0)/100),3)</f>
        <v>4.9000000000000002E-2</v>
      </c>
      <c r="K356" s="9"/>
    </row>
    <row r="357" spans="1:11" x14ac:dyDescent="0.25">
      <c r="A357" t="s">
        <v>1126</v>
      </c>
      <c r="B357" t="s">
        <v>466</v>
      </c>
      <c r="C357" t="s">
        <v>519</v>
      </c>
      <c r="D357">
        <f>ROUND(ACOS(COS(RADIANS(90-VLOOKUP(B357,Centerpoints!$A$2:$F$259,5,0)))*COS(RADIANS(90-VLOOKUP(C357,Centerpoints!$A$2:$F$259,5,0)))+SIN(RADIANS(90-VLOOKUP(B357,Centerpoints!$A$2:$F$259,5,0)))*SIN(RADIANS(90-VLOOKUP(C357,Centerpoints!$A$2:$F$259,5,0)))*COS(RADIANS(VLOOKUP(B357,Centerpoints!$A$2:$F$259,6,0)-VLOOKUP(C357,Centerpoints!$A$2:$F$259,6,0))))*6371,0)</f>
        <v>1021</v>
      </c>
      <c r="E357" t="str">
        <f>IF(ISNA(VLOOKUP(LEFT(A357,LEN(A357)),$N$2:$N$270,1,0)),IF(D357&gt;'Costs and losses lines'!$E$32,"HVDC","HVAC"),"Subsea")</f>
        <v>HVDC</v>
      </c>
      <c r="F357" s="2">
        <f>((HLOOKUP(E357,'Costs and losses lines'!$B$12:$D$14,2,0)*D357)+(HLOOKUP(E357,'Costs and losses lines'!$B$12:$D$14,3,0)*2))*'Costs and losses lines'!$E$24/1000</f>
        <v>434.51951497499999</v>
      </c>
      <c r="G357" s="2">
        <f>ROUND(F357+(F357*0.035*$J$3),0)</f>
        <v>1043</v>
      </c>
      <c r="H357">
        <f>ROUND((HLOOKUP(E357,'Costs and losses lines'!$B$12:$D$17,4,0)/10000*D357)+(HLOOKUP(E357,'Costs and losses lines'!$B$12:$D$16,5,0)/100),3)</f>
        <v>4.9000000000000002E-2</v>
      </c>
      <c r="K357" s="9"/>
    </row>
    <row r="358" spans="1:11" x14ac:dyDescent="0.25">
      <c r="A358" t="s">
        <v>1127</v>
      </c>
      <c r="B358" t="s">
        <v>419</v>
      </c>
      <c r="C358" t="s">
        <v>423</v>
      </c>
      <c r="D358">
        <f>ROUND(ACOS(COS(RADIANS(90-VLOOKUP(B358,Centerpoints!$A$2:$F$259,5,0)))*COS(RADIANS(90-VLOOKUP(C358,Centerpoints!$A$2:$F$259,5,0)))+SIN(RADIANS(90-VLOOKUP(B358,Centerpoints!$A$2:$F$259,5,0)))*SIN(RADIANS(90-VLOOKUP(C358,Centerpoints!$A$2:$F$259,5,0)))*COS(RADIANS(VLOOKUP(B358,Centerpoints!$A$2:$F$259,6,0)-VLOOKUP(C358,Centerpoints!$A$2:$F$259,6,0))))*6371,0)</f>
        <v>1026</v>
      </c>
      <c r="E358" t="str">
        <f>IF(ISNA(VLOOKUP(LEFT(A358,LEN(A358)),$N$2:$N$270,1,0)),IF(D358&gt;'Costs and losses lines'!$E$32,"HVDC","HVAC"),"Subsea")</f>
        <v>HVDC</v>
      </c>
      <c r="F358" s="2">
        <f>((HLOOKUP(E358,'Costs and losses lines'!$B$12:$D$14,2,0)*D358)+(HLOOKUP(E358,'Costs and losses lines'!$B$12:$D$14,3,0)*2))*'Costs and losses lines'!$E$24/1000</f>
        <v>435.45231734999999</v>
      </c>
      <c r="G358" s="2">
        <f>ROUND(F358+(F358*0.035*$J$3),0)</f>
        <v>1045</v>
      </c>
      <c r="H358">
        <f>ROUND((HLOOKUP(E358,'Costs and losses lines'!$B$12:$D$17,4,0)/10000*D358)+(HLOOKUP(E358,'Costs and losses lines'!$B$12:$D$16,5,0)/100),3)</f>
        <v>4.9000000000000002E-2</v>
      </c>
      <c r="K358" s="9"/>
    </row>
    <row r="359" spans="1:11" x14ac:dyDescent="0.25">
      <c r="A359" t="s">
        <v>1128</v>
      </c>
      <c r="B359" t="s">
        <v>422</v>
      </c>
      <c r="C359" t="s">
        <v>546</v>
      </c>
      <c r="D359">
        <f>ROUND(ACOS(COS(RADIANS(90-VLOOKUP(B359,Centerpoints!$A$2:$F$259,5,0)))*COS(RADIANS(90-VLOOKUP(C359,Centerpoints!$A$2:$F$259,5,0)))+SIN(RADIANS(90-VLOOKUP(B359,Centerpoints!$A$2:$F$259,5,0)))*SIN(RADIANS(90-VLOOKUP(C359,Centerpoints!$A$2:$F$259,5,0)))*COS(RADIANS(VLOOKUP(B359,Centerpoints!$A$2:$F$259,6,0)-VLOOKUP(C359,Centerpoints!$A$2:$F$259,6,0))))*6371,0)</f>
        <v>1027</v>
      </c>
      <c r="E359" t="str">
        <f>IF(ISNA(VLOOKUP(LEFT(A359,LEN(A359)),$N$2:$N$270,1,0)),IF(D359&gt;'Costs and losses lines'!$E$32,"HVDC","HVAC"),"Subsea")</f>
        <v>HVDC</v>
      </c>
      <c r="F359" s="2">
        <f>((HLOOKUP(E359,'Costs and losses lines'!$B$12:$D$14,2,0)*D359)+(HLOOKUP(E359,'Costs and losses lines'!$B$12:$D$14,3,0)*2))*'Costs and losses lines'!$E$24/1000</f>
        <v>435.63887782499995</v>
      </c>
      <c r="G359" s="2">
        <f>ROUND(F359+(F359*0.035*$J$3),0)</f>
        <v>1046</v>
      </c>
      <c r="H359">
        <f>ROUND((HLOOKUP(E359,'Costs and losses lines'!$B$12:$D$17,4,0)/10000*D359)+(HLOOKUP(E359,'Costs and losses lines'!$B$12:$D$16,5,0)/100),3)</f>
        <v>4.9000000000000002E-2</v>
      </c>
      <c r="K359" s="9"/>
    </row>
    <row r="360" spans="1:11" x14ac:dyDescent="0.25">
      <c r="A360" t="s">
        <v>1129</v>
      </c>
      <c r="B360" t="s">
        <v>395</v>
      </c>
      <c r="C360" t="s">
        <v>539</v>
      </c>
      <c r="D360">
        <f>ROUND(ACOS(COS(RADIANS(90-VLOOKUP(B360,Centerpoints!$A$2:$F$259,5,0)))*COS(RADIANS(90-VLOOKUP(C360,Centerpoints!$A$2:$F$259,5,0)))+SIN(RADIANS(90-VLOOKUP(B360,Centerpoints!$A$2:$F$259,5,0)))*SIN(RADIANS(90-VLOOKUP(C360,Centerpoints!$A$2:$F$259,5,0)))*COS(RADIANS(VLOOKUP(B360,Centerpoints!$A$2:$F$259,6,0)-VLOOKUP(C360,Centerpoints!$A$2:$F$259,6,0))))*6371,0)</f>
        <v>1030</v>
      </c>
      <c r="E360" t="str">
        <f>IF(ISNA(VLOOKUP(LEFT(A360,LEN(A360)),$N$2:$N$270,1,0)),IF(D360&gt;'Costs and losses lines'!$E$32,"HVDC","HVAC"),"Subsea")</f>
        <v>HVDC</v>
      </c>
      <c r="F360" s="2">
        <f>((HLOOKUP(E360,'Costs and losses lines'!$B$12:$D$14,2,0)*D360)+(HLOOKUP(E360,'Costs and losses lines'!$B$12:$D$14,3,0)*2))*'Costs and losses lines'!$E$24/1000</f>
        <v>436.19855925000002</v>
      </c>
      <c r="G360" s="2">
        <f>ROUND(F360+(F360*0.035*$J$3),0)</f>
        <v>1047</v>
      </c>
      <c r="H360">
        <f>ROUND((HLOOKUP(E360,'Costs and losses lines'!$B$12:$D$17,4,0)/10000*D360)+(HLOOKUP(E360,'Costs and losses lines'!$B$12:$D$16,5,0)/100),3)</f>
        <v>4.9000000000000002E-2</v>
      </c>
      <c r="K360" s="9"/>
    </row>
    <row r="361" spans="1:11" x14ac:dyDescent="0.25">
      <c r="A361" t="s">
        <v>1130</v>
      </c>
      <c r="B361" t="s">
        <v>397</v>
      </c>
      <c r="C361" t="s">
        <v>488</v>
      </c>
      <c r="D361">
        <f>ROUND(ACOS(COS(RADIANS(90-VLOOKUP(B361,Centerpoints!$A$2:$F$259,5,0)))*COS(RADIANS(90-VLOOKUP(C361,Centerpoints!$A$2:$F$259,5,0)))+SIN(RADIANS(90-VLOOKUP(B361,Centerpoints!$A$2:$F$259,5,0)))*SIN(RADIANS(90-VLOOKUP(C361,Centerpoints!$A$2:$F$259,5,0)))*COS(RADIANS(VLOOKUP(B361,Centerpoints!$A$2:$F$259,6,0)-VLOOKUP(C361,Centerpoints!$A$2:$F$259,6,0))))*6371,0)</f>
        <v>1031</v>
      </c>
      <c r="E361" t="str">
        <f>IF(ISNA(VLOOKUP(LEFT(A361,LEN(A361)),$N$2:$N$270,1,0)),IF(D361&gt;'Costs and losses lines'!$E$32,"HVDC","HVAC"),"Subsea")</f>
        <v>HVDC</v>
      </c>
      <c r="F361" s="2">
        <f>((HLOOKUP(E361,'Costs and losses lines'!$B$12:$D$14,2,0)*D361)+(HLOOKUP(E361,'Costs and losses lines'!$B$12:$D$14,3,0)*2))*'Costs and losses lines'!$E$24/1000</f>
        <v>436.38511972499998</v>
      </c>
      <c r="G361" s="2">
        <f>ROUND(F361+(F361*0.035*$J$3),0)</f>
        <v>1047</v>
      </c>
      <c r="H361">
        <f>ROUND((HLOOKUP(E361,'Costs and losses lines'!$B$12:$D$17,4,0)/10000*D361)+(HLOOKUP(E361,'Costs and losses lines'!$B$12:$D$16,5,0)/100),3)</f>
        <v>4.9000000000000002E-2</v>
      </c>
      <c r="K361" s="9"/>
    </row>
    <row r="362" spans="1:11" x14ac:dyDescent="0.25">
      <c r="A362" t="s">
        <v>1131</v>
      </c>
      <c r="B362" t="s">
        <v>419</v>
      </c>
      <c r="C362" t="s">
        <v>424</v>
      </c>
      <c r="D362">
        <f>ROUND(ACOS(COS(RADIANS(90-VLOOKUP(B362,Centerpoints!$A$2:$F$259,5,0)))*COS(RADIANS(90-VLOOKUP(C362,Centerpoints!$A$2:$F$259,5,0)))+SIN(RADIANS(90-VLOOKUP(B362,Centerpoints!$A$2:$F$259,5,0)))*SIN(RADIANS(90-VLOOKUP(C362,Centerpoints!$A$2:$F$259,5,0)))*COS(RADIANS(VLOOKUP(B362,Centerpoints!$A$2:$F$259,6,0)-VLOOKUP(C362,Centerpoints!$A$2:$F$259,6,0))))*6371,0)</f>
        <v>1032</v>
      </c>
      <c r="E362" t="str">
        <f>IF(ISNA(VLOOKUP(LEFT(A362,LEN(A362)),$N$2:$N$270,1,0)),IF(D362&gt;'Costs and losses lines'!$E$32,"HVDC","HVAC"),"Subsea")</f>
        <v>HVDC</v>
      </c>
      <c r="F362" s="2">
        <f>((HLOOKUP(E362,'Costs and losses lines'!$B$12:$D$14,2,0)*D362)+(HLOOKUP(E362,'Costs and losses lines'!$B$12:$D$14,3,0)*2))*'Costs and losses lines'!$E$24/1000</f>
        <v>436.5716802</v>
      </c>
      <c r="G362" s="2">
        <f>ROUND(F362+(F362*0.035*$J$3),0)</f>
        <v>1048</v>
      </c>
      <c r="H362">
        <f>ROUND((HLOOKUP(E362,'Costs and losses lines'!$B$12:$D$17,4,0)/10000*D362)+(HLOOKUP(E362,'Costs and losses lines'!$B$12:$D$16,5,0)/100),3)</f>
        <v>4.9000000000000002E-2</v>
      </c>
      <c r="K362" s="9"/>
    </row>
    <row r="363" spans="1:11" x14ac:dyDescent="0.25">
      <c r="A363" t="s">
        <v>1132</v>
      </c>
      <c r="B363" t="s">
        <v>399</v>
      </c>
      <c r="C363" t="s">
        <v>504</v>
      </c>
      <c r="D363">
        <f>ROUND(ACOS(COS(RADIANS(90-VLOOKUP(B363,Centerpoints!$A$2:$F$259,5,0)))*COS(RADIANS(90-VLOOKUP(C363,Centerpoints!$A$2:$F$259,5,0)))+SIN(RADIANS(90-VLOOKUP(B363,Centerpoints!$A$2:$F$259,5,0)))*SIN(RADIANS(90-VLOOKUP(C363,Centerpoints!$A$2:$F$259,5,0)))*COS(RADIANS(VLOOKUP(B363,Centerpoints!$A$2:$F$259,6,0)-VLOOKUP(C363,Centerpoints!$A$2:$F$259,6,0))))*6371,0)</f>
        <v>1037</v>
      </c>
      <c r="E363" t="str">
        <f>IF(ISNA(VLOOKUP(LEFT(A363,LEN(A363)),$N$2:$N$270,1,0)),IF(D363&gt;'Costs and losses lines'!$E$32,"HVDC","HVAC"),"Subsea")</f>
        <v>HVDC</v>
      </c>
      <c r="F363" s="2">
        <f>((HLOOKUP(E363,'Costs and losses lines'!$B$12:$D$14,2,0)*D363)+(HLOOKUP(E363,'Costs and losses lines'!$B$12:$D$14,3,0)*2))*'Costs and losses lines'!$E$24/1000</f>
        <v>437.504482575</v>
      </c>
      <c r="G363" s="2">
        <f>ROUND(F363+(F363*0.035*$J$3),0)</f>
        <v>1050</v>
      </c>
      <c r="H363">
        <f>ROUND((HLOOKUP(E363,'Costs and losses lines'!$B$12:$D$17,4,0)/10000*D363)+(HLOOKUP(E363,'Costs and losses lines'!$B$12:$D$16,5,0)/100),3)</f>
        <v>4.9000000000000002E-2</v>
      </c>
      <c r="K363" s="9"/>
    </row>
    <row r="364" spans="1:11" x14ac:dyDescent="0.25">
      <c r="A364" t="s">
        <v>1133</v>
      </c>
      <c r="B364" t="s">
        <v>452</v>
      </c>
      <c r="C364" t="s">
        <v>546</v>
      </c>
      <c r="D364">
        <f>ROUND(ACOS(COS(RADIANS(90-VLOOKUP(B364,Centerpoints!$A$2:$F$259,5,0)))*COS(RADIANS(90-VLOOKUP(C364,Centerpoints!$A$2:$F$259,5,0)))+SIN(RADIANS(90-VLOOKUP(B364,Centerpoints!$A$2:$F$259,5,0)))*SIN(RADIANS(90-VLOOKUP(C364,Centerpoints!$A$2:$F$259,5,0)))*COS(RADIANS(VLOOKUP(B364,Centerpoints!$A$2:$F$259,6,0)-VLOOKUP(C364,Centerpoints!$A$2:$F$259,6,0))))*6371,0)</f>
        <v>1046</v>
      </c>
      <c r="E364" t="str">
        <f>IF(ISNA(VLOOKUP(LEFT(A364,LEN(A364)),$N$2:$N$270,1,0)),IF(D364&gt;'Costs and losses lines'!$E$32,"HVDC","HVAC"),"Subsea")</f>
        <v>HVDC</v>
      </c>
      <c r="F364" s="2">
        <f>((HLOOKUP(E364,'Costs and losses lines'!$B$12:$D$14,2,0)*D364)+(HLOOKUP(E364,'Costs and losses lines'!$B$12:$D$14,3,0)*2))*'Costs and losses lines'!$E$24/1000</f>
        <v>439.18352684999996</v>
      </c>
      <c r="G364" s="2">
        <f>ROUND(F364+(F364*0.035*$J$3),0)</f>
        <v>1054</v>
      </c>
      <c r="H364">
        <f>ROUND((HLOOKUP(E364,'Costs and losses lines'!$B$12:$D$17,4,0)/10000*D364)+(HLOOKUP(E364,'Costs and losses lines'!$B$12:$D$16,5,0)/100),3)</f>
        <v>0.05</v>
      </c>
      <c r="K364" s="9"/>
    </row>
    <row r="365" spans="1:11" x14ac:dyDescent="0.25">
      <c r="A365" t="s">
        <v>1134</v>
      </c>
      <c r="B365" t="s">
        <v>481</v>
      </c>
      <c r="C365" t="s">
        <v>483</v>
      </c>
      <c r="D365">
        <f>ROUND(ACOS(COS(RADIANS(90-VLOOKUP(B365,Centerpoints!$A$2:$F$259,5,0)))*COS(RADIANS(90-VLOOKUP(C365,Centerpoints!$A$2:$F$259,5,0)))+SIN(RADIANS(90-VLOOKUP(B365,Centerpoints!$A$2:$F$259,5,0)))*SIN(RADIANS(90-VLOOKUP(C365,Centerpoints!$A$2:$F$259,5,0)))*COS(RADIANS(VLOOKUP(B365,Centerpoints!$A$2:$F$259,6,0)-VLOOKUP(C365,Centerpoints!$A$2:$F$259,6,0))))*6371,0)</f>
        <v>1047</v>
      </c>
      <c r="E365" t="str">
        <f>IF(ISNA(VLOOKUP(LEFT(A365,LEN(A365)),$N$2:$N$270,1,0)),IF(D365&gt;'Costs and losses lines'!$E$32,"HVDC","HVAC"),"Subsea")</f>
        <v>HVDC</v>
      </c>
      <c r="F365" s="2">
        <f>((HLOOKUP(E365,'Costs and losses lines'!$B$12:$D$14,2,0)*D365)+(HLOOKUP(E365,'Costs and losses lines'!$B$12:$D$14,3,0)*2))*'Costs and losses lines'!$E$24/1000</f>
        <v>439.37008732499999</v>
      </c>
      <c r="G365" s="2">
        <f>ROUND(F365+(F365*0.035*$J$3),0)</f>
        <v>1054</v>
      </c>
      <c r="H365">
        <f>ROUND((HLOOKUP(E365,'Costs and losses lines'!$B$12:$D$17,4,0)/10000*D365)+(HLOOKUP(E365,'Costs and losses lines'!$B$12:$D$16,5,0)/100),3)</f>
        <v>0.05</v>
      </c>
      <c r="K365" s="9"/>
    </row>
    <row r="366" spans="1:11" x14ac:dyDescent="0.25">
      <c r="A366" t="s">
        <v>1135</v>
      </c>
      <c r="B366" t="s">
        <v>481</v>
      </c>
      <c r="C366" t="s">
        <v>513</v>
      </c>
      <c r="D366">
        <f>ROUND(ACOS(COS(RADIANS(90-VLOOKUP(B366,Centerpoints!$A$2:$F$259,5,0)))*COS(RADIANS(90-VLOOKUP(C366,Centerpoints!$A$2:$F$259,5,0)))+SIN(RADIANS(90-VLOOKUP(B366,Centerpoints!$A$2:$F$259,5,0)))*SIN(RADIANS(90-VLOOKUP(C366,Centerpoints!$A$2:$F$259,5,0)))*COS(RADIANS(VLOOKUP(B366,Centerpoints!$A$2:$F$259,6,0)-VLOOKUP(C366,Centerpoints!$A$2:$F$259,6,0))))*6371,0)</f>
        <v>1049</v>
      </c>
      <c r="E366" t="str">
        <f>IF(ISNA(VLOOKUP(LEFT(A366,LEN(A366)),$N$2:$N$270,1,0)),IF(D366&gt;'Costs and losses lines'!$E$32,"HVDC","HVAC"),"Subsea")</f>
        <v>HVDC</v>
      </c>
      <c r="F366" s="2">
        <f>((HLOOKUP(E366,'Costs and losses lines'!$B$12:$D$14,2,0)*D366)+(HLOOKUP(E366,'Costs and losses lines'!$B$12:$D$14,3,0)*2))*'Costs and losses lines'!$E$24/1000</f>
        <v>439.74320827499997</v>
      </c>
      <c r="G366" s="2">
        <f>ROUND(F366+(F366*0.035*$J$3),0)</f>
        <v>1055</v>
      </c>
      <c r="H366">
        <f>ROUND((HLOOKUP(E366,'Costs and losses lines'!$B$12:$D$17,4,0)/10000*D366)+(HLOOKUP(E366,'Costs and losses lines'!$B$12:$D$16,5,0)/100),3)</f>
        <v>0.05</v>
      </c>
      <c r="K366" s="9"/>
    </row>
    <row r="367" spans="1:11" x14ac:dyDescent="0.25">
      <c r="A367" t="s">
        <v>734</v>
      </c>
      <c r="B367" t="s">
        <v>507</v>
      </c>
      <c r="C367" t="s">
        <v>527</v>
      </c>
      <c r="D367">
        <f>ROUND(ACOS(COS(RADIANS(90-VLOOKUP(B367,Centerpoints!$A$2:$F$259,5,0)))*COS(RADIANS(90-VLOOKUP(C367,Centerpoints!$A$2:$F$259,5,0)))+SIN(RADIANS(90-VLOOKUP(B367,Centerpoints!$A$2:$F$259,5,0)))*SIN(RADIANS(90-VLOOKUP(C367,Centerpoints!$A$2:$F$259,5,0)))*COS(RADIANS(VLOOKUP(B367,Centerpoints!$A$2:$F$259,6,0)-VLOOKUP(C367,Centerpoints!$A$2:$F$259,6,0))))*6371,0)</f>
        <v>810</v>
      </c>
      <c r="E367" t="str">
        <f>IF(ISNA(VLOOKUP(LEFT(A367,LEN(A367)),$N$2:$N$270,1,0)),IF(D367&gt;'Costs and losses lines'!$E$32,"HVDC","HVAC"),"Subsea")</f>
        <v>Subsea</v>
      </c>
      <c r="F367" s="2">
        <f>((HLOOKUP(E367,'Costs and losses lines'!$B$12:$D$14,2,0)*D367)+(HLOOKUP(E367,'Costs and losses lines'!$B$12:$D$14,3,0)*2))*'Costs and losses lines'!$E$24/1000</f>
        <v>440.08103399999999</v>
      </c>
      <c r="G367" s="2">
        <f>ROUND(F367+(F367*0.035*$J$3),0)</f>
        <v>1056</v>
      </c>
      <c r="H367">
        <f>ROUND((HLOOKUP(E367,'Costs and losses lines'!$B$12:$D$17,4,0)/10000*D367)+(HLOOKUP(E367,'Costs and losses lines'!$B$12:$D$16,5,0)/100),3)</f>
        <v>4.1000000000000002E-2</v>
      </c>
      <c r="K367" s="9"/>
    </row>
    <row r="368" spans="1:11" x14ac:dyDescent="0.25">
      <c r="A368" t="s">
        <v>1136</v>
      </c>
      <c r="B368" t="s">
        <v>522</v>
      </c>
      <c r="C368" t="s">
        <v>442</v>
      </c>
      <c r="D368">
        <f>ROUND(ACOS(COS(RADIANS(90-VLOOKUP(B368,Centerpoints!$A$2:$F$259,5,0)))*COS(RADIANS(90-VLOOKUP(C368,Centerpoints!$A$2:$F$259,5,0)))+SIN(RADIANS(90-VLOOKUP(B368,Centerpoints!$A$2:$F$259,5,0)))*SIN(RADIANS(90-VLOOKUP(C368,Centerpoints!$A$2:$F$259,5,0)))*COS(RADIANS(VLOOKUP(B368,Centerpoints!$A$2:$F$259,6,0)-VLOOKUP(C368,Centerpoints!$A$2:$F$259,6,0))))*6371,0)</f>
        <v>1054</v>
      </c>
      <c r="E368" t="str">
        <f>IF(ISNA(VLOOKUP(LEFT(A368,LEN(A368)),$N$2:$N$270,1,0)),IF(D368&gt;'Costs and losses lines'!$E$32,"HVDC","HVAC"),"Subsea")</f>
        <v>HVDC</v>
      </c>
      <c r="F368" s="2">
        <f>((HLOOKUP(E368,'Costs and losses lines'!$B$12:$D$14,2,0)*D368)+(HLOOKUP(E368,'Costs and losses lines'!$B$12:$D$14,3,0)*2))*'Costs and losses lines'!$E$24/1000</f>
        <v>440.67601065000002</v>
      </c>
      <c r="G368" s="2">
        <f>ROUND(F368+(F368*0.035*$J$3),0)</f>
        <v>1058</v>
      </c>
      <c r="H368">
        <f>ROUND((HLOOKUP(E368,'Costs and losses lines'!$B$12:$D$17,4,0)/10000*D368)+(HLOOKUP(E368,'Costs and losses lines'!$B$12:$D$16,5,0)/100),3)</f>
        <v>0.05</v>
      </c>
      <c r="K368" s="9"/>
    </row>
    <row r="369" spans="1:11" x14ac:dyDescent="0.25">
      <c r="A369" t="s">
        <v>718</v>
      </c>
      <c r="B369" t="s">
        <v>446</v>
      </c>
      <c r="C369" t="s">
        <v>527</v>
      </c>
      <c r="D369">
        <f>ROUND(ACOS(COS(RADIANS(90-VLOOKUP(B369,Centerpoints!$A$2:$F$259,5,0)))*COS(RADIANS(90-VLOOKUP(C369,Centerpoints!$A$2:$F$259,5,0)))+SIN(RADIANS(90-VLOOKUP(B369,Centerpoints!$A$2:$F$259,5,0)))*SIN(RADIANS(90-VLOOKUP(C369,Centerpoints!$A$2:$F$259,5,0)))*COS(RADIANS(VLOOKUP(B369,Centerpoints!$A$2:$F$259,6,0)-VLOOKUP(C369,Centerpoints!$A$2:$F$259,6,0))))*6371,0)</f>
        <v>813</v>
      </c>
      <c r="E369" t="str">
        <f>IF(ISNA(VLOOKUP(LEFT(A369,LEN(A369)),$N$2:$N$270,1,0)),IF(D369&gt;'Costs and losses lines'!$E$32,"HVDC","HVAC"),"Subsea")</f>
        <v>Subsea</v>
      </c>
      <c r="F369" s="2">
        <f>((HLOOKUP(E369,'Costs and losses lines'!$B$12:$D$14,2,0)*D369)+(HLOOKUP(E369,'Costs and losses lines'!$B$12:$D$14,3,0)*2))*'Costs and losses lines'!$E$24/1000</f>
        <v>440.80710719999996</v>
      </c>
      <c r="G369" s="2">
        <f>ROUND(F369+(F369*0.035*$J$3),0)</f>
        <v>1058</v>
      </c>
      <c r="H369">
        <f>ROUND((HLOOKUP(E369,'Costs and losses lines'!$B$12:$D$17,4,0)/10000*D369)+(HLOOKUP(E369,'Costs and losses lines'!$B$12:$D$16,5,0)/100),3)</f>
        <v>4.1000000000000002E-2</v>
      </c>
      <c r="K369" s="9"/>
    </row>
    <row r="370" spans="1:11" x14ac:dyDescent="0.25">
      <c r="A370" t="s">
        <v>1137</v>
      </c>
      <c r="B370" t="s">
        <v>608</v>
      </c>
      <c r="C370" t="s">
        <v>468</v>
      </c>
      <c r="D370">
        <f>ROUND(ACOS(COS(RADIANS(90-VLOOKUP(B370,Centerpoints!$A$2:$F$259,5,0)))*COS(RADIANS(90-VLOOKUP(C370,Centerpoints!$A$2:$F$259,5,0)))+SIN(RADIANS(90-VLOOKUP(B370,Centerpoints!$A$2:$F$259,5,0)))*SIN(RADIANS(90-VLOOKUP(C370,Centerpoints!$A$2:$F$259,5,0)))*COS(RADIANS(VLOOKUP(B370,Centerpoints!$A$2:$F$259,6,0)-VLOOKUP(C370,Centerpoints!$A$2:$F$259,6,0))))*6371,0)</f>
        <v>1055</v>
      </c>
      <c r="E370" t="str">
        <f>IF(ISNA(VLOOKUP(LEFT(A370,LEN(A370)),$N$2:$N$270,1,0)),IF(D370&gt;'Costs and losses lines'!$E$32,"HVDC","HVAC"),"Subsea")</f>
        <v>HVDC</v>
      </c>
      <c r="F370" s="2">
        <f>((HLOOKUP(E370,'Costs and losses lines'!$B$12:$D$14,2,0)*D370)+(HLOOKUP(E370,'Costs and losses lines'!$B$12:$D$14,3,0)*2))*'Costs and losses lines'!$E$24/1000</f>
        <v>440.86257112499993</v>
      </c>
      <c r="G370" s="2">
        <f>ROUND(F370+(F370*0.035*$J$3),0)</f>
        <v>1058</v>
      </c>
      <c r="H370">
        <f>ROUND((HLOOKUP(E370,'Costs and losses lines'!$B$12:$D$17,4,0)/10000*D370)+(HLOOKUP(E370,'Costs and losses lines'!$B$12:$D$16,5,0)/100),3)</f>
        <v>0.05</v>
      </c>
      <c r="K370" s="9"/>
    </row>
    <row r="371" spans="1:11" x14ac:dyDescent="0.25">
      <c r="A371" t="s">
        <v>1138</v>
      </c>
      <c r="B371" t="s">
        <v>412</v>
      </c>
      <c r="C371" t="s">
        <v>549</v>
      </c>
      <c r="D371">
        <f>ROUND(ACOS(COS(RADIANS(90-VLOOKUP(B371,Centerpoints!$A$2:$F$259,5,0)))*COS(RADIANS(90-VLOOKUP(C371,Centerpoints!$A$2:$F$259,5,0)))+SIN(RADIANS(90-VLOOKUP(B371,Centerpoints!$A$2:$F$259,5,0)))*SIN(RADIANS(90-VLOOKUP(C371,Centerpoints!$A$2:$F$259,5,0)))*COS(RADIANS(VLOOKUP(B371,Centerpoints!$A$2:$F$259,6,0)-VLOOKUP(C371,Centerpoints!$A$2:$F$259,6,0))))*6371,0)</f>
        <v>1056</v>
      </c>
      <c r="E371" t="str">
        <f>IF(ISNA(VLOOKUP(LEFT(A371,LEN(A371)),$N$2:$N$270,1,0)),IF(D371&gt;'Costs and losses lines'!$E$32,"HVDC","HVAC"),"Subsea")</f>
        <v>HVDC</v>
      </c>
      <c r="F371" s="2">
        <f>((HLOOKUP(E371,'Costs and losses lines'!$B$12:$D$14,2,0)*D371)+(HLOOKUP(E371,'Costs and losses lines'!$B$12:$D$14,3,0)*2))*'Costs and losses lines'!$E$24/1000</f>
        <v>441.04913159999995</v>
      </c>
      <c r="G371" s="2">
        <f>ROUND(F371+(F371*0.035*$J$3),0)</f>
        <v>1059</v>
      </c>
      <c r="H371">
        <f>ROUND((HLOOKUP(E371,'Costs and losses lines'!$B$12:$D$17,4,0)/10000*D371)+(HLOOKUP(E371,'Costs and losses lines'!$B$12:$D$16,5,0)/100),3)</f>
        <v>0.05</v>
      </c>
      <c r="K371" s="9"/>
    </row>
    <row r="372" spans="1:11" x14ac:dyDescent="0.25">
      <c r="A372" t="s">
        <v>1139</v>
      </c>
      <c r="B372" t="s">
        <v>449</v>
      </c>
      <c r="C372" t="s">
        <v>484</v>
      </c>
      <c r="D372">
        <f>ROUND(ACOS(COS(RADIANS(90-VLOOKUP(B372,Centerpoints!$A$2:$F$259,5,0)))*COS(RADIANS(90-VLOOKUP(C372,Centerpoints!$A$2:$F$259,5,0)))+SIN(RADIANS(90-VLOOKUP(B372,Centerpoints!$A$2:$F$259,5,0)))*SIN(RADIANS(90-VLOOKUP(C372,Centerpoints!$A$2:$F$259,5,0)))*COS(RADIANS(VLOOKUP(B372,Centerpoints!$A$2:$F$259,6,0)-VLOOKUP(C372,Centerpoints!$A$2:$F$259,6,0))))*6371,0)</f>
        <v>1060</v>
      </c>
      <c r="E372" t="str">
        <f>IF(ISNA(VLOOKUP(LEFT(A372,LEN(A372)),$N$2:$N$270,1,0)),IF(D372&gt;'Costs and losses lines'!$E$32,"HVDC","HVAC"),"Subsea")</f>
        <v>HVDC</v>
      </c>
      <c r="F372" s="2">
        <f>((HLOOKUP(E372,'Costs and losses lines'!$B$12:$D$14,2,0)*D372)+(HLOOKUP(E372,'Costs and losses lines'!$B$12:$D$14,3,0)*2))*'Costs and losses lines'!$E$24/1000</f>
        <v>441.79537349999998</v>
      </c>
      <c r="G372" s="2">
        <f>ROUND(F372+(F372*0.035*$J$3),0)</f>
        <v>1060</v>
      </c>
      <c r="H372">
        <f>ROUND((HLOOKUP(E372,'Costs and losses lines'!$B$12:$D$17,4,0)/10000*D372)+(HLOOKUP(E372,'Costs and losses lines'!$B$12:$D$16,5,0)/100),3)</f>
        <v>0.05</v>
      </c>
      <c r="K372" s="9"/>
    </row>
    <row r="373" spans="1:11" x14ac:dyDescent="0.25">
      <c r="A373" t="s">
        <v>1140</v>
      </c>
      <c r="B373" t="s">
        <v>529</v>
      </c>
      <c r="C373" t="s">
        <v>538</v>
      </c>
      <c r="D373">
        <f>ROUND(ACOS(COS(RADIANS(90-VLOOKUP(B373,Centerpoints!$A$2:$F$259,5,0)))*COS(RADIANS(90-VLOOKUP(C373,Centerpoints!$A$2:$F$259,5,0)))+SIN(RADIANS(90-VLOOKUP(B373,Centerpoints!$A$2:$F$259,5,0)))*SIN(RADIANS(90-VLOOKUP(C373,Centerpoints!$A$2:$F$259,5,0)))*COS(RADIANS(VLOOKUP(B373,Centerpoints!$A$2:$F$259,6,0)-VLOOKUP(C373,Centerpoints!$A$2:$F$259,6,0))))*6371,0)</f>
        <v>1063</v>
      </c>
      <c r="E373" t="str">
        <f>IF(ISNA(VLOOKUP(LEFT(A373,LEN(A373)),$N$2:$N$270,1,0)),IF(D373&gt;'Costs and losses lines'!$E$32,"HVDC","HVAC"),"Subsea")</f>
        <v>HVDC</v>
      </c>
      <c r="F373" s="2">
        <f>((HLOOKUP(E373,'Costs and losses lines'!$B$12:$D$14,2,0)*D373)+(HLOOKUP(E373,'Costs and losses lines'!$B$12:$D$14,3,0)*2))*'Costs and losses lines'!$E$24/1000</f>
        <v>442.35505492499999</v>
      </c>
      <c r="G373" s="2">
        <f>ROUND(F373+(F373*0.035*$J$3),0)</f>
        <v>1062</v>
      </c>
      <c r="H373">
        <f>ROUND((HLOOKUP(E373,'Costs and losses lines'!$B$12:$D$17,4,0)/10000*D373)+(HLOOKUP(E373,'Costs and losses lines'!$B$12:$D$16,5,0)/100),3)</f>
        <v>0.05</v>
      </c>
      <c r="K373" s="9"/>
    </row>
    <row r="374" spans="1:11" x14ac:dyDescent="0.25">
      <c r="A374" t="s">
        <v>1141</v>
      </c>
      <c r="B374" t="s">
        <v>559</v>
      </c>
      <c r="C374" t="s">
        <v>563</v>
      </c>
      <c r="D374">
        <f>ROUND(ACOS(COS(RADIANS(90-VLOOKUP(B374,Centerpoints!$A$2:$F$259,5,0)))*COS(RADIANS(90-VLOOKUP(C374,Centerpoints!$A$2:$F$259,5,0)))+SIN(RADIANS(90-VLOOKUP(B374,Centerpoints!$A$2:$F$259,5,0)))*SIN(RADIANS(90-VLOOKUP(C374,Centerpoints!$A$2:$F$259,5,0)))*COS(RADIANS(VLOOKUP(B374,Centerpoints!$A$2:$F$259,6,0)-VLOOKUP(C374,Centerpoints!$A$2:$F$259,6,0))))*6371,0)</f>
        <v>1063</v>
      </c>
      <c r="E374" t="str">
        <f>IF(ISNA(VLOOKUP(LEFT(A374,LEN(A374)),$N$2:$N$270,1,0)),IF(D374&gt;'Costs and losses lines'!$E$32,"HVDC","HVAC"),"Subsea")</f>
        <v>HVDC</v>
      </c>
      <c r="F374" s="2">
        <f>((HLOOKUP(E374,'Costs and losses lines'!$B$12:$D$14,2,0)*D374)+(HLOOKUP(E374,'Costs and losses lines'!$B$12:$D$14,3,0)*2))*'Costs and losses lines'!$E$24/1000</f>
        <v>442.35505492499999</v>
      </c>
      <c r="G374" s="2">
        <f>ROUND(F374+(F374*0.035*$J$3),0)</f>
        <v>1062</v>
      </c>
      <c r="H374">
        <f>ROUND((HLOOKUP(E374,'Costs and losses lines'!$B$12:$D$17,4,0)/10000*D374)+(HLOOKUP(E374,'Costs and losses lines'!$B$12:$D$16,5,0)/100),3)</f>
        <v>0.05</v>
      </c>
      <c r="K374" s="9"/>
    </row>
    <row r="375" spans="1:11" x14ac:dyDescent="0.25">
      <c r="A375" t="s">
        <v>1142</v>
      </c>
      <c r="B375" t="s">
        <v>512</v>
      </c>
      <c r="C375" t="s">
        <v>548</v>
      </c>
      <c r="D375">
        <f>ROUND(ACOS(COS(RADIANS(90-VLOOKUP(B375,Centerpoints!$A$2:$F$259,5,0)))*COS(RADIANS(90-VLOOKUP(C375,Centerpoints!$A$2:$F$259,5,0)))+SIN(RADIANS(90-VLOOKUP(B375,Centerpoints!$A$2:$F$259,5,0)))*SIN(RADIANS(90-VLOOKUP(C375,Centerpoints!$A$2:$F$259,5,0)))*COS(RADIANS(VLOOKUP(B375,Centerpoints!$A$2:$F$259,6,0)-VLOOKUP(C375,Centerpoints!$A$2:$F$259,6,0))))*6371,0)</f>
        <v>1067</v>
      </c>
      <c r="E375" t="str">
        <f>IF(ISNA(VLOOKUP(LEFT(A375,LEN(A375)),$N$2:$N$270,1,0)),IF(D375&gt;'Costs and losses lines'!$E$32,"HVDC","HVAC"),"Subsea")</f>
        <v>HVDC</v>
      </c>
      <c r="F375" s="2">
        <f>((HLOOKUP(E375,'Costs and losses lines'!$B$12:$D$14,2,0)*D375)+(HLOOKUP(E375,'Costs and losses lines'!$B$12:$D$14,3,0)*2))*'Costs and losses lines'!$E$24/1000</f>
        <v>443.10129682499996</v>
      </c>
      <c r="G375" s="2">
        <f>ROUND(F375+(F375*0.035*$J$3),0)</f>
        <v>1063</v>
      </c>
      <c r="H375">
        <f>ROUND((HLOOKUP(E375,'Costs and losses lines'!$B$12:$D$17,4,0)/10000*D375)+(HLOOKUP(E375,'Costs and losses lines'!$B$12:$D$16,5,0)/100),3)</f>
        <v>0.05</v>
      </c>
      <c r="K375" s="9"/>
    </row>
    <row r="376" spans="1:11" x14ac:dyDescent="0.25">
      <c r="A376" t="s">
        <v>1143</v>
      </c>
      <c r="B376" t="s">
        <v>579</v>
      </c>
      <c r="C376" t="s">
        <v>604</v>
      </c>
      <c r="D376">
        <f>ROUND(ACOS(COS(RADIANS(90-VLOOKUP(B376,Centerpoints!$A$2:$F$259,5,0)))*COS(RADIANS(90-VLOOKUP(C376,Centerpoints!$A$2:$F$259,5,0)))+SIN(RADIANS(90-VLOOKUP(B376,Centerpoints!$A$2:$F$259,5,0)))*SIN(RADIANS(90-VLOOKUP(C376,Centerpoints!$A$2:$F$259,5,0)))*COS(RADIANS(VLOOKUP(B376,Centerpoints!$A$2:$F$259,6,0)-VLOOKUP(C376,Centerpoints!$A$2:$F$259,6,0))))*6371,0)</f>
        <v>1075</v>
      </c>
      <c r="E376" t="str">
        <f>IF(ISNA(VLOOKUP(LEFT(A376,LEN(A376)),$N$2:$N$270,1,0)),IF(D376&gt;'Costs and losses lines'!$E$32,"HVDC","HVAC"),"Subsea")</f>
        <v>HVDC</v>
      </c>
      <c r="F376" s="2">
        <f>((HLOOKUP(E376,'Costs and losses lines'!$B$12:$D$14,2,0)*D376)+(HLOOKUP(E376,'Costs and losses lines'!$B$12:$D$14,3,0)*2))*'Costs and losses lines'!$E$24/1000</f>
        <v>444.59378062500002</v>
      </c>
      <c r="G376" s="2">
        <f>ROUND(F376+(F376*0.035*$J$3),0)</f>
        <v>1067</v>
      </c>
      <c r="H376">
        <f>ROUND((HLOOKUP(E376,'Costs and losses lines'!$B$12:$D$17,4,0)/10000*D376)+(HLOOKUP(E376,'Costs and losses lines'!$B$12:$D$16,5,0)/100),3)</f>
        <v>5.0999999999999997E-2</v>
      </c>
      <c r="K376" s="9"/>
    </row>
    <row r="377" spans="1:11" x14ac:dyDescent="0.25">
      <c r="A377" t="s">
        <v>1144</v>
      </c>
      <c r="B377" t="s">
        <v>591</v>
      </c>
      <c r="C377" t="s">
        <v>604</v>
      </c>
      <c r="D377">
        <f>ROUND(ACOS(COS(RADIANS(90-VLOOKUP(B377,Centerpoints!$A$2:$F$259,5,0)))*COS(RADIANS(90-VLOOKUP(C377,Centerpoints!$A$2:$F$259,5,0)))+SIN(RADIANS(90-VLOOKUP(B377,Centerpoints!$A$2:$F$259,5,0)))*SIN(RADIANS(90-VLOOKUP(C377,Centerpoints!$A$2:$F$259,5,0)))*COS(RADIANS(VLOOKUP(B377,Centerpoints!$A$2:$F$259,6,0)-VLOOKUP(C377,Centerpoints!$A$2:$F$259,6,0))))*6371,0)</f>
        <v>1077</v>
      </c>
      <c r="E377" t="str">
        <f>IF(ISNA(VLOOKUP(LEFT(A377,LEN(A377)),$N$2:$N$270,1,0)),IF(D377&gt;'Costs and losses lines'!$E$32,"HVDC","HVAC"),"Subsea")</f>
        <v>HVDC</v>
      </c>
      <c r="F377" s="2">
        <f>((HLOOKUP(E377,'Costs and losses lines'!$B$12:$D$14,2,0)*D377)+(HLOOKUP(E377,'Costs and losses lines'!$B$12:$D$14,3,0)*2))*'Costs and losses lines'!$E$24/1000</f>
        <v>444.96690157499995</v>
      </c>
      <c r="G377" s="2">
        <f>ROUND(F377+(F377*0.035*$J$3),0)</f>
        <v>1068</v>
      </c>
      <c r="H377">
        <f>ROUND((HLOOKUP(E377,'Costs and losses lines'!$B$12:$D$17,4,0)/10000*D377)+(HLOOKUP(E377,'Costs and losses lines'!$B$12:$D$16,5,0)/100),3)</f>
        <v>5.0999999999999997E-2</v>
      </c>
      <c r="K377" s="9"/>
    </row>
    <row r="378" spans="1:11" x14ac:dyDescent="0.25">
      <c r="A378" t="s">
        <v>723</v>
      </c>
      <c r="B378" t="s">
        <v>522</v>
      </c>
      <c r="C378" t="s">
        <v>488</v>
      </c>
      <c r="D378">
        <f>ROUND(ACOS(COS(RADIANS(90-VLOOKUP(B378,Centerpoints!$A$2:$F$259,5,0)))*COS(RADIANS(90-VLOOKUP(C378,Centerpoints!$A$2:$F$259,5,0)))+SIN(RADIANS(90-VLOOKUP(B378,Centerpoints!$A$2:$F$259,5,0)))*SIN(RADIANS(90-VLOOKUP(C378,Centerpoints!$A$2:$F$259,5,0)))*COS(RADIANS(VLOOKUP(B378,Centerpoints!$A$2:$F$259,6,0)-VLOOKUP(C378,Centerpoints!$A$2:$F$259,6,0))))*6371,0)</f>
        <v>833</v>
      </c>
      <c r="E378" t="str">
        <f>IF(ISNA(VLOOKUP(LEFT(A378,LEN(A378)),$N$2:$N$270,1,0)),IF(D378&gt;'Costs and losses lines'!$E$32,"HVDC","HVAC"),"Subsea")</f>
        <v>Subsea</v>
      </c>
      <c r="F378" s="2">
        <f>((HLOOKUP(E378,'Costs and losses lines'!$B$12:$D$14,2,0)*D378)+(HLOOKUP(E378,'Costs and losses lines'!$B$12:$D$14,3,0)*2))*'Costs and losses lines'!$E$24/1000</f>
        <v>445.64759519999996</v>
      </c>
      <c r="G378" s="2">
        <f>ROUND(F378+(F378*0.035*$J$3),0)</f>
        <v>1070</v>
      </c>
      <c r="H378">
        <f>ROUND((HLOOKUP(E378,'Costs and losses lines'!$B$12:$D$17,4,0)/10000*D378)+(HLOOKUP(E378,'Costs and losses lines'!$B$12:$D$16,5,0)/100),3)</f>
        <v>4.2000000000000003E-2</v>
      </c>
      <c r="K378" s="9"/>
    </row>
    <row r="379" spans="1:11" x14ac:dyDescent="0.25">
      <c r="A379" t="s">
        <v>1145</v>
      </c>
      <c r="B379" t="s">
        <v>559</v>
      </c>
      <c r="C379" t="s">
        <v>566</v>
      </c>
      <c r="D379">
        <f>ROUND(ACOS(COS(RADIANS(90-VLOOKUP(B379,Centerpoints!$A$2:$F$259,5,0)))*COS(RADIANS(90-VLOOKUP(C379,Centerpoints!$A$2:$F$259,5,0)))+SIN(RADIANS(90-VLOOKUP(B379,Centerpoints!$A$2:$F$259,5,0)))*SIN(RADIANS(90-VLOOKUP(C379,Centerpoints!$A$2:$F$259,5,0)))*COS(RADIANS(VLOOKUP(B379,Centerpoints!$A$2:$F$259,6,0)-VLOOKUP(C379,Centerpoints!$A$2:$F$259,6,0))))*6371,0)</f>
        <v>1081</v>
      </c>
      <c r="E379" t="str">
        <f>IF(ISNA(VLOOKUP(LEFT(A379,LEN(A379)),$N$2:$N$270,1,0)),IF(D379&gt;'Costs and losses lines'!$E$32,"HVDC","HVAC"),"Subsea")</f>
        <v>HVDC</v>
      </c>
      <c r="F379" s="2">
        <f>((HLOOKUP(E379,'Costs and losses lines'!$B$12:$D$14,2,0)*D379)+(HLOOKUP(E379,'Costs and losses lines'!$B$12:$D$14,3,0)*2))*'Costs and losses lines'!$E$24/1000</f>
        <v>445.71314347499998</v>
      </c>
      <c r="G379" s="2">
        <f>ROUND(F379+(F379*0.035*$J$3),0)</f>
        <v>1070</v>
      </c>
      <c r="H379">
        <f>ROUND((HLOOKUP(E379,'Costs and losses lines'!$B$12:$D$17,4,0)/10000*D379)+(HLOOKUP(E379,'Costs and losses lines'!$B$12:$D$16,5,0)/100),3)</f>
        <v>5.0999999999999997E-2</v>
      </c>
      <c r="K379" s="9"/>
    </row>
    <row r="380" spans="1:11" x14ac:dyDescent="0.25">
      <c r="A380" t="s">
        <v>1146</v>
      </c>
      <c r="B380" t="s">
        <v>532</v>
      </c>
      <c r="C380" t="s">
        <v>540</v>
      </c>
      <c r="D380">
        <f>ROUND(ACOS(COS(RADIANS(90-VLOOKUP(B380,Centerpoints!$A$2:$F$259,5,0)))*COS(RADIANS(90-VLOOKUP(C380,Centerpoints!$A$2:$F$259,5,0)))+SIN(RADIANS(90-VLOOKUP(B380,Centerpoints!$A$2:$F$259,5,0)))*SIN(RADIANS(90-VLOOKUP(C380,Centerpoints!$A$2:$F$259,5,0)))*COS(RADIANS(VLOOKUP(B380,Centerpoints!$A$2:$F$259,6,0)-VLOOKUP(C380,Centerpoints!$A$2:$F$259,6,0))))*6371,0)</f>
        <v>1085</v>
      </c>
      <c r="E380" t="str">
        <f>IF(ISNA(VLOOKUP(LEFT(A380,LEN(A380)),$N$2:$N$270,1,0)),IF(D380&gt;'Costs and losses lines'!$E$32,"HVDC","HVAC"),"Subsea")</f>
        <v>HVDC</v>
      </c>
      <c r="F380" s="2">
        <f>((HLOOKUP(E380,'Costs and losses lines'!$B$12:$D$14,2,0)*D380)+(HLOOKUP(E380,'Costs and losses lines'!$B$12:$D$14,3,0)*2))*'Costs and losses lines'!$E$24/1000</f>
        <v>446.45938537500001</v>
      </c>
      <c r="G380" s="2">
        <f>ROUND(F380+(F380*0.035*$J$3),0)</f>
        <v>1072</v>
      </c>
      <c r="H380">
        <f>ROUND((HLOOKUP(E380,'Costs and losses lines'!$B$12:$D$17,4,0)/10000*D380)+(HLOOKUP(E380,'Costs and losses lines'!$B$12:$D$16,5,0)/100),3)</f>
        <v>5.0999999999999997E-2</v>
      </c>
      <c r="K380" s="9"/>
    </row>
    <row r="381" spans="1:11" x14ac:dyDescent="0.25">
      <c r="A381" t="s">
        <v>1147</v>
      </c>
      <c r="B381" t="s">
        <v>499</v>
      </c>
      <c r="C381" t="s">
        <v>625</v>
      </c>
      <c r="D381">
        <f>ROUND(ACOS(COS(RADIANS(90-VLOOKUP(B381,Centerpoints!$A$2:$F$259,5,0)))*COS(RADIANS(90-VLOOKUP(C381,Centerpoints!$A$2:$F$259,5,0)))+SIN(RADIANS(90-VLOOKUP(B381,Centerpoints!$A$2:$F$259,5,0)))*SIN(RADIANS(90-VLOOKUP(C381,Centerpoints!$A$2:$F$259,5,0)))*COS(RADIANS(VLOOKUP(B381,Centerpoints!$A$2:$F$259,6,0)-VLOOKUP(C381,Centerpoints!$A$2:$F$259,6,0))))*6371,0)</f>
        <v>1086</v>
      </c>
      <c r="E381" t="str">
        <f>IF(ISNA(VLOOKUP(LEFT(A381,LEN(A381)),$N$2:$N$270,1,0)),IF(D381&gt;'Costs and losses lines'!$E$32,"HVDC","HVAC"),"Subsea")</f>
        <v>HVDC</v>
      </c>
      <c r="F381" s="2">
        <f>((HLOOKUP(E381,'Costs and losses lines'!$B$12:$D$14,2,0)*D381)+(HLOOKUP(E381,'Costs and losses lines'!$B$12:$D$14,3,0)*2))*'Costs and losses lines'!$E$24/1000</f>
        <v>446.64594584999998</v>
      </c>
      <c r="G381" s="2">
        <f>ROUND(F381+(F381*0.035*$J$3),0)</f>
        <v>1072</v>
      </c>
      <c r="H381">
        <f>ROUND((HLOOKUP(E381,'Costs and losses lines'!$B$12:$D$17,4,0)/10000*D381)+(HLOOKUP(E381,'Costs and losses lines'!$B$12:$D$16,5,0)/100),3)</f>
        <v>5.0999999999999997E-2</v>
      </c>
      <c r="K381" s="9"/>
    </row>
    <row r="382" spans="1:11" x14ac:dyDescent="0.25">
      <c r="A382" t="s">
        <v>1148</v>
      </c>
      <c r="B382" t="s">
        <v>432</v>
      </c>
      <c r="C382" t="s">
        <v>519</v>
      </c>
      <c r="D382">
        <f>ROUND(ACOS(COS(RADIANS(90-VLOOKUP(B382,Centerpoints!$A$2:$F$259,5,0)))*COS(RADIANS(90-VLOOKUP(C382,Centerpoints!$A$2:$F$259,5,0)))+SIN(RADIANS(90-VLOOKUP(B382,Centerpoints!$A$2:$F$259,5,0)))*SIN(RADIANS(90-VLOOKUP(C382,Centerpoints!$A$2:$F$259,5,0)))*COS(RADIANS(VLOOKUP(B382,Centerpoints!$A$2:$F$259,6,0)-VLOOKUP(C382,Centerpoints!$A$2:$F$259,6,0))))*6371,0)</f>
        <v>1087</v>
      </c>
      <c r="E382" t="str">
        <f>IF(ISNA(VLOOKUP(LEFT(A382,LEN(A382)),$N$2:$N$270,1,0)),IF(D382&gt;'Costs and losses lines'!$E$32,"HVDC","HVAC"),"Subsea")</f>
        <v>HVDC</v>
      </c>
      <c r="F382" s="2">
        <f>((HLOOKUP(E382,'Costs and losses lines'!$B$12:$D$14,2,0)*D382)+(HLOOKUP(E382,'Costs and losses lines'!$B$12:$D$14,3,0)*2))*'Costs and losses lines'!$E$24/1000</f>
        <v>446.83250632499994</v>
      </c>
      <c r="G382" s="2">
        <f>ROUND(F382+(F382*0.035*$J$3),0)</f>
        <v>1072</v>
      </c>
      <c r="H382">
        <f>ROUND((HLOOKUP(E382,'Costs and losses lines'!$B$12:$D$17,4,0)/10000*D382)+(HLOOKUP(E382,'Costs and losses lines'!$B$12:$D$16,5,0)/100),3)</f>
        <v>5.0999999999999997E-2</v>
      </c>
      <c r="K382" s="9"/>
    </row>
    <row r="383" spans="1:11" x14ac:dyDescent="0.25">
      <c r="A383" t="s">
        <v>1149</v>
      </c>
      <c r="B383" t="s">
        <v>646</v>
      </c>
      <c r="C383" t="s">
        <v>649</v>
      </c>
      <c r="D383">
        <f>ROUND(ACOS(COS(RADIANS(90-VLOOKUP(B383,Centerpoints!$A$2:$F$259,5,0)))*COS(RADIANS(90-VLOOKUP(C383,Centerpoints!$A$2:$F$259,5,0)))+SIN(RADIANS(90-VLOOKUP(B383,Centerpoints!$A$2:$F$259,5,0)))*SIN(RADIANS(90-VLOOKUP(C383,Centerpoints!$A$2:$F$259,5,0)))*COS(RADIANS(VLOOKUP(B383,Centerpoints!$A$2:$F$259,6,0)-VLOOKUP(C383,Centerpoints!$A$2:$F$259,6,0))))*6371,0)</f>
        <v>1092</v>
      </c>
      <c r="E383" t="str">
        <f>IF(ISNA(VLOOKUP(LEFT(A383,LEN(A383)),$N$2:$N$270,1,0)),IF(D383&gt;'Costs and losses lines'!$E$32,"HVDC","HVAC"),"Subsea")</f>
        <v>HVDC</v>
      </c>
      <c r="F383" s="2">
        <f>((HLOOKUP(E383,'Costs and losses lines'!$B$12:$D$14,2,0)*D383)+(HLOOKUP(E383,'Costs and losses lines'!$B$12:$D$14,3,0)*2))*'Costs and losses lines'!$E$24/1000</f>
        <v>447.76530869999999</v>
      </c>
      <c r="G383" s="2">
        <f>ROUND(F383+(F383*0.035*$J$3),0)</f>
        <v>1075</v>
      </c>
      <c r="H383">
        <f>ROUND((HLOOKUP(E383,'Costs and losses lines'!$B$12:$D$17,4,0)/10000*D383)+(HLOOKUP(E383,'Costs and losses lines'!$B$12:$D$16,5,0)/100),3)</f>
        <v>5.0999999999999997E-2</v>
      </c>
      <c r="K383" s="9"/>
    </row>
    <row r="384" spans="1:11" x14ac:dyDescent="0.25">
      <c r="A384" t="s">
        <v>1150</v>
      </c>
      <c r="B384" t="s">
        <v>558</v>
      </c>
      <c r="C384" t="s">
        <v>525</v>
      </c>
      <c r="D384">
        <f>ROUND(ACOS(COS(RADIANS(90-VLOOKUP(B384,Centerpoints!$A$2:$F$259,5,0)))*COS(RADIANS(90-VLOOKUP(C384,Centerpoints!$A$2:$F$259,5,0)))+SIN(RADIANS(90-VLOOKUP(B384,Centerpoints!$A$2:$F$259,5,0)))*SIN(RADIANS(90-VLOOKUP(C384,Centerpoints!$A$2:$F$259,5,0)))*COS(RADIANS(VLOOKUP(B384,Centerpoints!$A$2:$F$259,6,0)-VLOOKUP(C384,Centerpoints!$A$2:$F$259,6,0))))*6371,0)</f>
        <v>1099</v>
      </c>
      <c r="E384" t="str">
        <f>IF(ISNA(VLOOKUP(LEFT(A384,LEN(A384)),$N$2:$N$270,1,0)),IF(D384&gt;'Costs and losses lines'!$E$32,"HVDC","HVAC"),"Subsea")</f>
        <v>HVDC</v>
      </c>
      <c r="F384" s="2">
        <f>((HLOOKUP(E384,'Costs and losses lines'!$B$12:$D$14,2,0)*D384)+(HLOOKUP(E384,'Costs and losses lines'!$B$12:$D$14,3,0)*2))*'Costs and losses lines'!$E$24/1000</f>
        <v>449.07123202499997</v>
      </c>
      <c r="G384" s="2">
        <f>ROUND(F384+(F384*0.035*$J$3),0)</f>
        <v>1078</v>
      </c>
      <c r="H384">
        <f>ROUND((HLOOKUP(E384,'Costs and losses lines'!$B$12:$D$17,4,0)/10000*D384)+(HLOOKUP(E384,'Costs and losses lines'!$B$12:$D$16,5,0)/100),3)</f>
        <v>5.0999999999999997E-2</v>
      </c>
      <c r="K384" s="9"/>
    </row>
    <row r="385" spans="1:11" x14ac:dyDescent="0.25">
      <c r="A385" t="s">
        <v>1151</v>
      </c>
      <c r="B385" t="s">
        <v>481</v>
      </c>
      <c r="C385" t="s">
        <v>496</v>
      </c>
      <c r="D385">
        <f>ROUND(ACOS(COS(RADIANS(90-VLOOKUP(B385,Centerpoints!$A$2:$F$259,5,0)))*COS(RADIANS(90-VLOOKUP(C385,Centerpoints!$A$2:$F$259,5,0)))+SIN(RADIANS(90-VLOOKUP(B385,Centerpoints!$A$2:$F$259,5,0)))*SIN(RADIANS(90-VLOOKUP(C385,Centerpoints!$A$2:$F$259,5,0)))*COS(RADIANS(VLOOKUP(B385,Centerpoints!$A$2:$F$259,6,0)-VLOOKUP(C385,Centerpoints!$A$2:$F$259,6,0))))*6371,0)</f>
        <v>1100</v>
      </c>
      <c r="E385" t="str">
        <f>IF(ISNA(VLOOKUP(LEFT(A385,LEN(A385)),$N$2:$N$270,1,0)),IF(D385&gt;'Costs and losses lines'!$E$32,"HVDC","HVAC"),"Subsea")</f>
        <v>HVDC</v>
      </c>
      <c r="F385" s="2">
        <f>((HLOOKUP(E385,'Costs and losses lines'!$B$12:$D$14,2,0)*D385)+(HLOOKUP(E385,'Costs and losses lines'!$B$12:$D$14,3,0)*2))*'Costs and losses lines'!$E$24/1000</f>
        <v>449.25779249999999</v>
      </c>
      <c r="G385" s="2">
        <f>ROUND(F385+(F385*0.035*$J$3),0)</f>
        <v>1078</v>
      </c>
      <c r="H385">
        <f>ROUND((HLOOKUP(E385,'Costs and losses lines'!$B$12:$D$17,4,0)/10000*D385)+(HLOOKUP(E385,'Costs and losses lines'!$B$12:$D$16,5,0)/100),3)</f>
        <v>5.1999999999999998E-2</v>
      </c>
      <c r="K385" s="9"/>
    </row>
    <row r="386" spans="1:11" x14ac:dyDescent="0.25">
      <c r="A386" t="s">
        <v>1152</v>
      </c>
      <c r="B386" t="s">
        <v>613</v>
      </c>
      <c r="C386" t="s">
        <v>501</v>
      </c>
      <c r="D386">
        <f>ROUND(ACOS(COS(RADIANS(90-VLOOKUP(B386,Centerpoints!$A$2:$F$259,5,0)))*COS(RADIANS(90-VLOOKUP(C386,Centerpoints!$A$2:$F$259,5,0)))+SIN(RADIANS(90-VLOOKUP(B386,Centerpoints!$A$2:$F$259,5,0)))*SIN(RADIANS(90-VLOOKUP(C386,Centerpoints!$A$2:$F$259,5,0)))*COS(RADIANS(VLOOKUP(B386,Centerpoints!$A$2:$F$259,6,0)-VLOOKUP(C386,Centerpoints!$A$2:$F$259,6,0))))*6371,0)</f>
        <v>1100</v>
      </c>
      <c r="E386" t="str">
        <f>IF(ISNA(VLOOKUP(LEFT(A386,LEN(A386)),$N$2:$N$270,1,0)),IF(D386&gt;'Costs and losses lines'!$E$32,"HVDC","HVAC"),"Subsea")</f>
        <v>HVDC</v>
      </c>
      <c r="F386" s="2">
        <f>((HLOOKUP(E386,'Costs and losses lines'!$B$12:$D$14,2,0)*D386)+(HLOOKUP(E386,'Costs and losses lines'!$B$12:$D$14,3,0)*2))*'Costs and losses lines'!$E$24/1000</f>
        <v>449.25779249999999</v>
      </c>
      <c r="G386" s="2">
        <f>ROUND(F386+(F386*0.035*$J$3),0)</f>
        <v>1078</v>
      </c>
      <c r="H386">
        <f>ROUND((HLOOKUP(E386,'Costs and losses lines'!$B$12:$D$17,4,0)/10000*D386)+(HLOOKUP(E386,'Costs and losses lines'!$B$12:$D$16,5,0)/100),3)</f>
        <v>5.1999999999999998E-2</v>
      </c>
      <c r="K386" s="9"/>
    </row>
    <row r="387" spans="1:11" x14ac:dyDescent="0.25">
      <c r="A387" t="s">
        <v>1153</v>
      </c>
      <c r="B387" t="s">
        <v>442</v>
      </c>
      <c r="C387" t="s">
        <v>462</v>
      </c>
      <c r="D387">
        <f>ROUND(ACOS(COS(RADIANS(90-VLOOKUP(B387,Centerpoints!$A$2:$F$259,5,0)))*COS(RADIANS(90-VLOOKUP(C387,Centerpoints!$A$2:$F$259,5,0)))+SIN(RADIANS(90-VLOOKUP(B387,Centerpoints!$A$2:$F$259,5,0)))*SIN(RADIANS(90-VLOOKUP(C387,Centerpoints!$A$2:$F$259,5,0)))*COS(RADIANS(VLOOKUP(B387,Centerpoints!$A$2:$F$259,6,0)-VLOOKUP(C387,Centerpoints!$A$2:$F$259,6,0))))*6371,0)</f>
        <v>1107</v>
      </c>
      <c r="E387" t="str">
        <f>IF(ISNA(VLOOKUP(LEFT(A387,LEN(A387)),$N$2:$N$270,1,0)),IF(D387&gt;'Costs and losses lines'!$E$32,"HVDC","HVAC"),"Subsea")</f>
        <v>HVDC</v>
      </c>
      <c r="F387" s="2">
        <f>((HLOOKUP(E387,'Costs and losses lines'!$B$12:$D$14,2,0)*D387)+(HLOOKUP(E387,'Costs and losses lines'!$B$12:$D$14,3,0)*2))*'Costs and losses lines'!$E$24/1000</f>
        <v>450.56371582499997</v>
      </c>
      <c r="G387" s="2">
        <f>ROUND(F387+(F387*0.035*$J$3),0)</f>
        <v>1081</v>
      </c>
      <c r="H387">
        <f>ROUND((HLOOKUP(E387,'Costs and losses lines'!$B$12:$D$17,4,0)/10000*D387)+(HLOOKUP(E387,'Costs and losses lines'!$B$12:$D$16,5,0)/100),3)</f>
        <v>5.1999999999999998E-2</v>
      </c>
      <c r="K387" s="9"/>
    </row>
    <row r="388" spans="1:11" x14ac:dyDescent="0.25">
      <c r="A388" t="s">
        <v>1154</v>
      </c>
      <c r="B388" t="s">
        <v>574</v>
      </c>
      <c r="C388" t="s">
        <v>637</v>
      </c>
      <c r="D388">
        <f>ROUND(ACOS(COS(RADIANS(90-VLOOKUP(B388,Centerpoints!$A$2:$F$259,5,0)))*COS(RADIANS(90-VLOOKUP(C388,Centerpoints!$A$2:$F$259,5,0)))+SIN(RADIANS(90-VLOOKUP(B388,Centerpoints!$A$2:$F$259,5,0)))*SIN(RADIANS(90-VLOOKUP(C388,Centerpoints!$A$2:$F$259,5,0)))*COS(RADIANS(VLOOKUP(B388,Centerpoints!$A$2:$F$259,6,0)-VLOOKUP(C388,Centerpoints!$A$2:$F$259,6,0))))*6371,0)</f>
        <v>1109</v>
      </c>
      <c r="E388" t="str">
        <f>IF(ISNA(VLOOKUP(LEFT(A388,LEN(A388)),$N$2:$N$270,1,0)),IF(D388&gt;'Costs and losses lines'!$E$32,"HVDC","HVAC"),"Subsea")</f>
        <v>HVDC</v>
      </c>
      <c r="F388" s="2">
        <f>((HLOOKUP(E388,'Costs and losses lines'!$B$12:$D$14,2,0)*D388)+(HLOOKUP(E388,'Costs and losses lines'!$B$12:$D$14,3,0)*2))*'Costs and losses lines'!$E$24/1000</f>
        <v>450.93683677499996</v>
      </c>
      <c r="G388" s="2">
        <f>ROUND(F388+(F388*0.035*$J$3),0)</f>
        <v>1082</v>
      </c>
      <c r="H388">
        <f>ROUND((HLOOKUP(E388,'Costs and losses lines'!$B$12:$D$17,4,0)/10000*D388)+(HLOOKUP(E388,'Costs and losses lines'!$B$12:$D$16,5,0)/100),3)</f>
        <v>5.1999999999999998E-2</v>
      </c>
      <c r="K388" s="9"/>
    </row>
    <row r="389" spans="1:11" x14ac:dyDescent="0.25">
      <c r="A389" t="s">
        <v>1155</v>
      </c>
      <c r="B389" t="s">
        <v>402</v>
      </c>
      <c r="C389" t="s">
        <v>627</v>
      </c>
      <c r="D389">
        <f>ROUND(ACOS(COS(RADIANS(90-VLOOKUP(B389,Centerpoints!$A$2:$F$259,5,0)))*COS(RADIANS(90-VLOOKUP(C389,Centerpoints!$A$2:$F$259,5,0)))+SIN(RADIANS(90-VLOOKUP(B389,Centerpoints!$A$2:$F$259,5,0)))*SIN(RADIANS(90-VLOOKUP(C389,Centerpoints!$A$2:$F$259,5,0)))*COS(RADIANS(VLOOKUP(B389,Centerpoints!$A$2:$F$259,6,0)-VLOOKUP(C389,Centerpoints!$A$2:$F$259,6,0))))*6371,0)</f>
        <v>1113</v>
      </c>
      <c r="E389" t="str">
        <f>IF(ISNA(VLOOKUP(LEFT(A389,LEN(A389)),$N$2:$N$270,1,0)),IF(D389&gt;'Costs and losses lines'!$E$32,"HVDC","HVAC"),"Subsea")</f>
        <v>HVDC</v>
      </c>
      <c r="F389" s="2">
        <f>((HLOOKUP(E389,'Costs and losses lines'!$B$12:$D$14,2,0)*D389)+(HLOOKUP(E389,'Costs and losses lines'!$B$12:$D$14,3,0)*2))*'Costs and losses lines'!$E$24/1000</f>
        <v>451.68307867499999</v>
      </c>
      <c r="G389" s="2">
        <f>ROUND(F389+(F389*0.035*$J$3),0)</f>
        <v>1084</v>
      </c>
      <c r="H389">
        <f>ROUND((HLOOKUP(E389,'Costs and losses lines'!$B$12:$D$17,4,0)/10000*D389)+(HLOOKUP(E389,'Costs and losses lines'!$B$12:$D$16,5,0)/100),3)</f>
        <v>5.1999999999999998E-2</v>
      </c>
      <c r="K389" s="9"/>
    </row>
    <row r="390" spans="1:11" x14ac:dyDescent="0.25">
      <c r="A390" t="s">
        <v>1156</v>
      </c>
      <c r="B390" t="s">
        <v>637</v>
      </c>
      <c r="C390" t="s">
        <v>642</v>
      </c>
      <c r="D390">
        <f>ROUND(ACOS(COS(RADIANS(90-VLOOKUP(B390,Centerpoints!$A$2:$F$259,5,0)))*COS(RADIANS(90-VLOOKUP(C390,Centerpoints!$A$2:$F$259,5,0)))+SIN(RADIANS(90-VLOOKUP(B390,Centerpoints!$A$2:$F$259,5,0)))*SIN(RADIANS(90-VLOOKUP(C390,Centerpoints!$A$2:$F$259,5,0)))*COS(RADIANS(VLOOKUP(B390,Centerpoints!$A$2:$F$259,6,0)-VLOOKUP(C390,Centerpoints!$A$2:$F$259,6,0))))*6371,0)</f>
        <v>1114</v>
      </c>
      <c r="E390" t="str">
        <f>IF(ISNA(VLOOKUP(LEFT(A390,LEN(A390)),$N$2:$N$270,1,0)),IF(D390&gt;'Costs and losses lines'!$E$32,"HVDC","HVAC"),"Subsea")</f>
        <v>HVDC</v>
      </c>
      <c r="F390" s="2">
        <f>((HLOOKUP(E390,'Costs and losses lines'!$B$12:$D$14,2,0)*D390)+(HLOOKUP(E390,'Costs and losses lines'!$B$12:$D$14,3,0)*2))*'Costs and losses lines'!$E$24/1000</f>
        <v>451.86963915000001</v>
      </c>
      <c r="G390" s="2">
        <f>ROUND(F390+(F390*0.035*$J$3),0)</f>
        <v>1084</v>
      </c>
      <c r="H390">
        <f>ROUND((HLOOKUP(E390,'Costs and losses lines'!$B$12:$D$17,4,0)/10000*D390)+(HLOOKUP(E390,'Costs and losses lines'!$B$12:$D$16,5,0)/100),3)</f>
        <v>5.1999999999999998E-2</v>
      </c>
      <c r="K390" s="9"/>
    </row>
    <row r="391" spans="1:11" x14ac:dyDescent="0.25">
      <c r="A391" t="s">
        <v>1157</v>
      </c>
      <c r="B391" t="s">
        <v>564</v>
      </c>
      <c r="C391" t="s">
        <v>452</v>
      </c>
      <c r="D391">
        <f>ROUND(ACOS(COS(RADIANS(90-VLOOKUP(B391,Centerpoints!$A$2:$F$259,5,0)))*COS(RADIANS(90-VLOOKUP(C391,Centerpoints!$A$2:$F$259,5,0)))+SIN(RADIANS(90-VLOOKUP(B391,Centerpoints!$A$2:$F$259,5,0)))*SIN(RADIANS(90-VLOOKUP(C391,Centerpoints!$A$2:$F$259,5,0)))*COS(RADIANS(VLOOKUP(B391,Centerpoints!$A$2:$F$259,6,0)-VLOOKUP(C391,Centerpoints!$A$2:$F$259,6,0))))*6371,0)</f>
        <v>1120</v>
      </c>
      <c r="E391" t="str">
        <f>IF(ISNA(VLOOKUP(LEFT(A391,LEN(A391)),$N$2:$N$270,1,0)),IF(D391&gt;'Costs and losses lines'!$E$32,"HVDC","HVAC"),"Subsea")</f>
        <v>HVDC</v>
      </c>
      <c r="F391" s="2">
        <f>((HLOOKUP(E391,'Costs and losses lines'!$B$12:$D$14,2,0)*D391)+(HLOOKUP(E391,'Costs and losses lines'!$B$12:$D$14,3,0)*2))*'Costs and losses lines'!$E$24/1000</f>
        <v>452.98900199999997</v>
      </c>
      <c r="G391" s="2">
        <f>ROUND(F391+(F391*0.035*$J$3),0)</f>
        <v>1087</v>
      </c>
      <c r="H391">
        <f>ROUND((HLOOKUP(E391,'Costs and losses lines'!$B$12:$D$17,4,0)/10000*D391)+(HLOOKUP(E391,'Costs and losses lines'!$B$12:$D$16,5,0)/100),3)</f>
        <v>5.1999999999999998E-2</v>
      </c>
      <c r="K391" s="9"/>
    </row>
    <row r="392" spans="1:11" x14ac:dyDescent="0.25">
      <c r="A392" t="s">
        <v>1158</v>
      </c>
      <c r="B392" t="s">
        <v>558</v>
      </c>
      <c r="C392" t="s">
        <v>562</v>
      </c>
      <c r="D392">
        <f>ROUND(ACOS(COS(RADIANS(90-VLOOKUP(B392,Centerpoints!$A$2:$F$259,5,0)))*COS(RADIANS(90-VLOOKUP(C392,Centerpoints!$A$2:$F$259,5,0)))+SIN(RADIANS(90-VLOOKUP(B392,Centerpoints!$A$2:$F$259,5,0)))*SIN(RADIANS(90-VLOOKUP(C392,Centerpoints!$A$2:$F$259,5,0)))*COS(RADIANS(VLOOKUP(B392,Centerpoints!$A$2:$F$259,6,0)-VLOOKUP(C392,Centerpoints!$A$2:$F$259,6,0))))*6371,0)</f>
        <v>1126</v>
      </c>
      <c r="E392" t="str">
        <f>IF(ISNA(VLOOKUP(LEFT(A392,LEN(A392)),$N$2:$N$270,1,0)),IF(D392&gt;'Costs and losses lines'!$E$32,"HVDC","HVAC"),"Subsea")</f>
        <v>HVDC</v>
      </c>
      <c r="F392" s="2">
        <f>((HLOOKUP(E392,'Costs and losses lines'!$B$12:$D$14,2,0)*D392)+(HLOOKUP(E392,'Costs and losses lines'!$B$12:$D$14,3,0)*2))*'Costs and losses lines'!$E$24/1000</f>
        <v>454.10836484999999</v>
      </c>
      <c r="G392" s="2">
        <f>ROUND(F392+(F392*0.035*$J$3),0)</f>
        <v>1090</v>
      </c>
      <c r="H392">
        <f>ROUND((HLOOKUP(E392,'Costs and losses lines'!$B$12:$D$17,4,0)/10000*D392)+(HLOOKUP(E392,'Costs and losses lines'!$B$12:$D$16,5,0)/100),3)</f>
        <v>5.1999999999999998E-2</v>
      </c>
      <c r="K392" s="9"/>
    </row>
    <row r="393" spans="1:11" x14ac:dyDescent="0.25">
      <c r="A393" t="s">
        <v>1159</v>
      </c>
      <c r="B393" t="s">
        <v>564</v>
      </c>
      <c r="C393" t="s">
        <v>525</v>
      </c>
      <c r="D393">
        <f>ROUND(ACOS(COS(RADIANS(90-VLOOKUP(B393,Centerpoints!$A$2:$F$259,5,0)))*COS(RADIANS(90-VLOOKUP(C393,Centerpoints!$A$2:$F$259,5,0)))+SIN(RADIANS(90-VLOOKUP(B393,Centerpoints!$A$2:$F$259,5,0)))*SIN(RADIANS(90-VLOOKUP(C393,Centerpoints!$A$2:$F$259,5,0)))*COS(RADIANS(VLOOKUP(B393,Centerpoints!$A$2:$F$259,6,0)-VLOOKUP(C393,Centerpoints!$A$2:$F$259,6,0))))*6371,0)</f>
        <v>1129</v>
      </c>
      <c r="E393" t="str">
        <f>IF(ISNA(VLOOKUP(LEFT(A393,LEN(A393)),$N$2:$N$270,1,0)),IF(D393&gt;'Costs and losses lines'!$E$32,"HVDC","HVAC"),"Subsea")</f>
        <v>HVDC</v>
      </c>
      <c r="F393" s="2">
        <f>((HLOOKUP(E393,'Costs and losses lines'!$B$12:$D$14,2,0)*D393)+(HLOOKUP(E393,'Costs and losses lines'!$B$12:$D$14,3,0)*2))*'Costs and losses lines'!$E$24/1000</f>
        <v>454.66804627499999</v>
      </c>
      <c r="G393" s="2">
        <f>ROUND(F393+(F393*0.035*$J$3),0)</f>
        <v>1091</v>
      </c>
      <c r="H393">
        <f>ROUND((HLOOKUP(E393,'Costs and losses lines'!$B$12:$D$17,4,0)/10000*D393)+(HLOOKUP(E393,'Costs and losses lines'!$B$12:$D$16,5,0)/100),3)</f>
        <v>5.2999999999999999E-2</v>
      </c>
      <c r="K393" s="9"/>
    </row>
    <row r="394" spans="1:11" x14ac:dyDescent="0.25">
      <c r="A394" t="s">
        <v>1160</v>
      </c>
      <c r="B394" t="s">
        <v>612</v>
      </c>
      <c r="C394" t="s">
        <v>490</v>
      </c>
      <c r="D394">
        <f>ROUND(ACOS(COS(RADIANS(90-VLOOKUP(B394,Centerpoints!$A$2:$F$259,5,0)))*COS(RADIANS(90-VLOOKUP(C394,Centerpoints!$A$2:$F$259,5,0)))+SIN(RADIANS(90-VLOOKUP(B394,Centerpoints!$A$2:$F$259,5,0)))*SIN(RADIANS(90-VLOOKUP(C394,Centerpoints!$A$2:$F$259,5,0)))*COS(RADIANS(VLOOKUP(B394,Centerpoints!$A$2:$F$259,6,0)-VLOOKUP(C394,Centerpoints!$A$2:$F$259,6,0))))*6371,0)</f>
        <v>1130</v>
      </c>
      <c r="E394" t="str">
        <f>IF(ISNA(VLOOKUP(LEFT(A394,LEN(A394)),$N$2:$N$270,1,0)),IF(D394&gt;'Costs and losses lines'!$E$32,"HVDC","HVAC"),"Subsea")</f>
        <v>HVDC</v>
      </c>
      <c r="F394" s="2">
        <f>((HLOOKUP(E394,'Costs and losses lines'!$B$12:$D$14,2,0)*D394)+(HLOOKUP(E394,'Costs and losses lines'!$B$12:$D$14,3,0)*2))*'Costs and losses lines'!$E$24/1000</f>
        <v>454.85460674999996</v>
      </c>
      <c r="G394" s="2">
        <f>ROUND(F394+(F394*0.035*$J$3),0)</f>
        <v>1092</v>
      </c>
      <c r="H394">
        <f>ROUND((HLOOKUP(E394,'Costs and losses lines'!$B$12:$D$17,4,0)/10000*D394)+(HLOOKUP(E394,'Costs and losses lines'!$B$12:$D$16,5,0)/100),3)</f>
        <v>5.2999999999999999E-2</v>
      </c>
      <c r="K394" s="9"/>
    </row>
    <row r="395" spans="1:11" x14ac:dyDescent="0.25">
      <c r="A395" t="s">
        <v>1161</v>
      </c>
      <c r="B395" t="s">
        <v>609</v>
      </c>
      <c r="C395" t="s">
        <v>490</v>
      </c>
      <c r="D395">
        <f>ROUND(ACOS(COS(RADIANS(90-VLOOKUP(B395,Centerpoints!$A$2:$F$259,5,0)))*COS(RADIANS(90-VLOOKUP(C395,Centerpoints!$A$2:$F$259,5,0)))+SIN(RADIANS(90-VLOOKUP(B395,Centerpoints!$A$2:$F$259,5,0)))*SIN(RADIANS(90-VLOOKUP(C395,Centerpoints!$A$2:$F$259,5,0)))*COS(RADIANS(VLOOKUP(B395,Centerpoints!$A$2:$F$259,6,0)-VLOOKUP(C395,Centerpoints!$A$2:$F$259,6,0))))*6371,0)</f>
        <v>1133</v>
      </c>
      <c r="E395" t="str">
        <f>IF(ISNA(VLOOKUP(LEFT(A395,LEN(A395)),$N$2:$N$270,1,0)),IF(D395&gt;'Costs and losses lines'!$E$32,"HVDC","HVAC"),"Subsea")</f>
        <v>HVDC</v>
      </c>
      <c r="F395" s="2">
        <f>((HLOOKUP(E395,'Costs and losses lines'!$B$12:$D$14,2,0)*D395)+(HLOOKUP(E395,'Costs and losses lines'!$B$12:$D$14,3,0)*2))*'Costs and losses lines'!$E$24/1000</f>
        <v>455.41428817499997</v>
      </c>
      <c r="G395" s="2">
        <f>ROUND(F395+(F395*0.035*$J$3),0)</f>
        <v>1093</v>
      </c>
      <c r="H395">
        <f>ROUND((HLOOKUP(E395,'Costs and losses lines'!$B$12:$D$17,4,0)/10000*D395)+(HLOOKUP(E395,'Costs and losses lines'!$B$12:$D$16,5,0)/100),3)</f>
        <v>5.2999999999999999E-2</v>
      </c>
      <c r="K395" s="9"/>
    </row>
    <row r="396" spans="1:11" x14ac:dyDescent="0.25">
      <c r="A396" t="s">
        <v>1162</v>
      </c>
      <c r="B396" t="s">
        <v>399</v>
      </c>
      <c r="C396" t="s">
        <v>421</v>
      </c>
      <c r="D396">
        <f>ROUND(ACOS(COS(RADIANS(90-VLOOKUP(B396,Centerpoints!$A$2:$F$259,5,0)))*COS(RADIANS(90-VLOOKUP(C396,Centerpoints!$A$2:$F$259,5,0)))+SIN(RADIANS(90-VLOOKUP(B396,Centerpoints!$A$2:$F$259,5,0)))*SIN(RADIANS(90-VLOOKUP(C396,Centerpoints!$A$2:$F$259,5,0)))*COS(RADIANS(VLOOKUP(B396,Centerpoints!$A$2:$F$259,6,0)-VLOOKUP(C396,Centerpoints!$A$2:$F$259,6,0))))*6371,0)</f>
        <v>1137</v>
      </c>
      <c r="E396" t="str">
        <f>IF(ISNA(VLOOKUP(LEFT(A396,LEN(A396)),$N$2:$N$270,1,0)),IF(D396&gt;'Costs and losses lines'!$E$32,"HVDC","HVAC"),"Subsea")</f>
        <v>HVDC</v>
      </c>
      <c r="F396" s="2">
        <f>((HLOOKUP(E396,'Costs and losses lines'!$B$12:$D$14,2,0)*D396)+(HLOOKUP(E396,'Costs and losses lines'!$B$12:$D$14,3,0)*2))*'Costs and losses lines'!$E$24/1000</f>
        <v>456.16053007499994</v>
      </c>
      <c r="G396" s="2">
        <f>ROUND(F396+(F396*0.035*$J$3),0)</f>
        <v>1095</v>
      </c>
      <c r="H396">
        <f>ROUND((HLOOKUP(E396,'Costs and losses lines'!$B$12:$D$17,4,0)/10000*D396)+(HLOOKUP(E396,'Costs and losses lines'!$B$12:$D$16,5,0)/100),3)</f>
        <v>5.2999999999999999E-2</v>
      </c>
      <c r="K396" s="9"/>
    </row>
    <row r="397" spans="1:11" x14ac:dyDescent="0.25">
      <c r="A397" t="s">
        <v>1163</v>
      </c>
      <c r="B397" t="s">
        <v>434</v>
      </c>
      <c r="C397" t="s">
        <v>505</v>
      </c>
      <c r="D397">
        <f>ROUND(ACOS(COS(RADIANS(90-VLOOKUP(B397,Centerpoints!$A$2:$F$259,5,0)))*COS(RADIANS(90-VLOOKUP(C397,Centerpoints!$A$2:$F$259,5,0)))+SIN(RADIANS(90-VLOOKUP(B397,Centerpoints!$A$2:$F$259,5,0)))*SIN(RADIANS(90-VLOOKUP(C397,Centerpoints!$A$2:$F$259,5,0)))*COS(RADIANS(VLOOKUP(B397,Centerpoints!$A$2:$F$259,6,0)-VLOOKUP(C397,Centerpoints!$A$2:$F$259,6,0))))*6371,0)</f>
        <v>1138</v>
      </c>
      <c r="E397" t="str">
        <f>IF(ISNA(VLOOKUP(LEFT(A397,LEN(A397)),$N$2:$N$270,1,0)),IF(D397&gt;'Costs and losses lines'!$E$32,"HVDC","HVAC"),"Subsea")</f>
        <v>HVDC</v>
      </c>
      <c r="F397" s="2">
        <f>((HLOOKUP(E397,'Costs and losses lines'!$B$12:$D$14,2,0)*D397)+(HLOOKUP(E397,'Costs and losses lines'!$B$12:$D$14,3,0)*2))*'Costs and losses lines'!$E$24/1000</f>
        <v>456.34709054999996</v>
      </c>
      <c r="G397" s="2">
        <f>ROUND(F397+(F397*0.035*$J$3),0)</f>
        <v>1095</v>
      </c>
      <c r="H397">
        <f>ROUND((HLOOKUP(E397,'Costs and losses lines'!$B$12:$D$17,4,0)/10000*D397)+(HLOOKUP(E397,'Costs and losses lines'!$B$12:$D$16,5,0)/100),3)</f>
        <v>5.2999999999999999E-2</v>
      </c>
      <c r="K397" s="9"/>
    </row>
    <row r="398" spans="1:11" x14ac:dyDescent="0.25">
      <c r="A398" t="s">
        <v>1164</v>
      </c>
      <c r="B398" t="s">
        <v>511</v>
      </c>
      <c r="C398" t="s">
        <v>532</v>
      </c>
      <c r="D398">
        <f>ROUND(ACOS(COS(RADIANS(90-VLOOKUP(B398,Centerpoints!$A$2:$F$259,5,0)))*COS(RADIANS(90-VLOOKUP(C398,Centerpoints!$A$2:$F$259,5,0)))+SIN(RADIANS(90-VLOOKUP(B398,Centerpoints!$A$2:$F$259,5,0)))*SIN(RADIANS(90-VLOOKUP(C398,Centerpoints!$A$2:$F$259,5,0)))*COS(RADIANS(VLOOKUP(B398,Centerpoints!$A$2:$F$259,6,0)-VLOOKUP(C398,Centerpoints!$A$2:$F$259,6,0))))*6371,0)</f>
        <v>1154</v>
      </c>
      <c r="E398" t="str">
        <f>IF(ISNA(VLOOKUP(LEFT(A398,LEN(A398)),$N$2:$N$270,1,0)),IF(D398&gt;'Costs and losses lines'!$E$32,"HVDC","HVAC"),"Subsea")</f>
        <v>HVDC</v>
      </c>
      <c r="F398" s="2">
        <f>((HLOOKUP(E398,'Costs and losses lines'!$B$12:$D$14,2,0)*D398)+(HLOOKUP(E398,'Costs and losses lines'!$B$12:$D$14,3,0)*2))*'Costs and losses lines'!$E$24/1000</f>
        <v>459.33205815000002</v>
      </c>
      <c r="G398" s="2">
        <f>ROUND(F398+(F398*0.035*$J$3),0)</f>
        <v>1102</v>
      </c>
      <c r="H398">
        <f>ROUND((HLOOKUP(E398,'Costs and losses lines'!$B$12:$D$17,4,0)/10000*D398)+(HLOOKUP(E398,'Costs and losses lines'!$B$12:$D$16,5,0)/100),3)</f>
        <v>5.2999999999999999E-2</v>
      </c>
      <c r="K398" s="9"/>
    </row>
    <row r="399" spans="1:11" x14ac:dyDescent="0.25">
      <c r="A399" t="s">
        <v>1165</v>
      </c>
      <c r="B399" t="s">
        <v>553</v>
      </c>
      <c r="C399" t="s">
        <v>554</v>
      </c>
      <c r="D399">
        <f>ROUND(ACOS(COS(RADIANS(90-VLOOKUP(B399,Centerpoints!$A$2:$F$259,5,0)))*COS(RADIANS(90-VLOOKUP(C399,Centerpoints!$A$2:$F$259,5,0)))+SIN(RADIANS(90-VLOOKUP(B399,Centerpoints!$A$2:$F$259,5,0)))*SIN(RADIANS(90-VLOOKUP(C399,Centerpoints!$A$2:$F$259,5,0)))*COS(RADIANS(VLOOKUP(B399,Centerpoints!$A$2:$F$259,6,0)-VLOOKUP(C399,Centerpoints!$A$2:$F$259,6,0))))*6371,0)</f>
        <v>1159</v>
      </c>
      <c r="E399" t="str">
        <f>IF(ISNA(VLOOKUP(LEFT(A399,LEN(A399)),$N$2:$N$270,1,0)),IF(D399&gt;'Costs and losses lines'!$E$32,"HVDC","HVAC"),"Subsea")</f>
        <v>HVDC</v>
      </c>
      <c r="F399" s="2">
        <f>((HLOOKUP(E399,'Costs and losses lines'!$B$12:$D$14,2,0)*D399)+(HLOOKUP(E399,'Costs and losses lines'!$B$12:$D$14,3,0)*2))*'Costs and losses lines'!$E$24/1000</f>
        <v>460.26486052499996</v>
      </c>
      <c r="G399" s="2">
        <f>ROUND(F399+(F399*0.035*$J$3),0)</f>
        <v>1105</v>
      </c>
      <c r="H399">
        <f>ROUND((HLOOKUP(E399,'Costs and losses lines'!$B$12:$D$17,4,0)/10000*D399)+(HLOOKUP(E399,'Costs and losses lines'!$B$12:$D$16,5,0)/100),3)</f>
        <v>5.3999999999999999E-2</v>
      </c>
      <c r="K399" s="9"/>
    </row>
    <row r="400" spans="1:11" x14ac:dyDescent="0.25">
      <c r="A400" t="s">
        <v>1166</v>
      </c>
      <c r="B400" t="s">
        <v>416</v>
      </c>
      <c r="C400" t="s">
        <v>532</v>
      </c>
      <c r="D400">
        <f>ROUND(ACOS(COS(RADIANS(90-VLOOKUP(B400,Centerpoints!$A$2:$F$259,5,0)))*COS(RADIANS(90-VLOOKUP(C400,Centerpoints!$A$2:$F$259,5,0)))+SIN(RADIANS(90-VLOOKUP(B400,Centerpoints!$A$2:$F$259,5,0)))*SIN(RADIANS(90-VLOOKUP(C400,Centerpoints!$A$2:$F$259,5,0)))*COS(RADIANS(VLOOKUP(B400,Centerpoints!$A$2:$F$259,6,0)-VLOOKUP(C400,Centerpoints!$A$2:$F$259,6,0))))*6371,0)</f>
        <v>1161</v>
      </c>
      <c r="E400" t="str">
        <f>IF(ISNA(VLOOKUP(LEFT(A400,LEN(A400)),$N$2:$N$270,1,0)),IF(D400&gt;'Costs and losses lines'!$E$32,"HVDC","HVAC"),"Subsea")</f>
        <v>HVDC</v>
      </c>
      <c r="F400" s="2">
        <f>((HLOOKUP(E400,'Costs and losses lines'!$B$12:$D$14,2,0)*D400)+(HLOOKUP(E400,'Costs and losses lines'!$B$12:$D$14,3,0)*2))*'Costs and losses lines'!$E$24/1000</f>
        <v>460.637981475</v>
      </c>
      <c r="G400" s="2">
        <f>ROUND(F400+(F400*0.035*$J$3),0)</f>
        <v>1106</v>
      </c>
      <c r="H400">
        <f>ROUND((HLOOKUP(E400,'Costs and losses lines'!$B$12:$D$17,4,0)/10000*D400)+(HLOOKUP(E400,'Costs and losses lines'!$B$12:$D$16,5,0)/100),3)</f>
        <v>5.3999999999999999E-2</v>
      </c>
      <c r="K400" s="9"/>
    </row>
    <row r="401" spans="1:11" x14ac:dyDescent="0.25">
      <c r="A401" t="s">
        <v>1167</v>
      </c>
      <c r="B401" t="s">
        <v>426</v>
      </c>
      <c r="C401" t="s">
        <v>450</v>
      </c>
      <c r="D401">
        <f>ROUND(ACOS(COS(RADIANS(90-VLOOKUP(B401,Centerpoints!$A$2:$F$259,5,0)))*COS(RADIANS(90-VLOOKUP(C401,Centerpoints!$A$2:$F$259,5,0)))+SIN(RADIANS(90-VLOOKUP(B401,Centerpoints!$A$2:$F$259,5,0)))*SIN(RADIANS(90-VLOOKUP(C401,Centerpoints!$A$2:$F$259,5,0)))*COS(RADIANS(VLOOKUP(B401,Centerpoints!$A$2:$F$259,6,0)-VLOOKUP(C401,Centerpoints!$A$2:$F$259,6,0))))*6371,0)</f>
        <v>1161</v>
      </c>
      <c r="E401" t="str">
        <f>IF(ISNA(VLOOKUP(LEFT(A401,LEN(A401)),$N$2:$N$270,1,0)),IF(D401&gt;'Costs and losses lines'!$E$32,"HVDC","HVAC"),"Subsea")</f>
        <v>HVDC</v>
      </c>
      <c r="F401" s="2">
        <f>((HLOOKUP(E401,'Costs and losses lines'!$B$12:$D$14,2,0)*D401)+(HLOOKUP(E401,'Costs and losses lines'!$B$12:$D$14,3,0)*2))*'Costs and losses lines'!$E$24/1000</f>
        <v>460.637981475</v>
      </c>
      <c r="G401" s="2">
        <f>ROUND(F401+(F401*0.035*$J$3),0)</f>
        <v>1106</v>
      </c>
      <c r="H401">
        <f>ROUND((HLOOKUP(E401,'Costs and losses lines'!$B$12:$D$17,4,0)/10000*D401)+(HLOOKUP(E401,'Costs and losses lines'!$B$12:$D$16,5,0)/100),3)</f>
        <v>5.3999999999999999E-2</v>
      </c>
      <c r="K401" s="9"/>
    </row>
    <row r="402" spans="1:11" x14ac:dyDescent="0.25">
      <c r="A402" t="s">
        <v>1168</v>
      </c>
      <c r="B402" t="s">
        <v>613</v>
      </c>
      <c r="C402" t="s">
        <v>615</v>
      </c>
      <c r="D402">
        <f>ROUND(ACOS(COS(RADIANS(90-VLOOKUP(B402,Centerpoints!$A$2:$F$259,5,0)))*COS(RADIANS(90-VLOOKUP(C402,Centerpoints!$A$2:$F$259,5,0)))+SIN(RADIANS(90-VLOOKUP(B402,Centerpoints!$A$2:$F$259,5,0)))*SIN(RADIANS(90-VLOOKUP(C402,Centerpoints!$A$2:$F$259,5,0)))*COS(RADIANS(VLOOKUP(B402,Centerpoints!$A$2:$F$259,6,0)-VLOOKUP(C402,Centerpoints!$A$2:$F$259,6,0))))*6371,0)</f>
        <v>1162</v>
      </c>
      <c r="E402" t="str">
        <f>IF(ISNA(VLOOKUP(LEFT(A402,LEN(A402)),$N$2:$N$270,1,0)),IF(D402&gt;'Costs and losses lines'!$E$32,"HVDC","HVAC"),"Subsea")</f>
        <v>HVDC</v>
      </c>
      <c r="F402" s="2">
        <f>((HLOOKUP(E402,'Costs and losses lines'!$B$12:$D$14,2,0)*D402)+(HLOOKUP(E402,'Costs and losses lines'!$B$12:$D$14,3,0)*2))*'Costs and losses lines'!$E$24/1000</f>
        <v>460.82454194999997</v>
      </c>
      <c r="G402" s="2">
        <f>ROUND(F402+(F402*0.035*$J$3),0)</f>
        <v>1106</v>
      </c>
      <c r="H402">
        <f>ROUND((HLOOKUP(E402,'Costs and losses lines'!$B$12:$D$17,4,0)/10000*D402)+(HLOOKUP(E402,'Costs and losses lines'!$B$12:$D$16,5,0)/100),3)</f>
        <v>5.3999999999999999E-2</v>
      </c>
      <c r="K402" s="9"/>
    </row>
    <row r="403" spans="1:11" x14ac:dyDescent="0.25">
      <c r="A403" t="s">
        <v>1169</v>
      </c>
      <c r="B403" t="s">
        <v>407</v>
      </c>
      <c r="C403" t="s">
        <v>484</v>
      </c>
      <c r="D403">
        <f>ROUND(ACOS(COS(RADIANS(90-VLOOKUP(B403,Centerpoints!$A$2:$F$259,5,0)))*COS(RADIANS(90-VLOOKUP(C403,Centerpoints!$A$2:$F$259,5,0)))+SIN(RADIANS(90-VLOOKUP(B403,Centerpoints!$A$2:$F$259,5,0)))*SIN(RADIANS(90-VLOOKUP(C403,Centerpoints!$A$2:$F$259,5,0)))*COS(RADIANS(VLOOKUP(B403,Centerpoints!$A$2:$F$259,6,0)-VLOOKUP(C403,Centerpoints!$A$2:$F$259,6,0))))*6371,0)</f>
        <v>1174</v>
      </c>
      <c r="E403" t="str">
        <f>IF(ISNA(VLOOKUP(LEFT(A403,LEN(A403)),$N$2:$N$270,1,0)),IF(D403&gt;'Costs and losses lines'!$E$32,"HVDC","HVAC"),"Subsea")</f>
        <v>HVDC</v>
      </c>
      <c r="F403" s="2">
        <f>((HLOOKUP(E403,'Costs and losses lines'!$B$12:$D$14,2,0)*D403)+(HLOOKUP(E403,'Costs and losses lines'!$B$12:$D$14,3,0)*2))*'Costs and losses lines'!$E$24/1000</f>
        <v>463.06326765</v>
      </c>
      <c r="G403" s="2">
        <f>ROUND(F403+(F403*0.035*$J$3),0)</f>
        <v>1111</v>
      </c>
      <c r="H403">
        <f>ROUND((HLOOKUP(E403,'Costs and losses lines'!$B$12:$D$17,4,0)/10000*D403)+(HLOOKUP(E403,'Costs and losses lines'!$B$12:$D$16,5,0)/100),3)</f>
        <v>5.3999999999999999E-2</v>
      </c>
      <c r="K403" s="9"/>
    </row>
    <row r="404" spans="1:11" x14ac:dyDescent="0.25">
      <c r="A404" t="s">
        <v>1170</v>
      </c>
      <c r="B404" t="s">
        <v>491</v>
      </c>
      <c r="C404" t="s">
        <v>520</v>
      </c>
      <c r="D404">
        <f>ROUND(ACOS(COS(RADIANS(90-VLOOKUP(B404,Centerpoints!$A$2:$F$259,5,0)))*COS(RADIANS(90-VLOOKUP(C404,Centerpoints!$A$2:$F$259,5,0)))+SIN(RADIANS(90-VLOOKUP(B404,Centerpoints!$A$2:$F$259,5,0)))*SIN(RADIANS(90-VLOOKUP(C404,Centerpoints!$A$2:$F$259,5,0)))*COS(RADIANS(VLOOKUP(B404,Centerpoints!$A$2:$F$259,6,0)-VLOOKUP(C404,Centerpoints!$A$2:$F$259,6,0))))*6371,0)</f>
        <v>1178</v>
      </c>
      <c r="E404" t="str">
        <f>IF(ISNA(VLOOKUP(LEFT(A404,LEN(A404)),$N$2:$N$270,1,0)),IF(D404&gt;'Costs and losses lines'!$E$32,"HVDC","HVAC"),"Subsea")</f>
        <v>HVDC</v>
      </c>
      <c r="F404" s="2">
        <f>((HLOOKUP(E404,'Costs and losses lines'!$B$12:$D$14,2,0)*D404)+(HLOOKUP(E404,'Costs and losses lines'!$B$12:$D$14,3,0)*2))*'Costs and losses lines'!$E$24/1000</f>
        <v>463.80950954999997</v>
      </c>
      <c r="G404" s="2">
        <f>ROUND(F404+(F404*0.035*$J$3),0)</f>
        <v>1113</v>
      </c>
      <c r="H404">
        <f>ROUND((HLOOKUP(E404,'Costs and losses lines'!$B$12:$D$17,4,0)/10000*D404)+(HLOOKUP(E404,'Costs and losses lines'!$B$12:$D$16,5,0)/100),3)</f>
        <v>5.3999999999999999E-2</v>
      </c>
      <c r="K404" s="9"/>
    </row>
    <row r="405" spans="1:11" x14ac:dyDescent="0.25">
      <c r="A405" t="s">
        <v>1171</v>
      </c>
      <c r="B405" t="s">
        <v>480</v>
      </c>
      <c r="C405" t="s">
        <v>533</v>
      </c>
      <c r="D405">
        <f>ROUND(ACOS(COS(RADIANS(90-VLOOKUP(B405,Centerpoints!$A$2:$F$259,5,0)))*COS(RADIANS(90-VLOOKUP(C405,Centerpoints!$A$2:$F$259,5,0)))+SIN(RADIANS(90-VLOOKUP(B405,Centerpoints!$A$2:$F$259,5,0)))*SIN(RADIANS(90-VLOOKUP(C405,Centerpoints!$A$2:$F$259,5,0)))*COS(RADIANS(VLOOKUP(B405,Centerpoints!$A$2:$F$259,6,0)-VLOOKUP(C405,Centerpoints!$A$2:$F$259,6,0))))*6371,0)</f>
        <v>1184</v>
      </c>
      <c r="E405" t="str">
        <f>IF(ISNA(VLOOKUP(LEFT(A405,LEN(A405)),$N$2:$N$270,1,0)),IF(D405&gt;'Costs and losses lines'!$E$32,"HVDC","HVAC"),"Subsea")</f>
        <v>HVDC</v>
      </c>
      <c r="F405" s="2">
        <f>((HLOOKUP(E405,'Costs and losses lines'!$B$12:$D$14,2,0)*D405)+(HLOOKUP(E405,'Costs and losses lines'!$B$12:$D$14,3,0)*2))*'Costs and losses lines'!$E$24/1000</f>
        <v>464.92887239999999</v>
      </c>
      <c r="G405" s="2">
        <f>ROUND(F405+(F405*0.035*$J$3),0)</f>
        <v>1116</v>
      </c>
      <c r="H405">
        <f>ROUND((HLOOKUP(E405,'Costs and losses lines'!$B$12:$D$17,4,0)/10000*D405)+(HLOOKUP(E405,'Costs and losses lines'!$B$12:$D$16,5,0)/100),3)</f>
        <v>5.3999999999999999E-2</v>
      </c>
      <c r="K405" s="9"/>
    </row>
    <row r="406" spans="1:11" x14ac:dyDescent="0.25">
      <c r="A406" t="s">
        <v>1172</v>
      </c>
      <c r="B406" t="s">
        <v>457</v>
      </c>
      <c r="C406" t="s">
        <v>480</v>
      </c>
      <c r="D406">
        <f>ROUND(ACOS(COS(RADIANS(90-VLOOKUP(B406,Centerpoints!$A$2:$F$259,5,0)))*COS(RADIANS(90-VLOOKUP(C406,Centerpoints!$A$2:$F$259,5,0)))+SIN(RADIANS(90-VLOOKUP(B406,Centerpoints!$A$2:$F$259,5,0)))*SIN(RADIANS(90-VLOOKUP(C406,Centerpoints!$A$2:$F$259,5,0)))*COS(RADIANS(VLOOKUP(B406,Centerpoints!$A$2:$F$259,6,0)-VLOOKUP(C406,Centerpoints!$A$2:$F$259,6,0))))*6371,0)</f>
        <v>1185</v>
      </c>
      <c r="E406" t="str">
        <f>IF(ISNA(VLOOKUP(LEFT(A406,LEN(A406)),$N$2:$N$270,1,0)),IF(D406&gt;'Costs and losses lines'!$E$32,"HVDC","HVAC"),"Subsea")</f>
        <v>HVDC</v>
      </c>
      <c r="F406" s="2">
        <f>((HLOOKUP(E406,'Costs and losses lines'!$B$12:$D$14,2,0)*D406)+(HLOOKUP(E406,'Costs and losses lines'!$B$12:$D$14,3,0)*2))*'Costs and losses lines'!$E$24/1000</f>
        <v>465.11543287500001</v>
      </c>
      <c r="G406" s="2">
        <f>ROUND(F406+(F406*0.035*$J$3),0)</f>
        <v>1116</v>
      </c>
      <c r="H406">
        <f>ROUND((HLOOKUP(E406,'Costs and losses lines'!$B$12:$D$17,4,0)/10000*D406)+(HLOOKUP(E406,'Costs and losses lines'!$B$12:$D$16,5,0)/100),3)</f>
        <v>5.3999999999999999E-2</v>
      </c>
      <c r="K406" s="9"/>
    </row>
    <row r="407" spans="1:11" x14ac:dyDescent="0.25">
      <c r="A407" t="s">
        <v>733</v>
      </c>
      <c r="B407" t="s">
        <v>493</v>
      </c>
      <c r="C407" t="s">
        <v>499</v>
      </c>
      <c r="D407">
        <f>ROUND(ACOS(COS(RADIANS(90-VLOOKUP(B407,Centerpoints!$A$2:$F$259,5,0)))*COS(RADIANS(90-VLOOKUP(C407,Centerpoints!$A$2:$F$259,5,0)))+SIN(RADIANS(90-VLOOKUP(B407,Centerpoints!$A$2:$F$259,5,0)))*SIN(RADIANS(90-VLOOKUP(C407,Centerpoints!$A$2:$F$259,5,0)))*COS(RADIANS(VLOOKUP(B407,Centerpoints!$A$2:$F$259,6,0)-VLOOKUP(C407,Centerpoints!$A$2:$F$259,6,0))))*6371,0)</f>
        <v>915</v>
      </c>
      <c r="E407" t="str">
        <f>IF(ISNA(VLOOKUP(LEFT(A407,LEN(A407)),$N$2:$N$270,1,0)),IF(D407&gt;'Costs and losses lines'!$E$32,"HVDC","HVAC"),"Subsea")</f>
        <v>Subsea</v>
      </c>
      <c r="F407" s="2">
        <f>((HLOOKUP(E407,'Costs and losses lines'!$B$12:$D$14,2,0)*D407)+(HLOOKUP(E407,'Costs and losses lines'!$B$12:$D$14,3,0)*2))*'Costs and losses lines'!$E$24/1000</f>
        <v>465.49359599999997</v>
      </c>
      <c r="G407" s="2">
        <f>ROUND(F407+(F407*0.035*$J$3),0)</f>
        <v>1117</v>
      </c>
      <c r="H407">
        <f>ROUND((HLOOKUP(E407,'Costs and losses lines'!$B$12:$D$17,4,0)/10000*D407)+(HLOOKUP(E407,'Costs and losses lines'!$B$12:$D$16,5,0)/100),3)</f>
        <v>4.4999999999999998E-2</v>
      </c>
      <c r="K407" s="9"/>
    </row>
    <row r="408" spans="1:11" x14ac:dyDescent="0.25">
      <c r="A408" t="s">
        <v>1173</v>
      </c>
      <c r="B408" t="s">
        <v>579</v>
      </c>
      <c r="C408" t="s">
        <v>587</v>
      </c>
      <c r="D408">
        <f>ROUND(ACOS(COS(RADIANS(90-VLOOKUP(B408,Centerpoints!$A$2:$F$259,5,0)))*COS(RADIANS(90-VLOOKUP(C408,Centerpoints!$A$2:$F$259,5,0)))+SIN(RADIANS(90-VLOOKUP(B408,Centerpoints!$A$2:$F$259,5,0)))*SIN(RADIANS(90-VLOOKUP(C408,Centerpoints!$A$2:$F$259,5,0)))*COS(RADIANS(VLOOKUP(B408,Centerpoints!$A$2:$F$259,6,0)-VLOOKUP(C408,Centerpoints!$A$2:$F$259,6,0))))*6371,0)</f>
        <v>1191</v>
      </c>
      <c r="E408" t="str">
        <f>IF(ISNA(VLOOKUP(LEFT(A408,LEN(A408)),$N$2:$N$270,1,0)),IF(D408&gt;'Costs and losses lines'!$E$32,"HVDC","HVAC"),"Subsea")</f>
        <v>HVDC</v>
      </c>
      <c r="F408" s="2">
        <f>((HLOOKUP(E408,'Costs and losses lines'!$B$12:$D$14,2,0)*D408)+(HLOOKUP(E408,'Costs and losses lines'!$B$12:$D$14,3,0)*2))*'Costs and losses lines'!$E$24/1000</f>
        <v>466.23479572499997</v>
      </c>
      <c r="G408" s="2">
        <f>ROUND(F408+(F408*0.035*$J$3),0)</f>
        <v>1119</v>
      </c>
      <c r="H408">
        <f>ROUND((HLOOKUP(E408,'Costs and losses lines'!$B$12:$D$17,4,0)/10000*D408)+(HLOOKUP(E408,'Costs and losses lines'!$B$12:$D$16,5,0)/100),3)</f>
        <v>5.5E-2</v>
      </c>
      <c r="K408" s="9"/>
    </row>
    <row r="409" spans="1:11" x14ac:dyDescent="0.25">
      <c r="A409" t="s">
        <v>1174</v>
      </c>
      <c r="B409" t="s">
        <v>500</v>
      </c>
      <c r="C409" t="s">
        <v>512</v>
      </c>
      <c r="D409">
        <f>ROUND(ACOS(COS(RADIANS(90-VLOOKUP(B409,Centerpoints!$A$2:$F$259,5,0)))*COS(RADIANS(90-VLOOKUP(C409,Centerpoints!$A$2:$F$259,5,0)))+SIN(RADIANS(90-VLOOKUP(B409,Centerpoints!$A$2:$F$259,5,0)))*SIN(RADIANS(90-VLOOKUP(C409,Centerpoints!$A$2:$F$259,5,0)))*COS(RADIANS(VLOOKUP(B409,Centerpoints!$A$2:$F$259,6,0)-VLOOKUP(C409,Centerpoints!$A$2:$F$259,6,0))))*6371,0)</f>
        <v>1205</v>
      </c>
      <c r="E409" t="str">
        <f>IF(ISNA(VLOOKUP(LEFT(A409,LEN(A409)),$N$2:$N$270,1,0)),IF(D409&gt;'Costs and losses lines'!$E$32,"HVDC","HVAC"),"Subsea")</f>
        <v>HVDC</v>
      </c>
      <c r="F409" s="2">
        <f>((HLOOKUP(E409,'Costs and losses lines'!$B$12:$D$14,2,0)*D409)+(HLOOKUP(E409,'Costs and losses lines'!$B$12:$D$14,3,0)*2))*'Costs and losses lines'!$E$24/1000</f>
        <v>468.84664237499999</v>
      </c>
      <c r="G409" s="2">
        <f>ROUND(F409+(F409*0.035*$J$3),0)</f>
        <v>1125</v>
      </c>
      <c r="H409">
        <f>ROUND((HLOOKUP(E409,'Costs and losses lines'!$B$12:$D$17,4,0)/10000*D409)+(HLOOKUP(E409,'Costs and losses lines'!$B$12:$D$16,5,0)/100),3)</f>
        <v>5.5E-2</v>
      </c>
      <c r="K409" s="9"/>
    </row>
    <row r="410" spans="1:11" x14ac:dyDescent="0.25">
      <c r="A410" t="s">
        <v>1175</v>
      </c>
      <c r="B410" t="s">
        <v>484</v>
      </c>
      <c r="C410" t="s">
        <v>632</v>
      </c>
      <c r="D410">
        <f>ROUND(ACOS(COS(RADIANS(90-VLOOKUP(B410,Centerpoints!$A$2:$F$259,5,0)))*COS(RADIANS(90-VLOOKUP(C410,Centerpoints!$A$2:$F$259,5,0)))+SIN(RADIANS(90-VLOOKUP(B410,Centerpoints!$A$2:$F$259,5,0)))*SIN(RADIANS(90-VLOOKUP(C410,Centerpoints!$A$2:$F$259,5,0)))*COS(RADIANS(VLOOKUP(B410,Centerpoints!$A$2:$F$259,6,0)-VLOOKUP(C410,Centerpoints!$A$2:$F$259,6,0))))*6371,0)</f>
        <v>1211</v>
      </c>
      <c r="E410" t="str">
        <f>IF(ISNA(VLOOKUP(LEFT(A410,LEN(A410)),$N$2:$N$270,1,0)),IF(D410&gt;'Costs and losses lines'!$E$32,"HVDC","HVAC"),"Subsea")</f>
        <v>HVDC</v>
      </c>
      <c r="F410" s="2">
        <f>((HLOOKUP(E410,'Costs and losses lines'!$B$12:$D$14,2,0)*D410)+(HLOOKUP(E410,'Costs and losses lines'!$B$12:$D$14,3,0)*2))*'Costs and losses lines'!$E$24/1000</f>
        <v>469.96600522499995</v>
      </c>
      <c r="G410" s="2">
        <f>ROUND(F410+(F410*0.035*$J$3),0)</f>
        <v>1128</v>
      </c>
      <c r="H410">
        <f>ROUND((HLOOKUP(E410,'Costs and losses lines'!$B$12:$D$17,4,0)/10000*D410)+(HLOOKUP(E410,'Costs and losses lines'!$B$12:$D$16,5,0)/100),3)</f>
        <v>5.5E-2</v>
      </c>
      <c r="K410" s="9"/>
    </row>
    <row r="411" spans="1:11" x14ac:dyDescent="0.25">
      <c r="A411" t="s">
        <v>1176</v>
      </c>
      <c r="B411" t="s">
        <v>576</v>
      </c>
      <c r="C411" t="s">
        <v>639</v>
      </c>
      <c r="D411">
        <f>ROUND(ACOS(COS(RADIANS(90-VLOOKUP(B411,Centerpoints!$A$2:$F$259,5,0)))*COS(RADIANS(90-VLOOKUP(C411,Centerpoints!$A$2:$F$259,5,0)))+SIN(RADIANS(90-VLOOKUP(B411,Centerpoints!$A$2:$F$259,5,0)))*SIN(RADIANS(90-VLOOKUP(C411,Centerpoints!$A$2:$F$259,5,0)))*COS(RADIANS(VLOOKUP(B411,Centerpoints!$A$2:$F$259,6,0)-VLOOKUP(C411,Centerpoints!$A$2:$F$259,6,0))))*6371,0)</f>
        <v>1227</v>
      </c>
      <c r="E411" t="str">
        <f>IF(ISNA(VLOOKUP(LEFT(A411,LEN(A411)),$N$2:$N$270,1,0)),IF(D411&gt;'Costs and losses lines'!$E$32,"HVDC","HVAC"),"Subsea")</f>
        <v>HVDC</v>
      </c>
      <c r="F411" s="2">
        <f>((HLOOKUP(E411,'Costs and losses lines'!$B$12:$D$14,2,0)*D411)+(HLOOKUP(E411,'Costs and losses lines'!$B$12:$D$14,3,0)*2))*'Costs and losses lines'!$E$24/1000</f>
        <v>472.95097282500001</v>
      </c>
      <c r="G411" s="2">
        <f>ROUND(F411+(F411*0.035*$J$3),0)</f>
        <v>1135</v>
      </c>
      <c r="H411">
        <f>ROUND((HLOOKUP(E411,'Costs and losses lines'!$B$12:$D$17,4,0)/10000*D411)+(HLOOKUP(E411,'Costs and losses lines'!$B$12:$D$16,5,0)/100),3)</f>
        <v>5.6000000000000001E-2</v>
      </c>
      <c r="K411" s="9"/>
    </row>
    <row r="412" spans="1:11" x14ac:dyDescent="0.25">
      <c r="A412" t="s">
        <v>1177</v>
      </c>
      <c r="B412" t="s">
        <v>573</v>
      </c>
      <c r="C412" t="s">
        <v>576</v>
      </c>
      <c r="D412">
        <f>ROUND(ACOS(COS(RADIANS(90-VLOOKUP(B412,Centerpoints!$A$2:$F$259,5,0)))*COS(RADIANS(90-VLOOKUP(C412,Centerpoints!$A$2:$F$259,5,0)))+SIN(RADIANS(90-VLOOKUP(B412,Centerpoints!$A$2:$F$259,5,0)))*SIN(RADIANS(90-VLOOKUP(C412,Centerpoints!$A$2:$F$259,5,0)))*COS(RADIANS(VLOOKUP(B412,Centerpoints!$A$2:$F$259,6,0)-VLOOKUP(C412,Centerpoints!$A$2:$F$259,6,0))))*6371,0)</f>
        <v>1231</v>
      </c>
      <c r="E412" t="str">
        <f>IF(ISNA(VLOOKUP(LEFT(A412,LEN(A412)),$N$2:$N$270,1,0)),IF(D412&gt;'Costs and losses lines'!$E$32,"HVDC","HVAC"),"Subsea")</f>
        <v>HVDC</v>
      </c>
      <c r="F412" s="2">
        <f>((HLOOKUP(E412,'Costs and losses lines'!$B$12:$D$14,2,0)*D412)+(HLOOKUP(E412,'Costs and losses lines'!$B$12:$D$14,3,0)*2))*'Costs and losses lines'!$E$24/1000</f>
        <v>473.69721472499998</v>
      </c>
      <c r="G412" s="2">
        <f>ROUND(F412+(F412*0.035*$J$3),0)</f>
        <v>1137</v>
      </c>
      <c r="H412">
        <f>ROUND((HLOOKUP(E412,'Costs and losses lines'!$B$12:$D$17,4,0)/10000*D412)+(HLOOKUP(E412,'Costs and losses lines'!$B$12:$D$16,5,0)/100),3)</f>
        <v>5.6000000000000001E-2</v>
      </c>
      <c r="K412" s="9"/>
    </row>
    <row r="413" spans="1:11" x14ac:dyDescent="0.25">
      <c r="A413" t="s">
        <v>1178</v>
      </c>
      <c r="B413" t="s">
        <v>566</v>
      </c>
      <c r="C413" t="s">
        <v>544</v>
      </c>
      <c r="D413">
        <f>ROUND(ACOS(COS(RADIANS(90-VLOOKUP(B413,Centerpoints!$A$2:$F$259,5,0)))*COS(RADIANS(90-VLOOKUP(C413,Centerpoints!$A$2:$F$259,5,0)))+SIN(RADIANS(90-VLOOKUP(B413,Centerpoints!$A$2:$F$259,5,0)))*SIN(RADIANS(90-VLOOKUP(C413,Centerpoints!$A$2:$F$259,5,0)))*COS(RADIANS(VLOOKUP(B413,Centerpoints!$A$2:$F$259,6,0)-VLOOKUP(C413,Centerpoints!$A$2:$F$259,6,0))))*6371,0)</f>
        <v>1238</v>
      </c>
      <c r="E413" t="str">
        <f>IF(ISNA(VLOOKUP(LEFT(A413,LEN(A413)),$N$2:$N$270,1,0)),IF(D413&gt;'Costs and losses lines'!$E$32,"HVDC","HVAC"),"Subsea")</f>
        <v>HVDC</v>
      </c>
      <c r="F413" s="2">
        <f>((HLOOKUP(E413,'Costs and losses lines'!$B$12:$D$14,2,0)*D413)+(HLOOKUP(E413,'Costs and losses lines'!$B$12:$D$14,3,0)*2))*'Costs and losses lines'!$E$24/1000</f>
        <v>475.00313805000002</v>
      </c>
      <c r="G413" s="2">
        <f>ROUND(F413+(F413*0.035*$J$3),0)</f>
        <v>1140</v>
      </c>
      <c r="H413">
        <f>ROUND((HLOOKUP(E413,'Costs and losses lines'!$B$12:$D$17,4,0)/10000*D413)+(HLOOKUP(E413,'Costs and losses lines'!$B$12:$D$16,5,0)/100),3)</f>
        <v>5.6000000000000001E-2</v>
      </c>
      <c r="K413" s="9"/>
    </row>
    <row r="414" spans="1:11" x14ac:dyDescent="0.25">
      <c r="A414" t="s">
        <v>1179</v>
      </c>
      <c r="B414" t="s">
        <v>489</v>
      </c>
      <c r="C414" t="s">
        <v>549</v>
      </c>
      <c r="D414">
        <f>ROUND(ACOS(COS(RADIANS(90-VLOOKUP(B414,Centerpoints!$A$2:$F$259,5,0)))*COS(RADIANS(90-VLOOKUP(C414,Centerpoints!$A$2:$F$259,5,0)))+SIN(RADIANS(90-VLOOKUP(B414,Centerpoints!$A$2:$F$259,5,0)))*SIN(RADIANS(90-VLOOKUP(C414,Centerpoints!$A$2:$F$259,5,0)))*COS(RADIANS(VLOOKUP(B414,Centerpoints!$A$2:$F$259,6,0)-VLOOKUP(C414,Centerpoints!$A$2:$F$259,6,0))))*6371,0)</f>
        <v>1251</v>
      </c>
      <c r="E414" t="str">
        <f>IF(ISNA(VLOOKUP(LEFT(A414,LEN(A414)),$N$2:$N$270,1,0)),IF(D414&gt;'Costs and losses lines'!$E$32,"HVDC","HVAC"),"Subsea")</f>
        <v>HVDC</v>
      </c>
      <c r="F414" s="2">
        <f>((HLOOKUP(E414,'Costs and losses lines'!$B$12:$D$14,2,0)*D414)+(HLOOKUP(E414,'Costs and losses lines'!$B$12:$D$14,3,0)*2))*'Costs and losses lines'!$E$24/1000</f>
        <v>477.42842422499996</v>
      </c>
      <c r="G414" s="2">
        <f>ROUND(F414+(F414*0.035*$J$3),0)</f>
        <v>1146</v>
      </c>
      <c r="H414">
        <f>ROUND((HLOOKUP(E414,'Costs and losses lines'!$B$12:$D$17,4,0)/10000*D414)+(HLOOKUP(E414,'Costs and losses lines'!$B$12:$D$16,5,0)/100),3)</f>
        <v>5.7000000000000002E-2</v>
      </c>
      <c r="K414" s="9"/>
    </row>
    <row r="415" spans="1:11" x14ac:dyDescent="0.25">
      <c r="A415" t="s">
        <v>1180</v>
      </c>
      <c r="B415" t="s">
        <v>600</v>
      </c>
      <c r="C415" t="s">
        <v>605</v>
      </c>
      <c r="D415">
        <f>ROUND(ACOS(COS(RADIANS(90-VLOOKUP(B415,Centerpoints!$A$2:$F$259,5,0)))*COS(RADIANS(90-VLOOKUP(C415,Centerpoints!$A$2:$F$259,5,0)))+SIN(RADIANS(90-VLOOKUP(B415,Centerpoints!$A$2:$F$259,5,0)))*SIN(RADIANS(90-VLOOKUP(C415,Centerpoints!$A$2:$F$259,5,0)))*COS(RADIANS(VLOOKUP(B415,Centerpoints!$A$2:$F$259,6,0)-VLOOKUP(C415,Centerpoints!$A$2:$F$259,6,0))))*6371,0)</f>
        <v>1251</v>
      </c>
      <c r="E415" t="str">
        <f>IF(ISNA(VLOOKUP(LEFT(A415,LEN(A415)),$N$2:$N$270,1,0)),IF(D415&gt;'Costs and losses lines'!$E$32,"HVDC","HVAC"),"Subsea")</f>
        <v>HVDC</v>
      </c>
      <c r="F415" s="2">
        <f>((HLOOKUP(E415,'Costs and losses lines'!$B$12:$D$14,2,0)*D415)+(HLOOKUP(E415,'Costs and losses lines'!$B$12:$D$14,3,0)*2))*'Costs and losses lines'!$E$24/1000</f>
        <v>477.42842422499996</v>
      </c>
      <c r="G415" s="2">
        <f>ROUND(F415+(F415*0.035*$J$3),0)</f>
        <v>1146</v>
      </c>
      <c r="H415">
        <f>ROUND((HLOOKUP(E415,'Costs and losses lines'!$B$12:$D$17,4,0)/10000*D415)+(HLOOKUP(E415,'Costs and losses lines'!$B$12:$D$16,5,0)/100),3)</f>
        <v>5.7000000000000002E-2</v>
      </c>
      <c r="K415" s="9"/>
    </row>
    <row r="416" spans="1:11" x14ac:dyDescent="0.25">
      <c r="A416" t="s">
        <v>1181</v>
      </c>
      <c r="B416" t="s">
        <v>605</v>
      </c>
      <c r="C416" t="s">
        <v>609</v>
      </c>
      <c r="D416">
        <f>ROUND(ACOS(COS(RADIANS(90-VLOOKUP(B416,Centerpoints!$A$2:$F$259,5,0)))*COS(RADIANS(90-VLOOKUP(C416,Centerpoints!$A$2:$F$259,5,0)))+SIN(RADIANS(90-VLOOKUP(B416,Centerpoints!$A$2:$F$259,5,0)))*SIN(RADIANS(90-VLOOKUP(C416,Centerpoints!$A$2:$F$259,5,0)))*COS(RADIANS(VLOOKUP(B416,Centerpoints!$A$2:$F$259,6,0)-VLOOKUP(C416,Centerpoints!$A$2:$F$259,6,0))))*6371,0)</f>
        <v>1251</v>
      </c>
      <c r="E416" t="str">
        <f>IF(ISNA(VLOOKUP(LEFT(A416,LEN(A416)),$N$2:$N$270,1,0)),IF(D416&gt;'Costs and losses lines'!$E$32,"HVDC","HVAC"),"Subsea")</f>
        <v>HVDC</v>
      </c>
      <c r="F416" s="2">
        <f>((HLOOKUP(E416,'Costs and losses lines'!$B$12:$D$14,2,0)*D416)+(HLOOKUP(E416,'Costs and losses lines'!$B$12:$D$14,3,0)*2))*'Costs and losses lines'!$E$24/1000</f>
        <v>477.42842422499996</v>
      </c>
      <c r="G416" s="2">
        <f>ROUND(F416+(F416*0.035*$J$3),0)</f>
        <v>1146</v>
      </c>
      <c r="H416">
        <f>ROUND((HLOOKUP(E416,'Costs and losses lines'!$B$12:$D$17,4,0)/10000*D416)+(HLOOKUP(E416,'Costs and losses lines'!$B$12:$D$16,5,0)/100),3)</f>
        <v>5.7000000000000002E-2</v>
      </c>
      <c r="K416" s="9"/>
    </row>
    <row r="417" spans="1:11" x14ac:dyDescent="0.25">
      <c r="A417" t="s">
        <v>1182</v>
      </c>
      <c r="B417" t="s">
        <v>599</v>
      </c>
      <c r="C417" t="s">
        <v>605</v>
      </c>
      <c r="D417">
        <f>ROUND(ACOS(COS(RADIANS(90-VLOOKUP(B417,Centerpoints!$A$2:$F$259,5,0)))*COS(RADIANS(90-VLOOKUP(C417,Centerpoints!$A$2:$F$259,5,0)))+SIN(RADIANS(90-VLOOKUP(B417,Centerpoints!$A$2:$F$259,5,0)))*SIN(RADIANS(90-VLOOKUP(C417,Centerpoints!$A$2:$F$259,5,0)))*COS(RADIANS(VLOOKUP(B417,Centerpoints!$A$2:$F$259,6,0)-VLOOKUP(C417,Centerpoints!$A$2:$F$259,6,0))))*6371,0)</f>
        <v>1259</v>
      </c>
      <c r="E417" t="str">
        <f>IF(ISNA(VLOOKUP(LEFT(A417,LEN(A417)),$N$2:$N$270,1,0)),IF(D417&gt;'Costs and losses lines'!$E$32,"HVDC","HVAC"),"Subsea")</f>
        <v>HVDC</v>
      </c>
      <c r="F417" s="2">
        <f>((HLOOKUP(E417,'Costs and losses lines'!$B$12:$D$14,2,0)*D417)+(HLOOKUP(E417,'Costs and losses lines'!$B$12:$D$14,3,0)*2))*'Costs and losses lines'!$E$24/1000</f>
        <v>478.92090802500002</v>
      </c>
      <c r="G417" s="2">
        <f>ROUND(F417+(F417*0.035*$J$3),0)</f>
        <v>1149</v>
      </c>
      <c r="H417">
        <f>ROUND((HLOOKUP(E417,'Costs and losses lines'!$B$12:$D$17,4,0)/10000*D417)+(HLOOKUP(E417,'Costs and losses lines'!$B$12:$D$16,5,0)/100),3)</f>
        <v>5.7000000000000002E-2</v>
      </c>
      <c r="K417" s="9"/>
    </row>
    <row r="418" spans="1:11" x14ac:dyDescent="0.25">
      <c r="A418" t="s">
        <v>1183</v>
      </c>
      <c r="B418" t="s">
        <v>568</v>
      </c>
      <c r="C418" t="s">
        <v>573</v>
      </c>
      <c r="D418">
        <f>ROUND(ACOS(COS(RADIANS(90-VLOOKUP(B418,Centerpoints!$A$2:$F$259,5,0)))*COS(RADIANS(90-VLOOKUP(C418,Centerpoints!$A$2:$F$259,5,0)))+SIN(RADIANS(90-VLOOKUP(B418,Centerpoints!$A$2:$F$259,5,0)))*SIN(RADIANS(90-VLOOKUP(C418,Centerpoints!$A$2:$F$259,5,0)))*COS(RADIANS(VLOOKUP(B418,Centerpoints!$A$2:$F$259,6,0)-VLOOKUP(C418,Centerpoints!$A$2:$F$259,6,0))))*6371,0)</f>
        <v>1263</v>
      </c>
      <c r="E418" t="str">
        <f>IF(ISNA(VLOOKUP(LEFT(A418,LEN(A418)),$N$2:$N$270,1,0)),IF(D418&gt;'Costs and losses lines'!$E$32,"HVDC","HVAC"),"Subsea")</f>
        <v>HVDC</v>
      </c>
      <c r="F418" s="2">
        <f>((HLOOKUP(E418,'Costs and losses lines'!$B$12:$D$14,2,0)*D418)+(HLOOKUP(E418,'Costs and losses lines'!$B$12:$D$14,3,0)*2))*'Costs and losses lines'!$E$24/1000</f>
        <v>479.66714992499999</v>
      </c>
      <c r="G418" s="2">
        <f>ROUND(F418+(F418*0.035*$J$3),0)</f>
        <v>1151</v>
      </c>
      <c r="H418">
        <f>ROUND((HLOOKUP(E418,'Costs and losses lines'!$B$12:$D$17,4,0)/10000*D418)+(HLOOKUP(E418,'Costs and losses lines'!$B$12:$D$16,5,0)/100),3)</f>
        <v>5.7000000000000002E-2</v>
      </c>
      <c r="K418" s="9"/>
    </row>
    <row r="419" spans="1:11" x14ac:dyDescent="0.25">
      <c r="A419" t="s">
        <v>1184</v>
      </c>
      <c r="B419" t="s">
        <v>576</v>
      </c>
      <c r="C419" t="s">
        <v>637</v>
      </c>
      <c r="D419">
        <f>ROUND(ACOS(COS(RADIANS(90-VLOOKUP(B419,Centerpoints!$A$2:$F$259,5,0)))*COS(RADIANS(90-VLOOKUP(C419,Centerpoints!$A$2:$F$259,5,0)))+SIN(RADIANS(90-VLOOKUP(B419,Centerpoints!$A$2:$F$259,5,0)))*SIN(RADIANS(90-VLOOKUP(C419,Centerpoints!$A$2:$F$259,5,0)))*COS(RADIANS(VLOOKUP(B419,Centerpoints!$A$2:$F$259,6,0)-VLOOKUP(C419,Centerpoints!$A$2:$F$259,6,0))))*6371,0)</f>
        <v>1267</v>
      </c>
      <c r="E419" t="str">
        <f>IF(ISNA(VLOOKUP(LEFT(A419,LEN(A419)),$N$2:$N$270,1,0)),IF(D419&gt;'Costs and losses lines'!$E$32,"HVDC","HVAC"),"Subsea")</f>
        <v>HVDC</v>
      </c>
      <c r="F419" s="2">
        <f>((HLOOKUP(E419,'Costs and losses lines'!$B$12:$D$14,2,0)*D419)+(HLOOKUP(E419,'Costs and losses lines'!$B$12:$D$14,3,0)*2))*'Costs and losses lines'!$E$24/1000</f>
        <v>480.41339182500002</v>
      </c>
      <c r="G419" s="2">
        <f>ROUND(F419+(F419*0.035*$J$3),0)</f>
        <v>1153</v>
      </c>
      <c r="H419">
        <f>ROUND((HLOOKUP(E419,'Costs and losses lines'!$B$12:$D$17,4,0)/10000*D419)+(HLOOKUP(E419,'Costs and losses lines'!$B$12:$D$16,5,0)/100),3)</f>
        <v>5.7000000000000002E-2</v>
      </c>
      <c r="K419" s="9"/>
    </row>
    <row r="420" spans="1:11" x14ac:dyDescent="0.25">
      <c r="A420" t="s">
        <v>1185</v>
      </c>
      <c r="B420" t="s">
        <v>598</v>
      </c>
      <c r="C420" t="s">
        <v>601</v>
      </c>
      <c r="D420">
        <f>ROUND(ACOS(COS(RADIANS(90-VLOOKUP(B420,Centerpoints!$A$2:$F$259,5,0)))*COS(RADIANS(90-VLOOKUP(C420,Centerpoints!$A$2:$F$259,5,0)))+SIN(RADIANS(90-VLOOKUP(B420,Centerpoints!$A$2:$F$259,5,0)))*SIN(RADIANS(90-VLOOKUP(C420,Centerpoints!$A$2:$F$259,5,0)))*COS(RADIANS(VLOOKUP(B420,Centerpoints!$A$2:$F$259,6,0)-VLOOKUP(C420,Centerpoints!$A$2:$F$259,6,0))))*6371,0)</f>
        <v>1270</v>
      </c>
      <c r="E420" t="str">
        <f>IF(ISNA(VLOOKUP(LEFT(A420,LEN(A420)),$N$2:$N$270,1,0)),IF(D420&gt;'Costs and losses lines'!$E$32,"HVDC","HVAC"),"Subsea")</f>
        <v>HVDC</v>
      </c>
      <c r="F420" s="2">
        <f>((HLOOKUP(E420,'Costs and losses lines'!$B$12:$D$14,2,0)*D420)+(HLOOKUP(E420,'Costs and losses lines'!$B$12:$D$14,3,0)*2))*'Costs and losses lines'!$E$24/1000</f>
        <v>480.97307324999997</v>
      </c>
      <c r="G420" s="2">
        <f>ROUND(F420+(F420*0.035*$J$3),0)</f>
        <v>1154</v>
      </c>
      <c r="H420">
        <f>ROUND((HLOOKUP(E420,'Costs and losses lines'!$B$12:$D$17,4,0)/10000*D420)+(HLOOKUP(E420,'Costs and losses lines'!$B$12:$D$16,5,0)/100),3)</f>
        <v>5.7000000000000002E-2</v>
      </c>
      <c r="K420" s="9"/>
    </row>
    <row r="421" spans="1:11" x14ac:dyDescent="0.25">
      <c r="A421" t="s">
        <v>1186</v>
      </c>
      <c r="B421" t="s">
        <v>608</v>
      </c>
      <c r="C421" t="s">
        <v>626</v>
      </c>
      <c r="D421">
        <f>ROUND(ACOS(COS(RADIANS(90-VLOOKUP(B421,Centerpoints!$A$2:$F$259,5,0)))*COS(RADIANS(90-VLOOKUP(C421,Centerpoints!$A$2:$F$259,5,0)))+SIN(RADIANS(90-VLOOKUP(B421,Centerpoints!$A$2:$F$259,5,0)))*SIN(RADIANS(90-VLOOKUP(C421,Centerpoints!$A$2:$F$259,5,0)))*COS(RADIANS(VLOOKUP(B421,Centerpoints!$A$2:$F$259,6,0)-VLOOKUP(C421,Centerpoints!$A$2:$F$259,6,0))))*6371,0)</f>
        <v>1291</v>
      </c>
      <c r="E421" t="str">
        <f>IF(ISNA(VLOOKUP(LEFT(A421,LEN(A421)),$N$2:$N$270,1,0)),IF(D421&gt;'Costs and losses lines'!$E$32,"HVDC","HVAC"),"Subsea")</f>
        <v>HVDC</v>
      </c>
      <c r="F421" s="2">
        <f>((HLOOKUP(E421,'Costs and losses lines'!$B$12:$D$14,2,0)*D421)+(HLOOKUP(E421,'Costs and losses lines'!$B$12:$D$14,3,0)*2))*'Costs and losses lines'!$E$24/1000</f>
        <v>484.89084322499997</v>
      </c>
      <c r="G421" s="2">
        <f>ROUND(F421+(F421*0.035*$J$3),0)</f>
        <v>1164</v>
      </c>
      <c r="H421">
        <f>ROUND((HLOOKUP(E421,'Costs and losses lines'!$B$12:$D$17,4,0)/10000*D421)+(HLOOKUP(E421,'Costs and losses lines'!$B$12:$D$16,5,0)/100),3)</f>
        <v>5.8000000000000003E-2</v>
      </c>
      <c r="K421" s="9"/>
    </row>
    <row r="422" spans="1:11" x14ac:dyDescent="0.25">
      <c r="A422" t="s">
        <v>1187</v>
      </c>
      <c r="B422" t="s">
        <v>558</v>
      </c>
      <c r="C422" t="s">
        <v>564</v>
      </c>
      <c r="D422">
        <f>ROUND(ACOS(COS(RADIANS(90-VLOOKUP(B422,Centerpoints!$A$2:$F$259,5,0)))*COS(RADIANS(90-VLOOKUP(C422,Centerpoints!$A$2:$F$259,5,0)))+SIN(RADIANS(90-VLOOKUP(B422,Centerpoints!$A$2:$F$259,5,0)))*SIN(RADIANS(90-VLOOKUP(C422,Centerpoints!$A$2:$F$259,5,0)))*COS(RADIANS(VLOOKUP(B422,Centerpoints!$A$2:$F$259,6,0)-VLOOKUP(C422,Centerpoints!$A$2:$F$259,6,0))))*6371,0)</f>
        <v>1293</v>
      </c>
      <c r="E422" t="str">
        <f>IF(ISNA(VLOOKUP(LEFT(A422,LEN(A422)),$N$2:$N$270,1,0)),IF(D422&gt;'Costs and losses lines'!$E$32,"HVDC","HVAC"),"Subsea")</f>
        <v>HVDC</v>
      </c>
      <c r="F422" s="2">
        <f>((HLOOKUP(E422,'Costs and losses lines'!$B$12:$D$14,2,0)*D422)+(HLOOKUP(E422,'Costs and losses lines'!$B$12:$D$14,3,0)*2))*'Costs and losses lines'!$E$24/1000</f>
        <v>485.26396417499996</v>
      </c>
      <c r="G422" s="2">
        <f>ROUND(F422+(F422*0.035*$J$3),0)</f>
        <v>1165</v>
      </c>
      <c r="H422">
        <f>ROUND((HLOOKUP(E422,'Costs and losses lines'!$B$12:$D$17,4,0)/10000*D422)+(HLOOKUP(E422,'Costs and losses lines'!$B$12:$D$16,5,0)/100),3)</f>
        <v>5.8000000000000003E-2</v>
      </c>
      <c r="K422" s="9"/>
    </row>
    <row r="423" spans="1:11" x14ac:dyDescent="0.25">
      <c r="A423" t="s">
        <v>1188</v>
      </c>
      <c r="B423" t="s">
        <v>611</v>
      </c>
      <c r="C423" t="s">
        <v>613</v>
      </c>
      <c r="D423">
        <f>ROUND(ACOS(COS(RADIANS(90-VLOOKUP(B423,Centerpoints!$A$2:$F$259,5,0)))*COS(RADIANS(90-VLOOKUP(C423,Centerpoints!$A$2:$F$259,5,0)))+SIN(RADIANS(90-VLOOKUP(B423,Centerpoints!$A$2:$F$259,5,0)))*SIN(RADIANS(90-VLOOKUP(C423,Centerpoints!$A$2:$F$259,5,0)))*COS(RADIANS(VLOOKUP(B423,Centerpoints!$A$2:$F$259,6,0)-VLOOKUP(C423,Centerpoints!$A$2:$F$259,6,0))))*6371,0)</f>
        <v>1306</v>
      </c>
      <c r="E423" t="str">
        <f>IF(ISNA(VLOOKUP(LEFT(A423,LEN(A423)),$N$2:$N$270,1,0)),IF(D423&gt;'Costs and losses lines'!$E$32,"HVDC","HVAC"),"Subsea")</f>
        <v>HVDC</v>
      </c>
      <c r="F423" s="2">
        <f>((HLOOKUP(E423,'Costs and losses lines'!$B$12:$D$14,2,0)*D423)+(HLOOKUP(E423,'Costs and losses lines'!$B$12:$D$14,3,0)*2))*'Costs and losses lines'!$E$24/1000</f>
        <v>487.68925035000001</v>
      </c>
      <c r="G423" s="2">
        <f>ROUND(F423+(F423*0.035*$J$3),0)</f>
        <v>1170</v>
      </c>
      <c r="H423">
        <f>ROUND((HLOOKUP(E423,'Costs and losses lines'!$B$12:$D$17,4,0)/10000*D423)+(HLOOKUP(E423,'Costs and losses lines'!$B$12:$D$16,5,0)/100),3)</f>
        <v>5.8999999999999997E-2</v>
      </c>
      <c r="K423" s="9"/>
    </row>
    <row r="424" spans="1:11" x14ac:dyDescent="0.25">
      <c r="A424" t="s">
        <v>1189</v>
      </c>
      <c r="B424" t="s">
        <v>400</v>
      </c>
      <c r="C424" t="s">
        <v>538</v>
      </c>
      <c r="D424">
        <f>ROUND(ACOS(COS(RADIANS(90-VLOOKUP(B424,Centerpoints!$A$2:$F$259,5,0)))*COS(RADIANS(90-VLOOKUP(C424,Centerpoints!$A$2:$F$259,5,0)))+SIN(RADIANS(90-VLOOKUP(B424,Centerpoints!$A$2:$F$259,5,0)))*SIN(RADIANS(90-VLOOKUP(C424,Centerpoints!$A$2:$F$259,5,0)))*COS(RADIANS(VLOOKUP(B424,Centerpoints!$A$2:$F$259,6,0)-VLOOKUP(C424,Centerpoints!$A$2:$F$259,6,0))))*6371,0)</f>
        <v>1310</v>
      </c>
      <c r="E424" t="str">
        <f>IF(ISNA(VLOOKUP(LEFT(A424,LEN(A424)),$N$2:$N$270,1,0)),IF(D424&gt;'Costs and losses lines'!$E$32,"HVDC","HVAC"),"Subsea")</f>
        <v>HVDC</v>
      </c>
      <c r="F424" s="2">
        <f>((HLOOKUP(E424,'Costs and losses lines'!$B$12:$D$14,2,0)*D424)+(HLOOKUP(E424,'Costs and losses lines'!$B$12:$D$14,3,0)*2))*'Costs and losses lines'!$E$24/1000</f>
        <v>488.43549225000004</v>
      </c>
      <c r="G424" s="2">
        <f>ROUND(F424+(F424*0.035*$J$3),0)</f>
        <v>1172</v>
      </c>
      <c r="H424">
        <f>ROUND((HLOOKUP(E424,'Costs and losses lines'!$B$12:$D$17,4,0)/10000*D424)+(HLOOKUP(E424,'Costs and losses lines'!$B$12:$D$16,5,0)/100),3)</f>
        <v>5.8999999999999997E-2</v>
      </c>
      <c r="K424" s="9"/>
    </row>
    <row r="425" spans="1:11" x14ac:dyDescent="0.25">
      <c r="A425" t="s">
        <v>1190</v>
      </c>
      <c r="B425" t="s">
        <v>445</v>
      </c>
      <c r="C425" t="s">
        <v>538</v>
      </c>
      <c r="D425">
        <f>ROUND(ACOS(COS(RADIANS(90-VLOOKUP(B425,Centerpoints!$A$2:$F$259,5,0)))*COS(RADIANS(90-VLOOKUP(C425,Centerpoints!$A$2:$F$259,5,0)))+SIN(RADIANS(90-VLOOKUP(B425,Centerpoints!$A$2:$F$259,5,0)))*SIN(RADIANS(90-VLOOKUP(C425,Centerpoints!$A$2:$F$259,5,0)))*COS(RADIANS(VLOOKUP(B425,Centerpoints!$A$2:$F$259,6,0)-VLOOKUP(C425,Centerpoints!$A$2:$F$259,6,0))))*6371,0)</f>
        <v>1316</v>
      </c>
      <c r="E425" t="str">
        <f>IF(ISNA(VLOOKUP(LEFT(A425,LEN(A425)),$N$2:$N$270,1,0)),IF(D425&gt;'Costs and losses lines'!$E$32,"HVDC","HVAC"),"Subsea")</f>
        <v>HVDC</v>
      </c>
      <c r="F425" s="2">
        <f>((HLOOKUP(E425,'Costs and losses lines'!$B$12:$D$14,2,0)*D425)+(HLOOKUP(E425,'Costs and losses lines'!$B$12:$D$14,3,0)*2))*'Costs and losses lines'!$E$24/1000</f>
        <v>489.5548551</v>
      </c>
      <c r="G425" s="2">
        <f>ROUND(F425+(F425*0.035*$J$3),0)</f>
        <v>1175</v>
      </c>
      <c r="H425">
        <f>ROUND((HLOOKUP(E425,'Costs and losses lines'!$B$12:$D$17,4,0)/10000*D425)+(HLOOKUP(E425,'Costs and losses lines'!$B$12:$D$16,5,0)/100),3)</f>
        <v>5.8999999999999997E-2</v>
      </c>
      <c r="K425" s="9"/>
    </row>
    <row r="426" spans="1:11" x14ac:dyDescent="0.25">
      <c r="A426" t="s">
        <v>1191</v>
      </c>
      <c r="B426" t="s">
        <v>584</v>
      </c>
      <c r="C426" t="s">
        <v>594</v>
      </c>
      <c r="D426">
        <f>ROUND(ACOS(COS(RADIANS(90-VLOOKUP(B426,Centerpoints!$A$2:$F$259,5,0)))*COS(RADIANS(90-VLOOKUP(C426,Centerpoints!$A$2:$F$259,5,0)))+SIN(RADIANS(90-VLOOKUP(B426,Centerpoints!$A$2:$F$259,5,0)))*SIN(RADIANS(90-VLOOKUP(C426,Centerpoints!$A$2:$F$259,5,0)))*COS(RADIANS(VLOOKUP(B426,Centerpoints!$A$2:$F$259,6,0)-VLOOKUP(C426,Centerpoints!$A$2:$F$259,6,0))))*6371,0)</f>
        <v>1317</v>
      </c>
      <c r="E426" t="str">
        <f>IF(ISNA(VLOOKUP(LEFT(A426,LEN(A426)),$N$2:$N$270,1,0)),IF(D426&gt;'Costs and losses lines'!$E$32,"HVDC","HVAC"),"Subsea")</f>
        <v>HVDC</v>
      </c>
      <c r="F426" s="2">
        <f>((HLOOKUP(E426,'Costs and losses lines'!$B$12:$D$14,2,0)*D426)+(HLOOKUP(E426,'Costs and losses lines'!$B$12:$D$14,3,0)*2))*'Costs and losses lines'!$E$24/1000</f>
        <v>489.74141557500002</v>
      </c>
      <c r="G426" s="2">
        <f>ROUND(F426+(F426*0.035*$J$3),0)</f>
        <v>1175</v>
      </c>
      <c r="H426">
        <f>ROUND((HLOOKUP(E426,'Costs and losses lines'!$B$12:$D$17,4,0)/10000*D426)+(HLOOKUP(E426,'Costs and losses lines'!$B$12:$D$16,5,0)/100),3)</f>
        <v>5.8999999999999997E-2</v>
      </c>
      <c r="K426" s="9"/>
    </row>
    <row r="427" spans="1:11" x14ac:dyDescent="0.25">
      <c r="A427" t="s">
        <v>1192</v>
      </c>
      <c r="B427" t="s">
        <v>464</v>
      </c>
      <c r="C427" t="s">
        <v>512</v>
      </c>
      <c r="D427">
        <f>ROUND(ACOS(COS(RADIANS(90-VLOOKUP(B427,Centerpoints!$A$2:$F$259,5,0)))*COS(RADIANS(90-VLOOKUP(C427,Centerpoints!$A$2:$F$259,5,0)))+SIN(RADIANS(90-VLOOKUP(B427,Centerpoints!$A$2:$F$259,5,0)))*SIN(RADIANS(90-VLOOKUP(C427,Centerpoints!$A$2:$F$259,5,0)))*COS(RADIANS(VLOOKUP(B427,Centerpoints!$A$2:$F$259,6,0)-VLOOKUP(C427,Centerpoints!$A$2:$F$259,6,0))))*6371,0)</f>
        <v>1335</v>
      </c>
      <c r="E427" t="str">
        <f>IF(ISNA(VLOOKUP(LEFT(A427,LEN(A427)),$N$2:$N$270,1,0)),IF(D427&gt;'Costs and losses lines'!$E$32,"HVDC","HVAC"),"Subsea")</f>
        <v>HVDC</v>
      </c>
      <c r="F427" s="2">
        <f>((HLOOKUP(E427,'Costs and losses lines'!$B$12:$D$14,2,0)*D427)+(HLOOKUP(E427,'Costs and losses lines'!$B$12:$D$14,3,0)*2))*'Costs and losses lines'!$E$24/1000</f>
        <v>493.09950412499995</v>
      </c>
      <c r="G427" s="2">
        <f>ROUND(F427+(F427*0.035*$J$3),0)</f>
        <v>1183</v>
      </c>
      <c r="H427">
        <f>ROUND((HLOOKUP(E427,'Costs and losses lines'!$B$12:$D$17,4,0)/10000*D427)+(HLOOKUP(E427,'Costs and losses lines'!$B$12:$D$16,5,0)/100),3)</f>
        <v>0.06</v>
      </c>
      <c r="K427" s="9"/>
    </row>
    <row r="428" spans="1:11" x14ac:dyDescent="0.25">
      <c r="A428" t="s">
        <v>1193</v>
      </c>
      <c r="B428" t="s">
        <v>489</v>
      </c>
      <c r="C428" t="s">
        <v>479</v>
      </c>
      <c r="D428">
        <f>ROUND(ACOS(COS(RADIANS(90-VLOOKUP(B428,Centerpoints!$A$2:$F$259,5,0)))*COS(RADIANS(90-VLOOKUP(C428,Centerpoints!$A$2:$F$259,5,0)))+SIN(RADIANS(90-VLOOKUP(B428,Centerpoints!$A$2:$F$259,5,0)))*SIN(RADIANS(90-VLOOKUP(C428,Centerpoints!$A$2:$F$259,5,0)))*COS(RADIANS(VLOOKUP(B428,Centerpoints!$A$2:$F$259,6,0)-VLOOKUP(C428,Centerpoints!$A$2:$F$259,6,0))))*6371,0)</f>
        <v>1340</v>
      </c>
      <c r="E428" t="str">
        <f>IF(ISNA(VLOOKUP(LEFT(A428,LEN(A428)),$N$2:$N$270,1,0)),IF(D428&gt;'Costs and losses lines'!$E$32,"HVDC","HVAC"),"Subsea")</f>
        <v>HVDC</v>
      </c>
      <c r="F428" s="2">
        <f>((HLOOKUP(E428,'Costs and losses lines'!$B$12:$D$14,2,0)*D428)+(HLOOKUP(E428,'Costs and losses lines'!$B$12:$D$14,3,0)*2))*'Costs and losses lines'!$E$24/1000</f>
        <v>494.0323065</v>
      </c>
      <c r="G428" s="2">
        <f>ROUND(F428+(F428*0.035*$J$3),0)</f>
        <v>1186</v>
      </c>
      <c r="H428">
        <f>ROUND((HLOOKUP(E428,'Costs and losses lines'!$B$12:$D$17,4,0)/10000*D428)+(HLOOKUP(E428,'Costs and losses lines'!$B$12:$D$16,5,0)/100),3)</f>
        <v>0.06</v>
      </c>
      <c r="K428" s="9"/>
    </row>
    <row r="429" spans="1:11" x14ac:dyDescent="0.25">
      <c r="A429" t="s">
        <v>1194</v>
      </c>
      <c r="B429" t="s">
        <v>399</v>
      </c>
      <c r="C429" t="s">
        <v>566</v>
      </c>
      <c r="D429">
        <f>ROUND(ACOS(COS(RADIANS(90-VLOOKUP(B429,Centerpoints!$A$2:$F$259,5,0)))*COS(RADIANS(90-VLOOKUP(C429,Centerpoints!$A$2:$F$259,5,0)))+SIN(RADIANS(90-VLOOKUP(B429,Centerpoints!$A$2:$F$259,5,0)))*SIN(RADIANS(90-VLOOKUP(C429,Centerpoints!$A$2:$F$259,5,0)))*COS(RADIANS(VLOOKUP(B429,Centerpoints!$A$2:$F$259,6,0)-VLOOKUP(C429,Centerpoints!$A$2:$F$259,6,0))))*6371,0)</f>
        <v>1343</v>
      </c>
      <c r="E429" t="str">
        <f>IF(ISNA(VLOOKUP(LEFT(A429,LEN(A429)),$N$2:$N$270,1,0)),IF(D429&gt;'Costs and losses lines'!$E$32,"HVDC","HVAC"),"Subsea")</f>
        <v>HVDC</v>
      </c>
      <c r="F429" s="2">
        <f>((HLOOKUP(E429,'Costs and losses lines'!$B$12:$D$14,2,0)*D429)+(HLOOKUP(E429,'Costs and losses lines'!$B$12:$D$14,3,0)*2))*'Costs and losses lines'!$E$24/1000</f>
        <v>494.59198792499996</v>
      </c>
      <c r="G429" s="2">
        <f>ROUND(F429+(F429*0.035*$J$3),0)</f>
        <v>1187</v>
      </c>
      <c r="H429">
        <f>ROUND((HLOOKUP(E429,'Costs and losses lines'!$B$12:$D$17,4,0)/10000*D429)+(HLOOKUP(E429,'Costs and losses lines'!$B$12:$D$16,5,0)/100),3)</f>
        <v>0.06</v>
      </c>
      <c r="K429" s="9"/>
    </row>
    <row r="430" spans="1:11" x14ac:dyDescent="0.25">
      <c r="A430" t="s">
        <v>1195</v>
      </c>
      <c r="B430" t="s">
        <v>585</v>
      </c>
      <c r="C430" t="s">
        <v>547</v>
      </c>
      <c r="D430">
        <f>ROUND(ACOS(COS(RADIANS(90-VLOOKUP(B430,Centerpoints!$A$2:$F$259,5,0)))*COS(RADIANS(90-VLOOKUP(C430,Centerpoints!$A$2:$F$259,5,0)))+SIN(RADIANS(90-VLOOKUP(B430,Centerpoints!$A$2:$F$259,5,0)))*SIN(RADIANS(90-VLOOKUP(C430,Centerpoints!$A$2:$F$259,5,0)))*COS(RADIANS(VLOOKUP(B430,Centerpoints!$A$2:$F$259,6,0)-VLOOKUP(C430,Centerpoints!$A$2:$F$259,6,0))))*6371,0)</f>
        <v>1346</v>
      </c>
      <c r="E430" t="str">
        <f>IF(ISNA(VLOOKUP(LEFT(A430,LEN(A430)),$N$2:$N$270,1,0)),IF(D430&gt;'Costs and losses lines'!$E$32,"HVDC","HVAC"),"Subsea")</f>
        <v>HVDC</v>
      </c>
      <c r="F430" s="2">
        <f>((HLOOKUP(E430,'Costs and losses lines'!$B$12:$D$14,2,0)*D430)+(HLOOKUP(E430,'Costs and losses lines'!$B$12:$D$14,3,0)*2))*'Costs and losses lines'!$E$24/1000</f>
        <v>495.15166934999996</v>
      </c>
      <c r="G430" s="2">
        <f>ROUND(F430+(F430*0.035*$J$3),0)</f>
        <v>1188</v>
      </c>
      <c r="H430">
        <f>ROUND((HLOOKUP(E430,'Costs and losses lines'!$B$12:$D$17,4,0)/10000*D430)+(HLOOKUP(E430,'Costs and losses lines'!$B$12:$D$16,5,0)/100),3)</f>
        <v>0.06</v>
      </c>
      <c r="K430" s="9"/>
    </row>
    <row r="431" spans="1:11" x14ac:dyDescent="0.25">
      <c r="A431" t="s">
        <v>1196</v>
      </c>
      <c r="B431" t="s">
        <v>605</v>
      </c>
      <c r="C431" t="s">
        <v>613</v>
      </c>
      <c r="D431">
        <f>ROUND(ACOS(COS(RADIANS(90-VLOOKUP(B431,Centerpoints!$A$2:$F$259,5,0)))*COS(RADIANS(90-VLOOKUP(C431,Centerpoints!$A$2:$F$259,5,0)))+SIN(RADIANS(90-VLOOKUP(B431,Centerpoints!$A$2:$F$259,5,0)))*SIN(RADIANS(90-VLOOKUP(C431,Centerpoints!$A$2:$F$259,5,0)))*COS(RADIANS(VLOOKUP(B431,Centerpoints!$A$2:$F$259,6,0)-VLOOKUP(C431,Centerpoints!$A$2:$F$259,6,0))))*6371,0)</f>
        <v>1350</v>
      </c>
      <c r="E431" t="str">
        <f>IF(ISNA(VLOOKUP(LEFT(A431,LEN(A431)),$N$2:$N$270,1,0)),IF(D431&gt;'Costs and losses lines'!$E$32,"HVDC","HVAC"),"Subsea")</f>
        <v>HVDC</v>
      </c>
      <c r="F431" s="2">
        <f>((HLOOKUP(E431,'Costs and losses lines'!$B$12:$D$14,2,0)*D431)+(HLOOKUP(E431,'Costs and losses lines'!$B$12:$D$14,3,0)*2))*'Costs and losses lines'!$E$24/1000</f>
        <v>495.89791124999999</v>
      </c>
      <c r="G431" s="2">
        <f>ROUND(F431+(F431*0.035*$J$3),0)</f>
        <v>1190</v>
      </c>
      <c r="H431">
        <f>ROUND((HLOOKUP(E431,'Costs and losses lines'!$B$12:$D$17,4,0)/10000*D431)+(HLOOKUP(E431,'Costs and losses lines'!$B$12:$D$16,5,0)/100),3)</f>
        <v>0.06</v>
      </c>
      <c r="K431" s="9"/>
    </row>
    <row r="432" spans="1:11" x14ac:dyDescent="0.25">
      <c r="A432" t="s">
        <v>1197</v>
      </c>
      <c r="B432" t="s">
        <v>630</v>
      </c>
      <c r="C432" t="s">
        <v>650</v>
      </c>
      <c r="D432">
        <f>ROUND(ACOS(COS(RADIANS(90-VLOOKUP(B432,Centerpoints!$A$2:$F$259,5,0)))*COS(RADIANS(90-VLOOKUP(C432,Centerpoints!$A$2:$F$259,5,0)))+SIN(RADIANS(90-VLOOKUP(B432,Centerpoints!$A$2:$F$259,5,0)))*SIN(RADIANS(90-VLOOKUP(C432,Centerpoints!$A$2:$F$259,5,0)))*COS(RADIANS(VLOOKUP(B432,Centerpoints!$A$2:$F$259,6,0)-VLOOKUP(C432,Centerpoints!$A$2:$F$259,6,0))))*6371,0)</f>
        <v>1351</v>
      </c>
      <c r="E432" t="str">
        <f>IF(ISNA(VLOOKUP(LEFT(A432,LEN(A432)),$N$2:$N$270,1,0)),IF(D432&gt;'Costs and losses lines'!$E$32,"HVDC","HVAC"),"Subsea")</f>
        <v>HVDC</v>
      </c>
      <c r="F432" s="2">
        <f>((HLOOKUP(E432,'Costs and losses lines'!$B$12:$D$14,2,0)*D432)+(HLOOKUP(E432,'Costs and losses lines'!$B$12:$D$14,3,0)*2))*'Costs and losses lines'!$E$24/1000</f>
        <v>496.08447172500001</v>
      </c>
      <c r="G432" s="2">
        <f>ROUND(F432+(F432*0.035*$J$3),0)</f>
        <v>1191</v>
      </c>
      <c r="H432">
        <f>ROUND((HLOOKUP(E432,'Costs and losses lines'!$B$12:$D$17,4,0)/10000*D432)+(HLOOKUP(E432,'Costs and losses lines'!$B$12:$D$16,5,0)/100),3)</f>
        <v>0.06</v>
      </c>
      <c r="K432" s="9"/>
    </row>
    <row r="433" spans="1:11" x14ac:dyDescent="0.25">
      <c r="A433" t="s">
        <v>1198</v>
      </c>
      <c r="B433" t="s">
        <v>395</v>
      </c>
      <c r="C433" t="s">
        <v>501</v>
      </c>
      <c r="D433">
        <f>ROUND(ACOS(COS(RADIANS(90-VLOOKUP(B433,Centerpoints!$A$2:$F$259,5,0)))*COS(RADIANS(90-VLOOKUP(C433,Centerpoints!$A$2:$F$259,5,0)))+SIN(RADIANS(90-VLOOKUP(B433,Centerpoints!$A$2:$F$259,5,0)))*SIN(RADIANS(90-VLOOKUP(C433,Centerpoints!$A$2:$F$259,5,0)))*COS(RADIANS(VLOOKUP(B433,Centerpoints!$A$2:$F$259,6,0)-VLOOKUP(C433,Centerpoints!$A$2:$F$259,6,0))))*6371,0)</f>
        <v>1354</v>
      </c>
      <c r="E433" t="str">
        <f>IF(ISNA(VLOOKUP(LEFT(A433,LEN(A433)),$N$2:$N$270,1,0)),IF(D433&gt;'Costs and losses lines'!$E$32,"HVDC","HVAC"),"Subsea")</f>
        <v>HVDC</v>
      </c>
      <c r="F433" s="2">
        <f>((HLOOKUP(E433,'Costs and losses lines'!$B$12:$D$14,2,0)*D433)+(HLOOKUP(E433,'Costs and losses lines'!$B$12:$D$14,3,0)*2))*'Costs and losses lines'!$E$24/1000</f>
        <v>496.64415314999997</v>
      </c>
      <c r="G433" s="2">
        <f>ROUND(F433+(F433*0.035*$J$3),0)</f>
        <v>1192</v>
      </c>
      <c r="H433">
        <f>ROUND((HLOOKUP(E433,'Costs and losses lines'!$B$12:$D$17,4,0)/10000*D433)+(HLOOKUP(E433,'Costs and losses lines'!$B$12:$D$16,5,0)/100),3)</f>
        <v>0.06</v>
      </c>
      <c r="K433" s="9"/>
    </row>
    <row r="434" spans="1:11" x14ac:dyDescent="0.25">
      <c r="A434" t="s">
        <v>730</v>
      </c>
      <c r="B434" t="s">
        <v>448</v>
      </c>
      <c r="C434" t="s">
        <v>462</v>
      </c>
      <c r="D434">
        <f>ROUND(ACOS(COS(RADIANS(90-VLOOKUP(B434,Centerpoints!$A$2:$F$259,5,0)))*COS(RADIANS(90-VLOOKUP(C434,Centerpoints!$A$2:$F$259,5,0)))+SIN(RADIANS(90-VLOOKUP(B434,Centerpoints!$A$2:$F$259,5,0)))*SIN(RADIANS(90-VLOOKUP(C434,Centerpoints!$A$2:$F$259,5,0)))*COS(RADIANS(VLOOKUP(B434,Centerpoints!$A$2:$F$259,6,0)-VLOOKUP(C434,Centerpoints!$A$2:$F$259,6,0))))*6371,0)</f>
        <v>1052</v>
      </c>
      <c r="E434" t="str">
        <f>IF(ISNA(VLOOKUP(LEFT(A434,LEN(A434)),$N$2:$N$270,1,0)),IF(D434&gt;'Costs and losses lines'!$E$32,"HVDC","HVAC"),"Subsea")</f>
        <v>Subsea</v>
      </c>
      <c r="F434" s="2">
        <f>((HLOOKUP(E434,'Costs and losses lines'!$B$12:$D$14,2,0)*D434)+(HLOOKUP(E434,'Costs and losses lines'!$B$12:$D$14,3,0)*2))*'Costs and losses lines'!$E$24/1000</f>
        <v>498.65093880000001</v>
      </c>
      <c r="G434" s="2">
        <f>ROUND(F434+(F434*0.035*$J$3),0)</f>
        <v>1197</v>
      </c>
      <c r="H434">
        <f>ROUND((HLOOKUP(E434,'Costs and losses lines'!$B$12:$D$17,4,0)/10000*D434)+(HLOOKUP(E434,'Costs and losses lines'!$B$12:$D$16,5,0)/100),3)</f>
        <v>0.05</v>
      </c>
      <c r="K434" s="9"/>
    </row>
    <row r="435" spans="1:11" x14ac:dyDescent="0.25">
      <c r="A435" t="s">
        <v>1199</v>
      </c>
      <c r="B435" t="s">
        <v>465</v>
      </c>
      <c r="C435" t="s">
        <v>626</v>
      </c>
      <c r="D435">
        <f>ROUND(ACOS(COS(RADIANS(90-VLOOKUP(B435,Centerpoints!$A$2:$F$259,5,0)))*COS(RADIANS(90-VLOOKUP(C435,Centerpoints!$A$2:$F$259,5,0)))+SIN(RADIANS(90-VLOOKUP(B435,Centerpoints!$A$2:$F$259,5,0)))*SIN(RADIANS(90-VLOOKUP(C435,Centerpoints!$A$2:$F$259,5,0)))*COS(RADIANS(VLOOKUP(B435,Centerpoints!$A$2:$F$259,6,0)-VLOOKUP(C435,Centerpoints!$A$2:$F$259,6,0))))*6371,0)</f>
        <v>1372</v>
      </c>
      <c r="E435" t="str">
        <f>IF(ISNA(VLOOKUP(LEFT(A435,LEN(A435)),$N$2:$N$270,1,0)),IF(D435&gt;'Costs and losses lines'!$E$32,"HVDC","HVAC"),"Subsea")</f>
        <v>HVDC</v>
      </c>
      <c r="F435" s="2">
        <f>((HLOOKUP(E435,'Costs and losses lines'!$B$12:$D$14,2,0)*D435)+(HLOOKUP(E435,'Costs and losses lines'!$B$12:$D$14,3,0)*2))*'Costs and losses lines'!$E$24/1000</f>
        <v>500.00224170000001</v>
      </c>
      <c r="G435" s="2">
        <f>ROUND(F435+(F435*0.035*$J$3),0)</f>
        <v>1200</v>
      </c>
      <c r="H435">
        <f>ROUND((HLOOKUP(E435,'Costs and losses lines'!$B$12:$D$17,4,0)/10000*D435)+(HLOOKUP(E435,'Costs and losses lines'!$B$12:$D$16,5,0)/100),3)</f>
        <v>6.0999999999999999E-2</v>
      </c>
      <c r="K435" s="9"/>
    </row>
    <row r="436" spans="1:11" x14ac:dyDescent="0.25">
      <c r="A436" t="s">
        <v>1200</v>
      </c>
      <c r="B436" t="s">
        <v>561</v>
      </c>
      <c r="C436" t="s">
        <v>562</v>
      </c>
      <c r="D436">
        <f>ROUND(ACOS(COS(RADIANS(90-VLOOKUP(B436,Centerpoints!$A$2:$F$259,5,0)))*COS(RADIANS(90-VLOOKUP(C436,Centerpoints!$A$2:$F$259,5,0)))+SIN(RADIANS(90-VLOOKUP(B436,Centerpoints!$A$2:$F$259,5,0)))*SIN(RADIANS(90-VLOOKUP(C436,Centerpoints!$A$2:$F$259,5,0)))*COS(RADIANS(VLOOKUP(B436,Centerpoints!$A$2:$F$259,6,0)-VLOOKUP(C436,Centerpoints!$A$2:$F$259,6,0))))*6371,0)</f>
        <v>1380</v>
      </c>
      <c r="E436" t="str">
        <f>IF(ISNA(VLOOKUP(LEFT(A436,LEN(A436)),$N$2:$N$270,1,0)),IF(D436&gt;'Costs and losses lines'!$E$32,"HVDC","HVAC"),"Subsea")</f>
        <v>HVDC</v>
      </c>
      <c r="F436" s="2">
        <f>((HLOOKUP(E436,'Costs and losses lines'!$B$12:$D$14,2,0)*D436)+(HLOOKUP(E436,'Costs and losses lines'!$B$12:$D$14,3,0)*2))*'Costs and losses lines'!$E$24/1000</f>
        <v>501.49472550000002</v>
      </c>
      <c r="G436" s="2">
        <f>ROUND(F436+(F436*0.035*$J$3),0)</f>
        <v>1204</v>
      </c>
      <c r="H436">
        <f>ROUND((HLOOKUP(E436,'Costs and losses lines'!$B$12:$D$17,4,0)/10000*D436)+(HLOOKUP(E436,'Costs and losses lines'!$B$12:$D$16,5,0)/100),3)</f>
        <v>6.0999999999999999E-2</v>
      </c>
      <c r="K436" s="9"/>
    </row>
    <row r="437" spans="1:11" x14ac:dyDescent="0.25">
      <c r="A437" t="s">
        <v>1201</v>
      </c>
      <c r="B437" t="s">
        <v>626</v>
      </c>
      <c r="C437" t="s">
        <v>628</v>
      </c>
      <c r="D437">
        <f>ROUND(ACOS(COS(RADIANS(90-VLOOKUP(B437,Centerpoints!$A$2:$F$259,5,0)))*COS(RADIANS(90-VLOOKUP(C437,Centerpoints!$A$2:$F$259,5,0)))+SIN(RADIANS(90-VLOOKUP(B437,Centerpoints!$A$2:$F$259,5,0)))*SIN(RADIANS(90-VLOOKUP(C437,Centerpoints!$A$2:$F$259,5,0)))*COS(RADIANS(VLOOKUP(B437,Centerpoints!$A$2:$F$259,6,0)-VLOOKUP(C437,Centerpoints!$A$2:$F$259,6,0))))*6371,0)</f>
        <v>1401</v>
      </c>
      <c r="E437" t="str">
        <f>IF(ISNA(VLOOKUP(LEFT(A437,LEN(A437)),$N$2:$N$270,1,0)),IF(D437&gt;'Costs and losses lines'!$E$32,"HVDC","HVAC"),"Subsea")</f>
        <v>HVDC</v>
      </c>
      <c r="F437" s="2">
        <f>((HLOOKUP(E437,'Costs and losses lines'!$B$12:$D$14,2,0)*D437)+(HLOOKUP(E437,'Costs and losses lines'!$B$12:$D$14,3,0)*2))*'Costs and losses lines'!$E$24/1000</f>
        <v>505.41249547500001</v>
      </c>
      <c r="G437" s="2">
        <f>ROUND(F437+(F437*0.035*$J$3),0)</f>
        <v>1213</v>
      </c>
      <c r="H437">
        <f>ROUND((HLOOKUP(E437,'Costs and losses lines'!$B$12:$D$17,4,0)/10000*D437)+(HLOOKUP(E437,'Costs and losses lines'!$B$12:$D$16,5,0)/100),3)</f>
        <v>6.2E-2</v>
      </c>
      <c r="K437" s="9"/>
    </row>
    <row r="438" spans="1:11" x14ac:dyDescent="0.25">
      <c r="A438" t="s">
        <v>1202</v>
      </c>
      <c r="B438" t="s">
        <v>496</v>
      </c>
      <c r="C438" t="s">
        <v>420</v>
      </c>
      <c r="D438">
        <f>ROUND(ACOS(COS(RADIANS(90-VLOOKUP(B438,Centerpoints!$A$2:$F$259,5,0)))*COS(RADIANS(90-VLOOKUP(C438,Centerpoints!$A$2:$F$259,5,0)))+SIN(RADIANS(90-VLOOKUP(B438,Centerpoints!$A$2:$F$259,5,0)))*SIN(RADIANS(90-VLOOKUP(C438,Centerpoints!$A$2:$F$259,5,0)))*COS(RADIANS(VLOOKUP(B438,Centerpoints!$A$2:$F$259,6,0)-VLOOKUP(C438,Centerpoints!$A$2:$F$259,6,0))))*6371,0)</f>
        <v>1411</v>
      </c>
      <c r="E438" t="str">
        <f>IF(ISNA(VLOOKUP(LEFT(A438,LEN(A438)),$N$2:$N$270,1,0)),IF(D438&gt;'Costs and losses lines'!$E$32,"HVDC","HVAC"),"Subsea")</f>
        <v>HVDC</v>
      </c>
      <c r="F438" s="2">
        <f>((HLOOKUP(E438,'Costs and losses lines'!$B$12:$D$14,2,0)*D438)+(HLOOKUP(E438,'Costs and losses lines'!$B$12:$D$14,3,0)*2))*'Costs and losses lines'!$E$24/1000</f>
        <v>507.278100225</v>
      </c>
      <c r="G438" s="2">
        <f>ROUND(F438+(F438*0.035*$J$3),0)</f>
        <v>1217</v>
      </c>
      <c r="H438">
        <f>ROUND((HLOOKUP(E438,'Costs and losses lines'!$B$12:$D$17,4,0)/10000*D438)+(HLOOKUP(E438,'Costs and losses lines'!$B$12:$D$16,5,0)/100),3)</f>
        <v>6.2E-2</v>
      </c>
      <c r="K438" s="9"/>
    </row>
    <row r="439" spans="1:11" x14ac:dyDescent="0.25">
      <c r="A439" t="s">
        <v>1203</v>
      </c>
      <c r="B439" t="s">
        <v>558</v>
      </c>
      <c r="C439" t="s">
        <v>452</v>
      </c>
      <c r="D439">
        <f>ROUND(ACOS(COS(RADIANS(90-VLOOKUP(B439,Centerpoints!$A$2:$F$259,5,0)))*COS(RADIANS(90-VLOOKUP(C439,Centerpoints!$A$2:$F$259,5,0)))+SIN(RADIANS(90-VLOOKUP(B439,Centerpoints!$A$2:$F$259,5,0)))*SIN(RADIANS(90-VLOOKUP(C439,Centerpoints!$A$2:$F$259,5,0)))*COS(RADIANS(VLOOKUP(B439,Centerpoints!$A$2:$F$259,6,0)-VLOOKUP(C439,Centerpoints!$A$2:$F$259,6,0))))*6371,0)</f>
        <v>1413</v>
      </c>
      <c r="E439" t="str">
        <f>IF(ISNA(VLOOKUP(LEFT(A439,LEN(A439)),$N$2:$N$270,1,0)),IF(D439&gt;'Costs and losses lines'!$E$32,"HVDC","HVAC"),"Subsea")</f>
        <v>HVDC</v>
      </c>
      <c r="F439" s="2">
        <f>((HLOOKUP(E439,'Costs and losses lines'!$B$12:$D$14,2,0)*D439)+(HLOOKUP(E439,'Costs and losses lines'!$B$12:$D$14,3,0)*2))*'Costs and losses lines'!$E$24/1000</f>
        <v>507.65122117499999</v>
      </c>
      <c r="G439" s="2">
        <f>ROUND(F439+(F439*0.035*$J$3),0)</f>
        <v>1218</v>
      </c>
      <c r="H439">
        <f>ROUND((HLOOKUP(E439,'Costs and losses lines'!$B$12:$D$17,4,0)/10000*D439)+(HLOOKUP(E439,'Costs and losses lines'!$B$12:$D$16,5,0)/100),3)</f>
        <v>6.2E-2</v>
      </c>
      <c r="K439" s="9"/>
    </row>
    <row r="440" spans="1:11" x14ac:dyDescent="0.25">
      <c r="A440" t="s">
        <v>1204</v>
      </c>
      <c r="B440" t="s">
        <v>491</v>
      </c>
      <c r="C440" t="s">
        <v>549</v>
      </c>
      <c r="D440">
        <f>ROUND(ACOS(COS(RADIANS(90-VLOOKUP(B440,Centerpoints!$A$2:$F$259,5,0)))*COS(RADIANS(90-VLOOKUP(C440,Centerpoints!$A$2:$F$259,5,0)))+SIN(RADIANS(90-VLOOKUP(B440,Centerpoints!$A$2:$F$259,5,0)))*SIN(RADIANS(90-VLOOKUP(C440,Centerpoints!$A$2:$F$259,5,0)))*COS(RADIANS(VLOOKUP(B440,Centerpoints!$A$2:$F$259,6,0)-VLOOKUP(C440,Centerpoints!$A$2:$F$259,6,0))))*6371,0)</f>
        <v>1420</v>
      </c>
      <c r="E440" t="str">
        <f>IF(ISNA(VLOOKUP(LEFT(A440,LEN(A440)),$N$2:$N$270,1,0)),IF(D440&gt;'Costs and losses lines'!$E$32,"HVDC","HVAC"),"Subsea")</f>
        <v>HVDC</v>
      </c>
      <c r="F440" s="2">
        <f>((HLOOKUP(E440,'Costs and losses lines'!$B$12:$D$14,2,0)*D440)+(HLOOKUP(E440,'Costs and losses lines'!$B$12:$D$14,3,0)*2))*'Costs and losses lines'!$E$24/1000</f>
        <v>508.95714449999997</v>
      </c>
      <c r="G440" s="2">
        <f>ROUND(F440+(F440*0.035*$J$3),0)</f>
        <v>1221</v>
      </c>
      <c r="H440">
        <f>ROUND((HLOOKUP(E440,'Costs and losses lines'!$B$12:$D$17,4,0)/10000*D440)+(HLOOKUP(E440,'Costs and losses lines'!$B$12:$D$16,5,0)/100),3)</f>
        <v>6.3E-2</v>
      </c>
      <c r="K440" s="9"/>
    </row>
    <row r="441" spans="1:11" x14ac:dyDescent="0.25">
      <c r="A441" t="s">
        <v>1205</v>
      </c>
      <c r="B441" t="s">
        <v>497</v>
      </c>
      <c r="C441" t="s">
        <v>420</v>
      </c>
      <c r="D441">
        <f>ROUND(ACOS(COS(RADIANS(90-VLOOKUP(B441,Centerpoints!$A$2:$F$259,5,0)))*COS(RADIANS(90-VLOOKUP(C441,Centerpoints!$A$2:$F$259,5,0)))+SIN(RADIANS(90-VLOOKUP(B441,Centerpoints!$A$2:$F$259,5,0)))*SIN(RADIANS(90-VLOOKUP(C441,Centerpoints!$A$2:$F$259,5,0)))*COS(RADIANS(VLOOKUP(B441,Centerpoints!$A$2:$F$259,6,0)-VLOOKUP(C441,Centerpoints!$A$2:$F$259,6,0))))*6371,0)</f>
        <v>1426</v>
      </c>
      <c r="E441" t="str">
        <f>IF(ISNA(VLOOKUP(LEFT(A441,LEN(A441)),$N$2:$N$270,1,0)),IF(D441&gt;'Costs and losses lines'!$E$32,"HVDC","HVAC"),"Subsea")</f>
        <v>HVDC</v>
      </c>
      <c r="F441" s="2">
        <f>((HLOOKUP(E441,'Costs and losses lines'!$B$12:$D$14,2,0)*D441)+(HLOOKUP(E441,'Costs and losses lines'!$B$12:$D$14,3,0)*2))*'Costs and losses lines'!$E$24/1000</f>
        <v>510.07650734999999</v>
      </c>
      <c r="G441" s="2">
        <f>ROUND(F441+(F441*0.035*$J$3),0)</f>
        <v>1224</v>
      </c>
      <c r="H441">
        <f>ROUND((HLOOKUP(E441,'Costs and losses lines'!$B$12:$D$17,4,0)/10000*D441)+(HLOOKUP(E441,'Costs and losses lines'!$B$12:$D$16,5,0)/100),3)</f>
        <v>6.3E-2</v>
      </c>
      <c r="K441" s="9"/>
    </row>
    <row r="442" spans="1:11" x14ac:dyDescent="0.25">
      <c r="A442" t="s">
        <v>1206</v>
      </c>
      <c r="B442" t="s">
        <v>595</v>
      </c>
      <c r="C442" t="s">
        <v>607</v>
      </c>
      <c r="D442">
        <f>ROUND(ACOS(COS(RADIANS(90-VLOOKUP(B442,Centerpoints!$A$2:$F$259,5,0)))*COS(RADIANS(90-VLOOKUP(C442,Centerpoints!$A$2:$F$259,5,0)))+SIN(RADIANS(90-VLOOKUP(B442,Centerpoints!$A$2:$F$259,5,0)))*SIN(RADIANS(90-VLOOKUP(C442,Centerpoints!$A$2:$F$259,5,0)))*COS(RADIANS(VLOOKUP(B442,Centerpoints!$A$2:$F$259,6,0)-VLOOKUP(C442,Centerpoints!$A$2:$F$259,6,0))))*6371,0)</f>
        <v>1441</v>
      </c>
      <c r="E442" t="str">
        <f>IF(ISNA(VLOOKUP(LEFT(A442,LEN(A442)),$N$2:$N$270,1,0)),IF(D442&gt;'Costs and losses lines'!$E$32,"HVDC","HVAC"),"Subsea")</f>
        <v>HVDC</v>
      </c>
      <c r="F442" s="2">
        <f>((HLOOKUP(E442,'Costs and losses lines'!$B$12:$D$14,2,0)*D442)+(HLOOKUP(E442,'Costs and losses lines'!$B$12:$D$14,3,0)*2))*'Costs and losses lines'!$E$24/1000</f>
        <v>512.87491447499997</v>
      </c>
      <c r="G442" s="2">
        <f>ROUND(F442+(F442*0.035*$J$3),0)</f>
        <v>1231</v>
      </c>
      <c r="H442">
        <f>ROUND((HLOOKUP(E442,'Costs and losses lines'!$B$12:$D$17,4,0)/10000*D442)+(HLOOKUP(E442,'Costs and losses lines'!$B$12:$D$16,5,0)/100),3)</f>
        <v>6.3E-2</v>
      </c>
      <c r="K442" s="9"/>
    </row>
    <row r="443" spans="1:11" x14ac:dyDescent="0.25">
      <c r="A443" t="s">
        <v>1207</v>
      </c>
      <c r="B443" t="s">
        <v>599</v>
      </c>
      <c r="C443" t="s">
        <v>608</v>
      </c>
      <c r="D443">
        <f>ROUND(ACOS(COS(RADIANS(90-VLOOKUP(B443,Centerpoints!$A$2:$F$259,5,0)))*COS(RADIANS(90-VLOOKUP(C443,Centerpoints!$A$2:$F$259,5,0)))+SIN(RADIANS(90-VLOOKUP(B443,Centerpoints!$A$2:$F$259,5,0)))*SIN(RADIANS(90-VLOOKUP(C443,Centerpoints!$A$2:$F$259,5,0)))*COS(RADIANS(VLOOKUP(B443,Centerpoints!$A$2:$F$259,6,0)-VLOOKUP(C443,Centerpoints!$A$2:$F$259,6,0))))*6371,0)</f>
        <v>1443</v>
      </c>
      <c r="E443" t="str">
        <f>IF(ISNA(VLOOKUP(LEFT(A443,LEN(A443)),$N$2:$N$270,1,0)),IF(D443&gt;'Costs and losses lines'!$E$32,"HVDC","HVAC"),"Subsea")</f>
        <v>HVDC</v>
      </c>
      <c r="F443" s="2">
        <f>((HLOOKUP(E443,'Costs and losses lines'!$B$12:$D$14,2,0)*D443)+(HLOOKUP(E443,'Costs and losses lines'!$B$12:$D$14,3,0)*2))*'Costs and losses lines'!$E$24/1000</f>
        <v>513.24803542500001</v>
      </c>
      <c r="G443" s="2">
        <f>ROUND(F443+(F443*0.035*$J$3),0)</f>
        <v>1232</v>
      </c>
      <c r="H443">
        <f>ROUND((HLOOKUP(E443,'Costs and losses lines'!$B$12:$D$17,4,0)/10000*D443)+(HLOOKUP(E443,'Costs and losses lines'!$B$12:$D$16,5,0)/100),3)</f>
        <v>6.4000000000000001E-2</v>
      </c>
      <c r="K443" s="9"/>
    </row>
    <row r="444" spans="1:11" x14ac:dyDescent="0.25">
      <c r="A444" t="s">
        <v>1208</v>
      </c>
      <c r="B444" t="s">
        <v>582</v>
      </c>
      <c r="C444" t="s">
        <v>594</v>
      </c>
      <c r="D444">
        <f>ROUND(ACOS(COS(RADIANS(90-VLOOKUP(B444,Centerpoints!$A$2:$F$259,5,0)))*COS(RADIANS(90-VLOOKUP(C444,Centerpoints!$A$2:$F$259,5,0)))+SIN(RADIANS(90-VLOOKUP(B444,Centerpoints!$A$2:$F$259,5,0)))*SIN(RADIANS(90-VLOOKUP(C444,Centerpoints!$A$2:$F$259,5,0)))*COS(RADIANS(VLOOKUP(B444,Centerpoints!$A$2:$F$259,6,0)-VLOOKUP(C444,Centerpoints!$A$2:$F$259,6,0))))*6371,0)</f>
        <v>1449</v>
      </c>
      <c r="E444" t="str">
        <f>IF(ISNA(VLOOKUP(LEFT(A444,LEN(A444)),$N$2:$N$270,1,0)),IF(D444&gt;'Costs and losses lines'!$E$32,"HVDC","HVAC"),"Subsea")</f>
        <v>HVDC</v>
      </c>
      <c r="F444" s="2">
        <f>((HLOOKUP(E444,'Costs and losses lines'!$B$12:$D$14,2,0)*D444)+(HLOOKUP(E444,'Costs and losses lines'!$B$12:$D$14,3,0)*2))*'Costs and losses lines'!$E$24/1000</f>
        <v>514.36739827500003</v>
      </c>
      <c r="G444" s="2">
        <f>ROUND(F444+(F444*0.035*$J$3),0)</f>
        <v>1234</v>
      </c>
      <c r="H444">
        <f>ROUND((HLOOKUP(E444,'Costs and losses lines'!$B$12:$D$17,4,0)/10000*D444)+(HLOOKUP(E444,'Costs and losses lines'!$B$12:$D$16,5,0)/100),3)</f>
        <v>6.4000000000000001E-2</v>
      </c>
      <c r="K444" s="9"/>
    </row>
    <row r="445" spans="1:11" x14ac:dyDescent="0.25">
      <c r="A445" t="s">
        <v>1209</v>
      </c>
      <c r="B445" t="s">
        <v>563</v>
      </c>
      <c r="C445" t="s">
        <v>565</v>
      </c>
      <c r="D445">
        <f>ROUND(ACOS(COS(RADIANS(90-VLOOKUP(B445,Centerpoints!$A$2:$F$259,5,0)))*COS(RADIANS(90-VLOOKUP(C445,Centerpoints!$A$2:$F$259,5,0)))+SIN(RADIANS(90-VLOOKUP(B445,Centerpoints!$A$2:$F$259,5,0)))*SIN(RADIANS(90-VLOOKUP(C445,Centerpoints!$A$2:$F$259,5,0)))*COS(RADIANS(VLOOKUP(B445,Centerpoints!$A$2:$F$259,6,0)-VLOOKUP(C445,Centerpoints!$A$2:$F$259,6,0))))*6371,0)</f>
        <v>1455</v>
      </c>
      <c r="E445" t="str">
        <f>IF(ISNA(VLOOKUP(LEFT(A445,LEN(A445)),$N$2:$N$270,1,0)),IF(D445&gt;'Costs and losses lines'!$E$32,"HVDC","HVAC"),"Subsea")</f>
        <v>HVDC</v>
      </c>
      <c r="F445" s="2">
        <f>((HLOOKUP(E445,'Costs and losses lines'!$B$12:$D$14,2,0)*D445)+(HLOOKUP(E445,'Costs and losses lines'!$B$12:$D$14,3,0)*2))*'Costs and losses lines'!$E$24/1000</f>
        <v>515.48676112499993</v>
      </c>
      <c r="G445" s="2">
        <f>ROUND(F445+(F445*0.035*$J$3),0)</f>
        <v>1237</v>
      </c>
      <c r="H445">
        <f>ROUND((HLOOKUP(E445,'Costs and losses lines'!$B$12:$D$17,4,0)/10000*D445)+(HLOOKUP(E445,'Costs and losses lines'!$B$12:$D$16,5,0)/100),3)</f>
        <v>6.4000000000000001E-2</v>
      </c>
      <c r="K445" s="9"/>
    </row>
    <row r="446" spans="1:11" x14ac:dyDescent="0.25">
      <c r="A446" t="s">
        <v>1210</v>
      </c>
      <c r="B446" t="s">
        <v>559</v>
      </c>
      <c r="C446" t="s">
        <v>504</v>
      </c>
      <c r="D446">
        <f>ROUND(ACOS(COS(RADIANS(90-VLOOKUP(B446,Centerpoints!$A$2:$F$259,5,0)))*COS(RADIANS(90-VLOOKUP(C446,Centerpoints!$A$2:$F$259,5,0)))+SIN(RADIANS(90-VLOOKUP(B446,Centerpoints!$A$2:$F$259,5,0)))*SIN(RADIANS(90-VLOOKUP(C446,Centerpoints!$A$2:$F$259,5,0)))*COS(RADIANS(VLOOKUP(B446,Centerpoints!$A$2:$F$259,6,0)-VLOOKUP(C446,Centerpoints!$A$2:$F$259,6,0))))*6371,0)</f>
        <v>1463</v>
      </c>
      <c r="E446" t="str">
        <f>IF(ISNA(VLOOKUP(LEFT(A446,LEN(A446)),$N$2:$N$270,1,0)),IF(D446&gt;'Costs and losses lines'!$E$32,"HVDC","HVAC"),"Subsea")</f>
        <v>HVDC</v>
      </c>
      <c r="F446" s="2">
        <f>((HLOOKUP(E446,'Costs and losses lines'!$B$12:$D$14,2,0)*D446)+(HLOOKUP(E446,'Costs and losses lines'!$B$12:$D$14,3,0)*2))*'Costs and losses lines'!$E$24/1000</f>
        <v>516.97924492499999</v>
      </c>
      <c r="G446" s="2">
        <f>ROUND(F446+(F446*0.035*$J$3),0)</f>
        <v>1241</v>
      </c>
      <c r="H446">
        <f>ROUND((HLOOKUP(E446,'Costs and losses lines'!$B$12:$D$17,4,0)/10000*D446)+(HLOOKUP(E446,'Costs and losses lines'!$B$12:$D$16,5,0)/100),3)</f>
        <v>6.4000000000000001E-2</v>
      </c>
      <c r="K446" s="9"/>
    </row>
    <row r="447" spans="1:11" x14ac:dyDescent="0.25">
      <c r="A447" t="s">
        <v>1211</v>
      </c>
      <c r="B447" t="s">
        <v>413</v>
      </c>
      <c r="C447" t="s">
        <v>480</v>
      </c>
      <c r="D447">
        <f>ROUND(ACOS(COS(RADIANS(90-VLOOKUP(B447,Centerpoints!$A$2:$F$259,5,0)))*COS(RADIANS(90-VLOOKUP(C447,Centerpoints!$A$2:$F$259,5,0)))+SIN(RADIANS(90-VLOOKUP(B447,Centerpoints!$A$2:$F$259,5,0)))*SIN(RADIANS(90-VLOOKUP(C447,Centerpoints!$A$2:$F$259,5,0)))*COS(RADIANS(VLOOKUP(B447,Centerpoints!$A$2:$F$259,6,0)-VLOOKUP(C447,Centerpoints!$A$2:$F$259,6,0))))*6371,0)</f>
        <v>1480</v>
      </c>
      <c r="E447" t="str">
        <f>IF(ISNA(VLOOKUP(LEFT(A447,LEN(A447)),$N$2:$N$270,1,0)),IF(D447&gt;'Costs and losses lines'!$E$32,"HVDC","HVAC"),"Subsea")</f>
        <v>HVDC</v>
      </c>
      <c r="F447" s="2">
        <f>((HLOOKUP(E447,'Costs and losses lines'!$B$12:$D$14,2,0)*D447)+(HLOOKUP(E447,'Costs and losses lines'!$B$12:$D$14,3,0)*2))*'Costs and losses lines'!$E$24/1000</f>
        <v>520.15077299999996</v>
      </c>
      <c r="G447" s="2">
        <f>ROUND(F447+(F447*0.035*$J$3),0)</f>
        <v>1248</v>
      </c>
      <c r="H447">
        <f>ROUND((HLOOKUP(E447,'Costs and losses lines'!$B$12:$D$17,4,0)/10000*D447)+(HLOOKUP(E447,'Costs and losses lines'!$B$12:$D$16,5,0)/100),3)</f>
        <v>6.5000000000000002E-2</v>
      </c>
      <c r="K447" s="9"/>
    </row>
    <row r="448" spans="1:11" x14ac:dyDescent="0.25">
      <c r="A448" t="s">
        <v>1212</v>
      </c>
      <c r="B448" t="s">
        <v>567</v>
      </c>
      <c r="C448" t="s">
        <v>505</v>
      </c>
      <c r="D448">
        <f>ROUND(ACOS(COS(RADIANS(90-VLOOKUP(B448,Centerpoints!$A$2:$F$259,5,0)))*COS(RADIANS(90-VLOOKUP(C448,Centerpoints!$A$2:$F$259,5,0)))+SIN(RADIANS(90-VLOOKUP(B448,Centerpoints!$A$2:$F$259,5,0)))*SIN(RADIANS(90-VLOOKUP(C448,Centerpoints!$A$2:$F$259,5,0)))*COS(RADIANS(VLOOKUP(B448,Centerpoints!$A$2:$F$259,6,0)-VLOOKUP(C448,Centerpoints!$A$2:$F$259,6,0))))*6371,0)</f>
        <v>1484</v>
      </c>
      <c r="E448" t="str">
        <f>IF(ISNA(VLOOKUP(LEFT(A448,LEN(A448)),$N$2:$N$270,1,0)),IF(D448&gt;'Costs and losses lines'!$E$32,"HVDC","HVAC"),"Subsea")</f>
        <v>HVDC</v>
      </c>
      <c r="F448" s="2">
        <f>((HLOOKUP(E448,'Costs and losses lines'!$B$12:$D$14,2,0)*D448)+(HLOOKUP(E448,'Costs and losses lines'!$B$12:$D$14,3,0)*2))*'Costs and losses lines'!$E$24/1000</f>
        <v>520.89701490000004</v>
      </c>
      <c r="G448" s="2">
        <f>ROUND(F448+(F448*0.035*$J$3),0)</f>
        <v>1250</v>
      </c>
      <c r="H448">
        <f>ROUND((HLOOKUP(E448,'Costs and losses lines'!$B$12:$D$17,4,0)/10000*D448)+(HLOOKUP(E448,'Costs and losses lines'!$B$12:$D$16,5,0)/100),3)</f>
        <v>6.5000000000000002E-2</v>
      </c>
      <c r="K448" s="9"/>
    </row>
    <row r="449" spans="1:11" x14ac:dyDescent="0.25">
      <c r="A449" t="s">
        <v>1213</v>
      </c>
      <c r="B449" t="s">
        <v>571</v>
      </c>
      <c r="C449" t="s">
        <v>574</v>
      </c>
      <c r="D449">
        <f>ROUND(ACOS(COS(RADIANS(90-VLOOKUP(B449,Centerpoints!$A$2:$F$259,5,0)))*COS(RADIANS(90-VLOOKUP(C449,Centerpoints!$A$2:$F$259,5,0)))+SIN(RADIANS(90-VLOOKUP(B449,Centerpoints!$A$2:$F$259,5,0)))*SIN(RADIANS(90-VLOOKUP(C449,Centerpoints!$A$2:$F$259,5,0)))*COS(RADIANS(VLOOKUP(B449,Centerpoints!$A$2:$F$259,6,0)-VLOOKUP(C449,Centerpoints!$A$2:$F$259,6,0))))*6371,0)</f>
        <v>1511</v>
      </c>
      <c r="E449" t="str">
        <f>IF(ISNA(VLOOKUP(LEFT(A449,LEN(A449)),$N$2:$N$270,1,0)),IF(D449&gt;'Costs and losses lines'!$E$32,"HVDC","HVAC"),"Subsea")</f>
        <v>HVDC</v>
      </c>
      <c r="F449" s="2">
        <f>((HLOOKUP(E449,'Costs and losses lines'!$B$12:$D$14,2,0)*D449)+(HLOOKUP(E449,'Costs and losses lines'!$B$12:$D$14,3,0)*2))*'Costs and losses lines'!$E$24/1000</f>
        <v>525.93414772499989</v>
      </c>
      <c r="G449" s="2">
        <f>ROUND(F449+(F449*0.035*$J$3),0)</f>
        <v>1262</v>
      </c>
      <c r="H449">
        <f>ROUND((HLOOKUP(E449,'Costs and losses lines'!$B$12:$D$17,4,0)/10000*D449)+(HLOOKUP(E449,'Costs and losses lines'!$B$12:$D$16,5,0)/100),3)</f>
        <v>6.6000000000000003E-2</v>
      </c>
      <c r="K449" s="9"/>
    </row>
    <row r="450" spans="1:11" x14ac:dyDescent="0.25">
      <c r="A450" t="s">
        <v>1214</v>
      </c>
      <c r="B450" t="s">
        <v>605</v>
      </c>
      <c r="C450" t="s">
        <v>490</v>
      </c>
      <c r="D450">
        <f>ROUND(ACOS(COS(RADIANS(90-VLOOKUP(B450,Centerpoints!$A$2:$F$259,5,0)))*COS(RADIANS(90-VLOOKUP(C450,Centerpoints!$A$2:$F$259,5,0)))+SIN(RADIANS(90-VLOOKUP(B450,Centerpoints!$A$2:$F$259,5,0)))*SIN(RADIANS(90-VLOOKUP(C450,Centerpoints!$A$2:$F$259,5,0)))*COS(RADIANS(VLOOKUP(B450,Centerpoints!$A$2:$F$259,6,0)-VLOOKUP(C450,Centerpoints!$A$2:$F$259,6,0))))*6371,0)</f>
        <v>1512</v>
      </c>
      <c r="E450" t="str">
        <f>IF(ISNA(VLOOKUP(LEFT(A450,LEN(A450)),$N$2:$N$270,1,0)),IF(D450&gt;'Costs and losses lines'!$E$32,"HVDC","HVAC"),"Subsea")</f>
        <v>HVDC</v>
      </c>
      <c r="F450" s="2">
        <f>((HLOOKUP(E450,'Costs and losses lines'!$B$12:$D$14,2,0)*D450)+(HLOOKUP(E450,'Costs and losses lines'!$B$12:$D$14,3,0)*2))*'Costs and losses lines'!$E$24/1000</f>
        <v>526.12070819999997</v>
      </c>
      <c r="G450" s="2">
        <f>ROUND(F450+(F450*0.035*$J$3),0)</f>
        <v>1263</v>
      </c>
      <c r="H450">
        <f>ROUND((HLOOKUP(E450,'Costs and losses lines'!$B$12:$D$17,4,0)/10000*D450)+(HLOOKUP(E450,'Costs and losses lines'!$B$12:$D$16,5,0)/100),3)</f>
        <v>6.6000000000000003E-2</v>
      </c>
      <c r="K450" s="9"/>
    </row>
    <row r="451" spans="1:11" x14ac:dyDescent="0.25">
      <c r="A451" t="s">
        <v>1215</v>
      </c>
      <c r="B451" t="s">
        <v>532</v>
      </c>
      <c r="C451" t="s">
        <v>549</v>
      </c>
      <c r="D451">
        <f>ROUND(ACOS(COS(RADIANS(90-VLOOKUP(B451,Centerpoints!$A$2:$F$259,5,0)))*COS(RADIANS(90-VLOOKUP(C451,Centerpoints!$A$2:$F$259,5,0)))+SIN(RADIANS(90-VLOOKUP(B451,Centerpoints!$A$2:$F$259,5,0)))*SIN(RADIANS(90-VLOOKUP(C451,Centerpoints!$A$2:$F$259,5,0)))*COS(RADIANS(VLOOKUP(B451,Centerpoints!$A$2:$F$259,6,0)-VLOOKUP(C451,Centerpoints!$A$2:$F$259,6,0))))*6371,0)</f>
        <v>1533</v>
      </c>
      <c r="E451" t="str">
        <f>IF(ISNA(VLOOKUP(LEFT(A451,LEN(A451)),$N$2:$N$270,1,0)),IF(D451&gt;'Costs and losses lines'!$E$32,"HVDC","HVAC"),"Subsea")</f>
        <v>HVDC</v>
      </c>
      <c r="F451" s="2">
        <f>((HLOOKUP(E451,'Costs and losses lines'!$B$12:$D$14,2,0)*D451)+(HLOOKUP(E451,'Costs and losses lines'!$B$12:$D$14,3,0)*2))*'Costs and losses lines'!$E$24/1000</f>
        <v>530.03847817499991</v>
      </c>
      <c r="G451" s="2">
        <f>ROUND(F451+(F451*0.035*$J$3),0)</f>
        <v>1272</v>
      </c>
      <c r="H451">
        <f>ROUND((HLOOKUP(E451,'Costs and losses lines'!$B$12:$D$17,4,0)/10000*D451)+(HLOOKUP(E451,'Costs and losses lines'!$B$12:$D$16,5,0)/100),3)</f>
        <v>6.7000000000000004E-2</v>
      </c>
      <c r="K451" s="9"/>
    </row>
    <row r="452" spans="1:11" x14ac:dyDescent="0.25">
      <c r="A452" t="s">
        <v>1216</v>
      </c>
      <c r="B452" t="s">
        <v>631</v>
      </c>
      <c r="C452" t="s">
        <v>639</v>
      </c>
      <c r="D452">
        <f>ROUND(ACOS(COS(RADIANS(90-VLOOKUP(B452,Centerpoints!$A$2:$F$259,5,0)))*COS(RADIANS(90-VLOOKUP(C452,Centerpoints!$A$2:$F$259,5,0)))+SIN(RADIANS(90-VLOOKUP(B452,Centerpoints!$A$2:$F$259,5,0)))*SIN(RADIANS(90-VLOOKUP(C452,Centerpoints!$A$2:$F$259,5,0)))*COS(RADIANS(VLOOKUP(B452,Centerpoints!$A$2:$F$259,6,0)-VLOOKUP(C452,Centerpoints!$A$2:$F$259,6,0))))*6371,0)</f>
        <v>1537</v>
      </c>
      <c r="E452" t="str">
        <f>IF(ISNA(VLOOKUP(LEFT(A452,LEN(A452)),$N$2:$N$270,1,0)),IF(D452&gt;'Costs and losses lines'!$E$32,"HVDC","HVAC"),"Subsea")</f>
        <v>HVDC</v>
      </c>
      <c r="F452" s="2">
        <f>((HLOOKUP(E452,'Costs and losses lines'!$B$12:$D$14,2,0)*D452)+(HLOOKUP(E452,'Costs and losses lines'!$B$12:$D$14,3,0)*2))*'Costs and losses lines'!$E$24/1000</f>
        <v>530.784720075</v>
      </c>
      <c r="G452" s="2">
        <f>ROUND(F452+(F452*0.035*$J$3),0)</f>
        <v>1274</v>
      </c>
      <c r="H452">
        <f>ROUND((HLOOKUP(E452,'Costs and losses lines'!$B$12:$D$17,4,0)/10000*D452)+(HLOOKUP(E452,'Costs and losses lines'!$B$12:$D$16,5,0)/100),3)</f>
        <v>6.7000000000000004E-2</v>
      </c>
      <c r="K452" s="9"/>
    </row>
    <row r="453" spans="1:11" x14ac:dyDescent="0.25">
      <c r="A453" t="s">
        <v>1217</v>
      </c>
      <c r="B453" t="s">
        <v>611</v>
      </c>
      <c r="C453" t="s">
        <v>614</v>
      </c>
      <c r="D453">
        <f>ROUND(ACOS(COS(RADIANS(90-VLOOKUP(B453,Centerpoints!$A$2:$F$259,5,0)))*COS(RADIANS(90-VLOOKUP(C453,Centerpoints!$A$2:$F$259,5,0)))+SIN(RADIANS(90-VLOOKUP(B453,Centerpoints!$A$2:$F$259,5,0)))*SIN(RADIANS(90-VLOOKUP(C453,Centerpoints!$A$2:$F$259,5,0)))*COS(RADIANS(VLOOKUP(B453,Centerpoints!$A$2:$F$259,6,0)-VLOOKUP(C453,Centerpoints!$A$2:$F$259,6,0))))*6371,0)</f>
        <v>1553</v>
      </c>
      <c r="E453" t="str">
        <f>IF(ISNA(VLOOKUP(LEFT(A453,LEN(A453)),$N$2:$N$270,1,0)),IF(D453&gt;'Costs and losses lines'!$E$32,"HVDC","HVAC"),"Subsea")</f>
        <v>HVDC</v>
      </c>
      <c r="F453" s="2">
        <f>((HLOOKUP(E453,'Costs and losses lines'!$B$12:$D$14,2,0)*D453)+(HLOOKUP(E453,'Costs and losses lines'!$B$12:$D$14,3,0)*2))*'Costs and losses lines'!$E$24/1000</f>
        <v>533.76968767499989</v>
      </c>
      <c r="G453" s="2">
        <f>ROUND(F453+(F453*0.035*$J$3),0)</f>
        <v>1281</v>
      </c>
      <c r="H453">
        <f>ROUND((HLOOKUP(E453,'Costs and losses lines'!$B$12:$D$17,4,0)/10000*D453)+(HLOOKUP(E453,'Costs and losses lines'!$B$12:$D$16,5,0)/100),3)</f>
        <v>6.7000000000000004E-2</v>
      </c>
      <c r="K453" s="9"/>
    </row>
    <row r="454" spans="1:11" x14ac:dyDescent="0.25">
      <c r="A454" t="s">
        <v>1218</v>
      </c>
      <c r="B454" t="s">
        <v>570</v>
      </c>
      <c r="C454" t="s">
        <v>573</v>
      </c>
      <c r="D454">
        <f>ROUND(ACOS(COS(RADIANS(90-VLOOKUP(B454,Centerpoints!$A$2:$F$259,5,0)))*COS(RADIANS(90-VLOOKUP(C454,Centerpoints!$A$2:$F$259,5,0)))+SIN(RADIANS(90-VLOOKUP(B454,Centerpoints!$A$2:$F$259,5,0)))*SIN(RADIANS(90-VLOOKUP(C454,Centerpoints!$A$2:$F$259,5,0)))*COS(RADIANS(VLOOKUP(B454,Centerpoints!$A$2:$F$259,6,0)-VLOOKUP(C454,Centerpoints!$A$2:$F$259,6,0))))*6371,0)</f>
        <v>1559</v>
      </c>
      <c r="E454" t="str">
        <f>IF(ISNA(VLOOKUP(LEFT(A454,LEN(A454)),$N$2:$N$270,1,0)),IF(D454&gt;'Costs and losses lines'!$E$32,"HVDC","HVAC"),"Subsea")</f>
        <v>HVDC</v>
      </c>
      <c r="F454" s="2">
        <f>((HLOOKUP(E454,'Costs and losses lines'!$B$12:$D$14,2,0)*D454)+(HLOOKUP(E454,'Costs and losses lines'!$B$12:$D$14,3,0)*2))*'Costs and losses lines'!$E$24/1000</f>
        <v>534.88905052500002</v>
      </c>
      <c r="G454" s="2">
        <f>ROUND(F454+(F454*0.035*$J$3),0)</f>
        <v>1284</v>
      </c>
      <c r="H454">
        <f>ROUND((HLOOKUP(E454,'Costs and losses lines'!$B$12:$D$17,4,0)/10000*D454)+(HLOOKUP(E454,'Costs and losses lines'!$B$12:$D$16,5,0)/100),3)</f>
        <v>6.8000000000000005E-2</v>
      </c>
      <c r="K454" s="9"/>
    </row>
    <row r="455" spans="1:11" x14ac:dyDescent="0.25">
      <c r="A455" t="s">
        <v>1219</v>
      </c>
      <c r="B455" t="s">
        <v>608</v>
      </c>
      <c r="C455" t="s">
        <v>486</v>
      </c>
      <c r="D455">
        <f>ROUND(ACOS(COS(RADIANS(90-VLOOKUP(B455,Centerpoints!$A$2:$F$259,5,0)))*COS(RADIANS(90-VLOOKUP(C455,Centerpoints!$A$2:$F$259,5,0)))+SIN(RADIANS(90-VLOOKUP(B455,Centerpoints!$A$2:$F$259,5,0)))*SIN(RADIANS(90-VLOOKUP(C455,Centerpoints!$A$2:$F$259,5,0)))*COS(RADIANS(VLOOKUP(B455,Centerpoints!$A$2:$F$259,6,0)-VLOOKUP(C455,Centerpoints!$A$2:$F$259,6,0))))*6371,0)</f>
        <v>1561</v>
      </c>
      <c r="E455" t="str">
        <f>IF(ISNA(VLOOKUP(LEFT(A455,LEN(A455)),$N$2:$N$270,1,0)),IF(D455&gt;'Costs and losses lines'!$E$32,"HVDC","HVAC"),"Subsea")</f>
        <v>HVDC</v>
      </c>
      <c r="F455" s="2">
        <f>((HLOOKUP(E455,'Costs and losses lines'!$B$12:$D$14,2,0)*D455)+(HLOOKUP(E455,'Costs and losses lines'!$B$12:$D$14,3,0)*2))*'Costs and losses lines'!$E$24/1000</f>
        <v>535.26217147499995</v>
      </c>
      <c r="G455" s="2">
        <f>ROUND(F455+(F455*0.035*$J$3),0)</f>
        <v>1285</v>
      </c>
      <c r="H455">
        <f>ROUND((HLOOKUP(E455,'Costs and losses lines'!$B$12:$D$17,4,0)/10000*D455)+(HLOOKUP(E455,'Costs and losses lines'!$B$12:$D$16,5,0)/100),3)</f>
        <v>6.8000000000000005E-2</v>
      </c>
      <c r="K455" s="9"/>
    </row>
    <row r="456" spans="1:11" x14ac:dyDescent="0.25">
      <c r="A456" t="s">
        <v>1220</v>
      </c>
      <c r="B456" t="s">
        <v>416</v>
      </c>
      <c r="C456" t="s">
        <v>424</v>
      </c>
      <c r="D456">
        <f>ROUND(ACOS(COS(RADIANS(90-VLOOKUP(B456,Centerpoints!$A$2:$F$259,5,0)))*COS(RADIANS(90-VLOOKUP(C456,Centerpoints!$A$2:$F$259,5,0)))+SIN(RADIANS(90-VLOOKUP(B456,Centerpoints!$A$2:$F$259,5,0)))*SIN(RADIANS(90-VLOOKUP(C456,Centerpoints!$A$2:$F$259,5,0)))*COS(RADIANS(VLOOKUP(B456,Centerpoints!$A$2:$F$259,6,0)-VLOOKUP(C456,Centerpoints!$A$2:$F$259,6,0))))*6371,0)</f>
        <v>1562</v>
      </c>
      <c r="E456" t="str">
        <f>IF(ISNA(VLOOKUP(LEFT(A456,LEN(A456)),$N$2:$N$270,1,0)),IF(D456&gt;'Costs and losses lines'!$E$32,"HVDC","HVAC"),"Subsea")</f>
        <v>HVDC</v>
      </c>
      <c r="F456" s="2">
        <f>((HLOOKUP(E456,'Costs and losses lines'!$B$12:$D$14,2,0)*D456)+(HLOOKUP(E456,'Costs and losses lines'!$B$12:$D$14,3,0)*2))*'Costs and losses lines'!$E$24/1000</f>
        <v>535.44873194999991</v>
      </c>
      <c r="G456" s="2">
        <f>ROUND(F456+(F456*0.035*$J$3),0)</f>
        <v>1285</v>
      </c>
      <c r="H456">
        <f>ROUND((HLOOKUP(E456,'Costs and losses lines'!$B$12:$D$17,4,0)/10000*D456)+(HLOOKUP(E456,'Costs and losses lines'!$B$12:$D$16,5,0)/100),3)</f>
        <v>6.8000000000000005E-2</v>
      </c>
      <c r="K456" s="9"/>
    </row>
    <row r="457" spans="1:11" x14ac:dyDescent="0.25">
      <c r="A457" t="s">
        <v>1221</v>
      </c>
      <c r="B457" t="s">
        <v>598</v>
      </c>
      <c r="C457" t="s">
        <v>610</v>
      </c>
      <c r="D457">
        <f>ROUND(ACOS(COS(RADIANS(90-VLOOKUP(B457,Centerpoints!$A$2:$F$259,5,0)))*COS(RADIANS(90-VLOOKUP(C457,Centerpoints!$A$2:$F$259,5,0)))+SIN(RADIANS(90-VLOOKUP(B457,Centerpoints!$A$2:$F$259,5,0)))*SIN(RADIANS(90-VLOOKUP(C457,Centerpoints!$A$2:$F$259,5,0)))*COS(RADIANS(VLOOKUP(B457,Centerpoints!$A$2:$F$259,6,0)-VLOOKUP(C457,Centerpoints!$A$2:$F$259,6,0))))*6371,0)</f>
        <v>1566</v>
      </c>
      <c r="E457" t="str">
        <f>IF(ISNA(VLOOKUP(LEFT(A457,LEN(A457)),$N$2:$N$270,1,0)),IF(D457&gt;'Costs and losses lines'!$E$32,"HVDC","HVAC"),"Subsea")</f>
        <v>HVDC</v>
      </c>
      <c r="F457" s="2">
        <f>((HLOOKUP(E457,'Costs and losses lines'!$B$12:$D$14,2,0)*D457)+(HLOOKUP(E457,'Costs and losses lines'!$B$12:$D$14,3,0)*2))*'Costs and losses lines'!$E$24/1000</f>
        <v>536.19497385</v>
      </c>
      <c r="G457" s="2">
        <f>ROUND(F457+(F457*0.035*$J$3),0)</f>
        <v>1287</v>
      </c>
      <c r="H457">
        <f>ROUND((HLOOKUP(E457,'Costs and losses lines'!$B$12:$D$17,4,0)/10000*D457)+(HLOOKUP(E457,'Costs and losses lines'!$B$12:$D$16,5,0)/100),3)</f>
        <v>6.8000000000000005E-2</v>
      </c>
      <c r="K457" s="9"/>
    </row>
    <row r="458" spans="1:11" x14ac:dyDescent="0.25">
      <c r="A458" t="s">
        <v>1222</v>
      </c>
      <c r="B458" t="s">
        <v>398</v>
      </c>
      <c r="C458" t="s">
        <v>491</v>
      </c>
      <c r="D458">
        <f>ROUND(ACOS(COS(RADIANS(90-VLOOKUP(B458,Centerpoints!$A$2:$F$259,5,0)))*COS(RADIANS(90-VLOOKUP(C458,Centerpoints!$A$2:$F$259,5,0)))+SIN(RADIANS(90-VLOOKUP(B458,Centerpoints!$A$2:$F$259,5,0)))*SIN(RADIANS(90-VLOOKUP(C458,Centerpoints!$A$2:$F$259,5,0)))*COS(RADIANS(VLOOKUP(B458,Centerpoints!$A$2:$F$259,6,0)-VLOOKUP(C458,Centerpoints!$A$2:$F$259,6,0))))*6371,0)</f>
        <v>1581</v>
      </c>
      <c r="E458" t="str">
        <f>IF(ISNA(VLOOKUP(LEFT(A458,LEN(A458)),$N$2:$N$270,1,0)),IF(D458&gt;'Costs and losses lines'!$E$32,"HVDC","HVAC"),"Subsea")</f>
        <v>HVDC</v>
      </c>
      <c r="F458" s="2">
        <f>((HLOOKUP(E458,'Costs and losses lines'!$B$12:$D$14,2,0)*D458)+(HLOOKUP(E458,'Costs and losses lines'!$B$12:$D$14,3,0)*2))*'Costs and losses lines'!$E$24/1000</f>
        <v>538.99338097499992</v>
      </c>
      <c r="G458" s="2">
        <f>ROUND(F458+(F458*0.035*$J$3),0)</f>
        <v>1294</v>
      </c>
      <c r="H458">
        <f>ROUND((HLOOKUP(E458,'Costs and losses lines'!$B$12:$D$17,4,0)/10000*D458)+(HLOOKUP(E458,'Costs and losses lines'!$B$12:$D$16,5,0)/100),3)</f>
        <v>6.8000000000000005E-2</v>
      </c>
      <c r="K458" s="9"/>
    </row>
    <row r="459" spans="1:11" x14ac:dyDescent="0.25">
      <c r="A459" t="s">
        <v>1223</v>
      </c>
      <c r="B459" t="s">
        <v>558</v>
      </c>
      <c r="C459" t="s">
        <v>559</v>
      </c>
      <c r="D459">
        <f>ROUND(ACOS(COS(RADIANS(90-VLOOKUP(B459,Centerpoints!$A$2:$F$259,5,0)))*COS(RADIANS(90-VLOOKUP(C459,Centerpoints!$A$2:$F$259,5,0)))+SIN(RADIANS(90-VLOOKUP(B459,Centerpoints!$A$2:$F$259,5,0)))*SIN(RADIANS(90-VLOOKUP(C459,Centerpoints!$A$2:$F$259,5,0)))*COS(RADIANS(VLOOKUP(B459,Centerpoints!$A$2:$F$259,6,0)-VLOOKUP(C459,Centerpoints!$A$2:$F$259,6,0))))*6371,0)</f>
        <v>1595</v>
      </c>
      <c r="E459" t="str">
        <f>IF(ISNA(VLOOKUP(LEFT(A459,LEN(A459)),$N$2:$N$270,1,0)),IF(D459&gt;'Costs and losses lines'!$E$32,"HVDC","HVAC"),"Subsea")</f>
        <v>HVDC</v>
      </c>
      <c r="F459" s="2">
        <f>((HLOOKUP(E459,'Costs and losses lines'!$B$12:$D$14,2,0)*D459)+(HLOOKUP(E459,'Costs and losses lines'!$B$12:$D$14,3,0)*2))*'Costs and losses lines'!$E$24/1000</f>
        <v>541.605227625</v>
      </c>
      <c r="G459" s="2">
        <f>ROUND(F459+(F459*0.035*$J$3),0)</f>
        <v>1300</v>
      </c>
      <c r="H459">
        <f>ROUND((HLOOKUP(E459,'Costs and losses lines'!$B$12:$D$17,4,0)/10000*D459)+(HLOOKUP(E459,'Costs and losses lines'!$B$12:$D$16,5,0)/100),3)</f>
        <v>6.9000000000000006E-2</v>
      </c>
      <c r="K459" s="9"/>
    </row>
    <row r="460" spans="1:11" x14ac:dyDescent="0.25">
      <c r="A460" t="s">
        <v>1224</v>
      </c>
      <c r="B460" t="s">
        <v>552</v>
      </c>
      <c r="C460" t="s">
        <v>553</v>
      </c>
      <c r="D460">
        <f>ROUND(ACOS(COS(RADIANS(90-VLOOKUP(B460,Centerpoints!$A$2:$F$259,5,0)))*COS(RADIANS(90-VLOOKUP(C460,Centerpoints!$A$2:$F$259,5,0)))+SIN(RADIANS(90-VLOOKUP(B460,Centerpoints!$A$2:$F$259,5,0)))*SIN(RADIANS(90-VLOOKUP(C460,Centerpoints!$A$2:$F$259,5,0)))*COS(RADIANS(VLOOKUP(B460,Centerpoints!$A$2:$F$259,6,0)-VLOOKUP(C460,Centerpoints!$A$2:$F$259,6,0))))*6371,0)</f>
        <v>1603</v>
      </c>
      <c r="E460" t="str">
        <f>IF(ISNA(VLOOKUP(LEFT(A460,LEN(A460)),$N$2:$N$270,1,0)),IF(D460&gt;'Costs and losses lines'!$E$32,"HVDC","HVAC"),"Subsea")</f>
        <v>HVDC</v>
      </c>
      <c r="F460" s="2">
        <f>((HLOOKUP(E460,'Costs and losses lines'!$B$12:$D$14,2,0)*D460)+(HLOOKUP(E460,'Costs and losses lines'!$B$12:$D$14,3,0)*2))*'Costs and losses lines'!$E$24/1000</f>
        <v>543.09771142499994</v>
      </c>
      <c r="G460" s="2">
        <f>ROUND(F460+(F460*0.035*$J$3),0)</f>
        <v>1303</v>
      </c>
      <c r="H460">
        <f>ROUND((HLOOKUP(E460,'Costs and losses lines'!$B$12:$D$17,4,0)/10000*D460)+(HLOOKUP(E460,'Costs and losses lines'!$B$12:$D$16,5,0)/100),3)</f>
        <v>6.9000000000000006E-2</v>
      </c>
      <c r="K460" s="9"/>
    </row>
    <row r="461" spans="1:11" x14ac:dyDescent="0.25">
      <c r="A461" t="s">
        <v>1225</v>
      </c>
      <c r="B461" t="s">
        <v>605</v>
      </c>
      <c r="C461" t="s">
        <v>608</v>
      </c>
      <c r="D461">
        <f>ROUND(ACOS(COS(RADIANS(90-VLOOKUP(B461,Centerpoints!$A$2:$F$259,5,0)))*COS(RADIANS(90-VLOOKUP(C461,Centerpoints!$A$2:$F$259,5,0)))+SIN(RADIANS(90-VLOOKUP(B461,Centerpoints!$A$2:$F$259,5,0)))*SIN(RADIANS(90-VLOOKUP(C461,Centerpoints!$A$2:$F$259,5,0)))*COS(RADIANS(VLOOKUP(B461,Centerpoints!$A$2:$F$259,6,0)-VLOOKUP(C461,Centerpoints!$A$2:$F$259,6,0))))*6371,0)</f>
        <v>1605</v>
      </c>
      <c r="E461" t="str">
        <f>IF(ISNA(VLOOKUP(LEFT(A461,LEN(A461)),$N$2:$N$270,1,0)),IF(D461&gt;'Costs and losses lines'!$E$32,"HVDC","HVAC"),"Subsea")</f>
        <v>HVDC</v>
      </c>
      <c r="F461" s="2">
        <f>((HLOOKUP(E461,'Costs and losses lines'!$B$12:$D$14,2,0)*D461)+(HLOOKUP(E461,'Costs and losses lines'!$B$12:$D$14,3,0)*2))*'Costs and losses lines'!$E$24/1000</f>
        <v>543.47083237499999</v>
      </c>
      <c r="G461" s="2">
        <f>ROUND(F461+(F461*0.035*$J$3),0)</f>
        <v>1304</v>
      </c>
      <c r="H461">
        <f>ROUND((HLOOKUP(E461,'Costs and losses lines'!$B$12:$D$17,4,0)/10000*D461)+(HLOOKUP(E461,'Costs and losses lines'!$B$12:$D$16,5,0)/100),3)</f>
        <v>6.9000000000000006E-2</v>
      </c>
      <c r="K461" s="9"/>
    </row>
    <row r="462" spans="1:11" x14ac:dyDescent="0.25">
      <c r="A462" t="s">
        <v>1226</v>
      </c>
      <c r="B462" t="s">
        <v>572</v>
      </c>
      <c r="C462" t="s">
        <v>575</v>
      </c>
      <c r="D462">
        <f>ROUND(ACOS(COS(RADIANS(90-VLOOKUP(B462,Centerpoints!$A$2:$F$259,5,0)))*COS(RADIANS(90-VLOOKUP(C462,Centerpoints!$A$2:$F$259,5,0)))+SIN(RADIANS(90-VLOOKUP(B462,Centerpoints!$A$2:$F$259,5,0)))*SIN(RADIANS(90-VLOOKUP(C462,Centerpoints!$A$2:$F$259,5,0)))*COS(RADIANS(VLOOKUP(B462,Centerpoints!$A$2:$F$259,6,0)-VLOOKUP(C462,Centerpoints!$A$2:$F$259,6,0))))*6371,0)</f>
        <v>1608</v>
      </c>
      <c r="E462" t="str">
        <f>IF(ISNA(VLOOKUP(LEFT(A462,LEN(A462)),$N$2:$N$270,1,0)),IF(D462&gt;'Costs and losses lines'!$E$32,"HVDC","HVAC"),"Subsea")</f>
        <v>HVDC</v>
      </c>
      <c r="F462" s="2">
        <f>((HLOOKUP(E462,'Costs and losses lines'!$B$12:$D$14,2,0)*D462)+(HLOOKUP(E462,'Costs and losses lines'!$B$12:$D$14,3,0)*2))*'Costs and losses lines'!$E$24/1000</f>
        <v>544.03051379999999</v>
      </c>
      <c r="G462" s="2">
        <f>ROUND(F462+(F462*0.035*$J$3),0)</f>
        <v>1306</v>
      </c>
      <c r="H462">
        <f>ROUND((HLOOKUP(E462,'Costs and losses lines'!$B$12:$D$17,4,0)/10000*D462)+(HLOOKUP(E462,'Costs and losses lines'!$B$12:$D$16,5,0)/100),3)</f>
        <v>6.9000000000000006E-2</v>
      </c>
      <c r="K462" s="9"/>
    </row>
    <row r="463" spans="1:11" x14ac:dyDescent="0.25">
      <c r="A463" t="s">
        <v>1227</v>
      </c>
      <c r="B463" t="s">
        <v>459</v>
      </c>
      <c r="C463" t="s">
        <v>538</v>
      </c>
      <c r="D463">
        <f>ROUND(ACOS(COS(RADIANS(90-VLOOKUP(B463,Centerpoints!$A$2:$F$259,5,0)))*COS(RADIANS(90-VLOOKUP(C463,Centerpoints!$A$2:$F$259,5,0)))+SIN(RADIANS(90-VLOOKUP(B463,Centerpoints!$A$2:$F$259,5,0)))*SIN(RADIANS(90-VLOOKUP(C463,Centerpoints!$A$2:$F$259,5,0)))*COS(RADIANS(VLOOKUP(B463,Centerpoints!$A$2:$F$259,6,0)-VLOOKUP(C463,Centerpoints!$A$2:$F$259,6,0))))*6371,0)</f>
        <v>1609</v>
      </c>
      <c r="E463" t="str">
        <f>IF(ISNA(VLOOKUP(LEFT(A463,LEN(A463)),$N$2:$N$270,1,0)),IF(D463&gt;'Costs and losses lines'!$E$32,"HVDC","HVAC"),"Subsea")</f>
        <v>HVDC</v>
      </c>
      <c r="F463" s="2">
        <f>((HLOOKUP(E463,'Costs and losses lines'!$B$12:$D$14,2,0)*D463)+(HLOOKUP(E463,'Costs and losses lines'!$B$12:$D$14,3,0)*2))*'Costs and losses lines'!$E$24/1000</f>
        <v>544.21707427500007</v>
      </c>
      <c r="G463" s="2">
        <f>ROUND(F463+(F463*0.035*$J$3),0)</f>
        <v>1306</v>
      </c>
      <c r="H463">
        <f>ROUND((HLOOKUP(E463,'Costs and losses lines'!$B$12:$D$17,4,0)/10000*D463)+(HLOOKUP(E463,'Costs and losses lines'!$B$12:$D$16,5,0)/100),3)</f>
        <v>6.9000000000000006E-2</v>
      </c>
      <c r="K463" s="9"/>
    </row>
    <row r="464" spans="1:11" x14ac:dyDescent="0.25">
      <c r="A464" t="s">
        <v>1228</v>
      </c>
      <c r="B464" t="s">
        <v>435</v>
      </c>
      <c r="C464" t="s">
        <v>524</v>
      </c>
      <c r="D464">
        <f>ROUND(ACOS(COS(RADIANS(90-VLOOKUP(B464,Centerpoints!$A$2:$F$259,5,0)))*COS(RADIANS(90-VLOOKUP(C464,Centerpoints!$A$2:$F$259,5,0)))+SIN(RADIANS(90-VLOOKUP(B464,Centerpoints!$A$2:$F$259,5,0)))*SIN(RADIANS(90-VLOOKUP(C464,Centerpoints!$A$2:$F$259,5,0)))*COS(RADIANS(VLOOKUP(B464,Centerpoints!$A$2:$F$259,6,0)-VLOOKUP(C464,Centerpoints!$A$2:$F$259,6,0))))*6371,0)</f>
        <v>1613</v>
      </c>
      <c r="E464" t="str">
        <f>IF(ISNA(VLOOKUP(LEFT(A464,LEN(A464)),$N$2:$N$270,1,0)),IF(D464&gt;'Costs and losses lines'!$E$32,"HVDC","HVAC"),"Subsea")</f>
        <v>HVDC</v>
      </c>
      <c r="F464" s="2">
        <f>((HLOOKUP(E464,'Costs and losses lines'!$B$12:$D$14,2,0)*D464)+(HLOOKUP(E464,'Costs and losses lines'!$B$12:$D$14,3,0)*2))*'Costs and losses lines'!$E$24/1000</f>
        <v>544.96331617499993</v>
      </c>
      <c r="G464" s="2">
        <f>ROUND(F464+(F464*0.035*$J$3),0)</f>
        <v>1308</v>
      </c>
      <c r="H464">
        <f>ROUND((HLOOKUP(E464,'Costs and losses lines'!$B$12:$D$17,4,0)/10000*D464)+(HLOOKUP(E464,'Costs and losses lines'!$B$12:$D$16,5,0)/100),3)</f>
        <v>6.9000000000000006E-2</v>
      </c>
      <c r="K464" s="9"/>
    </row>
    <row r="465" spans="1:11" x14ac:dyDescent="0.25">
      <c r="A465" t="s">
        <v>1229</v>
      </c>
      <c r="B465" t="s">
        <v>410</v>
      </c>
      <c r="C465" t="s">
        <v>505</v>
      </c>
      <c r="D465">
        <f>ROUND(ACOS(COS(RADIANS(90-VLOOKUP(B465,Centerpoints!$A$2:$F$259,5,0)))*COS(RADIANS(90-VLOOKUP(C465,Centerpoints!$A$2:$F$259,5,0)))+SIN(RADIANS(90-VLOOKUP(B465,Centerpoints!$A$2:$F$259,5,0)))*SIN(RADIANS(90-VLOOKUP(C465,Centerpoints!$A$2:$F$259,5,0)))*COS(RADIANS(VLOOKUP(B465,Centerpoints!$A$2:$F$259,6,0)-VLOOKUP(C465,Centerpoints!$A$2:$F$259,6,0))))*6371,0)</f>
        <v>1614</v>
      </c>
      <c r="E465" t="str">
        <f>IF(ISNA(VLOOKUP(LEFT(A465,LEN(A465)),$N$2:$N$270,1,0)),IF(D465&gt;'Costs and losses lines'!$E$32,"HVDC","HVAC"),"Subsea")</f>
        <v>HVDC</v>
      </c>
      <c r="F465" s="2">
        <f>((HLOOKUP(E465,'Costs and losses lines'!$B$12:$D$14,2,0)*D465)+(HLOOKUP(E465,'Costs and losses lines'!$B$12:$D$14,3,0)*2))*'Costs and losses lines'!$E$24/1000</f>
        <v>545.14987665000001</v>
      </c>
      <c r="G465" s="2">
        <f>ROUND(F465+(F465*0.035*$J$3),0)</f>
        <v>1308</v>
      </c>
      <c r="H465">
        <f>ROUND((HLOOKUP(E465,'Costs and losses lines'!$B$12:$D$17,4,0)/10000*D465)+(HLOOKUP(E465,'Costs and losses lines'!$B$12:$D$16,5,0)/100),3)</f>
        <v>6.9000000000000006E-2</v>
      </c>
      <c r="K465" s="9"/>
    </row>
    <row r="466" spans="1:11" x14ac:dyDescent="0.25">
      <c r="A466" t="s">
        <v>1230</v>
      </c>
      <c r="B466" t="s">
        <v>582</v>
      </c>
      <c r="C466" t="s">
        <v>608</v>
      </c>
      <c r="D466">
        <f>ROUND(ACOS(COS(RADIANS(90-VLOOKUP(B466,Centerpoints!$A$2:$F$259,5,0)))*COS(RADIANS(90-VLOOKUP(C466,Centerpoints!$A$2:$F$259,5,0)))+SIN(RADIANS(90-VLOOKUP(B466,Centerpoints!$A$2:$F$259,5,0)))*SIN(RADIANS(90-VLOOKUP(C466,Centerpoints!$A$2:$F$259,5,0)))*COS(RADIANS(VLOOKUP(B466,Centerpoints!$A$2:$F$259,6,0)-VLOOKUP(C466,Centerpoints!$A$2:$F$259,6,0))))*6371,0)</f>
        <v>1625</v>
      </c>
      <c r="E466" t="str">
        <f>IF(ISNA(VLOOKUP(LEFT(A466,LEN(A466)),$N$2:$N$270,1,0)),IF(D466&gt;'Costs and losses lines'!$E$32,"HVDC","HVAC"),"Subsea")</f>
        <v>HVDC</v>
      </c>
      <c r="F466" s="2">
        <f>((HLOOKUP(E466,'Costs and losses lines'!$B$12:$D$14,2,0)*D466)+(HLOOKUP(E466,'Costs and losses lines'!$B$12:$D$14,3,0)*2))*'Costs and losses lines'!$E$24/1000</f>
        <v>547.20204187499996</v>
      </c>
      <c r="G466" s="2">
        <f>ROUND(F466+(F466*0.035*$J$3),0)</f>
        <v>1313</v>
      </c>
      <c r="H466">
        <f>ROUND((HLOOKUP(E466,'Costs and losses lines'!$B$12:$D$17,4,0)/10000*D466)+(HLOOKUP(E466,'Costs and losses lines'!$B$12:$D$16,5,0)/100),3)</f>
        <v>7.0000000000000007E-2</v>
      </c>
      <c r="K466" s="9"/>
    </row>
    <row r="467" spans="1:11" x14ac:dyDescent="0.25">
      <c r="A467" t="s">
        <v>1231</v>
      </c>
      <c r="B467" t="s">
        <v>630</v>
      </c>
      <c r="C467" t="s">
        <v>632</v>
      </c>
      <c r="D467">
        <f>ROUND(ACOS(COS(RADIANS(90-VLOOKUP(B467,Centerpoints!$A$2:$F$259,5,0)))*COS(RADIANS(90-VLOOKUP(C467,Centerpoints!$A$2:$F$259,5,0)))+SIN(RADIANS(90-VLOOKUP(B467,Centerpoints!$A$2:$F$259,5,0)))*SIN(RADIANS(90-VLOOKUP(C467,Centerpoints!$A$2:$F$259,5,0)))*COS(RADIANS(VLOOKUP(B467,Centerpoints!$A$2:$F$259,6,0)-VLOOKUP(C467,Centerpoints!$A$2:$F$259,6,0))))*6371,0)</f>
        <v>1633</v>
      </c>
      <c r="E467" t="str">
        <f>IF(ISNA(VLOOKUP(LEFT(A467,LEN(A467)),$N$2:$N$270,1,0)),IF(D467&gt;'Costs and losses lines'!$E$32,"HVDC","HVAC"),"Subsea")</f>
        <v>HVDC</v>
      </c>
      <c r="F467" s="2">
        <f>((HLOOKUP(E467,'Costs and losses lines'!$B$12:$D$14,2,0)*D467)+(HLOOKUP(E467,'Costs and losses lines'!$B$12:$D$14,3,0)*2))*'Costs and losses lines'!$E$24/1000</f>
        <v>548.69452567500002</v>
      </c>
      <c r="G467" s="2">
        <f>ROUND(F467+(F467*0.035*$J$3),0)</f>
        <v>1317</v>
      </c>
      <c r="H467">
        <f>ROUND((HLOOKUP(E467,'Costs and losses lines'!$B$12:$D$17,4,0)/10000*D467)+(HLOOKUP(E467,'Costs and losses lines'!$B$12:$D$16,5,0)/100),3)</f>
        <v>7.0000000000000007E-2</v>
      </c>
      <c r="K467" s="9"/>
    </row>
    <row r="468" spans="1:11" x14ac:dyDescent="0.25">
      <c r="A468" t="s">
        <v>1232</v>
      </c>
      <c r="B468" t="s">
        <v>438</v>
      </c>
      <c r="C468" t="s">
        <v>519</v>
      </c>
      <c r="D468">
        <f>ROUND(ACOS(COS(RADIANS(90-VLOOKUP(B468,Centerpoints!$A$2:$F$259,5,0)))*COS(RADIANS(90-VLOOKUP(C468,Centerpoints!$A$2:$F$259,5,0)))+SIN(RADIANS(90-VLOOKUP(B468,Centerpoints!$A$2:$F$259,5,0)))*SIN(RADIANS(90-VLOOKUP(C468,Centerpoints!$A$2:$F$259,5,0)))*COS(RADIANS(VLOOKUP(B468,Centerpoints!$A$2:$F$259,6,0)-VLOOKUP(C468,Centerpoints!$A$2:$F$259,6,0))))*6371,0)</f>
        <v>1635</v>
      </c>
      <c r="E468" t="str">
        <f>IF(ISNA(VLOOKUP(LEFT(A468,LEN(A468)),$N$2:$N$270,1,0)),IF(D468&gt;'Costs and losses lines'!$E$32,"HVDC","HVAC"),"Subsea")</f>
        <v>HVDC</v>
      </c>
      <c r="F468" s="2">
        <f>((HLOOKUP(E468,'Costs and losses lines'!$B$12:$D$14,2,0)*D468)+(HLOOKUP(E468,'Costs and losses lines'!$B$12:$D$14,3,0)*2))*'Costs and losses lines'!$E$24/1000</f>
        <v>549.06764662499995</v>
      </c>
      <c r="G468" s="2">
        <f>ROUND(F468+(F468*0.035*$J$3),0)</f>
        <v>1318</v>
      </c>
      <c r="H468">
        <f>ROUND((HLOOKUP(E468,'Costs and losses lines'!$B$12:$D$17,4,0)/10000*D468)+(HLOOKUP(E468,'Costs and losses lines'!$B$12:$D$16,5,0)/100),3)</f>
        <v>7.0000000000000007E-2</v>
      </c>
      <c r="K468" s="9"/>
    </row>
    <row r="469" spans="1:11" x14ac:dyDescent="0.25">
      <c r="A469" t="s">
        <v>1233</v>
      </c>
      <c r="B469" t="s">
        <v>609</v>
      </c>
      <c r="C469" t="s">
        <v>547</v>
      </c>
      <c r="D469">
        <f>ROUND(ACOS(COS(RADIANS(90-VLOOKUP(B469,Centerpoints!$A$2:$F$259,5,0)))*COS(RADIANS(90-VLOOKUP(C469,Centerpoints!$A$2:$F$259,5,0)))+SIN(RADIANS(90-VLOOKUP(B469,Centerpoints!$A$2:$F$259,5,0)))*SIN(RADIANS(90-VLOOKUP(C469,Centerpoints!$A$2:$F$259,5,0)))*COS(RADIANS(VLOOKUP(B469,Centerpoints!$A$2:$F$259,6,0)-VLOOKUP(C469,Centerpoints!$A$2:$F$259,6,0))))*6371,0)</f>
        <v>1641</v>
      </c>
      <c r="E469" t="str">
        <f>IF(ISNA(VLOOKUP(LEFT(A469,LEN(A469)),$N$2:$N$270,1,0)),IF(D469&gt;'Costs and losses lines'!$E$32,"HVDC","HVAC"),"Subsea")</f>
        <v>HVDC</v>
      </c>
      <c r="F469" s="2">
        <f>((HLOOKUP(E469,'Costs and losses lines'!$B$12:$D$14,2,0)*D469)+(HLOOKUP(E469,'Costs and losses lines'!$B$12:$D$14,3,0)*2))*'Costs and losses lines'!$E$24/1000</f>
        <v>550.18700947499997</v>
      </c>
      <c r="G469" s="2">
        <f>ROUND(F469+(F469*0.035*$J$3),0)</f>
        <v>1320</v>
      </c>
      <c r="H469">
        <f>ROUND((HLOOKUP(E469,'Costs and losses lines'!$B$12:$D$17,4,0)/10000*D469)+(HLOOKUP(E469,'Costs and losses lines'!$B$12:$D$16,5,0)/100),3)</f>
        <v>7.0000000000000007E-2</v>
      </c>
      <c r="K469" s="9"/>
    </row>
    <row r="470" spans="1:11" x14ac:dyDescent="0.25">
      <c r="A470" t="s">
        <v>1234</v>
      </c>
      <c r="B470" t="s">
        <v>410</v>
      </c>
      <c r="C470" t="s">
        <v>559</v>
      </c>
      <c r="D470">
        <f>ROUND(ACOS(COS(RADIANS(90-VLOOKUP(B470,Centerpoints!$A$2:$F$259,5,0)))*COS(RADIANS(90-VLOOKUP(C470,Centerpoints!$A$2:$F$259,5,0)))+SIN(RADIANS(90-VLOOKUP(B470,Centerpoints!$A$2:$F$259,5,0)))*SIN(RADIANS(90-VLOOKUP(C470,Centerpoints!$A$2:$F$259,5,0)))*COS(RADIANS(VLOOKUP(B470,Centerpoints!$A$2:$F$259,6,0)-VLOOKUP(C470,Centerpoints!$A$2:$F$259,6,0))))*6371,0)</f>
        <v>1644</v>
      </c>
      <c r="E470" t="str">
        <f>IF(ISNA(VLOOKUP(LEFT(A470,LEN(A470)),$N$2:$N$270,1,0)),IF(D470&gt;'Costs and losses lines'!$E$32,"HVDC","HVAC"),"Subsea")</f>
        <v>HVDC</v>
      </c>
      <c r="F470" s="2">
        <f>((HLOOKUP(E470,'Costs and losses lines'!$B$12:$D$14,2,0)*D470)+(HLOOKUP(E470,'Costs and losses lines'!$B$12:$D$14,3,0)*2))*'Costs and losses lines'!$E$24/1000</f>
        <v>550.74669089999998</v>
      </c>
      <c r="G470" s="2">
        <f>ROUND(F470+(F470*0.035*$J$3),0)</f>
        <v>1322</v>
      </c>
      <c r="H470">
        <f>ROUND((HLOOKUP(E470,'Costs and losses lines'!$B$12:$D$17,4,0)/10000*D470)+(HLOOKUP(E470,'Costs and losses lines'!$B$12:$D$16,5,0)/100),3)</f>
        <v>7.0999999999999994E-2</v>
      </c>
      <c r="K470" s="9"/>
    </row>
    <row r="471" spans="1:11" x14ac:dyDescent="0.25">
      <c r="A471" t="s">
        <v>1235</v>
      </c>
      <c r="B471" t="s">
        <v>639</v>
      </c>
      <c r="C471" t="s">
        <v>642</v>
      </c>
      <c r="D471">
        <f>ROUND(ACOS(COS(RADIANS(90-VLOOKUP(B471,Centerpoints!$A$2:$F$259,5,0)))*COS(RADIANS(90-VLOOKUP(C471,Centerpoints!$A$2:$F$259,5,0)))+SIN(RADIANS(90-VLOOKUP(B471,Centerpoints!$A$2:$F$259,5,0)))*SIN(RADIANS(90-VLOOKUP(C471,Centerpoints!$A$2:$F$259,5,0)))*COS(RADIANS(VLOOKUP(B471,Centerpoints!$A$2:$F$259,6,0)-VLOOKUP(C471,Centerpoints!$A$2:$F$259,6,0))))*6371,0)</f>
        <v>1647</v>
      </c>
      <c r="E471" t="str">
        <f>IF(ISNA(VLOOKUP(LEFT(A471,LEN(A471)),$N$2:$N$270,1,0)),IF(D471&gt;'Costs and losses lines'!$E$32,"HVDC","HVAC"),"Subsea")</f>
        <v>HVDC</v>
      </c>
      <c r="F471" s="2">
        <f>((HLOOKUP(E471,'Costs and losses lines'!$B$12:$D$14,2,0)*D471)+(HLOOKUP(E471,'Costs and losses lines'!$B$12:$D$14,3,0)*2))*'Costs and losses lines'!$E$24/1000</f>
        <v>551.30637232499998</v>
      </c>
      <c r="G471" s="2">
        <f>ROUND(F471+(F471*0.035*$J$3),0)</f>
        <v>1323</v>
      </c>
      <c r="H471">
        <f>ROUND((HLOOKUP(E471,'Costs and losses lines'!$B$12:$D$17,4,0)/10000*D471)+(HLOOKUP(E471,'Costs and losses lines'!$B$12:$D$16,5,0)/100),3)</f>
        <v>7.0999999999999994E-2</v>
      </c>
      <c r="K471" s="9"/>
    </row>
    <row r="472" spans="1:11" x14ac:dyDescent="0.25">
      <c r="A472" t="s">
        <v>1236</v>
      </c>
      <c r="B472" t="s">
        <v>611</v>
      </c>
      <c r="C472" t="s">
        <v>615</v>
      </c>
      <c r="D472">
        <f>ROUND(ACOS(COS(RADIANS(90-VLOOKUP(B472,Centerpoints!$A$2:$F$259,5,0)))*COS(RADIANS(90-VLOOKUP(C472,Centerpoints!$A$2:$F$259,5,0)))+SIN(RADIANS(90-VLOOKUP(B472,Centerpoints!$A$2:$F$259,5,0)))*SIN(RADIANS(90-VLOOKUP(C472,Centerpoints!$A$2:$F$259,5,0)))*COS(RADIANS(VLOOKUP(B472,Centerpoints!$A$2:$F$259,6,0)-VLOOKUP(C472,Centerpoints!$A$2:$F$259,6,0))))*6371,0)</f>
        <v>1653</v>
      </c>
      <c r="E472" t="str">
        <f>IF(ISNA(VLOOKUP(LEFT(A472,LEN(A472)),$N$2:$N$270,1,0)),IF(D472&gt;'Costs and losses lines'!$E$32,"HVDC","HVAC"),"Subsea")</f>
        <v>HVDC</v>
      </c>
      <c r="F472" s="2">
        <f>((HLOOKUP(E472,'Costs and losses lines'!$B$12:$D$14,2,0)*D472)+(HLOOKUP(E472,'Costs and losses lines'!$B$12:$D$14,3,0)*2))*'Costs and losses lines'!$E$24/1000</f>
        <v>552.425735175</v>
      </c>
      <c r="G472" s="2">
        <f>ROUND(F472+(F472*0.035*$J$3),0)</f>
        <v>1326</v>
      </c>
      <c r="H472">
        <f>ROUND((HLOOKUP(E472,'Costs and losses lines'!$B$12:$D$17,4,0)/10000*D472)+(HLOOKUP(E472,'Costs and losses lines'!$B$12:$D$16,5,0)/100),3)</f>
        <v>7.0999999999999994E-2</v>
      </c>
      <c r="K472" s="9"/>
    </row>
    <row r="473" spans="1:11" x14ac:dyDescent="0.25">
      <c r="A473" t="s">
        <v>1237</v>
      </c>
      <c r="B473" t="s">
        <v>424</v>
      </c>
      <c r="C473" t="s">
        <v>511</v>
      </c>
      <c r="D473">
        <f>ROUND(ACOS(COS(RADIANS(90-VLOOKUP(B473,Centerpoints!$A$2:$F$259,5,0)))*COS(RADIANS(90-VLOOKUP(C473,Centerpoints!$A$2:$F$259,5,0)))+SIN(RADIANS(90-VLOOKUP(B473,Centerpoints!$A$2:$F$259,5,0)))*SIN(RADIANS(90-VLOOKUP(C473,Centerpoints!$A$2:$F$259,5,0)))*COS(RADIANS(VLOOKUP(B473,Centerpoints!$A$2:$F$259,6,0)-VLOOKUP(C473,Centerpoints!$A$2:$F$259,6,0))))*6371,0)</f>
        <v>1658</v>
      </c>
      <c r="E473" t="str">
        <f>IF(ISNA(VLOOKUP(LEFT(A473,LEN(A473)),$N$2:$N$270,1,0)),IF(D473&gt;'Costs and losses lines'!$E$32,"HVDC","HVAC"),"Subsea")</f>
        <v>HVDC</v>
      </c>
      <c r="F473" s="2">
        <f>((HLOOKUP(E473,'Costs and losses lines'!$B$12:$D$14,2,0)*D473)+(HLOOKUP(E473,'Costs and losses lines'!$B$12:$D$14,3,0)*2))*'Costs and losses lines'!$E$24/1000</f>
        <v>553.35853755000005</v>
      </c>
      <c r="G473" s="2">
        <f>ROUND(F473+(F473*0.035*$J$3),0)</f>
        <v>1328</v>
      </c>
      <c r="H473">
        <f>ROUND((HLOOKUP(E473,'Costs and losses lines'!$B$12:$D$17,4,0)/10000*D473)+(HLOOKUP(E473,'Costs and losses lines'!$B$12:$D$16,5,0)/100),3)</f>
        <v>7.0999999999999994E-2</v>
      </c>
      <c r="K473" s="9"/>
    </row>
    <row r="474" spans="1:11" x14ac:dyDescent="0.25">
      <c r="A474" t="s">
        <v>1238</v>
      </c>
      <c r="B474" t="s">
        <v>423</v>
      </c>
      <c r="C474" t="s">
        <v>511</v>
      </c>
      <c r="D474">
        <f>ROUND(ACOS(COS(RADIANS(90-VLOOKUP(B474,Centerpoints!$A$2:$F$259,5,0)))*COS(RADIANS(90-VLOOKUP(C474,Centerpoints!$A$2:$F$259,5,0)))+SIN(RADIANS(90-VLOOKUP(B474,Centerpoints!$A$2:$F$259,5,0)))*SIN(RADIANS(90-VLOOKUP(C474,Centerpoints!$A$2:$F$259,5,0)))*COS(RADIANS(VLOOKUP(B474,Centerpoints!$A$2:$F$259,6,0)-VLOOKUP(C474,Centerpoints!$A$2:$F$259,6,0))))*6371,0)</f>
        <v>1660</v>
      </c>
      <c r="E474" t="str">
        <f>IF(ISNA(VLOOKUP(LEFT(A474,LEN(A474)),$N$2:$N$270,1,0)),IF(D474&gt;'Costs and losses lines'!$E$32,"HVDC","HVAC"),"Subsea")</f>
        <v>HVDC</v>
      </c>
      <c r="F474" s="2">
        <f>((HLOOKUP(E474,'Costs and losses lines'!$B$12:$D$14,2,0)*D474)+(HLOOKUP(E474,'Costs and losses lines'!$B$12:$D$14,3,0)*2))*'Costs and losses lines'!$E$24/1000</f>
        <v>553.73165849999998</v>
      </c>
      <c r="G474" s="2">
        <f>ROUND(F474+(F474*0.035*$J$3),0)</f>
        <v>1329</v>
      </c>
      <c r="H474">
        <f>ROUND((HLOOKUP(E474,'Costs and losses lines'!$B$12:$D$17,4,0)/10000*D474)+(HLOOKUP(E474,'Costs and losses lines'!$B$12:$D$16,5,0)/100),3)</f>
        <v>7.0999999999999994E-2</v>
      </c>
      <c r="K474" s="9"/>
    </row>
    <row r="475" spans="1:11" x14ac:dyDescent="0.25">
      <c r="A475" t="s">
        <v>1239</v>
      </c>
      <c r="B475" t="s">
        <v>395</v>
      </c>
      <c r="C475" t="s">
        <v>458</v>
      </c>
      <c r="D475">
        <f>ROUND(ACOS(COS(RADIANS(90-VLOOKUP(B475,Centerpoints!$A$2:$F$259,5,0)))*COS(RADIANS(90-VLOOKUP(C475,Centerpoints!$A$2:$F$259,5,0)))+SIN(RADIANS(90-VLOOKUP(B475,Centerpoints!$A$2:$F$259,5,0)))*SIN(RADIANS(90-VLOOKUP(C475,Centerpoints!$A$2:$F$259,5,0)))*COS(RADIANS(VLOOKUP(B475,Centerpoints!$A$2:$F$259,6,0)-VLOOKUP(C475,Centerpoints!$A$2:$F$259,6,0))))*6371,0)</f>
        <v>1664</v>
      </c>
      <c r="E475" t="str">
        <f>IF(ISNA(VLOOKUP(LEFT(A475,LEN(A475)),$N$2:$N$270,1,0)),IF(D475&gt;'Costs and losses lines'!$E$32,"HVDC","HVAC"),"Subsea")</f>
        <v>HVDC</v>
      </c>
      <c r="F475" s="2">
        <f>((HLOOKUP(E475,'Costs and losses lines'!$B$12:$D$14,2,0)*D475)+(HLOOKUP(E475,'Costs and losses lines'!$B$12:$D$14,3,0)*2))*'Costs and losses lines'!$E$24/1000</f>
        <v>554.47790039999995</v>
      </c>
      <c r="G475" s="2">
        <f>ROUND(F475+(F475*0.035*$J$3),0)</f>
        <v>1331</v>
      </c>
      <c r="H475">
        <f>ROUND((HLOOKUP(E475,'Costs and losses lines'!$B$12:$D$17,4,0)/10000*D475)+(HLOOKUP(E475,'Costs and losses lines'!$B$12:$D$16,5,0)/100),3)</f>
        <v>7.0999999999999994E-2</v>
      </c>
      <c r="K475" s="9"/>
    </row>
    <row r="476" spans="1:11" x14ac:dyDescent="0.25">
      <c r="A476" t="s">
        <v>1240</v>
      </c>
      <c r="B476" t="s">
        <v>440</v>
      </c>
      <c r="C476" t="s">
        <v>466</v>
      </c>
      <c r="D476">
        <f>ROUND(ACOS(COS(RADIANS(90-VLOOKUP(B476,Centerpoints!$A$2:$F$259,5,0)))*COS(RADIANS(90-VLOOKUP(C476,Centerpoints!$A$2:$F$259,5,0)))+SIN(RADIANS(90-VLOOKUP(B476,Centerpoints!$A$2:$F$259,5,0)))*SIN(RADIANS(90-VLOOKUP(C476,Centerpoints!$A$2:$F$259,5,0)))*COS(RADIANS(VLOOKUP(B476,Centerpoints!$A$2:$F$259,6,0)-VLOOKUP(C476,Centerpoints!$A$2:$F$259,6,0))))*6371,0)</f>
        <v>1670</v>
      </c>
      <c r="E476" t="str">
        <f>IF(ISNA(VLOOKUP(LEFT(A476,LEN(A476)),$N$2:$N$270,1,0)),IF(D476&gt;'Costs and losses lines'!$E$32,"HVDC","HVAC"),"Subsea")</f>
        <v>HVDC</v>
      </c>
      <c r="F476" s="2">
        <f>((HLOOKUP(E476,'Costs and losses lines'!$B$12:$D$14,2,0)*D476)+(HLOOKUP(E476,'Costs and losses lines'!$B$12:$D$14,3,0)*2))*'Costs and losses lines'!$E$24/1000</f>
        <v>555.59726324999997</v>
      </c>
      <c r="G476" s="2">
        <f>ROUND(F476+(F476*0.035*$J$3),0)</f>
        <v>1333</v>
      </c>
      <c r="H476">
        <f>ROUND((HLOOKUP(E476,'Costs and losses lines'!$B$12:$D$17,4,0)/10000*D476)+(HLOOKUP(E476,'Costs and losses lines'!$B$12:$D$16,5,0)/100),3)</f>
        <v>7.0999999999999994E-2</v>
      </c>
      <c r="K476" s="9"/>
    </row>
    <row r="477" spans="1:11" x14ac:dyDescent="0.25">
      <c r="A477" t="s">
        <v>1241</v>
      </c>
      <c r="B477" t="s">
        <v>465</v>
      </c>
      <c r="C477" t="s">
        <v>539</v>
      </c>
      <c r="D477">
        <f>ROUND(ACOS(COS(RADIANS(90-VLOOKUP(B477,Centerpoints!$A$2:$F$259,5,0)))*COS(RADIANS(90-VLOOKUP(C477,Centerpoints!$A$2:$F$259,5,0)))+SIN(RADIANS(90-VLOOKUP(B477,Centerpoints!$A$2:$F$259,5,0)))*SIN(RADIANS(90-VLOOKUP(C477,Centerpoints!$A$2:$F$259,5,0)))*COS(RADIANS(VLOOKUP(B477,Centerpoints!$A$2:$F$259,6,0)-VLOOKUP(C477,Centerpoints!$A$2:$F$259,6,0))))*6371,0)</f>
        <v>1670</v>
      </c>
      <c r="E477" t="str">
        <f>IF(ISNA(VLOOKUP(LEFT(A477,LEN(A477)),$N$2:$N$270,1,0)),IF(D477&gt;'Costs and losses lines'!$E$32,"HVDC","HVAC"),"Subsea")</f>
        <v>HVDC</v>
      </c>
      <c r="F477" s="2">
        <f>((HLOOKUP(E477,'Costs and losses lines'!$B$12:$D$14,2,0)*D477)+(HLOOKUP(E477,'Costs and losses lines'!$B$12:$D$14,3,0)*2))*'Costs and losses lines'!$E$24/1000</f>
        <v>555.59726324999997</v>
      </c>
      <c r="G477" s="2">
        <f>ROUND(F477+(F477*0.035*$J$3),0)</f>
        <v>1333</v>
      </c>
      <c r="H477">
        <f>ROUND((HLOOKUP(E477,'Costs and losses lines'!$B$12:$D$17,4,0)/10000*D477)+(HLOOKUP(E477,'Costs and losses lines'!$B$12:$D$16,5,0)/100),3)</f>
        <v>7.0999999999999994E-2</v>
      </c>
      <c r="K477" s="9"/>
    </row>
    <row r="478" spans="1:11" x14ac:dyDescent="0.25">
      <c r="A478" t="s">
        <v>1242</v>
      </c>
      <c r="B478" t="s">
        <v>608</v>
      </c>
      <c r="C478" t="s">
        <v>531</v>
      </c>
      <c r="D478">
        <f>ROUND(ACOS(COS(RADIANS(90-VLOOKUP(B478,Centerpoints!$A$2:$F$259,5,0)))*COS(RADIANS(90-VLOOKUP(C478,Centerpoints!$A$2:$F$259,5,0)))+SIN(RADIANS(90-VLOOKUP(B478,Centerpoints!$A$2:$F$259,5,0)))*SIN(RADIANS(90-VLOOKUP(C478,Centerpoints!$A$2:$F$259,5,0)))*COS(RADIANS(VLOOKUP(B478,Centerpoints!$A$2:$F$259,6,0)-VLOOKUP(C478,Centerpoints!$A$2:$F$259,6,0))))*6371,0)</f>
        <v>1673</v>
      </c>
      <c r="E478" t="str">
        <f>IF(ISNA(VLOOKUP(LEFT(A478,LEN(A478)),$N$2:$N$270,1,0)),IF(D478&gt;'Costs and losses lines'!$E$32,"HVDC","HVAC"),"Subsea")</f>
        <v>HVDC</v>
      </c>
      <c r="F478" s="2">
        <f>((HLOOKUP(E478,'Costs and losses lines'!$B$12:$D$14,2,0)*D478)+(HLOOKUP(E478,'Costs and losses lines'!$B$12:$D$14,3,0)*2))*'Costs and losses lines'!$E$24/1000</f>
        <v>556.15694467500009</v>
      </c>
      <c r="G478" s="2">
        <f>ROUND(F478+(F478*0.035*$J$3),0)</f>
        <v>1335</v>
      </c>
      <c r="H478">
        <f>ROUND((HLOOKUP(E478,'Costs and losses lines'!$B$12:$D$17,4,0)/10000*D478)+(HLOOKUP(E478,'Costs and losses lines'!$B$12:$D$16,5,0)/100),3)</f>
        <v>7.1999999999999995E-2</v>
      </c>
      <c r="K478" s="9"/>
    </row>
    <row r="479" spans="1:11" x14ac:dyDescent="0.25">
      <c r="A479" t="s">
        <v>1243</v>
      </c>
      <c r="B479" t="s">
        <v>395</v>
      </c>
      <c r="C479" t="s">
        <v>608</v>
      </c>
      <c r="D479">
        <f>ROUND(ACOS(COS(RADIANS(90-VLOOKUP(B479,Centerpoints!$A$2:$F$259,5,0)))*COS(RADIANS(90-VLOOKUP(C479,Centerpoints!$A$2:$F$259,5,0)))+SIN(RADIANS(90-VLOOKUP(B479,Centerpoints!$A$2:$F$259,5,0)))*SIN(RADIANS(90-VLOOKUP(C479,Centerpoints!$A$2:$F$259,5,0)))*COS(RADIANS(VLOOKUP(B479,Centerpoints!$A$2:$F$259,6,0)-VLOOKUP(C479,Centerpoints!$A$2:$F$259,6,0))))*6371,0)</f>
        <v>1682</v>
      </c>
      <c r="E479" t="str">
        <f>IF(ISNA(VLOOKUP(LEFT(A479,LEN(A479)),$N$2:$N$270,1,0)),IF(D479&gt;'Costs and losses lines'!$E$32,"HVDC","HVAC"),"Subsea")</f>
        <v>HVDC</v>
      </c>
      <c r="F479" s="2">
        <f>((HLOOKUP(E479,'Costs and losses lines'!$B$12:$D$14,2,0)*D479)+(HLOOKUP(E479,'Costs and losses lines'!$B$12:$D$14,3,0)*2))*'Costs and losses lines'!$E$24/1000</f>
        <v>557.83598895</v>
      </c>
      <c r="G479" s="2">
        <f>ROUND(F479+(F479*0.035*$J$3),0)</f>
        <v>1339</v>
      </c>
      <c r="H479">
        <f>ROUND((HLOOKUP(E479,'Costs and losses lines'!$B$12:$D$17,4,0)/10000*D479)+(HLOOKUP(E479,'Costs and losses lines'!$B$12:$D$16,5,0)/100),3)</f>
        <v>7.1999999999999995E-2</v>
      </c>
      <c r="K479" s="9"/>
    </row>
    <row r="480" spans="1:11" x14ac:dyDescent="0.25">
      <c r="A480" t="s">
        <v>1244</v>
      </c>
      <c r="B480" t="s">
        <v>558</v>
      </c>
      <c r="C480" t="s">
        <v>563</v>
      </c>
      <c r="D480">
        <f>ROUND(ACOS(COS(RADIANS(90-VLOOKUP(B480,Centerpoints!$A$2:$F$259,5,0)))*COS(RADIANS(90-VLOOKUP(C480,Centerpoints!$A$2:$F$259,5,0)))+SIN(RADIANS(90-VLOOKUP(B480,Centerpoints!$A$2:$F$259,5,0)))*SIN(RADIANS(90-VLOOKUP(C480,Centerpoints!$A$2:$F$259,5,0)))*COS(RADIANS(VLOOKUP(B480,Centerpoints!$A$2:$F$259,6,0)-VLOOKUP(C480,Centerpoints!$A$2:$F$259,6,0))))*6371,0)</f>
        <v>1689</v>
      </c>
      <c r="E480" t="str">
        <f>IF(ISNA(VLOOKUP(LEFT(A480,LEN(A480)),$N$2:$N$270,1,0)),IF(D480&gt;'Costs and losses lines'!$E$32,"HVDC","HVAC"),"Subsea")</f>
        <v>HVDC</v>
      </c>
      <c r="F480" s="2">
        <f>((HLOOKUP(E480,'Costs and losses lines'!$B$12:$D$14,2,0)*D480)+(HLOOKUP(E480,'Costs and losses lines'!$B$12:$D$14,3,0)*2))*'Costs and losses lines'!$E$24/1000</f>
        <v>559.14191227499998</v>
      </c>
      <c r="G480" s="2">
        <f>ROUND(F480+(F480*0.035*$J$3),0)</f>
        <v>1342</v>
      </c>
      <c r="H480">
        <f>ROUND((HLOOKUP(E480,'Costs and losses lines'!$B$12:$D$17,4,0)/10000*D480)+(HLOOKUP(E480,'Costs and losses lines'!$B$12:$D$16,5,0)/100),3)</f>
        <v>7.1999999999999995E-2</v>
      </c>
      <c r="K480" s="9"/>
    </row>
    <row r="481" spans="1:11" x14ac:dyDescent="0.25">
      <c r="A481" t="s">
        <v>1245</v>
      </c>
      <c r="B481" t="s">
        <v>564</v>
      </c>
      <c r="C481" t="s">
        <v>546</v>
      </c>
      <c r="D481">
        <f>ROUND(ACOS(COS(RADIANS(90-VLOOKUP(B481,Centerpoints!$A$2:$F$259,5,0)))*COS(RADIANS(90-VLOOKUP(C481,Centerpoints!$A$2:$F$259,5,0)))+SIN(RADIANS(90-VLOOKUP(B481,Centerpoints!$A$2:$F$259,5,0)))*SIN(RADIANS(90-VLOOKUP(C481,Centerpoints!$A$2:$F$259,5,0)))*COS(RADIANS(VLOOKUP(B481,Centerpoints!$A$2:$F$259,6,0)-VLOOKUP(C481,Centerpoints!$A$2:$F$259,6,0))))*6371,0)</f>
        <v>1695</v>
      </c>
      <c r="E481" t="str">
        <f>IF(ISNA(VLOOKUP(LEFT(A481,LEN(A481)),$N$2:$N$270,1,0)),IF(D481&gt;'Costs and losses lines'!$E$32,"HVDC","HVAC"),"Subsea")</f>
        <v>HVDC</v>
      </c>
      <c r="F481" s="2">
        <f>((HLOOKUP(E481,'Costs and losses lines'!$B$12:$D$14,2,0)*D481)+(HLOOKUP(E481,'Costs and losses lines'!$B$12:$D$14,3,0)*2))*'Costs and losses lines'!$E$24/1000</f>
        <v>560.26127512499988</v>
      </c>
      <c r="G481" s="2">
        <f>ROUND(F481+(F481*0.035*$J$3),0)</f>
        <v>1345</v>
      </c>
      <c r="H481">
        <f>ROUND((HLOOKUP(E481,'Costs and losses lines'!$B$12:$D$17,4,0)/10000*D481)+(HLOOKUP(E481,'Costs and losses lines'!$B$12:$D$16,5,0)/100),3)</f>
        <v>7.1999999999999995E-2</v>
      </c>
      <c r="K481" s="9"/>
    </row>
    <row r="482" spans="1:11" x14ac:dyDescent="0.25">
      <c r="A482" t="s">
        <v>1246</v>
      </c>
      <c r="B482" t="s">
        <v>435</v>
      </c>
      <c r="C482" t="s">
        <v>474</v>
      </c>
      <c r="D482">
        <f>ROUND(ACOS(COS(RADIANS(90-VLOOKUP(B482,Centerpoints!$A$2:$F$259,5,0)))*COS(RADIANS(90-VLOOKUP(C482,Centerpoints!$A$2:$F$259,5,0)))+SIN(RADIANS(90-VLOOKUP(B482,Centerpoints!$A$2:$F$259,5,0)))*SIN(RADIANS(90-VLOOKUP(C482,Centerpoints!$A$2:$F$259,5,0)))*COS(RADIANS(VLOOKUP(B482,Centerpoints!$A$2:$F$259,6,0)-VLOOKUP(C482,Centerpoints!$A$2:$F$259,6,0))))*6371,0)</f>
        <v>1740</v>
      </c>
      <c r="E482" t="str">
        <f>IF(ISNA(VLOOKUP(LEFT(A482,LEN(A482)),$N$2:$N$270,1,0)),IF(D482&gt;'Costs and losses lines'!$E$32,"HVDC","HVAC"),"Subsea")</f>
        <v>HVDC</v>
      </c>
      <c r="F482" s="2">
        <f>((HLOOKUP(E482,'Costs and losses lines'!$B$12:$D$14,2,0)*D482)+(HLOOKUP(E482,'Costs and losses lines'!$B$12:$D$14,3,0)*2))*'Costs and losses lines'!$E$24/1000</f>
        <v>568.6564965</v>
      </c>
      <c r="G482" s="2">
        <f>ROUND(F482+(F482*0.035*$J$3),0)</f>
        <v>1365</v>
      </c>
      <c r="H482">
        <f>ROUND((HLOOKUP(E482,'Costs and losses lines'!$B$12:$D$17,4,0)/10000*D482)+(HLOOKUP(E482,'Costs and losses lines'!$B$12:$D$16,5,0)/100),3)</f>
        <v>7.3999999999999996E-2</v>
      </c>
      <c r="K482" s="9"/>
    </row>
    <row r="483" spans="1:11" x14ac:dyDescent="0.25">
      <c r="A483" t="s">
        <v>1247</v>
      </c>
      <c r="B483" t="s">
        <v>571</v>
      </c>
      <c r="C483" t="s">
        <v>573</v>
      </c>
      <c r="D483">
        <f>ROUND(ACOS(COS(RADIANS(90-VLOOKUP(B483,Centerpoints!$A$2:$F$259,5,0)))*COS(RADIANS(90-VLOOKUP(C483,Centerpoints!$A$2:$F$259,5,0)))+SIN(RADIANS(90-VLOOKUP(B483,Centerpoints!$A$2:$F$259,5,0)))*SIN(RADIANS(90-VLOOKUP(C483,Centerpoints!$A$2:$F$259,5,0)))*COS(RADIANS(VLOOKUP(B483,Centerpoints!$A$2:$F$259,6,0)-VLOOKUP(C483,Centerpoints!$A$2:$F$259,6,0))))*6371,0)</f>
        <v>1746</v>
      </c>
      <c r="E483" t="str">
        <f>IF(ISNA(VLOOKUP(LEFT(A483,LEN(A483)),$N$2:$N$270,1,0)),IF(D483&gt;'Costs and losses lines'!$E$32,"HVDC","HVAC"),"Subsea")</f>
        <v>HVDC</v>
      </c>
      <c r="F483" s="2">
        <f>((HLOOKUP(E483,'Costs and losses lines'!$B$12:$D$14,2,0)*D483)+(HLOOKUP(E483,'Costs and losses lines'!$B$12:$D$14,3,0)*2))*'Costs and losses lines'!$E$24/1000</f>
        <v>569.77585934999991</v>
      </c>
      <c r="G483" s="2">
        <f>ROUND(F483+(F483*0.035*$J$3),0)</f>
        <v>1367</v>
      </c>
      <c r="H483">
        <f>ROUND((HLOOKUP(E483,'Costs and losses lines'!$B$12:$D$17,4,0)/10000*D483)+(HLOOKUP(E483,'Costs and losses lines'!$B$12:$D$16,5,0)/100),3)</f>
        <v>7.3999999999999996E-2</v>
      </c>
      <c r="K483" s="9"/>
    </row>
    <row r="484" spans="1:11" x14ac:dyDescent="0.25">
      <c r="A484" t="s">
        <v>1248</v>
      </c>
      <c r="B484" t="s">
        <v>402</v>
      </c>
      <c r="C484" t="s">
        <v>538</v>
      </c>
      <c r="D484">
        <f>ROUND(ACOS(COS(RADIANS(90-VLOOKUP(B484,Centerpoints!$A$2:$F$259,5,0)))*COS(RADIANS(90-VLOOKUP(C484,Centerpoints!$A$2:$F$259,5,0)))+SIN(RADIANS(90-VLOOKUP(B484,Centerpoints!$A$2:$F$259,5,0)))*SIN(RADIANS(90-VLOOKUP(C484,Centerpoints!$A$2:$F$259,5,0)))*COS(RADIANS(VLOOKUP(B484,Centerpoints!$A$2:$F$259,6,0)-VLOOKUP(C484,Centerpoints!$A$2:$F$259,6,0))))*6371,0)</f>
        <v>1754</v>
      </c>
      <c r="E484" t="str">
        <f>IF(ISNA(VLOOKUP(LEFT(A484,LEN(A484)),$N$2:$N$270,1,0)),IF(D484&gt;'Costs and losses lines'!$E$32,"HVDC","HVAC"),"Subsea")</f>
        <v>HVDC</v>
      </c>
      <c r="F484" s="2">
        <f>((HLOOKUP(E484,'Costs and losses lines'!$B$12:$D$14,2,0)*D484)+(HLOOKUP(E484,'Costs and losses lines'!$B$12:$D$14,3,0)*2))*'Costs and losses lines'!$E$24/1000</f>
        <v>571.26834314999996</v>
      </c>
      <c r="G484" s="2">
        <f>ROUND(F484+(F484*0.035*$J$3),0)</f>
        <v>1371</v>
      </c>
      <c r="H484">
        <f>ROUND((HLOOKUP(E484,'Costs and losses lines'!$B$12:$D$17,4,0)/10000*D484)+(HLOOKUP(E484,'Costs and losses lines'!$B$12:$D$16,5,0)/100),3)</f>
        <v>7.3999999999999996E-2</v>
      </c>
      <c r="K484" s="9"/>
    </row>
    <row r="485" spans="1:11" x14ac:dyDescent="0.25">
      <c r="A485" t="s">
        <v>1249</v>
      </c>
      <c r="B485" t="s">
        <v>500</v>
      </c>
      <c r="C485" t="s">
        <v>548</v>
      </c>
      <c r="D485">
        <f>ROUND(ACOS(COS(RADIANS(90-VLOOKUP(B485,Centerpoints!$A$2:$F$259,5,0)))*COS(RADIANS(90-VLOOKUP(C485,Centerpoints!$A$2:$F$259,5,0)))+SIN(RADIANS(90-VLOOKUP(B485,Centerpoints!$A$2:$F$259,5,0)))*SIN(RADIANS(90-VLOOKUP(C485,Centerpoints!$A$2:$F$259,5,0)))*COS(RADIANS(VLOOKUP(B485,Centerpoints!$A$2:$F$259,6,0)-VLOOKUP(C485,Centerpoints!$A$2:$F$259,6,0))))*6371,0)</f>
        <v>1764</v>
      </c>
      <c r="E485" t="str">
        <f>IF(ISNA(VLOOKUP(LEFT(A485,LEN(A485)),$N$2:$N$270,1,0)),IF(D485&gt;'Costs and losses lines'!$E$32,"HVDC","HVAC"),"Subsea")</f>
        <v>HVDC</v>
      </c>
      <c r="F485" s="2">
        <f>((HLOOKUP(E485,'Costs and losses lines'!$B$12:$D$14,2,0)*D485)+(HLOOKUP(E485,'Costs and losses lines'!$B$12:$D$14,3,0)*2))*'Costs and losses lines'!$E$24/1000</f>
        <v>573.13394790000007</v>
      </c>
      <c r="G485" s="2">
        <f>ROUND(F485+(F485*0.035*$J$3),0)</f>
        <v>1376</v>
      </c>
      <c r="H485">
        <f>ROUND((HLOOKUP(E485,'Costs and losses lines'!$B$12:$D$17,4,0)/10000*D485)+(HLOOKUP(E485,'Costs and losses lines'!$B$12:$D$16,5,0)/100),3)</f>
        <v>7.4999999999999997E-2</v>
      </c>
      <c r="K485" s="9"/>
    </row>
    <row r="486" spans="1:11" x14ac:dyDescent="0.25">
      <c r="A486" t="s">
        <v>1250</v>
      </c>
      <c r="B486" t="s">
        <v>625</v>
      </c>
      <c r="C486" t="s">
        <v>628</v>
      </c>
      <c r="D486">
        <f>ROUND(ACOS(COS(RADIANS(90-VLOOKUP(B486,Centerpoints!$A$2:$F$259,5,0)))*COS(RADIANS(90-VLOOKUP(C486,Centerpoints!$A$2:$F$259,5,0)))+SIN(RADIANS(90-VLOOKUP(B486,Centerpoints!$A$2:$F$259,5,0)))*SIN(RADIANS(90-VLOOKUP(C486,Centerpoints!$A$2:$F$259,5,0)))*COS(RADIANS(VLOOKUP(B486,Centerpoints!$A$2:$F$259,6,0)-VLOOKUP(C486,Centerpoints!$A$2:$F$259,6,0))))*6371,0)</f>
        <v>1781</v>
      </c>
      <c r="E486" t="str">
        <f>IF(ISNA(VLOOKUP(LEFT(A486,LEN(A486)),$N$2:$N$270,1,0)),IF(D486&gt;'Costs and losses lines'!$E$32,"HVDC","HVAC"),"Subsea")</f>
        <v>HVDC</v>
      </c>
      <c r="F486" s="2">
        <f>((HLOOKUP(E486,'Costs and losses lines'!$B$12:$D$14,2,0)*D486)+(HLOOKUP(E486,'Costs and losses lines'!$B$12:$D$14,3,0)*2))*'Costs and losses lines'!$E$24/1000</f>
        <v>576.30547597499992</v>
      </c>
      <c r="G486" s="2">
        <f>ROUND(F486+(F486*0.035*$J$3),0)</f>
        <v>1383</v>
      </c>
      <c r="H486">
        <f>ROUND((HLOOKUP(E486,'Costs and losses lines'!$B$12:$D$17,4,0)/10000*D486)+(HLOOKUP(E486,'Costs and losses lines'!$B$12:$D$16,5,0)/100),3)</f>
        <v>7.4999999999999997E-2</v>
      </c>
      <c r="K486" s="9"/>
    </row>
    <row r="487" spans="1:11" x14ac:dyDescent="0.25">
      <c r="A487" t="s">
        <v>1251</v>
      </c>
      <c r="B487" t="s">
        <v>630</v>
      </c>
      <c r="C487" t="s">
        <v>639</v>
      </c>
      <c r="D487">
        <f>ROUND(ACOS(COS(RADIANS(90-VLOOKUP(B487,Centerpoints!$A$2:$F$259,5,0)))*COS(RADIANS(90-VLOOKUP(C487,Centerpoints!$A$2:$F$259,5,0)))+SIN(RADIANS(90-VLOOKUP(B487,Centerpoints!$A$2:$F$259,5,0)))*SIN(RADIANS(90-VLOOKUP(C487,Centerpoints!$A$2:$F$259,5,0)))*COS(RADIANS(VLOOKUP(B487,Centerpoints!$A$2:$F$259,6,0)-VLOOKUP(C487,Centerpoints!$A$2:$F$259,6,0))))*6371,0)</f>
        <v>1782</v>
      </c>
      <c r="E487" t="str">
        <f>IF(ISNA(VLOOKUP(LEFT(A487,LEN(A487)),$N$2:$N$270,1,0)),IF(D487&gt;'Costs and losses lines'!$E$32,"HVDC","HVAC"),"Subsea")</f>
        <v>HVDC</v>
      </c>
      <c r="F487" s="2">
        <f>((HLOOKUP(E487,'Costs and losses lines'!$B$12:$D$14,2,0)*D487)+(HLOOKUP(E487,'Costs and losses lines'!$B$12:$D$14,3,0)*2))*'Costs and losses lines'!$E$24/1000</f>
        <v>576.49203645</v>
      </c>
      <c r="G487" s="2">
        <f>ROUND(F487+(F487*0.035*$J$3),0)</f>
        <v>1384</v>
      </c>
      <c r="H487">
        <f>ROUND((HLOOKUP(E487,'Costs and losses lines'!$B$12:$D$17,4,0)/10000*D487)+(HLOOKUP(E487,'Costs and losses lines'!$B$12:$D$16,5,0)/100),3)</f>
        <v>7.4999999999999997E-2</v>
      </c>
      <c r="K487" s="9"/>
    </row>
    <row r="488" spans="1:11" x14ac:dyDescent="0.25">
      <c r="A488" t="s">
        <v>1252</v>
      </c>
      <c r="B488" t="s">
        <v>564</v>
      </c>
      <c r="C488" t="s">
        <v>422</v>
      </c>
      <c r="D488">
        <f>ROUND(ACOS(COS(RADIANS(90-VLOOKUP(B488,Centerpoints!$A$2:$F$259,5,0)))*COS(RADIANS(90-VLOOKUP(C488,Centerpoints!$A$2:$F$259,5,0)))+SIN(RADIANS(90-VLOOKUP(B488,Centerpoints!$A$2:$F$259,5,0)))*SIN(RADIANS(90-VLOOKUP(C488,Centerpoints!$A$2:$F$259,5,0)))*COS(RADIANS(VLOOKUP(B488,Centerpoints!$A$2:$F$259,6,0)-VLOOKUP(C488,Centerpoints!$A$2:$F$259,6,0))))*6371,0)</f>
        <v>1783</v>
      </c>
      <c r="E488" t="str">
        <f>IF(ISNA(VLOOKUP(LEFT(A488,LEN(A488)),$N$2:$N$270,1,0)),IF(D488&gt;'Costs and losses lines'!$E$32,"HVDC","HVAC"),"Subsea")</f>
        <v>HVDC</v>
      </c>
      <c r="F488" s="2">
        <f>((HLOOKUP(E488,'Costs and losses lines'!$B$12:$D$14,2,0)*D488)+(HLOOKUP(E488,'Costs and losses lines'!$B$12:$D$14,3,0)*2))*'Costs and losses lines'!$E$24/1000</f>
        <v>576.67859692499997</v>
      </c>
      <c r="G488" s="2">
        <f>ROUND(F488+(F488*0.035*$J$3),0)</f>
        <v>1384</v>
      </c>
      <c r="H488">
        <f>ROUND((HLOOKUP(E488,'Costs and losses lines'!$B$12:$D$17,4,0)/10000*D488)+(HLOOKUP(E488,'Costs and losses lines'!$B$12:$D$16,5,0)/100),3)</f>
        <v>7.4999999999999997E-2</v>
      </c>
      <c r="K488" s="9"/>
    </row>
    <row r="489" spans="1:11" x14ac:dyDescent="0.25">
      <c r="A489" t="s">
        <v>1253</v>
      </c>
      <c r="B489" t="s">
        <v>398</v>
      </c>
      <c r="C489" t="s">
        <v>549</v>
      </c>
      <c r="D489">
        <f>ROUND(ACOS(COS(RADIANS(90-VLOOKUP(B489,Centerpoints!$A$2:$F$259,5,0)))*COS(RADIANS(90-VLOOKUP(C489,Centerpoints!$A$2:$F$259,5,0)))+SIN(RADIANS(90-VLOOKUP(B489,Centerpoints!$A$2:$F$259,5,0)))*SIN(RADIANS(90-VLOOKUP(C489,Centerpoints!$A$2:$F$259,5,0)))*COS(RADIANS(VLOOKUP(B489,Centerpoints!$A$2:$F$259,6,0)-VLOOKUP(C489,Centerpoints!$A$2:$F$259,6,0))))*6371,0)</f>
        <v>1791</v>
      </c>
      <c r="E489" t="str">
        <f>IF(ISNA(VLOOKUP(LEFT(A489,LEN(A489)),$N$2:$N$270,1,0)),IF(D489&gt;'Costs and losses lines'!$E$32,"HVDC","HVAC"),"Subsea")</f>
        <v>HVDC</v>
      </c>
      <c r="F489" s="2">
        <f>((HLOOKUP(E489,'Costs and losses lines'!$B$12:$D$14,2,0)*D489)+(HLOOKUP(E489,'Costs and losses lines'!$B$12:$D$14,3,0)*2))*'Costs and losses lines'!$E$24/1000</f>
        <v>578.17108072500002</v>
      </c>
      <c r="G489" s="2">
        <f>ROUND(F489+(F489*0.035*$J$3),0)</f>
        <v>1388</v>
      </c>
      <c r="H489">
        <f>ROUND((HLOOKUP(E489,'Costs and losses lines'!$B$12:$D$17,4,0)/10000*D489)+(HLOOKUP(E489,'Costs and losses lines'!$B$12:$D$16,5,0)/100),3)</f>
        <v>7.5999999999999998E-2</v>
      </c>
      <c r="K489" s="9"/>
    </row>
    <row r="490" spans="1:11" x14ac:dyDescent="0.25">
      <c r="A490" t="s">
        <v>1254</v>
      </c>
      <c r="B490" t="s">
        <v>573</v>
      </c>
      <c r="C490" t="s">
        <v>629</v>
      </c>
      <c r="D490">
        <f>ROUND(ACOS(COS(RADIANS(90-VLOOKUP(B490,Centerpoints!$A$2:$F$259,5,0)))*COS(RADIANS(90-VLOOKUP(C490,Centerpoints!$A$2:$F$259,5,0)))+SIN(RADIANS(90-VLOOKUP(B490,Centerpoints!$A$2:$F$259,5,0)))*SIN(RADIANS(90-VLOOKUP(C490,Centerpoints!$A$2:$F$259,5,0)))*COS(RADIANS(VLOOKUP(B490,Centerpoints!$A$2:$F$259,6,0)-VLOOKUP(C490,Centerpoints!$A$2:$F$259,6,0))))*6371,0)</f>
        <v>1808</v>
      </c>
      <c r="E490" t="str">
        <f>IF(ISNA(VLOOKUP(LEFT(A490,LEN(A490)),$N$2:$N$270,1,0)),IF(D490&gt;'Costs and losses lines'!$E$32,"HVDC","HVAC"),"Subsea")</f>
        <v>HVDC</v>
      </c>
      <c r="F490" s="2">
        <f>((HLOOKUP(E490,'Costs and losses lines'!$B$12:$D$14,2,0)*D490)+(HLOOKUP(E490,'Costs and losses lines'!$B$12:$D$14,3,0)*2))*'Costs and losses lines'!$E$24/1000</f>
        <v>581.34260879999988</v>
      </c>
      <c r="G490" s="2">
        <f>ROUND(F490+(F490*0.035*$J$3),0)</f>
        <v>1395</v>
      </c>
      <c r="H490">
        <f>ROUND((HLOOKUP(E490,'Costs and losses lines'!$B$12:$D$17,4,0)/10000*D490)+(HLOOKUP(E490,'Costs and losses lines'!$B$12:$D$16,5,0)/100),3)</f>
        <v>7.5999999999999998E-2</v>
      </c>
      <c r="K490" s="9"/>
    </row>
    <row r="491" spans="1:11" x14ac:dyDescent="0.25">
      <c r="A491" t="s">
        <v>1255</v>
      </c>
      <c r="B491" t="s">
        <v>609</v>
      </c>
      <c r="C491" t="s">
        <v>610</v>
      </c>
      <c r="D491">
        <f>ROUND(ACOS(COS(RADIANS(90-VLOOKUP(B491,Centerpoints!$A$2:$F$259,5,0)))*COS(RADIANS(90-VLOOKUP(C491,Centerpoints!$A$2:$F$259,5,0)))+SIN(RADIANS(90-VLOOKUP(B491,Centerpoints!$A$2:$F$259,5,0)))*SIN(RADIANS(90-VLOOKUP(C491,Centerpoints!$A$2:$F$259,5,0)))*COS(RADIANS(VLOOKUP(B491,Centerpoints!$A$2:$F$259,6,0)-VLOOKUP(C491,Centerpoints!$A$2:$F$259,6,0))))*6371,0)</f>
        <v>1814</v>
      </c>
      <c r="E491" t="str">
        <f>IF(ISNA(VLOOKUP(LEFT(A491,LEN(A491)),$N$2:$N$270,1,0)),IF(D491&gt;'Costs and losses lines'!$E$32,"HVDC","HVAC"),"Subsea")</f>
        <v>HVDC</v>
      </c>
      <c r="F491" s="2">
        <f>((HLOOKUP(E491,'Costs and losses lines'!$B$12:$D$14,2,0)*D491)+(HLOOKUP(E491,'Costs and losses lines'!$B$12:$D$14,3,0)*2))*'Costs and losses lines'!$E$24/1000</f>
        <v>582.46197165000001</v>
      </c>
      <c r="G491" s="2">
        <f>ROUND(F491+(F491*0.035*$J$3),0)</f>
        <v>1398</v>
      </c>
      <c r="H491">
        <f>ROUND((HLOOKUP(E491,'Costs and losses lines'!$B$12:$D$17,4,0)/10000*D491)+(HLOOKUP(E491,'Costs and losses lines'!$B$12:$D$16,5,0)/100),3)</f>
        <v>7.5999999999999998E-2</v>
      </c>
      <c r="K491" s="9"/>
    </row>
    <row r="492" spans="1:11" x14ac:dyDescent="0.25">
      <c r="A492" t="s">
        <v>1256</v>
      </c>
      <c r="B492" t="s">
        <v>486</v>
      </c>
      <c r="C492" t="s">
        <v>626</v>
      </c>
      <c r="D492">
        <f>ROUND(ACOS(COS(RADIANS(90-VLOOKUP(B492,Centerpoints!$A$2:$F$259,5,0)))*COS(RADIANS(90-VLOOKUP(C492,Centerpoints!$A$2:$F$259,5,0)))+SIN(RADIANS(90-VLOOKUP(B492,Centerpoints!$A$2:$F$259,5,0)))*SIN(RADIANS(90-VLOOKUP(C492,Centerpoints!$A$2:$F$259,5,0)))*COS(RADIANS(VLOOKUP(B492,Centerpoints!$A$2:$F$259,6,0)-VLOOKUP(C492,Centerpoints!$A$2:$F$259,6,0))))*6371,0)</f>
        <v>1826</v>
      </c>
      <c r="E492" t="str">
        <f>IF(ISNA(VLOOKUP(LEFT(A492,LEN(A492)),$N$2:$N$270,1,0)),IF(D492&gt;'Costs and losses lines'!$E$32,"HVDC","HVAC"),"Subsea")</f>
        <v>HVDC</v>
      </c>
      <c r="F492" s="2">
        <f>((HLOOKUP(E492,'Costs and losses lines'!$B$12:$D$14,2,0)*D492)+(HLOOKUP(E492,'Costs and losses lines'!$B$12:$D$14,3,0)*2))*'Costs and losses lines'!$E$24/1000</f>
        <v>584.70069735000004</v>
      </c>
      <c r="G492" s="2">
        <f>ROUND(F492+(F492*0.035*$J$3),0)</f>
        <v>1403</v>
      </c>
      <c r="H492">
        <f>ROUND((HLOOKUP(E492,'Costs and losses lines'!$B$12:$D$17,4,0)/10000*D492)+(HLOOKUP(E492,'Costs and losses lines'!$B$12:$D$16,5,0)/100),3)</f>
        <v>7.6999999999999999E-2</v>
      </c>
      <c r="K492" s="9"/>
    </row>
    <row r="493" spans="1:11" x14ac:dyDescent="0.25">
      <c r="A493" t="s">
        <v>1257</v>
      </c>
      <c r="B493" t="s">
        <v>424</v>
      </c>
      <c r="C493" t="s">
        <v>549</v>
      </c>
      <c r="D493">
        <f>ROUND(ACOS(COS(RADIANS(90-VLOOKUP(B493,Centerpoints!$A$2:$F$259,5,0)))*COS(RADIANS(90-VLOOKUP(C493,Centerpoints!$A$2:$F$259,5,0)))+SIN(RADIANS(90-VLOOKUP(B493,Centerpoints!$A$2:$F$259,5,0)))*SIN(RADIANS(90-VLOOKUP(C493,Centerpoints!$A$2:$F$259,5,0)))*COS(RADIANS(VLOOKUP(B493,Centerpoints!$A$2:$F$259,6,0)-VLOOKUP(C493,Centerpoints!$A$2:$F$259,6,0))))*6371,0)</f>
        <v>1879</v>
      </c>
      <c r="E493" t="str">
        <f>IF(ISNA(VLOOKUP(LEFT(A493,LEN(A493)),$N$2:$N$270,1,0)),IF(D493&gt;'Costs and losses lines'!$E$32,"HVDC","HVAC"),"Subsea")</f>
        <v>HVDC</v>
      </c>
      <c r="F493" s="2">
        <f>((HLOOKUP(E493,'Costs and losses lines'!$B$12:$D$14,2,0)*D493)+(HLOOKUP(E493,'Costs and losses lines'!$B$12:$D$14,3,0)*2))*'Costs and losses lines'!$E$24/1000</f>
        <v>594.58840252499988</v>
      </c>
      <c r="G493" s="2">
        <f>ROUND(F493+(F493*0.035*$J$3),0)</f>
        <v>1427</v>
      </c>
      <c r="H493">
        <f>ROUND((HLOOKUP(E493,'Costs and losses lines'!$B$12:$D$17,4,0)/10000*D493)+(HLOOKUP(E493,'Costs and losses lines'!$B$12:$D$16,5,0)/100),3)</f>
        <v>7.9000000000000001E-2</v>
      </c>
      <c r="K493" s="9"/>
    </row>
    <row r="494" spans="1:11" x14ac:dyDescent="0.25">
      <c r="A494" t="s">
        <v>1258</v>
      </c>
      <c r="B494" t="s">
        <v>422</v>
      </c>
      <c r="C494" t="s">
        <v>505</v>
      </c>
      <c r="D494">
        <f>ROUND(ACOS(COS(RADIANS(90-VLOOKUP(B494,Centerpoints!$A$2:$F$259,5,0)))*COS(RADIANS(90-VLOOKUP(C494,Centerpoints!$A$2:$F$259,5,0)))+SIN(RADIANS(90-VLOOKUP(B494,Centerpoints!$A$2:$F$259,5,0)))*SIN(RADIANS(90-VLOOKUP(C494,Centerpoints!$A$2:$F$259,5,0)))*COS(RADIANS(VLOOKUP(B494,Centerpoints!$A$2:$F$259,6,0)-VLOOKUP(C494,Centerpoints!$A$2:$F$259,6,0))))*6371,0)</f>
        <v>1880</v>
      </c>
      <c r="E494" t="str">
        <f>IF(ISNA(VLOOKUP(LEFT(A494,LEN(A494)),$N$2:$N$270,1,0)),IF(D494&gt;'Costs and losses lines'!$E$32,"HVDC","HVAC"),"Subsea")</f>
        <v>HVDC</v>
      </c>
      <c r="F494" s="2">
        <f>((HLOOKUP(E494,'Costs and losses lines'!$B$12:$D$14,2,0)*D494)+(HLOOKUP(E494,'Costs and losses lines'!$B$12:$D$14,3,0)*2))*'Costs and losses lines'!$E$24/1000</f>
        <v>594.77496299999996</v>
      </c>
      <c r="G494" s="2">
        <f>ROUND(F494+(F494*0.035*$J$3),0)</f>
        <v>1427</v>
      </c>
      <c r="H494">
        <f>ROUND((HLOOKUP(E494,'Costs and losses lines'!$B$12:$D$17,4,0)/10000*D494)+(HLOOKUP(E494,'Costs and losses lines'!$B$12:$D$16,5,0)/100),3)</f>
        <v>7.9000000000000001E-2</v>
      </c>
      <c r="K494" s="9"/>
    </row>
    <row r="495" spans="1:11" x14ac:dyDescent="0.25">
      <c r="A495" t="s">
        <v>1259</v>
      </c>
      <c r="B495" t="s">
        <v>465</v>
      </c>
      <c r="C495" t="s">
        <v>628</v>
      </c>
      <c r="D495">
        <f>ROUND(ACOS(COS(RADIANS(90-VLOOKUP(B495,Centerpoints!$A$2:$F$259,5,0)))*COS(RADIANS(90-VLOOKUP(C495,Centerpoints!$A$2:$F$259,5,0)))+SIN(RADIANS(90-VLOOKUP(B495,Centerpoints!$A$2:$F$259,5,0)))*SIN(RADIANS(90-VLOOKUP(C495,Centerpoints!$A$2:$F$259,5,0)))*COS(RADIANS(VLOOKUP(B495,Centerpoints!$A$2:$F$259,6,0)-VLOOKUP(C495,Centerpoints!$A$2:$F$259,6,0))))*6371,0)</f>
        <v>1892</v>
      </c>
      <c r="E495" t="str">
        <f>IF(ISNA(VLOOKUP(LEFT(A495,LEN(A495)),$N$2:$N$270,1,0)),IF(D495&gt;'Costs and losses lines'!$E$32,"HVDC","HVAC"),"Subsea")</f>
        <v>HVDC</v>
      </c>
      <c r="F495" s="2">
        <f>((HLOOKUP(E495,'Costs and losses lines'!$B$12:$D$14,2,0)*D495)+(HLOOKUP(E495,'Costs and losses lines'!$B$12:$D$14,3,0)*2))*'Costs and losses lines'!$E$24/1000</f>
        <v>597.01368869999999</v>
      </c>
      <c r="G495" s="2">
        <f>ROUND(F495+(F495*0.035*$J$3),0)</f>
        <v>1433</v>
      </c>
      <c r="H495">
        <f>ROUND((HLOOKUP(E495,'Costs and losses lines'!$B$12:$D$17,4,0)/10000*D495)+(HLOOKUP(E495,'Costs and losses lines'!$B$12:$D$16,5,0)/100),3)</f>
        <v>7.9000000000000001E-2</v>
      </c>
      <c r="K495" s="9"/>
    </row>
    <row r="496" spans="1:11" x14ac:dyDescent="0.25">
      <c r="A496" t="s">
        <v>1260</v>
      </c>
      <c r="B496" t="s">
        <v>410</v>
      </c>
      <c r="C496" t="s">
        <v>421</v>
      </c>
      <c r="D496">
        <f>ROUND(ACOS(COS(RADIANS(90-VLOOKUP(B496,Centerpoints!$A$2:$F$259,5,0)))*COS(RADIANS(90-VLOOKUP(C496,Centerpoints!$A$2:$F$259,5,0)))+SIN(RADIANS(90-VLOOKUP(B496,Centerpoints!$A$2:$F$259,5,0)))*SIN(RADIANS(90-VLOOKUP(C496,Centerpoints!$A$2:$F$259,5,0)))*COS(RADIANS(VLOOKUP(B496,Centerpoints!$A$2:$F$259,6,0)-VLOOKUP(C496,Centerpoints!$A$2:$F$259,6,0))))*6371,0)</f>
        <v>1897</v>
      </c>
      <c r="E496" t="str">
        <f>IF(ISNA(VLOOKUP(LEFT(A496,LEN(A496)),$N$2:$N$270,1,0)),IF(D496&gt;'Costs and losses lines'!$E$32,"HVDC","HVAC"),"Subsea")</f>
        <v>HVDC</v>
      </c>
      <c r="F496" s="2">
        <f>((HLOOKUP(E496,'Costs and losses lines'!$B$12:$D$14,2,0)*D496)+(HLOOKUP(E496,'Costs and losses lines'!$B$12:$D$14,3,0)*2))*'Costs and losses lines'!$E$24/1000</f>
        <v>597.94649107500004</v>
      </c>
      <c r="G496" s="2">
        <f>ROUND(F496+(F496*0.035*$J$3),0)</f>
        <v>1435</v>
      </c>
      <c r="H496">
        <f>ROUND((HLOOKUP(E496,'Costs and losses lines'!$B$12:$D$17,4,0)/10000*D496)+(HLOOKUP(E496,'Costs and losses lines'!$B$12:$D$16,5,0)/100),3)</f>
        <v>7.9000000000000001E-2</v>
      </c>
      <c r="K496" s="9"/>
    </row>
    <row r="497" spans="1:11" x14ac:dyDescent="0.25">
      <c r="A497" t="s">
        <v>1261</v>
      </c>
      <c r="B497" t="s">
        <v>559</v>
      </c>
      <c r="C497" t="s">
        <v>567</v>
      </c>
      <c r="D497">
        <f>ROUND(ACOS(COS(RADIANS(90-VLOOKUP(B497,Centerpoints!$A$2:$F$259,5,0)))*COS(RADIANS(90-VLOOKUP(C497,Centerpoints!$A$2:$F$259,5,0)))+SIN(RADIANS(90-VLOOKUP(B497,Centerpoints!$A$2:$F$259,5,0)))*SIN(RADIANS(90-VLOOKUP(C497,Centerpoints!$A$2:$F$259,5,0)))*COS(RADIANS(VLOOKUP(B497,Centerpoints!$A$2:$F$259,6,0)-VLOOKUP(C497,Centerpoints!$A$2:$F$259,6,0))))*6371,0)</f>
        <v>1903</v>
      </c>
      <c r="E497" t="str">
        <f>IF(ISNA(VLOOKUP(LEFT(A497,LEN(A497)),$N$2:$N$270,1,0)),IF(D497&gt;'Costs and losses lines'!$E$32,"HVDC","HVAC"),"Subsea")</f>
        <v>HVDC</v>
      </c>
      <c r="F497" s="2">
        <f>((HLOOKUP(E497,'Costs and losses lines'!$B$12:$D$14,2,0)*D497)+(HLOOKUP(E497,'Costs and losses lines'!$B$12:$D$14,3,0)*2))*'Costs and losses lines'!$E$24/1000</f>
        <v>599.06585392499994</v>
      </c>
      <c r="G497" s="2">
        <f>ROUND(F497+(F497*0.035*$J$3),0)</f>
        <v>1438</v>
      </c>
      <c r="H497">
        <f>ROUND((HLOOKUP(E497,'Costs and losses lines'!$B$12:$D$17,4,0)/10000*D497)+(HLOOKUP(E497,'Costs and losses lines'!$B$12:$D$16,5,0)/100),3)</f>
        <v>0.08</v>
      </c>
      <c r="K497" s="9"/>
    </row>
    <row r="498" spans="1:11" x14ac:dyDescent="0.25">
      <c r="A498" t="s">
        <v>1262</v>
      </c>
      <c r="B498" t="s">
        <v>458</v>
      </c>
      <c r="C498" t="s">
        <v>501</v>
      </c>
      <c r="D498">
        <f>ROUND(ACOS(COS(RADIANS(90-VLOOKUP(B498,Centerpoints!$A$2:$F$259,5,0)))*COS(RADIANS(90-VLOOKUP(C498,Centerpoints!$A$2:$F$259,5,0)))+SIN(RADIANS(90-VLOOKUP(B498,Centerpoints!$A$2:$F$259,5,0)))*SIN(RADIANS(90-VLOOKUP(C498,Centerpoints!$A$2:$F$259,5,0)))*COS(RADIANS(VLOOKUP(B498,Centerpoints!$A$2:$F$259,6,0)-VLOOKUP(C498,Centerpoints!$A$2:$F$259,6,0))))*6371,0)</f>
        <v>1913</v>
      </c>
      <c r="E498" t="str">
        <f>IF(ISNA(VLOOKUP(LEFT(A498,LEN(A498)),$N$2:$N$270,1,0)),IF(D498&gt;'Costs and losses lines'!$E$32,"HVDC","HVAC"),"Subsea")</f>
        <v>HVDC</v>
      </c>
      <c r="F498" s="2">
        <f>((HLOOKUP(E498,'Costs and losses lines'!$B$12:$D$14,2,0)*D498)+(HLOOKUP(E498,'Costs and losses lines'!$B$12:$D$14,3,0)*2))*'Costs and losses lines'!$E$24/1000</f>
        <v>600.93145867500004</v>
      </c>
      <c r="G498" s="2">
        <f>ROUND(F498+(F498*0.035*$J$3),0)</f>
        <v>1442</v>
      </c>
      <c r="H498">
        <f>ROUND((HLOOKUP(E498,'Costs and losses lines'!$B$12:$D$17,4,0)/10000*D498)+(HLOOKUP(E498,'Costs and losses lines'!$B$12:$D$16,5,0)/100),3)</f>
        <v>0.08</v>
      </c>
      <c r="K498" s="9"/>
    </row>
    <row r="499" spans="1:11" x14ac:dyDescent="0.25">
      <c r="A499" t="s">
        <v>1263</v>
      </c>
      <c r="B499" t="s">
        <v>608</v>
      </c>
      <c r="C499" t="s">
        <v>613</v>
      </c>
      <c r="D499">
        <f>ROUND(ACOS(COS(RADIANS(90-VLOOKUP(B499,Centerpoints!$A$2:$F$259,5,0)))*COS(RADIANS(90-VLOOKUP(C499,Centerpoints!$A$2:$F$259,5,0)))+SIN(RADIANS(90-VLOOKUP(B499,Centerpoints!$A$2:$F$259,5,0)))*SIN(RADIANS(90-VLOOKUP(C499,Centerpoints!$A$2:$F$259,5,0)))*COS(RADIANS(VLOOKUP(B499,Centerpoints!$A$2:$F$259,6,0)-VLOOKUP(C499,Centerpoints!$A$2:$F$259,6,0))))*6371,0)</f>
        <v>1918</v>
      </c>
      <c r="E499" t="str">
        <f>IF(ISNA(VLOOKUP(LEFT(A499,LEN(A499)),$N$2:$N$270,1,0)),IF(D499&gt;'Costs and losses lines'!$E$32,"HVDC","HVAC"),"Subsea")</f>
        <v>HVDC</v>
      </c>
      <c r="F499" s="2">
        <f>((HLOOKUP(E499,'Costs and losses lines'!$B$12:$D$14,2,0)*D499)+(HLOOKUP(E499,'Costs and losses lines'!$B$12:$D$14,3,0)*2))*'Costs and losses lines'!$E$24/1000</f>
        <v>601.86426104999998</v>
      </c>
      <c r="G499" s="2">
        <f>ROUND(F499+(F499*0.035*$J$3),0)</f>
        <v>1444</v>
      </c>
      <c r="H499">
        <f>ROUND((HLOOKUP(E499,'Costs and losses lines'!$B$12:$D$17,4,0)/10000*D499)+(HLOOKUP(E499,'Costs and losses lines'!$B$12:$D$16,5,0)/100),3)</f>
        <v>0.08</v>
      </c>
      <c r="K499" s="9"/>
    </row>
    <row r="500" spans="1:11" x14ac:dyDescent="0.25">
      <c r="A500" t="s">
        <v>1264</v>
      </c>
      <c r="B500" t="s">
        <v>524</v>
      </c>
      <c r="C500" t="s">
        <v>420</v>
      </c>
      <c r="D500">
        <f>ROUND(ACOS(COS(RADIANS(90-VLOOKUP(B500,Centerpoints!$A$2:$F$259,5,0)))*COS(RADIANS(90-VLOOKUP(C500,Centerpoints!$A$2:$F$259,5,0)))+SIN(RADIANS(90-VLOOKUP(B500,Centerpoints!$A$2:$F$259,5,0)))*SIN(RADIANS(90-VLOOKUP(C500,Centerpoints!$A$2:$F$259,5,0)))*COS(RADIANS(VLOOKUP(B500,Centerpoints!$A$2:$F$259,6,0)-VLOOKUP(C500,Centerpoints!$A$2:$F$259,6,0))))*6371,0)</f>
        <v>1926</v>
      </c>
      <c r="E500" t="str">
        <f>IF(ISNA(VLOOKUP(LEFT(A500,LEN(A500)),$N$2:$N$270,1,0)),IF(D500&gt;'Costs and losses lines'!$E$32,"HVDC","HVAC"),"Subsea")</f>
        <v>HVDC</v>
      </c>
      <c r="F500" s="2">
        <f>((HLOOKUP(E500,'Costs and losses lines'!$B$12:$D$14,2,0)*D500)+(HLOOKUP(E500,'Costs and losses lines'!$B$12:$D$14,3,0)*2))*'Costs and losses lines'!$E$24/1000</f>
        <v>603.35674485000004</v>
      </c>
      <c r="G500" s="2">
        <f>ROUND(F500+(F500*0.035*$J$3),0)</f>
        <v>1448</v>
      </c>
      <c r="H500">
        <f>ROUND((HLOOKUP(E500,'Costs and losses lines'!$B$12:$D$17,4,0)/10000*D500)+(HLOOKUP(E500,'Costs and losses lines'!$B$12:$D$16,5,0)/100),3)</f>
        <v>0.08</v>
      </c>
      <c r="K500" s="9"/>
    </row>
    <row r="501" spans="1:11" x14ac:dyDescent="0.25">
      <c r="A501" t="s">
        <v>1265</v>
      </c>
      <c r="B501" t="s">
        <v>559</v>
      </c>
      <c r="C501" t="s">
        <v>564</v>
      </c>
      <c r="D501">
        <f>ROUND(ACOS(COS(RADIANS(90-VLOOKUP(B501,Centerpoints!$A$2:$F$259,5,0)))*COS(RADIANS(90-VLOOKUP(C501,Centerpoints!$A$2:$F$259,5,0)))+SIN(RADIANS(90-VLOOKUP(B501,Centerpoints!$A$2:$F$259,5,0)))*SIN(RADIANS(90-VLOOKUP(C501,Centerpoints!$A$2:$F$259,5,0)))*COS(RADIANS(VLOOKUP(B501,Centerpoints!$A$2:$F$259,6,0)-VLOOKUP(C501,Centerpoints!$A$2:$F$259,6,0))))*6371,0)</f>
        <v>1933</v>
      </c>
      <c r="E501" t="str">
        <f>IF(ISNA(VLOOKUP(LEFT(A501,LEN(A501)),$N$2:$N$270,1,0)),IF(D501&gt;'Costs and losses lines'!$E$32,"HVDC","HVAC"),"Subsea")</f>
        <v>HVDC</v>
      </c>
      <c r="F501" s="2">
        <f>((HLOOKUP(E501,'Costs and losses lines'!$B$12:$D$14,2,0)*D501)+(HLOOKUP(E501,'Costs and losses lines'!$B$12:$D$14,3,0)*2))*'Costs and losses lines'!$E$24/1000</f>
        <v>604.66266817500002</v>
      </c>
      <c r="G501" s="2">
        <f>ROUND(F501+(F501*0.035*$J$3),0)</f>
        <v>1451</v>
      </c>
      <c r="H501">
        <f>ROUND((HLOOKUP(E501,'Costs and losses lines'!$B$12:$D$17,4,0)/10000*D501)+(HLOOKUP(E501,'Costs and losses lines'!$B$12:$D$16,5,0)/100),3)</f>
        <v>8.1000000000000003E-2</v>
      </c>
      <c r="K501" s="9"/>
    </row>
    <row r="502" spans="1:11" x14ac:dyDescent="0.25">
      <c r="A502" t="s">
        <v>1266</v>
      </c>
      <c r="B502" t="s">
        <v>399</v>
      </c>
      <c r="C502" t="s">
        <v>410</v>
      </c>
      <c r="D502">
        <f>ROUND(ACOS(COS(RADIANS(90-VLOOKUP(B502,Centerpoints!$A$2:$F$259,5,0)))*COS(RADIANS(90-VLOOKUP(C502,Centerpoints!$A$2:$F$259,5,0)))+SIN(RADIANS(90-VLOOKUP(B502,Centerpoints!$A$2:$F$259,5,0)))*SIN(RADIANS(90-VLOOKUP(C502,Centerpoints!$A$2:$F$259,5,0)))*COS(RADIANS(VLOOKUP(B502,Centerpoints!$A$2:$F$259,6,0)-VLOOKUP(C502,Centerpoints!$A$2:$F$259,6,0))))*6371,0)</f>
        <v>1934</v>
      </c>
      <c r="E502" t="str">
        <f>IF(ISNA(VLOOKUP(LEFT(A502,LEN(A502)),$N$2:$N$270,1,0)),IF(D502&gt;'Costs and losses lines'!$E$32,"HVDC","HVAC"),"Subsea")</f>
        <v>HVDC</v>
      </c>
      <c r="F502" s="2">
        <f>((HLOOKUP(E502,'Costs and losses lines'!$B$12:$D$14,2,0)*D502)+(HLOOKUP(E502,'Costs and losses lines'!$B$12:$D$14,3,0)*2))*'Costs and losses lines'!$E$24/1000</f>
        <v>604.84922864999999</v>
      </c>
      <c r="G502" s="2">
        <f>ROUND(F502+(F502*0.035*$J$3),0)</f>
        <v>1452</v>
      </c>
      <c r="H502">
        <f>ROUND((HLOOKUP(E502,'Costs and losses lines'!$B$12:$D$17,4,0)/10000*D502)+(HLOOKUP(E502,'Costs and losses lines'!$B$12:$D$16,5,0)/100),3)</f>
        <v>8.1000000000000003E-2</v>
      </c>
      <c r="K502" s="9"/>
    </row>
    <row r="503" spans="1:11" x14ac:dyDescent="0.25">
      <c r="A503" t="s">
        <v>1267</v>
      </c>
      <c r="B503" t="s">
        <v>419</v>
      </c>
      <c r="C503" t="s">
        <v>524</v>
      </c>
      <c r="D503">
        <f>ROUND(ACOS(COS(RADIANS(90-VLOOKUP(B503,Centerpoints!$A$2:$F$259,5,0)))*COS(RADIANS(90-VLOOKUP(C503,Centerpoints!$A$2:$F$259,5,0)))+SIN(RADIANS(90-VLOOKUP(B503,Centerpoints!$A$2:$F$259,5,0)))*SIN(RADIANS(90-VLOOKUP(C503,Centerpoints!$A$2:$F$259,5,0)))*COS(RADIANS(VLOOKUP(B503,Centerpoints!$A$2:$F$259,6,0)-VLOOKUP(C503,Centerpoints!$A$2:$F$259,6,0))))*6371,0)</f>
        <v>1973</v>
      </c>
      <c r="E503" t="str">
        <f>IF(ISNA(VLOOKUP(LEFT(A503,LEN(A503)),$N$2:$N$270,1,0)),IF(D503&gt;'Costs and losses lines'!$E$32,"HVDC","HVAC"),"Subsea")</f>
        <v>HVDC</v>
      </c>
      <c r="F503" s="2">
        <f>((HLOOKUP(E503,'Costs and losses lines'!$B$12:$D$14,2,0)*D503)+(HLOOKUP(E503,'Costs and losses lines'!$B$12:$D$14,3,0)*2))*'Costs and losses lines'!$E$24/1000</f>
        <v>612.12508717499998</v>
      </c>
      <c r="G503" s="2">
        <f>ROUND(F503+(F503*0.035*$J$3),0)</f>
        <v>1469</v>
      </c>
      <c r="H503">
        <f>ROUND((HLOOKUP(E503,'Costs and losses lines'!$B$12:$D$17,4,0)/10000*D503)+(HLOOKUP(E503,'Costs and losses lines'!$B$12:$D$16,5,0)/100),3)</f>
        <v>8.2000000000000003E-2</v>
      </c>
      <c r="K503" s="9"/>
    </row>
    <row r="504" spans="1:11" x14ac:dyDescent="0.25">
      <c r="A504" t="s">
        <v>1268</v>
      </c>
      <c r="B504" t="s">
        <v>424</v>
      </c>
      <c r="C504" t="s">
        <v>540</v>
      </c>
      <c r="D504">
        <f>ROUND(ACOS(COS(RADIANS(90-VLOOKUP(B504,Centerpoints!$A$2:$F$259,5,0)))*COS(RADIANS(90-VLOOKUP(C504,Centerpoints!$A$2:$F$259,5,0)))+SIN(RADIANS(90-VLOOKUP(B504,Centerpoints!$A$2:$F$259,5,0)))*SIN(RADIANS(90-VLOOKUP(C504,Centerpoints!$A$2:$F$259,5,0)))*COS(RADIANS(VLOOKUP(B504,Centerpoints!$A$2:$F$259,6,0)-VLOOKUP(C504,Centerpoints!$A$2:$F$259,6,0))))*6371,0)</f>
        <v>1987</v>
      </c>
      <c r="E504" t="str">
        <f>IF(ISNA(VLOOKUP(LEFT(A504,LEN(A504)),$N$2:$N$270,1,0)),IF(D504&gt;'Costs and losses lines'!$E$32,"HVDC","HVAC"),"Subsea")</f>
        <v>HVDC</v>
      </c>
      <c r="F504" s="2">
        <f>((HLOOKUP(E504,'Costs and losses lines'!$B$12:$D$14,2,0)*D504)+(HLOOKUP(E504,'Costs and losses lines'!$B$12:$D$14,3,0)*2))*'Costs and losses lines'!$E$24/1000</f>
        <v>614.73693382499994</v>
      </c>
      <c r="G504" s="2">
        <f>ROUND(F504+(F504*0.035*$J$3),0)</f>
        <v>1475</v>
      </c>
      <c r="H504">
        <f>ROUND((HLOOKUP(E504,'Costs and losses lines'!$B$12:$D$17,4,0)/10000*D504)+(HLOOKUP(E504,'Costs and losses lines'!$B$12:$D$16,5,0)/100),3)</f>
        <v>8.3000000000000004E-2</v>
      </c>
      <c r="K504" s="9"/>
    </row>
    <row r="505" spans="1:11" x14ac:dyDescent="0.25">
      <c r="A505" t="s">
        <v>1269</v>
      </c>
      <c r="B505" t="s">
        <v>484</v>
      </c>
      <c r="C505" t="s">
        <v>630</v>
      </c>
      <c r="D505">
        <f>ROUND(ACOS(COS(RADIANS(90-VLOOKUP(B505,Centerpoints!$A$2:$F$259,5,0)))*COS(RADIANS(90-VLOOKUP(C505,Centerpoints!$A$2:$F$259,5,0)))+SIN(RADIANS(90-VLOOKUP(B505,Centerpoints!$A$2:$F$259,5,0)))*SIN(RADIANS(90-VLOOKUP(C505,Centerpoints!$A$2:$F$259,5,0)))*COS(RADIANS(VLOOKUP(B505,Centerpoints!$A$2:$F$259,6,0)-VLOOKUP(C505,Centerpoints!$A$2:$F$259,6,0))))*6371,0)</f>
        <v>2029</v>
      </c>
      <c r="E505" t="str">
        <f>IF(ISNA(VLOOKUP(LEFT(A505,LEN(A505)),$N$2:$N$270,1,0)),IF(D505&gt;'Costs and losses lines'!$E$32,"HVDC","HVAC"),"Subsea")</f>
        <v>HVDC</v>
      </c>
      <c r="F505" s="2">
        <f>((HLOOKUP(E505,'Costs and losses lines'!$B$12:$D$14,2,0)*D505)+(HLOOKUP(E505,'Costs and losses lines'!$B$12:$D$14,3,0)*2))*'Costs and losses lines'!$E$24/1000</f>
        <v>622.57247377499993</v>
      </c>
      <c r="G505" s="2">
        <f>ROUND(F505+(F505*0.035*$J$3),0)</f>
        <v>1494</v>
      </c>
      <c r="H505">
        <f>ROUND((HLOOKUP(E505,'Costs and losses lines'!$B$12:$D$17,4,0)/10000*D505)+(HLOOKUP(E505,'Costs and losses lines'!$B$12:$D$16,5,0)/100),3)</f>
        <v>8.4000000000000005E-2</v>
      </c>
      <c r="K505" s="9"/>
    </row>
    <row r="506" spans="1:11" x14ac:dyDescent="0.25">
      <c r="A506" t="s">
        <v>1270</v>
      </c>
      <c r="B506" t="s">
        <v>458</v>
      </c>
      <c r="C506" t="s">
        <v>538</v>
      </c>
      <c r="D506">
        <f>ROUND(ACOS(COS(RADIANS(90-VLOOKUP(B506,Centerpoints!$A$2:$F$259,5,0)))*COS(RADIANS(90-VLOOKUP(C506,Centerpoints!$A$2:$F$259,5,0)))+SIN(RADIANS(90-VLOOKUP(B506,Centerpoints!$A$2:$F$259,5,0)))*SIN(RADIANS(90-VLOOKUP(C506,Centerpoints!$A$2:$F$259,5,0)))*COS(RADIANS(VLOOKUP(B506,Centerpoints!$A$2:$F$259,6,0)-VLOOKUP(C506,Centerpoints!$A$2:$F$259,6,0))))*6371,0)</f>
        <v>2038</v>
      </c>
      <c r="E506" t="str">
        <f>IF(ISNA(VLOOKUP(LEFT(A506,LEN(A506)),$N$2:$N$270,1,0)),IF(D506&gt;'Costs and losses lines'!$E$32,"HVDC","HVAC"),"Subsea")</f>
        <v>HVDC</v>
      </c>
      <c r="F506" s="2">
        <f>((HLOOKUP(E506,'Costs and losses lines'!$B$12:$D$14,2,0)*D506)+(HLOOKUP(E506,'Costs and losses lines'!$B$12:$D$14,3,0)*2))*'Costs and losses lines'!$E$24/1000</f>
        <v>624.25151804999996</v>
      </c>
      <c r="G506" s="2">
        <f>ROUND(F506+(F506*0.035*$J$3),0)</f>
        <v>1498</v>
      </c>
      <c r="H506">
        <f>ROUND((HLOOKUP(E506,'Costs and losses lines'!$B$12:$D$17,4,0)/10000*D506)+(HLOOKUP(E506,'Costs and losses lines'!$B$12:$D$16,5,0)/100),3)</f>
        <v>8.4000000000000005E-2</v>
      </c>
      <c r="K506" s="9"/>
    </row>
    <row r="507" spans="1:11" x14ac:dyDescent="0.25">
      <c r="A507" t="s">
        <v>1271</v>
      </c>
      <c r="B507" t="s">
        <v>457</v>
      </c>
      <c r="C507" t="s">
        <v>534</v>
      </c>
      <c r="D507">
        <f>ROUND(ACOS(COS(RADIANS(90-VLOOKUP(B507,Centerpoints!$A$2:$F$259,5,0)))*COS(RADIANS(90-VLOOKUP(C507,Centerpoints!$A$2:$F$259,5,0)))+SIN(RADIANS(90-VLOOKUP(B507,Centerpoints!$A$2:$F$259,5,0)))*SIN(RADIANS(90-VLOOKUP(C507,Centerpoints!$A$2:$F$259,5,0)))*COS(RADIANS(VLOOKUP(B507,Centerpoints!$A$2:$F$259,6,0)-VLOOKUP(C507,Centerpoints!$A$2:$F$259,6,0))))*6371,0)</f>
        <v>2084</v>
      </c>
      <c r="E507" t="str">
        <f>IF(ISNA(VLOOKUP(LEFT(A507,LEN(A507)),$N$2:$N$270,1,0)),IF(D507&gt;'Costs and losses lines'!$E$32,"HVDC","HVAC"),"Subsea")</f>
        <v>HVDC</v>
      </c>
      <c r="F507" s="2">
        <f>((HLOOKUP(E507,'Costs and losses lines'!$B$12:$D$14,2,0)*D507)+(HLOOKUP(E507,'Costs and losses lines'!$B$12:$D$14,3,0)*2))*'Costs and losses lines'!$E$24/1000</f>
        <v>632.83329989999993</v>
      </c>
      <c r="G507" s="2">
        <f>ROUND(F507+(F507*0.035*$J$3),0)</f>
        <v>1519</v>
      </c>
      <c r="H507">
        <f>ROUND((HLOOKUP(E507,'Costs and losses lines'!$B$12:$D$17,4,0)/10000*D507)+(HLOOKUP(E507,'Costs and losses lines'!$B$12:$D$16,5,0)/100),3)</f>
        <v>8.5999999999999993E-2</v>
      </c>
      <c r="K507" s="9"/>
    </row>
    <row r="508" spans="1:11" x14ac:dyDescent="0.25">
      <c r="A508" t="s">
        <v>1272</v>
      </c>
      <c r="B508" t="s">
        <v>570</v>
      </c>
      <c r="C508" t="s">
        <v>629</v>
      </c>
      <c r="D508">
        <f>ROUND(ACOS(COS(RADIANS(90-VLOOKUP(B508,Centerpoints!$A$2:$F$259,5,0)))*COS(RADIANS(90-VLOOKUP(C508,Centerpoints!$A$2:$F$259,5,0)))+SIN(RADIANS(90-VLOOKUP(B508,Centerpoints!$A$2:$F$259,5,0)))*SIN(RADIANS(90-VLOOKUP(C508,Centerpoints!$A$2:$F$259,5,0)))*COS(RADIANS(VLOOKUP(B508,Centerpoints!$A$2:$F$259,6,0)-VLOOKUP(C508,Centerpoints!$A$2:$F$259,6,0))))*6371,0)</f>
        <v>2088</v>
      </c>
      <c r="E508" t="str">
        <f>IF(ISNA(VLOOKUP(LEFT(A508,LEN(A508)),$N$2:$N$270,1,0)),IF(D508&gt;'Costs and losses lines'!$E$32,"HVDC","HVAC"),"Subsea")</f>
        <v>HVDC</v>
      </c>
      <c r="F508" s="2">
        <f>((HLOOKUP(E508,'Costs and losses lines'!$B$12:$D$14,2,0)*D508)+(HLOOKUP(E508,'Costs and losses lines'!$B$12:$D$14,3,0)*2))*'Costs and losses lines'!$E$24/1000</f>
        <v>633.57954180000002</v>
      </c>
      <c r="G508" s="2">
        <f>ROUND(F508+(F508*0.035*$J$3),0)</f>
        <v>1521</v>
      </c>
      <c r="H508">
        <f>ROUND((HLOOKUP(E508,'Costs and losses lines'!$B$12:$D$17,4,0)/10000*D508)+(HLOOKUP(E508,'Costs and losses lines'!$B$12:$D$16,5,0)/100),3)</f>
        <v>8.5999999999999993E-2</v>
      </c>
      <c r="K508" s="9"/>
    </row>
    <row r="509" spans="1:11" x14ac:dyDescent="0.25">
      <c r="A509" t="s">
        <v>1273</v>
      </c>
      <c r="B509" t="s">
        <v>564</v>
      </c>
      <c r="C509" t="s">
        <v>505</v>
      </c>
      <c r="D509">
        <f>ROUND(ACOS(COS(RADIANS(90-VLOOKUP(B509,Centerpoints!$A$2:$F$259,5,0)))*COS(RADIANS(90-VLOOKUP(C509,Centerpoints!$A$2:$F$259,5,0)))+SIN(RADIANS(90-VLOOKUP(B509,Centerpoints!$A$2:$F$259,5,0)))*SIN(RADIANS(90-VLOOKUP(C509,Centerpoints!$A$2:$F$259,5,0)))*COS(RADIANS(VLOOKUP(B509,Centerpoints!$A$2:$F$259,6,0)-VLOOKUP(C509,Centerpoints!$A$2:$F$259,6,0))))*6371,0)</f>
        <v>2125</v>
      </c>
      <c r="E509" t="str">
        <f>IF(ISNA(VLOOKUP(LEFT(A509,LEN(A509)),$N$2:$N$270,1,0)),IF(D509&gt;'Costs and losses lines'!$E$32,"HVDC","HVAC"),"Subsea")</f>
        <v>HVDC</v>
      </c>
      <c r="F509" s="2">
        <f>((HLOOKUP(E509,'Costs and losses lines'!$B$12:$D$14,2,0)*D509)+(HLOOKUP(E509,'Costs and losses lines'!$B$12:$D$14,3,0)*2))*'Costs and losses lines'!$E$24/1000</f>
        <v>640.48227937499996</v>
      </c>
      <c r="G509" s="2">
        <f>ROUND(F509+(F509*0.035*$J$3),0)</f>
        <v>1537</v>
      </c>
      <c r="H509">
        <f>ROUND((HLOOKUP(E509,'Costs and losses lines'!$B$12:$D$17,4,0)/10000*D509)+(HLOOKUP(E509,'Costs and losses lines'!$B$12:$D$16,5,0)/100),3)</f>
        <v>8.6999999999999994E-2</v>
      </c>
      <c r="K509" s="9"/>
    </row>
    <row r="510" spans="1:11" x14ac:dyDescent="0.25">
      <c r="A510" t="s">
        <v>1274</v>
      </c>
      <c r="B510" t="s">
        <v>553</v>
      </c>
      <c r="C510" t="s">
        <v>557</v>
      </c>
      <c r="D510">
        <f>ROUND(ACOS(COS(RADIANS(90-VLOOKUP(B510,Centerpoints!$A$2:$F$259,5,0)))*COS(RADIANS(90-VLOOKUP(C510,Centerpoints!$A$2:$F$259,5,0)))+SIN(RADIANS(90-VLOOKUP(B510,Centerpoints!$A$2:$F$259,5,0)))*SIN(RADIANS(90-VLOOKUP(C510,Centerpoints!$A$2:$F$259,5,0)))*COS(RADIANS(VLOOKUP(B510,Centerpoints!$A$2:$F$259,6,0)-VLOOKUP(C510,Centerpoints!$A$2:$F$259,6,0))))*6371,0)</f>
        <v>2133</v>
      </c>
      <c r="E510" t="str">
        <f>IF(ISNA(VLOOKUP(LEFT(A510,LEN(A510)),$N$2:$N$270,1,0)),IF(D510&gt;'Costs and losses lines'!$E$32,"HVDC","HVAC"),"Subsea")</f>
        <v>HVDC</v>
      </c>
      <c r="F510" s="2">
        <f>((HLOOKUP(E510,'Costs and losses lines'!$B$12:$D$14,2,0)*D510)+(HLOOKUP(E510,'Costs and losses lines'!$B$12:$D$14,3,0)*2))*'Costs and losses lines'!$E$24/1000</f>
        <v>641.97476317500002</v>
      </c>
      <c r="G510" s="2">
        <f>ROUND(F510+(F510*0.035*$J$3),0)</f>
        <v>1541</v>
      </c>
      <c r="H510">
        <f>ROUND((HLOOKUP(E510,'Costs and losses lines'!$B$12:$D$17,4,0)/10000*D510)+(HLOOKUP(E510,'Costs and losses lines'!$B$12:$D$16,5,0)/100),3)</f>
        <v>8.7999999999999995E-2</v>
      </c>
      <c r="K510" s="9"/>
    </row>
    <row r="511" spans="1:11" x14ac:dyDescent="0.25">
      <c r="A511" t="s">
        <v>1275</v>
      </c>
      <c r="B511" t="s">
        <v>637</v>
      </c>
      <c r="C511" t="s">
        <v>639</v>
      </c>
      <c r="D511">
        <f>ROUND(ACOS(COS(RADIANS(90-VLOOKUP(B511,Centerpoints!$A$2:$F$259,5,0)))*COS(RADIANS(90-VLOOKUP(C511,Centerpoints!$A$2:$F$259,5,0)))+SIN(RADIANS(90-VLOOKUP(B511,Centerpoints!$A$2:$F$259,5,0)))*SIN(RADIANS(90-VLOOKUP(C511,Centerpoints!$A$2:$F$259,5,0)))*COS(RADIANS(VLOOKUP(B511,Centerpoints!$A$2:$F$259,6,0)-VLOOKUP(C511,Centerpoints!$A$2:$F$259,6,0))))*6371,0)</f>
        <v>2239</v>
      </c>
      <c r="E511" t="str">
        <f>IF(ISNA(VLOOKUP(LEFT(A511,LEN(A511)),$N$2:$N$270,1,0)),IF(D511&gt;'Costs and losses lines'!$E$32,"HVDC","HVAC"),"Subsea")</f>
        <v>HVDC</v>
      </c>
      <c r="F511" s="2">
        <f>((HLOOKUP(E511,'Costs and losses lines'!$B$12:$D$14,2,0)*D511)+(HLOOKUP(E511,'Costs and losses lines'!$B$12:$D$14,3,0)*2))*'Costs and losses lines'!$E$24/1000</f>
        <v>661.75017352500004</v>
      </c>
      <c r="G511" s="2">
        <f>ROUND(F511+(F511*0.035*$J$3),0)</f>
        <v>1588</v>
      </c>
      <c r="H511">
        <f>ROUND((HLOOKUP(E511,'Costs and losses lines'!$B$12:$D$17,4,0)/10000*D511)+(HLOOKUP(E511,'Costs and losses lines'!$B$12:$D$16,5,0)/100),3)</f>
        <v>9.0999999999999998E-2</v>
      </c>
      <c r="K511" s="9"/>
    </row>
    <row r="512" spans="1:11" x14ac:dyDescent="0.25">
      <c r="A512" t="s">
        <v>1276</v>
      </c>
      <c r="B512" t="s">
        <v>489</v>
      </c>
      <c r="C512" t="s">
        <v>532</v>
      </c>
      <c r="D512">
        <f>ROUND(ACOS(COS(RADIANS(90-VLOOKUP(B512,Centerpoints!$A$2:$F$259,5,0)))*COS(RADIANS(90-VLOOKUP(C512,Centerpoints!$A$2:$F$259,5,0)))+SIN(RADIANS(90-VLOOKUP(B512,Centerpoints!$A$2:$F$259,5,0)))*SIN(RADIANS(90-VLOOKUP(C512,Centerpoints!$A$2:$F$259,5,0)))*COS(RADIANS(VLOOKUP(B512,Centerpoints!$A$2:$F$259,6,0)-VLOOKUP(C512,Centerpoints!$A$2:$F$259,6,0))))*6371,0)</f>
        <v>2251</v>
      </c>
      <c r="E512" t="str">
        <f>IF(ISNA(VLOOKUP(LEFT(A512,LEN(A512)),$N$2:$N$270,1,0)),IF(D512&gt;'Costs and losses lines'!$E$32,"HVDC","HVAC"),"Subsea")</f>
        <v>HVDC</v>
      </c>
      <c r="F512" s="2">
        <f>((HLOOKUP(E512,'Costs and losses lines'!$B$12:$D$14,2,0)*D512)+(HLOOKUP(E512,'Costs and losses lines'!$B$12:$D$14,3,0)*2))*'Costs and losses lines'!$E$24/1000</f>
        <v>663.98889922499995</v>
      </c>
      <c r="G512" s="2">
        <f>ROUND(F512+(F512*0.035*$J$3),0)</f>
        <v>1594</v>
      </c>
      <c r="H512">
        <f>ROUND((HLOOKUP(E512,'Costs and losses lines'!$B$12:$D$17,4,0)/10000*D512)+(HLOOKUP(E512,'Costs and losses lines'!$B$12:$D$16,5,0)/100),3)</f>
        <v>9.1999999999999998E-2</v>
      </c>
      <c r="K512" s="9"/>
    </row>
    <row r="513" spans="1:11" x14ac:dyDescent="0.25">
      <c r="A513" t="s">
        <v>1277</v>
      </c>
      <c r="B513" t="s">
        <v>474</v>
      </c>
      <c r="C513" t="s">
        <v>420</v>
      </c>
      <c r="D513">
        <f>ROUND(ACOS(COS(RADIANS(90-VLOOKUP(B513,Centerpoints!$A$2:$F$259,5,0)))*COS(RADIANS(90-VLOOKUP(C513,Centerpoints!$A$2:$F$259,5,0)))+SIN(RADIANS(90-VLOOKUP(B513,Centerpoints!$A$2:$F$259,5,0)))*SIN(RADIANS(90-VLOOKUP(C513,Centerpoints!$A$2:$F$259,5,0)))*COS(RADIANS(VLOOKUP(B513,Centerpoints!$A$2:$F$259,6,0)-VLOOKUP(C513,Centerpoints!$A$2:$F$259,6,0))))*6371,0)</f>
        <v>2318</v>
      </c>
      <c r="E513" t="str">
        <f>IF(ISNA(VLOOKUP(LEFT(A513,LEN(A513)),$N$2:$N$270,1,0)),IF(D513&gt;'Costs and losses lines'!$E$32,"HVDC","HVAC"),"Subsea")</f>
        <v>HVDC</v>
      </c>
      <c r="F513" s="2">
        <f>((HLOOKUP(E513,'Costs and losses lines'!$B$12:$D$14,2,0)*D513)+(HLOOKUP(E513,'Costs and losses lines'!$B$12:$D$14,3,0)*2))*'Costs and losses lines'!$E$24/1000</f>
        <v>676.48845104999998</v>
      </c>
      <c r="G513" s="2">
        <f>ROUND(F513+(F513*0.035*$J$3),0)</f>
        <v>1624</v>
      </c>
      <c r="H513">
        <f>ROUND((HLOOKUP(E513,'Costs and losses lines'!$B$12:$D$17,4,0)/10000*D513)+(HLOOKUP(E513,'Costs and losses lines'!$B$12:$D$16,5,0)/100),3)</f>
        <v>9.4E-2</v>
      </c>
      <c r="K513" s="9"/>
    </row>
    <row r="514" spans="1:11" x14ac:dyDescent="0.25">
      <c r="A514" t="s">
        <v>1278</v>
      </c>
      <c r="B514" t="s">
        <v>562</v>
      </c>
      <c r="C514" t="s">
        <v>565</v>
      </c>
      <c r="D514">
        <f>ROUND(ACOS(COS(RADIANS(90-VLOOKUP(B514,Centerpoints!$A$2:$F$259,5,0)))*COS(RADIANS(90-VLOOKUP(C514,Centerpoints!$A$2:$F$259,5,0)))+SIN(RADIANS(90-VLOOKUP(B514,Centerpoints!$A$2:$F$259,5,0)))*SIN(RADIANS(90-VLOOKUP(C514,Centerpoints!$A$2:$F$259,5,0)))*COS(RADIANS(VLOOKUP(B514,Centerpoints!$A$2:$F$259,6,0)-VLOOKUP(C514,Centerpoints!$A$2:$F$259,6,0))))*6371,0)</f>
        <v>2326</v>
      </c>
      <c r="E514" t="str">
        <f>IF(ISNA(VLOOKUP(LEFT(A514,LEN(A514)),$N$2:$N$270,1,0)),IF(D514&gt;'Costs and losses lines'!$E$32,"HVDC","HVAC"),"Subsea")</f>
        <v>HVDC</v>
      </c>
      <c r="F514" s="2">
        <f>((HLOOKUP(E514,'Costs and losses lines'!$B$12:$D$14,2,0)*D514)+(HLOOKUP(E514,'Costs and losses lines'!$B$12:$D$14,3,0)*2))*'Costs and losses lines'!$E$24/1000</f>
        <v>677.98093484999993</v>
      </c>
      <c r="G514" s="2">
        <f>ROUND(F514+(F514*0.035*$J$3),0)</f>
        <v>1627</v>
      </c>
      <c r="H514">
        <f>ROUND((HLOOKUP(E514,'Costs and losses lines'!$B$12:$D$17,4,0)/10000*D514)+(HLOOKUP(E514,'Costs and losses lines'!$B$12:$D$16,5,0)/100),3)</f>
        <v>9.4E-2</v>
      </c>
      <c r="K514" s="9"/>
    </row>
    <row r="515" spans="1:11" x14ac:dyDescent="0.25">
      <c r="A515" t="s">
        <v>1279</v>
      </c>
      <c r="B515" t="s">
        <v>465</v>
      </c>
      <c r="C515" t="s">
        <v>624</v>
      </c>
      <c r="D515">
        <f>ROUND(ACOS(COS(RADIANS(90-VLOOKUP(B515,Centerpoints!$A$2:$F$259,5,0)))*COS(RADIANS(90-VLOOKUP(C515,Centerpoints!$A$2:$F$259,5,0)))+SIN(RADIANS(90-VLOOKUP(B515,Centerpoints!$A$2:$F$259,5,0)))*SIN(RADIANS(90-VLOOKUP(C515,Centerpoints!$A$2:$F$259,5,0)))*COS(RADIANS(VLOOKUP(B515,Centerpoints!$A$2:$F$259,6,0)-VLOOKUP(C515,Centerpoints!$A$2:$F$259,6,0))))*6371,0)</f>
        <v>2409</v>
      </c>
      <c r="E515" t="str">
        <f>IF(ISNA(VLOOKUP(LEFT(A515,LEN(A515)),$N$2:$N$270,1,0)),IF(D515&gt;'Costs and losses lines'!$E$32,"HVDC","HVAC"),"Subsea")</f>
        <v>HVDC</v>
      </c>
      <c r="F515" s="2">
        <f>((HLOOKUP(E515,'Costs and losses lines'!$B$12:$D$14,2,0)*D515)+(HLOOKUP(E515,'Costs and losses lines'!$B$12:$D$14,3,0)*2))*'Costs and losses lines'!$E$24/1000</f>
        <v>693.46545427500007</v>
      </c>
      <c r="G515" s="2">
        <f>ROUND(F515+(F515*0.035*$J$3),0)</f>
        <v>1664</v>
      </c>
      <c r="H515">
        <f>ROUND((HLOOKUP(E515,'Costs and losses lines'!$B$12:$D$17,4,0)/10000*D515)+(HLOOKUP(E515,'Costs and losses lines'!$B$12:$D$16,5,0)/100),3)</f>
        <v>9.7000000000000003E-2</v>
      </c>
      <c r="K515" s="9"/>
    </row>
    <row r="516" spans="1:11" x14ac:dyDescent="0.25">
      <c r="A516" t="s">
        <v>1280</v>
      </c>
      <c r="B516" t="s">
        <v>474</v>
      </c>
      <c r="C516" t="s">
        <v>496</v>
      </c>
      <c r="D516">
        <f>ROUND(ACOS(COS(RADIANS(90-VLOOKUP(B516,Centerpoints!$A$2:$F$259,5,0)))*COS(RADIANS(90-VLOOKUP(C516,Centerpoints!$A$2:$F$259,5,0)))+SIN(RADIANS(90-VLOOKUP(B516,Centerpoints!$A$2:$F$259,5,0)))*SIN(RADIANS(90-VLOOKUP(C516,Centerpoints!$A$2:$F$259,5,0)))*COS(RADIANS(VLOOKUP(B516,Centerpoints!$A$2:$F$259,6,0)-VLOOKUP(C516,Centerpoints!$A$2:$F$259,6,0))))*6371,0)</f>
        <v>2429</v>
      </c>
      <c r="E516" t="str">
        <f>IF(ISNA(VLOOKUP(LEFT(A516,LEN(A516)),$N$2:$N$270,1,0)),IF(D516&gt;'Costs and losses lines'!$E$32,"HVDC","HVAC"),"Subsea")</f>
        <v>HVDC</v>
      </c>
      <c r="F516" s="2">
        <f>((HLOOKUP(E516,'Costs and losses lines'!$B$12:$D$14,2,0)*D516)+(HLOOKUP(E516,'Costs and losses lines'!$B$12:$D$14,3,0)*2))*'Costs and losses lines'!$E$24/1000</f>
        <v>697.19666377500005</v>
      </c>
      <c r="G516" s="2">
        <f>ROUND(F516+(F516*0.035*$J$3),0)</f>
        <v>1673</v>
      </c>
      <c r="H516">
        <f>ROUND((HLOOKUP(E516,'Costs and losses lines'!$B$12:$D$17,4,0)/10000*D516)+(HLOOKUP(E516,'Costs and losses lines'!$B$12:$D$16,5,0)/100),3)</f>
        <v>9.8000000000000004E-2</v>
      </c>
      <c r="K516" s="9"/>
    </row>
    <row r="517" spans="1:11" x14ac:dyDescent="0.25">
      <c r="A517" t="s">
        <v>1281</v>
      </c>
      <c r="B517" t="s">
        <v>605</v>
      </c>
      <c r="C517" t="s">
        <v>501</v>
      </c>
      <c r="D517">
        <f>ROUND(ACOS(COS(RADIANS(90-VLOOKUP(B517,Centerpoints!$A$2:$F$259,5,0)))*COS(RADIANS(90-VLOOKUP(C517,Centerpoints!$A$2:$F$259,5,0)))+SIN(RADIANS(90-VLOOKUP(B517,Centerpoints!$A$2:$F$259,5,0)))*SIN(RADIANS(90-VLOOKUP(C517,Centerpoints!$A$2:$F$259,5,0)))*COS(RADIANS(VLOOKUP(B517,Centerpoints!$A$2:$F$259,6,0)-VLOOKUP(C517,Centerpoints!$A$2:$F$259,6,0))))*6371,0)</f>
        <v>2437</v>
      </c>
      <c r="E517" t="str">
        <f>IF(ISNA(VLOOKUP(LEFT(A517,LEN(A517)),$N$2:$N$270,1,0)),IF(D517&gt;'Costs and losses lines'!$E$32,"HVDC","HVAC"),"Subsea")</f>
        <v>HVDC</v>
      </c>
      <c r="F517" s="2">
        <f>((HLOOKUP(E517,'Costs and losses lines'!$B$12:$D$14,2,0)*D517)+(HLOOKUP(E517,'Costs and losses lines'!$B$12:$D$14,3,0)*2))*'Costs and losses lines'!$E$24/1000</f>
        <v>698.68914757499999</v>
      </c>
      <c r="G517" s="2">
        <f>ROUND(F517+(F517*0.035*$J$3),0)</f>
        <v>1677</v>
      </c>
      <c r="H517">
        <f>ROUND((HLOOKUP(E517,'Costs and losses lines'!$B$12:$D$17,4,0)/10000*D517)+(HLOOKUP(E517,'Costs and losses lines'!$B$12:$D$16,5,0)/100),3)</f>
        <v>9.8000000000000004E-2</v>
      </c>
      <c r="K517" s="9"/>
    </row>
    <row r="518" spans="1:11" x14ac:dyDescent="0.25">
      <c r="A518" t="s">
        <v>1282</v>
      </c>
      <c r="B518" t="s">
        <v>588</v>
      </c>
      <c r="C518" t="s">
        <v>608</v>
      </c>
      <c r="D518">
        <f>ROUND(ACOS(COS(RADIANS(90-VLOOKUP(B518,Centerpoints!$A$2:$F$259,5,0)))*COS(RADIANS(90-VLOOKUP(C518,Centerpoints!$A$2:$F$259,5,0)))+SIN(RADIANS(90-VLOOKUP(B518,Centerpoints!$A$2:$F$259,5,0)))*SIN(RADIANS(90-VLOOKUP(C518,Centerpoints!$A$2:$F$259,5,0)))*COS(RADIANS(VLOOKUP(B518,Centerpoints!$A$2:$F$259,6,0)-VLOOKUP(C518,Centerpoints!$A$2:$F$259,6,0))))*6371,0)</f>
        <v>2447</v>
      </c>
      <c r="E518" t="str">
        <f>IF(ISNA(VLOOKUP(LEFT(A518,LEN(A518)),$N$2:$N$270,1,0)),IF(D518&gt;'Costs and losses lines'!$E$32,"HVDC","HVAC"),"Subsea")</f>
        <v>HVDC</v>
      </c>
      <c r="F518" s="2">
        <f>((HLOOKUP(E518,'Costs and losses lines'!$B$12:$D$14,2,0)*D518)+(HLOOKUP(E518,'Costs and losses lines'!$B$12:$D$14,3,0)*2))*'Costs and losses lines'!$E$24/1000</f>
        <v>700.55475232499998</v>
      </c>
      <c r="G518" s="2">
        <f>ROUND(F518+(F518*0.035*$J$3),0)</f>
        <v>1681</v>
      </c>
      <c r="H518">
        <f>ROUND((HLOOKUP(E518,'Costs and losses lines'!$B$12:$D$17,4,0)/10000*D518)+(HLOOKUP(E518,'Costs and losses lines'!$B$12:$D$16,5,0)/100),3)</f>
        <v>9.9000000000000005E-2</v>
      </c>
      <c r="K518" s="9"/>
    </row>
    <row r="519" spans="1:11" x14ac:dyDescent="0.25">
      <c r="A519" t="s">
        <v>1283</v>
      </c>
      <c r="B519" t="s">
        <v>421</v>
      </c>
      <c r="C519" t="s">
        <v>505</v>
      </c>
      <c r="D519">
        <f>ROUND(ACOS(COS(RADIANS(90-VLOOKUP(B519,Centerpoints!$A$2:$F$259,5,0)))*COS(RADIANS(90-VLOOKUP(C519,Centerpoints!$A$2:$F$259,5,0)))+SIN(RADIANS(90-VLOOKUP(B519,Centerpoints!$A$2:$F$259,5,0)))*SIN(RADIANS(90-VLOOKUP(C519,Centerpoints!$A$2:$F$259,5,0)))*COS(RADIANS(VLOOKUP(B519,Centerpoints!$A$2:$F$259,6,0)-VLOOKUP(C519,Centerpoints!$A$2:$F$259,6,0))))*6371,0)</f>
        <v>2467</v>
      </c>
      <c r="E519" t="str">
        <f>IF(ISNA(VLOOKUP(LEFT(A519,LEN(A519)),$N$2:$N$270,1,0)),IF(D519&gt;'Costs and losses lines'!$E$32,"HVDC","HVAC"),"Subsea")</f>
        <v>HVDC</v>
      </c>
      <c r="F519" s="2">
        <f>((HLOOKUP(E519,'Costs and losses lines'!$B$12:$D$14,2,0)*D519)+(HLOOKUP(E519,'Costs and losses lines'!$B$12:$D$14,3,0)*2))*'Costs and losses lines'!$E$24/1000</f>
        <v>704.28596182499996</v>
      </c>
      <c r="G519" s="2">
        <f>ROUND(F519+(F519*0.035*$J$3),0)</f>
        <v>1690</v>
      </c>
      <c r="H519">
        <f>ROUND((HLOOKUP(E519,'Costs and losses lines'!$B$12:$D$17,4,0)/10000*D519)+(HLOOKUP(E519,'Costs and losses lines'!$B$12:$D$16,5,0)/100),3)</f>
        <v>9.9000000000000005E-2</v>
      </c>
      <c r="K519" s="9"/>
    </row>
    <row r="520" spans="1:11" x14ac:dyDescent="0.25">
      <c r="A520" t="s">
        <v>1284</v>
      </c>
      <c r="B520" t="s">
        <v>484</v>
      </c>
      <c r="C520" t="s">
        <v>631</v>
      </c>
      <c r="D520">
        <f>ROUND(ACOS(COS(RADIANS(90-VLOOKUP(B520,Centerpoints!$A$2:$F$259,5,0)))*COS(RADIANS(90-VLOOKUP(C520,Centerpoints!$A$2:$F$259,5,0)))+SIN(RADIANS(90-VLOOKUP(B520,Centerpoints!$A$2:$F$259,5,0)))*SIN(RADIANS(90-VLOOKUP(C520,Centerpoints!$A$2:$F$259,5,0)))*COS(RADIANS(VLOOKUP(B520,Centerpoints!$A$2:$F$259,6,0)-VLOOKUP(C520,Centerpoints!$A$2:$F$259,6,0))))*6371,0)</f>
        <v>2506</v>
      </c>
      <c r="E520" t="str">
        <f>IF(ISNA(VLOOKUP(LEFT(A520,LEN(A520)),$N$2:$N$270,1,0)),IF(D520&gt;'Costs and losses lines'!$E$32,"HVDC","HVAC"),"Subsea")</f>
        <v>HVDC</v>
      </c>
      <c r="F520" s="2">
        <f>((HLOOKUP(E520,'Costs and losses lines'!$B$12:$D$14,2,0)*D520)+(HLOOKUP(E520,'Costs and losses lines'!$B$12:$D$14,3,0)*2))*'Costs and losses lines'!$E$24/1000</f>
        <v>711.56182034999995</v>
      </c>
      <c r="G520" s="2">
        <f>ROUND(F520+(F520*0.035*$J$3),0)</f>
        <v>1708</v>
      </c>
      <c r="H520">
        <f>ROUND((HLOOKUP(E520,'Costs and losses lines'!$B$12:$D$17,4,0)/10000*D520)+(HLOOKUP(E520,'Costs and losses lines'!$B$12:$D$16,5,0)/100),3)</f>
        <v>0.10100000000000001</v>
      </c>
      <c r="K520" s="9"/>
    </row>
    <row r="521" spans="1:11" x14ac:dyDescent="0.25">
      <c r="A521" t="s">
        <v>1285</v>
      </c>
      <c r="B521" t="s">
        <v>607</v>
      </c>
      <c r="C521" t="s">
        <v>626</v>
      </c>
      <c r="D521">
        <f>ROUND(ACOS(COS(RADIANS(90-VLOOKUP(B521,Centerpoints!$A$2:$F$259,5,0)))*COS(RADIANS(90-VLOOKUP(C521,Centerpoints!$A$2:$F$259,5,0)))+SIN(RADIANS(90-VLOOKUP(B521,Centerpoints!$A$2:$F$259,5,0)))*SIN(RADIANS(90-VLOOKUP(C521,Centerpoints!$A$2:$F$259,5,0)))*COS(RADIANS(VLOOKUP(B521,Centerpoints!$A$2:$F$259,6,0)-VLOOKUP(C521,Centerpoints!$A$2:$F$259,6,0))))*6371,0)</f>
        <v>2537</v>
      </c>
      <c r="E521" t="str">
        <f>IF(ISNA(VLOOKUP(LEFT(A521,LEN(A521)),$N$2:$N$270,1,0)),IF(D521&gt;'Costs and losses lines'!$E$32,"HVDC","HVAC"),"Subsea")</f>
        <v>HVDC</v>
      </c>
      <c r="F521" s="2">
        <f>((HLOOKUP(E521,'Costs and losses lines'!$B$12:$D$14,2,0)*D521)+(HLOOKUP(E521,'Costs and losses lines'!$B$12:$D$14,3,0)*2))*'Costs and losses lines'!$E$24/1000</f>
        <v>717.34519507499999</v>
      </c>
      <c r="G521" s="2">
        <f>ROUND(F521+(F521*0.035*$J$3),0)</f>
        <v>1722</v>
      </c>
      <c r="H521">
        <f>ROUND((HLOOKUP(E521,'Costs and losses lines'!$B$12:$D$17,4,0)/10000*D521)+(HLOOKUP(E521,'Costs and losses lines'!$B$12:$D$16,5,0)/100),3)</f>
        <v>0.10199999999999999</v>
      </c>
      <c r="K521" s="9"/>
    </row>
    <row r="522" spans="1:11" x14ac:dyDescent="0.25">
      <c r="A522" t="s">
        <v>1286</v>
      </c>
      <c r="B522" t="s">
        <v>397</v>
      </c>
      <c r="C522" t="s">
        <v>496</v>
      </c>
      <c r="D522">
        <f>ROUND(ACOS(COS(RADIANS(90-VLOOKUP(B522,Centerpoints!$A$2:$F$259,5,0)))*COS(RADIANS(90-VLOOKUP(C522,Centerpoints!$A$2:$F$259,5,0)))+SIN(RADIANS(90-VLOOKUP(B522,Centerpoints!$A$2:$F$259,5,0)))*SIN(RADIANS(90-VLOOKUP(C522,Centerpoints!$A$2:$F$259,5,0)))*COS(RADIANS(VLOOKUP(B522,Centerpoints!$A$2:$F$259,6,0)-VLOOKUP(C522,Centerpoints!$A$2:$F$259,6,0))))*6371,0)</f>
        <v>2587</v>
      </c>
      <c r="E522" t="str">
        <f>IF(ISNA(VLOOKUP(LEFT(A522,LEN(A522)),$N$2:$N$270,1,0)),IF(D522&gt;'Costs and losses lines'!$E$32,"HVDC","HVAC"),"Subsea")</f>
        <v>HVDC</v>
      </c>
      <c r="F522" s="2">
        <f>((HLOOKUP(E522,'Costs and losses lines'!$B$12:$D$14,2,0)*D522)+(HLOOKUP(E522,'Costs and losses lines'!$B$12:$D$14,3,0)*2))*'Costs and losses lines'!$E$24/1000</f>
        <v>726.67321882499994</v>
      </c>
      <c r="G522" s="2">
        <f>ROUND(F522+(F522*0.035*$J$3),0)</f>
        <v>1744</v>
      </c>
      <c r="H522">
        <f>ROUND((HLOOKUP(E522,'Costs and losses lines'!$B$12:$D$17,4,0)/10000*D522)+(HLOOKUP(E522,'Costs and losses lines'!$B$12:$D$16,5,0)/100),3)</f>
        <v>0.104</v>
      </c>
      <c r="K522" s="9"/>
    </row>
    <row r="523" spans="1:11" x14ac:dyDescent="0.25">
      <c r="A523" t="s">
        <v>1287</v>
      </c>
      <c r="B523" t="s">
        <v>551</v>
      </c>
      <c r="C523" t="s">
        <v>553</v>
      </c>
      <c r="D523">
        <f>ROUND(ACOS(COS(RADIANS(90-VLOOKUP(B523,Centerpoints!$A$2:$F$259,5,0)))*COS(RADIANS(90-VLOOKUP(C523,Centerpoints!$A$2:$F$259,5,0)))+SIN(RADIANS(90-VLOOKUP(B523,Centerpoints!$A$2:$F$259,5,0)))*SIN(RADIANS(90-VLOOKUP(C523,Centerpoints!$A$2:$F$259,5,0)))*COS(RADIANS(VLOOKUP(B523,Centerpoints!$A$2:$F$259,6,0)-VLOOKUP(C523,Centerpoints!$A$2:$F$259,6,0))))*6371,0)</f>
        <v>2622</v>
      </c>
      <c r="E523" t="str">
        <f>IF(ISNA(VLOOKUP(LEFT(A523,LEN(A523)),$N$2:$N$270,1,0)),IF(D523&gt;'Costs and losses lines'!$E$32,"HVDC","HVAC"),"Subsea")</f>
        <v>HVDC</v>
      </c>
      <c r="F523" s="2">
        <f>((HLOOKUP(E523,'Costs and losses lines'!$B$12:$D$14,2,0)*D523)+(HLOOKUP(E523,'Costs and losses lines'!$B$12:$D$14,3,0)*2))*'Costs and losses lines'!$E$24/1000</f>
        <v>733.20283545000007</v>
      </c>
      <c r="G523" s="2">
        <f>ROUND(F523+(F523*0.035*$J$3),0)</f>
        <v>1760</v>
      </c>
      <c r="H523">
        <f>ROUND((HLOOKUP(E523,'Costs and losses lines'!$B$12:$D$17,4,0)/10000*D523)+(HLOOKUP(E523,'Costs and losses lines'!$B$12:$D$16,5,0)/100),3)</f>
        <v>0.105</v>
      </c>
      <c r="K523" s="9"/>
    </row>
    <row r="524" spans="1:11" x14ac:dyDescent="0.25">
      <c r="A524" t="s">
        <v>1288</v>
      </c>
      <c r="B524" t="s">
        <v>551</v>
      </c>
      <c r="C524" t="s">
        <v>557</v>
      </c>
      <c r="D524">
        <f>ROUND(ACOS(COS(RADIANS(90-VLOOKUP(B524,Centerpoints!$A$2:$F$259,5,0)))*COS(RADIANS(90-VLOOKUP(C524,Centerpoints!$A$2:$F$259,5,0)))+SIN(RADIANS(90-VLOOKUP(B524,Centerpoints!$A$2:$F$259,5,0)))*SIN(RADIANS(90-VLOOKUP(C524,Centerpoints!$A$2:$F$259,5,0)))*COS(RADIANS(VLOOKUP(B524,Centerpoints!$A$2:$F$259,6,0)-VLOOKUP(C524,Centerpoints!$A$2:$F$259,6,0))))*6371,0)</f>
        <v>2658</v>
      </c>
      <c r="E524" t="str">
        <f>IF(ISNA(VLOOKUP(LEFT(A524,LEN(A524)),$N$2:$N$270,1,0)),IF(D524&gt;'Costs and losses lines'!$E$32,"HVDC","HVAC"),"Subsea")</f>
        <v>HVDC</v>
      </c>
      <c r="F524" s="2">
        <f>((HLOOKUP(E524,'Costs and losses lines'!$B$12:$D$14,2,0)*D524)+(HLOOKUP(E524,'Costs and losses lines'!$B$12:$D$14,3,0)*2))*'Costs and losses lines'!$E$24/1000</f>
        <v>739.91901254999993</v>
      </c>
      <c r="G524" s="2">
        <f>ROUND(F524+(F524*0.035*$J$3),0)</f>
        <v>1776</v>
      </c>
      <c r="H524">
        <f>ROUND((HLOOKUP(E524,'Costs and losses lines'!$B$12:$D$17,4,0)/10000*D524)+(HLOOKUP(E524,'Costs and losses lines'!$B$12:$D$16,5,0)/100),3)</f>
        <v>0.106</v>
      </c>
      <c r="K524" s="9"/>
    </row>
    <row r="525" spans="1:11" x14ac:dyDescent="0.25">
      <c r="A525" t="s">
        <v>1289</v>
      </c>
      <c r="B525" t="s">
        <v>424</v>
      </c>
      <c r="C525" t="s">
        <v>532</v>
      </c>
      <c r="D525">
        <f>ROUND(ACOS(COS(RADIANS(90-VLOOKUP(B525,Centerpoints!$A$2:$F$259,5,0)))*COS(RADIANS(90-VLOOKUP(C525,Centerpoints!$A$2:$F$259,5,0)))+SIN(RADIANS(90-VLOOKUP(B525,Centerpoints!$A$2:$F$259,5,0)))*SIN(RADIANS(90-VLOOKUP(C525,Centerpoints!$A$2:$F$259,5,0)))*COS(RADIANS(VLOOKUP(B525,Centerpoints!$A$2:$F$259,6,0)-VLOOKUP(C525,Centerpoints!$A$2:$F$259,6,0))))*6371,0)</f>
        <v>2665</v>
      </c>
      <c r="E525" t="str">
        <f>IF(ISNA(VLOOKUP(LEFT(A525,LEN(A525)),$N$2:$N$270,1,0)),IF(D525&gt;'Costs and losses lines'!$E$32,"HVDC","HVAC"),"Subsea")</f>
        <v>HVDC</v>
      </c>
      <c r="F525" s="2">
        <f>((HLOOKUP(E525,'Costs and losses lines'!$B$12:$D$14,2,0)*D525)+(HLOOKUP(E525,'Costs and losses lines'!$B$12:$D$14,3,0)*2))*'Costs and losses lines'!$E$24/1000</f>
        <v>741.22493587499991</v>
      </c>
      <c r="G525" s="2">
        <f>ROUND(F525+(F525*0.035*$J$3),0)</f>
        <v>1779</v>
      </c>
      <c r="H525">
        <f>ROUND((HLOOKUP(E525,'Costs and losses lines'!$B$12:$D$17,4,0)/10000*D525)+(HLOOKUP(E525,'Costs and losses lines'!$B$12:$D$16,5,0)/100),3)</f>
        <v>0.106</v>
      </c>
      <c r="K525" s="9"/>
    </row>
    <row r="526" spans="1:11" x14ac:dyDescent="0.25">
      <c r="A526" t="s">
        <v>1290</v>
      </c>
      <c r="B526" t="s">
        <v>423</v>
      </c>
      <c r="C526" t="s">
        <v>532</v>
      </c>
      <c r="D526">
        <f>ROUND(ACOS(COS(RADIANS(90-VLOOKUP(B526,Centerpoints!$A$2:$F$259,5,0)))*COS(RADIANS(90-VLOOKUP(C526,Centerpoints!$A$2:$F$259,5,0)))+SIN(RADIANS(90-VLOOKUP(B526,Centerpoints!$A$2:$F$259,5,0)))*SIN(RADIANS(90-VLOOKUP(C526,Centerpoints!$A$2:$F$259,5,0)))*COS(RADIANS(VLOOKUP(B526,Centerpoints!$A$2:$F$259,6,0)-VLOOKUP(C526,Centerpoints!$A$2:$F$259,6,0))))*6371,0)</f>
        <v>2669</v>
      </c>
      <c r="E526" t="str">
        <f>IF(ISNA(VLOOKUP(LEFT(A526,LEN(A526)),$N$2:$N$270,1,0)),IF(D526&gt;'Costs and losses lines'!$E$32,"HVDC","HVAC"),"Subsea")</f>
        <v>HVDC</v>
      </c>
      <c r="F526" s="2">
        <f>((HLOOKUP(E526,'Costs and losses lines'!$B$12:$D$14,2,0)*D526)+(HLOOKUP(E526,'Costs and losses lines'!$B$12:$D$14,3,0)*2))*'Costs and losses lines'!$E$24/1000</f>
        <v>741.971177775</v>
      </c>
      <c r="G526" s="2">
        <f>ROUND(F526+(F526*0.035*$J$3),0)</f>
        <v>1781</v>
      </c>
      <c r="H526">
        <f>ROUND((HLOOKUP(E526,'Costs and losses lines'!$B$12:$D$17,4,0)/10000*D526)+(HLOOKUP(E526,'Costs and losses lines'!$B$12:$D$16,5,0)/100),3)</f>
        <v>0.106</v>
      </c>
      <c r="K526" s="9"/>
    </row>
    <row r="527" spans="1:11" x14ac:dyDescent="0.25">
      <c r="A527" t="s">
        <v>1291</v>
      </c>
      <c r="B527" t="s">
        <v>474</v>
      </c>
      <c r="C527" t="s">
        <v>524</v>
      </c>
      <c r="D527">
        <f>ROUND(ACOS(COS(RADIANS(90-VLOOKUP(B527,Centerpoints!$A$2:$F$259,5,0)))*COS(RADIANS(90-VLOOKUP(C527,Centerpoints!$A$2:$F$259,5,0)))+SIN(RADIANS(90-VLOOKUP(B527,Centerpoints!$A$2:$F$259,5,0)))*SIN(RADIANS(90-VLOOKUP(C527,Centerpoints!$A$2:$F$259,5,0)))*COS(RADIANS(VLOOKUP(B527,Centerpoints!$A$2:$F$259,6,0)-VLOOKUP(C527,Centerpoints!$A$2:$F$259,6,0))))*6371,0)</f>
        <v>2739</v>
      </c>
      <c r="E527" t="str">
        <f>IF(ISNA(VLOOKUP(LEFT(A527,LEN(A527)),$N$2:$N$270,1,0)),IF(D527&gt;'Costs and losses lines'!$E$32,"HVDC","HVAC"),"Subsea")</f>
        <v>HVDC</v>
      </c>
      <c r="F527" s="2">
        <f>((HLOOKUP(E527,'Costs and losses lines'!$B$12:$D$14,2,0)*D527)+(HLOOKUP(E527,'Costs and losses lines'!$B$12:$D$14,3,0)*2))*'Costs and losses lines'!$E$24/1000</f>
        <v>755.03041102499992</v>
      </c>
      <c r="G527" s="2">
        <f>ROUND(F527+(F527*0.035*$J$3),0)</f>
        <v>1812</v>
      </c>
      <c r="H527">
        <f>ROUND((HLOOKUP(E527,'Costs and losses lines'!$B$12:$D$17,4,0)/10000*D527)+(HLOOKUP(E527,'Costs and losses lines'!$B$12:$D$16,5,0)/100),3)</f>
        <v>0.109</v>
      </c>
      <c r="K527" s="9"/>
    </row>
    <row r="528" spans="1:11" x14ac:dyDescent="0.25">
      <c r="A528" t="s">
        <v>1292</v>
      </c>
      <c r="B528" t="s">
        <v>397</v>
      </c>
      <c r="C528" t="s">
        <v>483</v>
      </c>
      <c r="D528">
        <f>ROUND(ACOS(COS(RADIANS(90-VLOOKUP(B528,Centerpoints!$A$2:$F$259,5,0)))*COS(RADIANS(90-VLOOKUP(C528,Centerpoints!$A$2:$F$259,5,0)))+SIN(RADIANS(90-VLOOKUP(B528,Centerpoints!$A$2:$F$259,5,0)))*SIN(RADIANS(90-VLOOKUP(C528,Centerpoints!$A$2:$F$259,5,0)))*COS(RADIANS(VLOOKUP(B528,Centerpoints!$A$2:$F$259,6,0)-VLOOKUP(C528,Centerpoints!$A$2:$F$259,6,0))))*6371,0)</f>
        <v>2788</v>
      </c>
      <c r="E528" t="str">
        <f>IF(ISNA(VLOOKUP(LEFT(A528,LEN(A528)),$N$2:$N$270,1,0)),IF(D528&gt;'Costs and losses lines'!$E$32,"HVDC","HVAC"),"Subsea")</f>
        <v>HVDC</v>
      </c>
      <c r="F528" s="2">
        <f>((HLOOKUP(E528,'Costs and losses lines'!$B$12:$D$14,2,0)*D528)+(HLOOKUP(E528,'Costs and losses lines'!$B$12:$D$14,3,0)*2))*'Costs and losses lines'!$E$24/1000</f>
        <v>764.17187430000001</v>
      </c>
      <c r="G528" s="2">
        <f>ROUND(F528+(F528*0.035*$J$3),0)</f>
        <v>1834</v>
      </c>
      <c r="H528">
        <f>ROUND((HLOOKUP(E528,'Costs and losses lines'!$B$12:$D$17,4,0)/10000*D528)+(HLOOKUP(E528,'Costs and losses lines'!$B$12:$D$16,5,0)/100),3)</f>
        <v>0.111</v>
      </c>
      <c r="K528" s="9"/>
    </row>
    <row r="529" spans="1:11" x14ac:dyDescent="0.25">
      <c r="A529" t="s">
        <v>1293</v>
      </c>
      <c r="B529" t="s">
        <v>608</v>
      </c>
      <c r="C529" t="s">
        <v>501</v>
      </c>
      <c r="D529">
        <f>ROUND(ACOS(COS(RADIANS(90-VLOOKUP(B529,Centerpoints!$A$2:$F$259,5,0)))*COS(RADIANS(90-VLOOKUP(C529,Centerpoints!$A$2:$F$259,5,0)))+SIN(RADIANS(90-VLOOKUP(B529,Centerpoints!$A$2:$F$259,5,0)))*SIN(RADIANS(90-VLOOKUP(C529,Centerpoints!$A$2:$F$259,5,0)))*COS(RADIANS(VLOOKUP(B529,Centerpoints!$A$2:$F$259,6,0)-VLOOKUP(C529,Centerpoints!$A$2:$F$259,6,0))))*6371,0)</f>
        <v>2813</v>
      </c>
      <c r="E529" t="str">
        <f>IF(ISNA(VLOOKUP(LEFT(A529,LEN(A529)),$N$2:$N$270,1,0)),IF(D529&gt;'Costs and losses lines'!$E$32,"HVDC","HVAC"),"Subsea")</f>
        <v>HVDC</v>
      </c>
      <c r="F529" s="2">
        <f>((HLOOKUP(E529,'Costs and losses lines'!$B$12:$D$14,2,0)*D529)+(HLOOKUP(E529,'Costs and losses lines'!$B$12:$D$14,3,0)*2))*'Costs and losses lines'!$E$24/1000</f>
        <v>768.83588617500004</v>
      </c>
      <c r="G529" s="2">
        <f>ROUND(F529+(F529*0.035*$J$3),0)</f>
        <v>1845</v>
      </c>
      <c r="H529">
        <f>ROUND((HLOOKUP(E529,'Costs and losses lines'!$B$12:$D$17,4,0)/10000*D529)+(HLOOKUP(E529,'Costs and losses lines'!$B$12:$D$16,5,0)/100),3)</f>
        <v>0.111</v>
      </c>
      <c r="K529" s="9"/>
    </row>
    <row r="530" spans="1:11" x14ac:dyDescent="0.25">
      <c r="A530" t="s">
        <v>1294</v>
      </c>
      <c r="B530" t="s">
        <v>551</v>
      </c>
      <c r="C530" t="s">
        <v>552</v>
      </c>
      <c r="D530">
        <f>ROUND(ACOS(COS(RADIANS(90-VLOOKUP(B530,Centerpoints!$A$2:$F$259,5,0)))*COS(RADIANS(90-VLOOKUP(C530,Centerpoints!$A$2:$F$259,5,0)))+SIN(RADIANS(90-VLOOKUP(B530,Centerpoints!$A$2:$F$259,5,0)))*SIN(RADIANS(90-VLOOKUP(C530,Centerpoints!$A$2:$F$259,5,0)))*COS(RADIANS(VLOOKUP(B530,Centerpoints!$A$2:$F$259,6,0)-VLOOKUP(C530,Centerpoints!$A$2:$F$259,6,0))))*6371,0)</f>
        <v>2849</v>
      </c>
      <c r="E530" t="str">
        <f>IF(ISNA(VLOOKUP(LEFT(A530,LEN(A530)),$N$2:$N$270,1,0)),IF(D530&gt;'Costs and losses lines'!$E$32,"HVDC","HVAC"),"Subsea")</f>
        <v>HVDC</v>
      </c>
      <c r="F530" s="2">
        <f>((HLOOKUP(E530,'Costs and losses lines'!$B$12:$D$14,2,0)*D530)+(HLOOKUP(E530,'Costs and losses lines'!$B$12:$D$14,3,0)*2))*'Costs and losses lines'!$E$24/1000</f>
        <v>775.55206327499991</v>
      </c>
      <c r="G530" s="2">
        <f>ROUND(F530+(F530*0.035*$J$3),0)</f>
        <v>1861</v>
      </c>
      <c r="H530">
        <f>ROUND((HLOOKUP(E530,'Costs and losses lines'!$B$12:$D$17,4,0)/10000*D530)+(HLOOKUP(E530,'Costs and losses lines'!$B$12:$D$16,5,0)/100),3)</f>
        <v>0.113</v>
      </c>
      <c r="K530" s="9"/>
    </row>
    <row r="531" spans="1:11" x14ac:dyDescent="0.25">
      <c r="A531" t="s">
        <v>1295</v>
      </c>
      <c r="B531" t="s">
        <v>397</v>
      </c>
      <c r="C531" t="s">
        <v>481</v>
      </c>
      <c r="D531">
        <f>ROUND(ACOS(COS(RADIANS(90-VLOOKUP(B531,Centerpoints!$A$2:$F$259,5,0)))*COS(RADIANS(90-VLOOKUP(C531,Centerpoints!$A$2:$F$259,5,0)))+SIN(RADIANS(90-VLOOKUP(B531,Centerpoints!$A$2:$F$259,5,0)))*SIN(RADIANS(90-VLOOKUP(C531,Centerpoints!$A$2:$F$259,5,0)))*COS(RADIANS(VLOOKUP(B531,Centerpoints!$A$2:$F$259,6,0)-VLOOKUP(C531,Centerpoints!$A$2:$F$259,6,0))))*6371,0)</f>
        <v>2899</v>
      </c>
      <c r="E531" t="str">
        <f>IF(ISNA(VLOOKUP(LEFT(A531,LEN(A531)),$N$2:$N$270,1,0)),IF(D531&gt;'Costs and losses lines'!$E$32,"HVDC","HVAC"),"Subsea")</f>
        <v>HVDC</v>
      </c>
      <c r="F531" s="2">
        <f>((HLOOKUP(E531,'Costs and losses lines'!$B$12:$D$14,2,0)*D531)+(HLOOKUP(E531,'Costs and losses lines'!$B$12:$D$14,3,0)*2))*'Costs and losses lines'!$E$24/1000</f>
        <v>784.88008702499997</v>
      </c>
      <c r="G531" s="2">
        <f>ROUND(F531+(F531*0.035*$J$3),0)</f>
        <v>1884</v>
      </c>
      <c r="H531">
        <f>ROUND((HLOOKUP(E531,'Costs and losses lines'!$B$12:$D$17,4,0)/10000*D531)+(HLOOKUP(E531,'Costs and losses lines'!$B$12:$D$16,5,0)/100),3)</f>
        <v>0.114</v>
      </c>
      <c r="K531" s="9"/>
    </row>
    <row r="532" spans="1:11" x14ac:dyDescent="0.25">
      <c r="A532" t="s">
        <v>1296</v>
      </c>
      <c r="B532" t="s">
        <v>585</v>
      </c>
      <c r="C532" t="s">
        <v>608</v>
      </c>
      <c r="D532">
        <f>ROUND(ACOS(COS(RADIANS(90-VLOOKUP(B532,Centerpoints!$A$2:$F$259,5,0)))*COS(RADIANS(90-VLOOKUP(C532,Centerpoints!$A$2:$F$259,5,0)))+SIN(RADIANS(90-VLOOKUP(B532,Centerpoints!$A$2:$F$259,5,0)))*SIN(RADIANS(90-VLOOKUP(C532,Centerpoints!$A$2:$F$259,5,0)))*COS(RADIANS(VLOOKUP(B532,Centerpoints!$A$2:$F$259,6,0)-VLOOKUP(C532,Centerpoints!$A$2:$F$259,6,0))))*6371,0)</f>
        <v>3009</v>
      </c>
      <c r="E532" t="str">
        <f>IF(ISNA(VLOOKUP(LEFT(A532,LEN(A532)),$N$2:$N$270,1,0)),IF(D532&gt;'Costs and losses lines'!$E$32,"HVDC","HVAC"),"Subsea")</f>
        <v>HVDC</v>
      </c>
      <c r="F532" s="2">
        <f>((HLOOKUP(E532,'Costs and losses lines'!$B$12:$D$14,2,0)*D532)+(HLOOKUP(E532,'Costs and losses lines'!$B$12:$D$14,3,0)*2))*'Costs and losses lines'!$E$24/1000</f>
        <v>805.40173927499995</v>
      </c>
      <c r="G532" s="2">
        <f>ROUND(F532+(F532*0.035*$J$3),0)</f>
        <v>1933</v>
      </c>
      <c r="H532">
        <f>ROUND((HLOOKUP(E532,'Costs and losses lines'!$B$12:$D$17,4,0)/10000*D532)+(HLOOKUP(E532,'Costs and losses lines'!$B$12:$D$16,5,0)/100),3)</f>
        <v>0.11799999999999999</v>
      </c>
      <c r="K532" s="9"/>
    </row>
    <row r="533" spans="1:11" x14ac:dyDescent="0.25">
      <c r="A533" t="s">
        <v>1297</v>
      </c>
      <c r="B533" t="s">
        <v>465</v>
      </c>
      <c r="C533" t="s">
        <v>622</v>
      </c>
      <c r="D533">
        <f>ROUND(ACOS(COS(RADIANS(90-VLOOKUP(B533,Centerpoints!$A$2:$F$259,5,0)))*COS(RADIANS(90-VLOOKUP(C533,Centerpoints!$A$2:$F$259,5,0)))+SIN(RADIANS(90-VLOOKUP(B533,Centerpoints!$A$2:$F$259,5,0)))*SIN(RADIANS(90-VLOOKUP(C533,Centerpoints!$A$2:$F$259,5,0)))*COS(RADIANS(VLOOKUP(B533,Centerpoints!$A$2:$F$259,6,0)-VLOOKUP(C533,Centerpoints!$A$2:$F$259,6,0))))*6371,0)</f>
        <v>3099</v>
      </c>
      <c r="E533" t="str">
        <f>IF(ISNA(VLOOKUP(LEFT(A533,LEN(A533)),$N$2:$N$270,1,0)),IF(D533&gt;'Costs and losses lines'!$E$32,"HVDC","HVAC"),"Subsea")</f>
        <v>HVDC</v>
      </c>
      <c r="F533" s="2">
        <f>((HLOOKUP(E533,'Costs and losses lines'!$B$12:$D$14,2,0)*D533)+(HLOOKUP(E533,'Costs and losses lines'!$B$12:$D$14,3,0)*2))*'Costs and losses lines'!$E$24/1000</f>
        <v>822.19218202499997</v>
      </c>
      <c r="G533" s="2">
        <f>ROUND(F533+(F533*0.035*$J$3),0)</f>
        <v>1973</v>
      </c>
      <c r="H533">
        <f>ROUND((HLOOKUP(E533,'Costs and losses lines'!$B$12:$D$17,4,0)/10000*D533)+(HLOOKUP(E533,'Costs and losses lines'!$B$12:$D$16,5,0)/100),3)</f>
        <v>0.121</v>
      </c>
      <c r="K533" s="9"/>
    </row>
    <row r="534" spans="1:11" x14ac:dyDescent="0.25">
      <c r="A534" t="s">
        <v>1298</v>
      </c>
      <c r="B534" t="s">
        <v>589</v>
      </c>
      <c r="C534" t="s">
        <v>626</v>
      </c>
      <c r="D534">
        <f>ROUND(ACOS(COS(RADIANS(90-VLOOKUP(B534,Centerpoints!$A$2:$F$259,5,0)))*COS(RADIANS(90-VLOOKUP(C534,Centerpoints!$A$2:$F$259,5,0)))+SIN(RADIANS(90-VLOOKUP(B534,Centerpoints!$A$2:$F$259,5,0)))*SIN(RADIANS(90-VLOOKUP(C534,Centerpoints!$A$2:$F$259,5,0)))*COS(RADIANS(VLOOKUP(B534,Centerpoints!$A$2:$F$259,6,0)-VLOOKUP(C534,Centerpoints!$A$2:$F$259,6,0))))*6371,0)</f>
        <v>3204</v>
      </c>
      <c r="E534" t="str">
        <f>IF(ISNA(VLOOKUP(LEFT(A534,LEN(A534)),$N$2:$N$270,1,0)),IF(D534&gt;'Costs and losses lines'!$E$32,"HVDC","HVAC"),"Subsea")</f>
        <v>HVDC</v>
      </c>
      <c r="F534" s="2">
        <f>((HLOOKUP(E534,'Costs and losses lines'!$B$12:$D$14,2,0)*D534)+(HLOOKUP(E534,'Costs and losses lines'!$B$12:$D$14,3,0)*2))*'Costs and losses lines'!$E$24/1000</f>
        <v>841.7810318999999</v>
      </c>
      <c r="G534" s="2">
        <f>ROUND(F534+(F534*0.035*$J$3),0)</f>
        <v>2020</v>
      </c>
      <c r="H534">
        <f>ROUND((HLOOKUP(E534,'Costs and losses lines'!$B$12:$D$17,4,0)/10000*D534)+(HLOOKUP(E534,'Costs and losses lines'!$B$12:$D$16,5,0)/100),3)</f>
        <v>0.125</v>
      </c>
      <c r="K534" s="9"/>
    </row>
    <row r="535" spans="1:11" x14ac:dyDescent="0.25">
      <c r="A535" t="s">
        <v>1299</v>
      </c>
      <c r="B535" t="s">
        <v>623</v>
      </c>
      <c r="C535" t="s">
        <v>626</v>
      </c>
      <c r="D535">
        <f>ROUND(ACOS(COS(RADIANS(90-VLOOKUP(B535,Centerpoints!$A$2:$F$259,5,0)))*COS(RADIANS(90-VLOOKUP(C535,Centerpoints!$A$2:$F$259,5,0)))+SIN(RADIANS(90-VLOOKUP(B535,Centerpoints!$A$2:$F$259,5,0)))*SIN(RADIANS(90-VLOOKUP(C535,Centerpoints!$A$2:$F$259,5,0)))*COS(RADIANS(VLOOKUP(B535,Centerpoints!$A$2:$F$259,6,0)-VLOOKUP(C535,Centerpoints!$A$2:$F$259,6,0))))*6371,0)</f>
        <v>3713</v>
      </c>
      <c r="E535" t="str">
        <f>IF(ISNA(VLOOKUP(LEFT(A535,LEN(A535)),$N$2:$N$270,1,0)),IF(D535&gt;'Costs and losses lines'!$E$32,"HVDC","HVAC"),"Subsea")</f>
        <v>HVDC</v>
      </c>
      <c r="F535" s="2">
        <f>((HLOOKUP(E535,'Costs and losses lines'!$B$12:$D$14,2,0)*D535)+(HLOOKUP(E535,'Costs and losses lines'!$B$12:$D$14,3,0)*2))*'Costs and losses lines'!$E$24/1000</f>
        <v>936.74031367500004</v>
      </c>
      <c r="G535" s="2">
        <f>ROUND(F535+(F535*0.035*$J$3),0)</f>
        <v>2248</v>
      </c>
      <c r="H535">
        <f>ROUND((HLOOKUP(E535,'Costs and losses lines'!$B$12:$D$17,4,0)/10000*D535)+(HLOOKUP(E535,'Costs and losses lines'!$B$12:$D$16,5,0)/100),3)</f>
        <v>0.14299999999999999</v>
      </c>
      <c r="K535" s="9"/>
    </row>
    <row r="536" spans="1:11" x14ac:dyDescent="0.25">
      <c r="A536" t="s">
        <v>1300</v>
      </c>
      <c r="B536" t="s">
        <v>457</v>
      </c>
      <c r="C536" t="s">
        <v>503</v>
      </c>
      <c r="D536">
        <f>ROUND(ACOS(COS(RADIANS(90-VLOOKUP(B536,Centerpoints!$A$2:$F$259,5,0)))*COS(RADIANS(90-VLOOKUP(C536,Centerpoints!$A$2:$F$259,5,0)))+SIN(RADIANS(90-VLOOKUP(B536,Centerpoints!$A$2:$F$259,5,0)))*SIN(RADIANS(90-VLOOKUP(C536,Centerpoints!$A$2:$F$259,5,0)))*COS(RADIANS(VLOOKUP(B536,Centerpoints!$A$2:$F$259,6,0)-VLOOKUP(C536,Centerpoints!$A$2:$F$259,6,0))))*6371,0)</f>
        <v>4459</v>
      </c>
      <c r="E536" t="str">
        <f>IF(ISNA(VLOOKUP(LEFT(A536,LEN(A536)),$N$2:$N$270,1,0)),IF(D536&gt;'Costs and losses lines'!$E$32,"HVDC","HVAC"),"Subsea")</f>
        <v>HVDC</v>
      </c>
      <c r="F536" s="2">
        <f>((HLOOKUP(E536,'Costs and losses lines'!$B$12:$D$14,2,0)*D536)+(HLOOKUP(E536,'Costs and losses lines'!$B$12:$D$14,3,0)*2))*'Costs and losses lines'!$E$24/1000</f>
        <v>1075.914428025</v>
      </c>
      <c r="G536" s="2">
        <f>ROUND(F536+(F536*0.035*$J$3),0)</f>
        <v>2582</v>
      </c>
      <c r="H536">
        <f>ROUND((HLOOKUP(E536,'Costs and losses lines'!$B$12:$D$17,4,0)/10000*D536)+(HLOOKUP(E536,'Costs and losses lines'!$B$12:$D$16,5,0)/100),3)</f>
        <v>0.16900000000000001</v>
      </c>
      <c r="K536" s="9"/>
    </row>
    <row r="537" spans="1:11" x14ac:dyDescent="0.25">
      <c r="A537" t="s">
        <v>708</v>
      </c>
      <c r="B537" t="s">
        <v>457</v>
      </c>
      <c r="C537" t="s">
        <v>506</v>
      </c>
      <c r="D537">
        <f>ROUND(ACOS(COS(RADIANS(90-VLOOKUP(B537,Centerpoints!$A$2:$F$259,5,0)))*COS(RADIANS(90-VLOOKUP(C537,Centerpoints!$A$2:$F$259,5,0)))+SIN(RADIANS(90-VLOOKUP(B537,Centerpoints!$A$2:$F$259,5,0)))*SIN(RADIANS(90-VLOOKUP(C537,Centerpoints!$A$2:$F$259,5,0)))*COS(RADIANS(VLOOKUP(B537,Centerpoints!$A$2:$F$259,6,0)-VLOOKUP(C537,Centerpoints!$A$2:$F$259,6,0))))*6371,0)</f>
        <v>2788</v>
      </c>
      <c r="E537" t="str">
        <f>IF(ISNA(VLOOKUP(LEFT(A537,LEN(A537)),$N$2:$N$270,1,0)),IF(D537&gt;'Costs and losses lines'!$E$32,"HVDC","HVAC"),"Subsea")</f>
        <v>Subsea</v>
      </c>
      <c r="F537" s="2">
        <f>((HLOOKUP(E537,'Costs and losses lines'!$B$12:$D$14,2,0)*D537)+(HLOOKUP(E537,'Costs and losses lines'!$B$12:$D$14,3,0)*2))*'Costs and losses lines'!$E$24/1000</f>
        <v>918.80529720000004</v>
      </c>
      <c r="G537" s="2">
        <f>ROUND(F537+(F537*0.035*$J$3),0)</f>
        <v>2205</v>
      </c>
      <c r="H537">
        <f>ROUND((HLOOKUP(E537,'Costs and losses lines'!$B$12:$D$17,4,0)/10000*D537)+(HLOOKUP(E537,'Costs and losses lines'!$B$12:$D$16,5,0)/100),3)</f>
        <v>0.111</v>
      </c>
      <c r="K537" s="9"/>
    </row>
    <row r="538" spans="1:11" x14ac:dyDescent="0.25">
      <c r="A538" t="s">
        <v>709</v>
      </c>
      <c r="B538" t="s">
        <v>457</v>
      </c>
      <c r="C538" t="s">
        <v>516</v>
      </c>
      <c r="D538">
        <f>ROUND(ACOS(COS(RADIANS(90-VLOOKUP(B538,Centerpoints!$A$2:$F$259,5,0)))*COS(RADIANS(90-VLOOKUP(C538,Centerpoints!$A$2:$F$259,5,0)))+SIN(RADIANS(90-VLOOKUP(B538,Centerpoints!$A$2:$F$259,5,0)))*SIN(RADIANS(90-VLOOKUP(C538,Centerpoints!$A$2:$F$259,5,0)))*COS(RADIANS(VLOOKUP(B538,Centerpoints!$A$2:$F$259,6,0)-VLOOKUP(C538,Centerpoints!$A$2:$F$259,6,0))))*6371,0)</f>
        <v>894</v>
      </c>
      <c r="E538" t="str">
        <f>IF(ISNA(VLOOKUP(LEFT(A538,LEN(A538)),$N$2:$N$270,1,0)),IF(D538&gt;'Costs and losses lines'!$E$32,"HVDC","HVAC"),"Subsea")</f>
        <v>Subsea</v>
      </c>
      <c r="F538" s="2">
        <f>((HLOOKUP(E538,'Costs and losses lines'!$B$12:$D$14,2,0)*D538)+(HLOOKUP(E538,'Costs and losses lines'!$B$12:$D$14,3,0)*2))*'Costs and losses lines'!$E$24/1000</f>
        <v>460.41108360000004</v>
      </c>
      <c r="G538" s="2">
        <f>ROUND(F538+(F538*0.035*$J$3),0)</f>
        <v>1105</v>
      </c>
      <c r="H538">
        <f>ROUND((HLOOKUP(E538,'Costs and losses lines'!$B$12:$D$17,4,0)/10000*D538)+(HLOOKUP(E538,'Costs and losses lines'!$B$12:$D$16,5,0)/100),3)</f>
        <v>4.3999999999999997E-2</v>
      </c>
      <c r="K538" s="9"/>
    </row>
    <row r="539" spans="1:11" x14ac:dyDescent="0.25">
      <c r="A539" t="s">
        <v>710</v>
      </c>
      <c r="B539" t="s">
        <v>614</v>
      </c>
      <c r="C539" t="s">
        <v>523</v>
      </c>
      <c r="D539">
        <f>ROUND(ACOS(COS(RADIANS(90-VLOOKUP(B539,Centerpoints!$A$2:$F$259,5,0)))*COS(RADIANS(90-VLOOKUP(C539,Centerpoints!$A$2:$F$259,5,0)))+SIN(RADIANS(90-VLOOKUP(B539,Centerpoints!$A$2:$F$259,5,0)))*SIN(RADIANS(90-VLOOKUP(C539,Centerpoints!$A$2:$F$259,5,0)))*COS(RADIANS(VLOOKUP(B539,Centerpoints!$A$2:$F$259,6,0)-VLOOKUP(C539,Centerpoints!$A$2:$F$259,6,0))))*6371,0)</f>
        <v>716</v>
      </c>
      <c r="E539" t="str">
        <f>IF(ISNA(VLOOKUP(LEFT(A539,LEN(A539)),$N$2:$N$270,1,0)),IF(D539&gt;'Costs and losses lines'!$E$32,"HVDC","HVAC"),"Subsea")</f>
        <v>Subsea</v>
      </c>
      <c r="F539" s="2">
        <f>((HLOOKUP(E539,'Costs and losses lines'!$B$12:$D$14,2,0)*D539)+(HLOOKUP(E539,'Costs and losses lines'!$B$12:$D$14,3,0)*2))*'Costs and losses lines'!$E$24/1000</f>
        <v>417.33074040000002</v>
      </c>
      <c r="G539" s="2">
        <f>ROUND(F539+(F539*0.035*$J$3),0)</f>
        <v>1002</v>
      </c>
      <c r="H539">
        <f>ROUND((HLOOKUP(E539,'Costs and losses lines'!$B$12:$D$17,4,0)/10000*D539)+(HLOOKUP(E539,'Costs and losses lines'!$B$12:$D$16,5,0)/100),3)</f>
        <v>3.7999999999999999E-2</v>
      </c>
      <c r="K539" s="9"/>
    </row>
    <row r="540" spans="1:11" x14ac:dyDescent="0.25">
      <c r="A540" t="s">
        <v>711</v>
      </c>
      <c r="B540" t="s">
        <v>480</v>
      </c>
      <c r="C540" t="s">
        <v>506</v>
      </c>
      <c r="D540">
        <f>ROUND(ACOS(COS(RADIANS(90-VLOOKUP(B540,Centerpoints!$A$2:$F$259,5,0)))*COS(RADIANS(90-VLOOKUP(C540,Centerpoints!$A$2:$F$259,5,0)))+SIN(RADIANS(90-VLOOKUP(B540,Centerpoints!$A$2:$F$259,5,0)))*SIN(RADIANS(90-VLOOKUP(C540,Centerpoints!$A$2:$F$259,5,0)))*COS(RADIANS(VLOOKUP(B540,Centerpoints!$A$2:$F$259,6,0)-VLOOKUP(C540,Centerpoints!$A$2:$F$259,6,0))))*6371,0)</f>
        <v>2467</v>
      </c>
      <c r="E540" t="str">
        <f>IF(ISNA(VLOOKUP(LEFT(A540,LEN(A540)),$N$2:$N$270,1,0)),IF(D540&gt;'Costs and losses lines'!$E$32,"HVDC","HVAC"),"Subsea")</f>
        <v>Subsea</v>
      </c>
      <c r="F540" s="2">
        <f>((HLOOKUP(E540,'Costs and losses lines'!$B$12:$D$14,2,0)*D540)+(HLOOKUP(E540,'Costs and losses lines'!$B$12:$D$14,3,0)*2))*'Costs and losses lines'!$E$24/1000</f>
        <v>841.11546479999993</v>
      </c>
      <c r="G540" s="2">
        <f>ROUND(F540+(F540*0.035*$J$3),0)</f>
        <v>2019</v>
      </c>
      <c r="H540">
        <f>ROUND((HLOOKUP(E540,'Costs and losses lines'!$B$12:$D$17,4,0)/10000*D540)+(HLOOKUP(E540,'Costs and losses lines'!$B$12:$D$16,5,0)/100),3)</f>
        <v>9.9000000000000005E-2</v>
      </c>
      <c r="K540" s="9"/>
    </row>
    <row r="541" spans="1:11" x14ac:dyDescent="0.25">
      <c r="A541" t="s">
        <v>713</v>
      </c>
      <c r="B541" t="s">
        <v>406</v>
      </c>
      <c r="C541" t="s">
        <v>543</v>
      </c>
      <c r="D541">
        <f>ROUND(ACOS(COS(RADIANS(90-VLOOKUP(B541,Centerpoints!$A$2:$F$259,5,0)))*COS(RADIANS(90-VLOOKUP(C541,Centerpoints!$A$2:$F$259,5,0)))+SIN(RADIANS(90-VLOOKUP(B541,Centerpoints!$A$2:$F$259,5,0)))*SIN(RADIANS(90-VLOOKUP(C541,Centerpoints!$A$2:$F$259,5,0)))*COS(RADIANS(VLOOKUP(B541,Centerpoints!$A$2:$F$259,6,0)-VLOOKUP(C541,Centerpoints!$A$2:$F$259,6,0))))*6371,0)</f>
        <v>319</v>
      </c>
      <c r="E541" t="str">
        <f>IF(ISNA(VLOOKUP(LEFT(A541,LEN(A541)),$N$2:$N$270,1,0)),IF(D541&gt;'Costs and losses lines'!$E$32,"HVDC","HVAC"),"Subsea")</f>
        <v>Subsea</v>
      </c>
      <c r="F541" s="2">
        <f>((HLOOKUP(E541,'Costs and losses lines'!$B$12:$D$14,2,0)*D541)+(HLOOKUP(E541,'Costs and losses lines'!$B$12:$D$14,3,0)*2))*'Costs and losses lines'!$E$24/1000</f>
        <v>321.24705359999996</v>
      </c>
      <c r="G541" s="2">
        <f>ROUND(F541+(F541*0.035*$J$3),0)</f>
        <v>771</v>
      </c>
      <c r="H541">
        <f>ROUND((HLOOKUP(E541,'Costs and losses lines'!$B$12:$D$17,4,0)/10000*D541)+(HLOOKUP(E541,'Costs and losses lines'!$B$12:$D$16,5,0)/100),3)</f>
        <v>2.4E-2</v>
      </c>
      <c r="K541" s="9"/>
    </row>
    <row r="542" spans="1:11" x14ac:dyDescent="0.25">
      <c r="A542" t="s">
        <v>714</v>
      </c>
      <c r="B542" t="s">
        <v>429</v>
      </c>
      <c r="C542" t="s">
        <v>435</v>
      </c>
      <c r="D542">
        <f>ROUND(ACOS(COS(RADIANS(90-VLOOKUP(B542,Centerpoints!$A$2:$F$259,5,0)))*COS(RADIANS(90-VLOOKUP(C542,Centerpoints!$A$2:$F$259,5,0)))+SIN(RADIANS(90-VLOOKUP(B542,Centerpoints!$A$2:$F$259,5,0)))*SIN(RADIANS(90-VLOOKUP(C542,Centerpoints!$A$2:$F$259,5,0)))*COS(RADIANS(VLOOKUP(B542,Centerpoints!$A$2:$F$259,6,0)-VLOOKUP(C542,Centerpoints!$A$2:$F$259,6,0))))*6371,0)</f>
        <v>602</v>
      </c>
      <c r="E542" t="str">
        <f>IF(ISNA(VLOOKUP(LEFT(A542,LEN(A542)),$N$2:$N$270,1,0)),IF(D542&gt;'Costs and losses lines'!$E$32,"HVDC","HVAC"),"Subsea")</f>
        <v>Subsea</v>
      </c>
      <c r="F542" s="2">
        <f>((HLOOKUP(E542,'Costs and losses lines'!$B$12:$D$14,2,0)*D542)+(HLOOKUP(E542,'Costs and losses lines'!$B$12:$D$14,3,0)*2))*'Costs and losses lines'!$E$24/1000</f>
        <v>389.73995879999995</v>
      </c>
      <c r="G542" s="2">
        <f>ROUND(F542+(F542*0.035*$J$3),0)</f>
        <v>935</v>
      </c>
      <c r="H542">
        <f>ROUND((HLOOKUP(E542,'Costs and losses lines'!$B$12:$D$17,4,0)/10000*D542)+(HLOOKUP(E542,'Costs and losses lines'!$B$12:$D$16,5,0)/100),3)</f>
        <v>3.4000000000000002E-2</v>
      </c>
      <c r="K542" s="9"/>
    </row>
    <row r="543" spans="1:11" x14ac:dyDescent="0.25">
      <c r="A543" t="s">
        <v>715</v>
      </c>
      <c r="B543" t="s">
        <v>429</v>
      </c>
      <c r="C543" t="s">
        <v>448</v>
      </c>
      <c r="D543">
        <f>ROUND(ACOS(COS(RADIANS(90-VLOOKUP(B543,Centerpoints!$A$2:$F$259,5,0)))*COS(RADIANS(90-VLOOKUP(C543,Centerpoints!$A$2:$F$259,5,0)))+SIN(RADIANS(90-VLOOKUP(B543,Centerpoints!$A$2:$F$259,5,0)))*SIN(RADIANS(90-VLOOKUP(C543,Centerpoints!$A$2:$F$259,5,0)))*COS(RADIANS(VLOOKUP(B543,Centerpoints!$A$2:$F$259,6,0)-VLOOKUP(C543,Centerpoints!$A$2:$F$259,6,0))))*6371,0)</f>
        <v>915</v>
      </c>
      <c r="E543" t="str">
        <f>IF(ISNA(VLOOKUP(LEFT(A543,LEN(A543)),$N$2:$N$270,1,0)),IF(D543&gt;'Costs and losses lines'!$E$32,"HVDC","HVAC"),"Subsea")</f>
        <v>Subsea</v>
      </c>
      <c r="F543" s="2">
        <f>((HLOOKUP(E543,'Costs and losses lines'!$B$12:$D$14,2,0)*D543)+(HLOOKUP(E543,'Costs and losses lines'!$B$12:$D$14,3,0)*2))*'Costs and losses lines'!$E$24/1000</f>
        <v>465.49359599999997</v>
      </c>
      <c r="G543" s="2">
        <f>ROUND(F543+(F543*0.035*$J$3),0)</f>
        <v>1117</v>
      </c>
      <c r="H543">
        <f>ROUND((HLOOKUP(E543,'Costs and losses lines'!$B$12:$D$17,4,0)/10000*D543)+(HLOOKUP(E543,'Costs and losses lines'!$B$12:$D$16,5,0)/100),3)</f>
        <v>4.4999999999999998E-2</v>
      </c>
      <c r="K543" s="9"/>
    </row>
    <row r="544" spans="1:11" x14ac:dyDescent="0.25">
      <c r="A544" t="s">
        <v>716</v>
      </c>
      <c r="B544" t="s">
        <v>429</v>
      </c>
      <c r="C544" t="s">
        <v>461</v>
      </c>
      <c r="D544">
        <f>ROUND(ACOS(COS(RADIANS(90-VLOOKUP(B544,Centerpoints!$A$2:$F$259,5,0)))*COS(RADIANS(90-VLOOKUP(C544,Centerpoints!$A$2:$F$259,5,0)))+SIN(RADIANS(90-VLOOKUP(B544,Centerpoints!$A$2:$F$259,5,0)))*SIN(RADIANS(90-VLOOKUP(C544,Centerpoints!$A$2:$F$259,5,0)))*COS(RADIANS(VLOOKUP(B544,Centerpoints!$A$2:$F$259,6,0)-VLOOKUP(C544,Centerpoints!$A$2:$F$259,6,0))))*6371,0)</f>
        <v>367</v>
      </c>
      <c r="E544" t="str">
        <f>IF(ISNA(VLOOKUP(LEFT(A544,LEN(A544)),$N$2:$N$270,1,0)),IF(D544&gt;'Costs and losses lines'!$E$32,"HVDC","HVAC"),"Subsea")</f>
        <v>Subsea</v>
      </c>
      <c r="F544" s="2">
        <f>((HLOOKUP(E544,'Costs and losses lines'!$B$12:$D$14,2,0)*D544)+(HLOOKUP(E544,'Costs and losses lines'!$B$12:$D$14,3,0)*2))*'Costs and losses lines'!$E$24/1000</f>
        <v>332.86422479999999</v>
      </c>
      <c r="G544" s="2">
        <f>ROUND(F544+(F544*0.035*$J$3),0)</f>
        <v>799</v>
      </c>
      <c r="H544">
        <f>ROUND((HLOOKUP(E544,'Costs and losses lines'!$B$12:$D$17,4,0)/10000*D544)+(HLOOKUP(E544,'Costs and losses lines'!$B$12:$D$16,5,0)/100),3)</f>
        <v>2.5999999999999999E-2</v>
      </c>
      <c r="K544" s="9"/>
    </row>
    <row r="545" spans="1:11" x14ac:dyDescent="0.25">
      <c r="A545" t="s">
        <v>717</v>
      </c>
      <c r="B545" t="s">
        <v>446</v>
      </c>
      <c r="C545" t="s">
        <v>499</v>
      </c>
      <c r="D545">
        <f>ROUND(ACOS(COS(RADIANS(90-VLOOKUP(B545,Centerpoints!$A$2:$F$259,5,0)))*COS(RADIANS(90-VLOOKUP(C545,Centerpoints!$A$2:$F$259,5,0)))+SIN(RADIANS(90-VLOOKUP(B545,Centerpoints!$A$2:$F$259,5,0)))*SIN(RADIANS(90-VLOOKUP(C545,Centerpoints!$A$2:$F$259,5,0)))*COS(RADIANS(VLOOKUP(B545,Centerpoints!$A$2:$F$259,6,0)-VLOOKUP(C545,Centerpoints!$A$2:$F$259,6,0))))*6371,0)</f>
        <v>838</v>
      </c>
      <c r="E545" t="str">
        <f>IF(ISNA(VLOOKUP(LEFT(A545,LEN(A545)),$N$2:$N$270,1,0)),IF(D545&gt;'Costs and losses lines'!$E$32,"HVDC","HVAC"),"Subsea")</f>
        <v>Subsea</v>
      </c>
      <c r="F545" s="2">
        <f>((HLOOKUP(E545,'Costs and losses lines'!$B$12:$D$14,2,0)*D545)+(HLOOKUP(E545,'Costs and losses lines'!$B$12:$D$14,3,0)*2))*'Costs and losses lines'!$E$24/1000</f>
        <v>446.85771720000002</v>
      </c>
      <c r="G545" s="2">
        <f>ROUND(F545+(F545*0.035*$J$3),0)</f>
        <v>1072</v>
      </c>
      <c r="H545">
        <f>ROUND((HLOOKUP(E545,'Costs and losses lines'!$B$12:$D$17,4,0)/10000*D545)+(HLOOKUP(E545,'Costs and losses lines'!$B$12:$D$16,5,0)/100),3)</f>
        <v>4.2000000000000003E-2</v>
      </c>
      <c r="K545" s="9"/>
    </row>
    <row r="546" spans="1:11" x14ac:dyDescent="0.25">
      <c r="A546" t="s">
        <v>719</v>
      </c>
      <c r="B546" t="s">
        <v>431</v>
      </c>
      <c r="C546" t="s">
        <v>543</v>
      </c>
      <c r="D546">
        <f>ROUND(ACOS(COS(RADIANS(90-VLOOKUP(B546,Centerpoints!$A$2:$F$259,5,0)))*COS(RADIANS(90-VLOOKUP(C546,Centerpoints!$A$2:$F$259,5,0)))+SIN(RADIANS(90-VLOOKUP(B546,Centerpoints!$A$2:$F$259,5,0)))*SIN(RADIANS(90-VLOOKUP(C546,Centerpoints!$A$2:$F$259,5,0)))*COS(RADIANS(VLOOKUP(B546,Centerpoints!$A$2:$F$259,6,0)-VLOOKUP(C546,Centerpoints!$A$2:$F$259,6,0))))*6371,0)</f>
        <v>955</v>
      </c>
      <c r="E546" t="str">
        <f>IF(ISNA(VLOOKUP(LEFT(A546,LEN(A546)),$N$2:$N$270,1,0)),IF(D546&gt;'Costs and losses lines'!$E$32,"HVDC","HVAC"),"Subsea")</f>
        <v>Subsea</v>
      </c>
      <c r="F546" s="2">
        <f>((HLOOKUP(E546,'Costs and losses lines'!$B$12:$D$14,2,0)*D546)+(HLOOKUP(E546,'Costs and losses lines'!$B$12:$D$14,3,0)*2))*'Costs and losses lines'!$E$24/1000</f>
        <v>475.17457200000001</v>
      </c>
      <c r="G546" s="2">
        <f>ROUND(F546+(F546*0.035*$J$3),0)</f>
        <v>1140</v>
      </c>
      <c r="H546">
        <f>ROUND((HLOOKUP(E546,'Costs and losses lines'!$B$12:$D$17,4,0)/10000*D546)+(HLOOKUP(E546,'Costs and losses lines'!$B$12:$D$16,5,0)/100),3)</f>
        <v>4.5999999999999999E-2</v>
      </c>
      <c r="K546" s="9"/>
    </row>
    <row r="547" spans="1:11" x14ac:dyDescent="0.25">
      <c r="A547" t="s">
        <v>720</v>
      </c>
      <c r="B547" t="s">
        <v>431</v>
      </c>
      <c r="C547" t="s">
        <v>493</v>
      </c>
      <c r="D547">
        <f>ROUND(ACOS(COS(RADIANS(90-VLOOKUP(B547,Centerpoints!$A$2:$F$259,5,0)))*COS(RADIANS(90-VLOOKUP(C547,Centerpoints!$A$2:$F$259,5,0)))+SIN(RADIANS(90-VLOOKUP(B547,Centerpoints!$A$2:$F$259,5,0)))*SIN(RADIANS(90-VLOOKUP(C547,Centerpoints!$A$2:$F$259,5,0)))*COS(RADIANS(VLOOKUP(B547,Centerpoints!$A$2:$F$259,6,0)-VLOOKUP(C547,Centerpoints!$A$2:$F$259,6,0))))*6371,0)</f>
        <v>621</v>
      </c>
      <c r="E547" t="str">
        <f>IF(ISNA(VLOOKUP(LEFT(A547,LEN(A547)),$N$2:$N$270,1,0)),IF(D547&gt;'Costs and losses lines'!$E$32,"HVDC","HVAC"),"Subsea")</f>
        <v>Subsea</v>
      </c>
      <c r="F547" s="2">
        <f>((HLOOKUP(E547,'Costs and losses lines'!$B$12:$D$14,2,0)*D547)+(HLOOKUP(E547,'Costs and losses lines'!$B$12:$D$14,3,0)*2))*'Costs and losses lines'!$E$24/1000</f>
        <v>394.33842239999996</v>
      </c>
      <c r="G547" s="2">
        <f>ROUND(F547+(F547*0.035*$J$3),0)</f>
        <v>946</v>
      </c>
      <c r="H547">
        <f>ROUND((HLOOKUP(E547,'Costs and losses lines'!$B$12:$D$17,4,0)/10000*D547)+(HLOOKUP(E547,'Costs and losses lines'!$B$12:$D$16,5,0)/100),3)</f>
        <v>3.5000000000000003E-2</v>
      </c>
      <c r="K547" s="9"/>
    </row>
    <row r="548" spans="1:11" x14ac:dyDescent="0.25">
      <c r="A548" t="s">
        <v>725</v>
      </c>
      <c r="B548" t="s">
        <v>442</v>
      </c>
      <c r="C548" t="s">
        <v>543</v>
      </c>
      <c r="D548">
        <f>ROUND(ACOS(COS(RADIANS(90-VLOOKUP(B548,Centerpoints!$A$2:$F$259,5,0)))*COS(RADIANS(90-VLOOKUP(C548,Centerpoints!$A$2:$F$259,5,0)))+SIN(RADIANS(90-VLOOKUP(B548,Centerpoints!$A$2:$F$259,5,0)))*SIN(RADIANS(90-VLOOKUP(C548,Centerpoints!$A$2:$F$259,5,0)))*COS(RADIANS(VLOOKUP(B548,Centerpoints!$A$2:$F$259,6,0)-VLOOKUP(C548,Centerpoints!$A$2:$F$259,6,0))))*6371,0)</f>
        <v>341</v>
      </c>
      <c r="E548" t="str">
        <f>IF(ISNA(VLOOKUP(LEFT(A548,LEN(A548)),$N$2:$N$270,1,0)),IF(D548&gt;'Costs and losses lines'!$E$32,"HVDC","HVAC"),"Subsea")</f>
        <v>Subsea</v>
      </c>
      <c r="F548" s="2">
        <f>((HLOOKUP(E548,'Costs and losses lines'!$B$12:$D$14,2,0)*D548)+(HLOOKUP(E548,'Costs and losses lines'!$B$12:$D$14,3,0)*2))*'Costs and losses lines'!$E$24/1000</f>
        <v>326.57159039999999</v>
      </c>
      <c r="G548" s="2">
        <f>ROUND(F548+(F548*0.035*$J$3),0)</f>
        <v>784</v>
      </c>
      <c r="H548">
        <f>ROUND((HLOOKUP(E548,'Costs and losses lines'!$B$12:$D$17,4,0)/10000*D548)+(HLOOKUP(E548,'Costs and losses lines'!$B$12:$D$16,5,0)/100),3)</f>
        <v>2.5000000000000001E-2</v>
      </c>
      <c r="K548" s="9"/>
    </row>
    <row r="549" spans="1:11" x14ac:dyDescent="0.25">
      <c r="A549" t="s">
        <v>726</v>
      </c>
      <c r="B549" t="s">
        <v>442</v>
      </c>
      <c r="C549" t="s">
        <v>460</v>
      </c>
      <c r="D549">
        <f>ROUND(ACOS(COS(RADIANS(90-VLOOKUP(B549,Centerpoints!$A$2:$F$259,5,0)))*COS(RADIANS(90-VLOOKUP(C549,Centerpoints!$A$2:$F$259,5,0)))+SIN(RADIANS(90-VLOOKUP(B549,Centerpoints!$A$2:$F$259,5,0)))*SIN(RADIANS(90-VLOOKUP(C549,Centerpoints!$A$2:$F$259,5,0)))*COS(RADIANS(VLOOKUP(B549,Centerpoints!$A$2:$F$259,6,0)-VLOOKUP(C549,Centerpoints!$A$2:$F$259,6,0))))*6371,0)</f>
        <v>777</v>
      </c>
      <c r="E549" t="str">
        <f>IF(ISNA(VLOOKUP(LEFT(A549,LEN(A549)),$N$2:$N$270,1,0)),IF(D549&gt;'Costs and losses lines'!$E$32,"HVDC","HVAC"),"Subsea")</f>
        <v>Subsea</v>
      </c>
      <c r="F549" s="2">
        <f>((HLOOKUP(E549,'Costs and losses lines'!$B$12:$D$14,2,0)*D549)+(HLOOKUP(E549,'Costs and losses lines'!$B$12:$D$14,3,0)*2))*'Costs and losses lines'!$E$24/1000</f>
        <v>432.0942288</v>
      </c>
      <c r="G549" s="2">
        <f>ROUND(F549+(F549*0.035*$J$3),0)</f>
        <v>1037</v>
      </c>
      <c r="H549">
        <f>ROUND((HLOOKUP(E549,'Costs and losses lines'!$B$12:$D$17,4,0)/10000*D549)+(HLOOKUP(E549,'Costs and losses lines'!$B$12:$D$16,5,0)/100),3)</f>
        <v>0.04</v>
      </c>
      <c r="K549" s="9"/>
    </row>
    <row r="550" spans="1:11" x14ac:dyDescent="0.25">
      <c r="A550" t="s">
        <v>727</v>
      </c>
      <c r="B550" t="s">
        <v>543</v>
      </c>
      <c r="C550" t="s">
        <v>456</v>
      </c>
      <c r="D550">
        <f>ROUND(ACOS(COS(RADIANS(90-VLOOKUP(B550,Centerpoints!$A$2:$F$259,5,0)))*COS(RADIANS(90-VLOOKUP(C550,Centerpoints!$A$2:$F$259,5,0)))+SIN(RADIANS(90-VLOOKUP(B550,Centerpoints!$A$2:$F$259,5,0)))*SIN(RADIANS(90-VLOOKUP(C550,Centerpoints!$A$2:$F$259,5,0)))*COS(RADIANS(VLOOKUP(B550,Centerpoints!$A$2:$F$259,6,0)-VLOOKUP(C550,Centerpoints!$A$2:$F$259,6,0))))*6371,0)</f>
        <v>1891</v>
      </c>
      <c r="E550" t="str">
        <f>IF(ISNA(VLOOKUP(LEFT(A550,LEN(A550)),$N$2:$N$270,1,0)),IF(D550&gt;'Costs and losses lines'!$E$32,"HVDC","HVAC"),"Subsea")</f>
        <v>Subsea</v>
      </c>
      <c r="F550" s="2">
        <f>((HLOOKUP(E550,'Costs and losses lines'!$B$12:$D$14,2,0)*D550)+(HLOOKUP(E550,'Costs and losses lines'!$B$12:$D$14,3,0)*2))*'Costs and losses lines'!$E$24/1000</f>
        <v>701.70941039999991</v>
      </c>
      <c r="G550" s="2">
        <f>ROUND(F550+(F550*0.035*$J$3),0)</f>
        <v>1684</v>
      </c>
      <c r="H550">
        <f>ROUND((HLOOKUP(E550,'Costs and losses lines'!$B$12:$D$17,4,0)/10000*D550)+(HLOOKUP(E550,'Costs and losses lines'!$B$12:$D$16,5,0)/100),3)</f>
        <v>7.9000000000000001E-2</v>
      </c>
      <c r="K550" s="9"/>
    </row>
    <row r="551" spans="1:11" x14ac:dyDescent="0.25">
      <c r="A551" t="s">
        <v>729</v>
      </c>
      <c r="B551" t="s">
        <v>543</v>
      </c>
      <c r="C551" t="s">
        <v>499</v>
      </c>
      <c r="D551">
        <f>ROUND(ACOS(COS(RADIANS(90-VLOOKUP(B551,Centerpoints!$A$2:$F$259,5,0)))*COS(RADIANS(90-VLOOKUP(C551,Centerpoints!$A$2:$F$259,5,0)))+SIN(RADIANS(90-VLOOKUP(B551,Centerpoints!$A$2:$F$259,5,0)))*SIN(RADIANS(90-VLOOKUP(C551,Centerpoints!$A$2:$F$259,5,0)))*COS(RADIANS(VLOOKUP(B551,Centerpoints!$A$2:$F$259,6,0)-VLOOKUP(C551,Centerpoints!$A$2:$F$259,6,0))))*6371,0)</f>
        <v>1154</v>
      </c>
      <c r="E551" t="str">
        <f>IF(ISNA(VLOOKUP(LEFT(A551,LEN(A551)),$N$2:$N$270,1,0)),IF(D551&gt;'Costs and losses lines'!$E$32,"HVDC","HVAC"),"Subsea")</f>
        <v>Subsea</v>
      </c>
      <c r="F551" s="2">
        <f>((HLOOKUP(E551,'Costs and losses lines'!$B$12:$D$14,2,0)*D551)+(HLOOKUP(E551,'Costs and losses lines'!$B$12:$D$14,3,0)*2))*'Costs and losses lines'!$E$24/1000</f>
        <v>523.33742759999996</v>
      </c>
      <c r="G551" s="2">
        <f>ROUND(F551+(F551*0.035*$J$3),0)</f>
        <v>1256</v>
      </c>
      <c r="H551">
        <f>ROUND((HLOOKUP(E551,'Costs and losses lines'!$B$12:$D$17,4,0)/10000*D551)+(HLOOKUP(E551,'Costs and losses lines'!$B$12:$D$16,5,0)/100),3)</f>
        <v>5.2999999999999999E-2</v>
      </c>
      <c r="K551" s="9"/>
    </row>
    <row r="552" spans="1:11" x14ac:dyDescent="0.25">
      <c r="A552" t="s">
        <v>731</v>
      </c>
      <c r="B552" t="s">
        <v>462</v>
      </c>
      <c r="C552" t="s">
        <v>537</v>
      </c>
      <c r="D552">
        <f>ROUND(ACOS(COS(RADIANS(90-VLOOKUP(B552,Centerpoints!$A$2:$F$259,5,0)))*COS(RADIANS(90-VLOOKUP(C552,Centerpoints!$A$2:$F$259,5,0)))+SIN(RADIANS(90-VLOOKUP(B552,Centerpoints!$A$2:$F$259,5,0)))*SIN(RADIANS(90-VLOOKUP(C552,Centerpoints!$A$2:$F$259,5,0)))*COS(RADIANS(VLOOKUP(B552,Centerpoints!$A$2:$F$259,6,0)-VLOOKUP(C552,Centerpoints!$A$2:$F$259,6,0))))*6371,0)</f>
        <v>600</v>
      </c>
      <c r="E552" t="str">
        <f>IF(ISNA(VLOOKUP(LEFT(A552,LEN(A552)),$N$2:$N$270,1,0)),IF(D552&gt;'Costs and losses lines'!$E$32,"HVDC","HVAC"),"Subsea")</f>
        <v>Subsea</v>
      </c>
      <c r="F552" s="2">
        <f>((HLOOKUP(E552,'Costs and losses lines'!$B$12:$D$14,2,0)*D552)+(HLOOKUP(E552,'Costs and losses lines'!$B$12:$D$14,3,0)*2))*'Costs and losses lines'!$E$24/1000</f>
        <v>389.25590999999997</v>
      </c>
      <c r="G552" s="2">
        <f>ROUND(F552+(F552*0.035*$J$3),0)</f>
        <v>934</v>
      </c>
      <c r="H552">
        <f>ROUND((HLOOKUP(E552,'Costs and losses lines'!$B$12:$D$17,4,0)/10000*D552)+(HLOOKUP(E552,'Costs and losses lines'!$B$12:$D$16,5,0)/100),3)</f>
        <v>3.4000000000000002E-2</v>
      </c>
      <c r="K552" s="9"/>
    </row>
    <row r="553" spans="1:11" x14ac:dyDescent="0.25">
      <c r="K553" s="9"/>
    </row>
    <row r="554" spans="1:11" x14ac:dyDescent="0.25">
      <c r="B554" s="5"/>
      <c r="E554" s="5"/>
      <c r="K554" s="9"/>
    </row>
    <row r="555" spans="1:11" x14ac:dyDescent="0.25">
      <c r="B555" s="5"/>
      <c r="E555" s="5"/>
      <c r="K555" s="9"/>
    </row>
    <row r="556" spans="1:11" x14ac:dyDescent="0.25">
      <c r="B556" s="5"/>
      <c r="E556" s="5"/>
      <c r="K556" s="9"/>
    </row>
    <row r="557" spans="1:11" x14ac:dyDescent="0.25">
      <c r="B557" s="5"/>
      <c r="E557" s="5"/>
      <c r="K557" s="5"/>
    </row>
    <row r="558" spans="1:11" x14ac:dyDescent="0.25">
      <c r="B558" s="5"/>
      <c r="E558" s="5"/>
      <c r="K558" s="5"/>
    </row>
    <row r="559" spans="1:11" x14ac:dyDescent="0.25">
      <c r="B559" s="5"/>
      <c r="E559" s="5"/>
      <c r="K559" s="5"/>
    </row>
    <row r="560" spans="1:11" x14ac:dyDescent="0.25">
      <c r="B560" s="5"/>
      <c r="E560" s="5"/>
      <c r="K560" s="5"/>
    </row>
    <row r="561" spans="2:11" x14ac:dyDescent="0.25">
      <c r="B561" s="5"/>
      <c r="E561" s="5"/>
      <c r="K561" s="5"/>
    </row>
    <row r="562" spans="2:11" x14ac:dyDescent="0.25">
      <c r="B562" s="5"/>
      <c r="E562" s="5"/>
      <c r="K562" s="5"/>
    </row>
    <row r="563" spans="2:11" x14ac:dyDescent="0.25">
      <c r="B563" s="5"/>
      <c r="E563" s="5"/>
      <c r="K563" s="5"/>
    </row>
    <row r="564" spans="2:11" x14ac:dyDescent="0.25">
      <c r="B564" s="5"/>
      <c r="E564" s="5"/>
      <c r="K564" s="5"/>
    </row>
    <row r="565" spans="2:11" x14ac:dyDescent="0.25">
      <c r="B565" s="5"/>
      <c r="E565" s="5"/>
      <c r="K565" s="5"/>
    </row>
    <row r="566" spans="2:11" x14ac:dyDescent="0.25">
      <c r="B566" s="5"/>
      <c r="E566" s="5"/>
      <c r="K566" s="5"/>
    </row>
    <row r="567" spans="2:11" x14ac:dyDescent="0.25">
      <c r="B567" s="5"/>
      <c r="E567" s="5"/>
      <c r="K567" s="5"/>
    </row>
    <row r="568" spans="2:11" x14ac:dyDescent="0.25">
      <c r="B568" s="5"/>
      <c r="E568" s="5"/>
      <c r="K568" s="5"/>
    </row>
    <row r="569" spans="2:11" x14ac:dyDescent="0.25">
      <c r="B569" s="5"/>
      <c r="E569" s="5"/>
      <c r="K569" s="5"/>
    </row>
    <row r="570" spans="2:11" x14ac:dyDescent="0.25">
      <c r="B570" s="5"/>
    </row>
    <row r="571" spans="2:11" x14ac:dyDescent="0.25">
      <c r="B571" s="5"/>
    </row>
    <row r="572" spans="2:11" x14ac:dyDescent="0.25">
      <c r="B572" s="5"/>
    </row>
    <row r="573" spans="2:11" x14ac:dyDescent="0.25">
      <c r="B573" s="5"/>
    </row>
    <row r="574" spans="2:11" x14ac:dyDescent="0.25">
      <c r="B574" s="5"/>
    </row>
    <row r="575" spans="2:11" x14ac:dyDescent="0.25">
      <c r="B575" s="5"/>
    </row>
    <row r="576" spans="2:11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</sheetData>
  <autoFilter ref="E1:E585" xr:uid="{639A064C-DE06-4349-BF88-7A1A7AF7DFC5}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A7D3-2783-4F3F-902D-12E100DC1394}">
  <dimension ref="A1:K259"/>
  <sheetViews>
    <sheetView topLeftCell="A4" zoomScale="85" zoomScaleNormal="85" workbookViewId="0">
      <selection activeCell="C1" sqref="C1"/>
    </sheetView>
  </sheetViews>
  <sheetFormatPr defaultRowHeight="15" x14ac:dyDescent="0.25"/>
  <cols>
    <col min="1" max="1" width="13.42578125" bestFit="1" customWidth="1"/>
    <col min="2" max="2" width="23.42578125" bestFit="1" customWidth="1"/>
    <col min="3" max="3" width="21.140625" bestFit="1" customWidth="1"/>
    <col min="4" max="4" width="13.42578125" bestFit="1" customWidth="1"/>
    <col min="5" max="5" width="10.5703125" bestFit="1" customWidth="1"/>
    <col min="6" max="6" width="12.5703125" bestFit="1" customWidth="1"/>
    <col min="8" max="8" width="13.85546875" bestFit="1" customWidth="1"/>
    <col min="9" max="9" width="13.42578125" bestFit="1" customWidth="1"/>
    <col min="10" max="10" width="16.140625" bestFit="1" customWidth="1"/>
    <col min="11" max="11" width="13.5703125" bestFit="1" customWidth="1"/>
  </cols>
  <sheetData>
    <row r="1" spans="1:6" x14ac:dyDescent="0.25">
      <c r="A1" s="3" t="s">
        <v>653</v>
      </c>
      <c r="B1" s="3" t="s">
        <v>655</v>
      </c>
      <c r="C1" s="3" t="s">
        <v>654</v>
      </c>
      <c r="D1" s="3" t="s">
        <v>353</v>
      </c>
      <c r="E1" s="3" t="s">
        <v>675</v>
      </c>
      <c r="F1" s="3" t="s">
        <v>676</v>
      </c>
    </row>
    <row r="2" spans="1:6" x14ac:dyDescent="0.25">
      <c r="A2" t="s">
        <v>395</v>
      </c>
      <c r="B2" t="s">
        <v>343</v>
      </c>
      <c r="C2" t="s">
        <v>1</v>
      </c>
      <c r="D2">
        <v>4222000</v>
      </c>
      <c r="E2">
        <v>36.779029999999999</v>
      </c>
      <c r="F2">
        <v>69.949081000000007</v>
      </c>
    </row>
    <row r="3" spans="1:6" x14ac:dyDescent="0.25">
      <c r="A3" t="s">
        <v>396</v>
      </c>
      <c r="B3" t="s">
        <v>354</v>
      </c>
      <c r="C3" t="s">
        <v>2</v>
      </c>
      <c r="D3">
        <v>300000</v>
      </c>
      <c r="E3">
        <v>41.327500000000001</v>
      </c>
      <c r="F3">
        <v>19.818899999999999</v>
      </c>
    </row>
    <row r="4" spans="1:6" x14ac:dyDescent="0.25">
      <c r="A4" t="s">
        <v>397</v>
      </c>
      <c r="B4" t="s">
        <v>240</v>
      </c>
      <c r="C4" t="s">
        <v>3</v>
      </c>
      <c r="D4">
        <v>2767661</v>
      </c>
      <c r="E4">
        <v>36.763100000000001</v>
      </c>
      <c r="F4">
        <v>3.0506000000000002</v>
      </c>
    </row>
    <row r="5" spans="1:6" x14ac:dyDescent="0.25">
      <c r="A5" t="s">
        <v>398</v>
      </c>
      <c r="B5" t="s">
        <v>182</v>
      </c>
      <c r="C5" t="s">
        <v>4</v>
      </c>
      <c r="D5">
        <v>8329798</v>
      </c>
      <c r="E5">
        <v>-8.8383000000000003</v>
      </c>
      <c r="F5">
        <v>13.234400000000001</v>
      </c>
    </row>
    <row r="6" spans="1:6" x14ac:dyDescent="0.25">
      <c r="A6" t="s">
        <v>399</v>
      </c>
      <c r="B6" t="s">
        <v>161</v>
      </c>
      <c r="C6" t="s">
        <v>5</v>
      </c>
      <c r="D6">
        <v>15153729</v>
      </c>
      <c r="E6">
        <v>-34.602499999999999</v>
      </c>
      <c r="F6">
        <v>-58.397500000000001</v>
      </c>
    </row>
    <row r="7" spans="1:6" x14ac:dyDescent="0.25">
      <c r="A7" t="s">
        <v>400</v>
      </c>
      <c r="B7" t="s">
        <v>355</v>
      </c>
      <c r="C7" t="s">
        <v>6</v>
      </c>
      <c r="D7">
        <v>1226000</v>
      </c>
      <c r="E7">
        <v>40.181199999999997</v>
      </c>
      <c r="F7">
        <v>44.513599999999997</v>
      </c>
    </row>
    <row r="8" spans="1:6" x14ac:dyDescent="0.25">
      <c r="A8" t="s">
        <v>551</v>
      </c>
      <c r="B8" t="s">
        <v>201</v>
      </c>
      <c r="C8" t="s">
        <v>664</v>
      </c>
      <c r="D8">
        <v>148564</v>
      </c>
      <c r="E8">
        <v>-12.4254</v>
      </c>
      <c r="F8">
        <v>130.85</v>
      </c>
    </row>
    <row r="9" spans="1:6" x14ac:dyDescent="0.25">
      <c r="A9" t="s">
        <v>552</v>
      </c>
      <c r="B9" t="s">
        <v>201</v>
      </c>
      <c r="C9" t="s">
        <v>247</v>
      </c>
      <c r="D9">
        <v>2462637</v>
      </c>
      <c r="E9">
        <v>-27.454999999999998</v>
      </c>
      <c r="F9">
        <v>153.0351</v>
      </c>
    </row>
    <row r="10" spans="1:6" x14ac:dyDescent="0.25">
      <c r="A10" t="s">
        <v>553</v>
      </c>
      <c r="B10" t="s">
        <v>201</v>
      </c>
      <c r="C10" t="s">
        <v>299</v>
      </c>
      <c r="D10">
        <v>1345777</v>
      </c>
      <c r="E10">
        <v>-34.935000000000002</v>
      </c>
      <c r="F10">
        <v>138.6</v>
      </c>
    </row>
    <row r="11" spans="1:6" x14ac:dyDescent="0.25">
      <c r="A11" t="s">
        <v>554</v>
      </c>
      <c r="B11" t="s">
        <v>201</v>
      </c>
      <c r="C11" t="s">
        <v>7</v>
      </c>
      <c r="D11">
        <v>5230330</v>
      </c>
      <c r="E11">
        <v>-33.92</v>
      </c>
      <c r="F11">
        <v>151.18520000000001</v>
      </c>
    </row>
    <row r="12" spans="1:6" x14ac:dyDescent="0.25">
      <c r="A12" t="s">
        <v>555</v>
      </c>
      <c r="B12" t="s">
        <v>201</v>
      </c>
      <c r="C12" t="s">
        <v>665</v>
      </c>
      <c r="D12">
        <v>232606</v>
      </c>
      <c r="E12">
        <v>-42.85</v>
      </c>
      <c r="F12">
        <v>147.29499999999999</v>
      </c>
    </row>
    <row r="13" spans="1:6" x14ac:dyDescent="0.25">
      <c r="A13" t="s">
        <v>556</v>
      </c>
      <c r="B13" t="s">
        <v>201</v>
      </c>
      <c r="C13" t="s">
        <v>8</v>
      </c>
      <c r="D13">
        <v>4936349</v>
      </c>
      <c r="E13">
        <v>-37.82</v>
      </c>
      <c r="F13">
        <v>144.97499999999999</v>
      </c>
    </row>
    <row r="14" spans="1:6" x14ac:dyDescent="0.25">
      <c r="A14" t="s">
        <v>557</v>
      </c>
      <c r="B14" t="s">
        <v>201</v>
      </c>
      <c r="C14" t="s">
        <v>261</v>
      </c>
      <c r="D14">
        <v>2059484</v>
      </c>
      <c r="E14">
        <v>-31.954999999999998</v>
      </c>
      <c r="F14">
        <v>115.84</v>
      </c>
    </row>
    <row r="15" spans="1:6" x14ac:dyDescent="0.25">
      <c r="A15" t="s">
        <v>401</v>
      </c>
      <c r="B15" t="s">
        <v>264</v>
      </c>
      <c r="C15" t="s">
        <v>9</v>
      </c>
      <c r="D15">
        <v>1929944</v>
      </c>
      <c r="E15">
        <v>48.2</v>
      </c>
      <c r="F15">
        <v>16.366599999999998</v>
      </c>
    </row>
    <row r="16" spans="1:6" x14ac:dyDescent="0.25">
      <c r="A16" t="s">
        <v>402</v>
      </c>
      <c r="B16" t="s">
        <v>251</v>
      </c>
      <c r="C16" t="s">
        <v>10</v>
      </c>
      <c r="D16">
        <v>2341443</v>
      </c>
      <c r="E16">
        <v>40.395299999999999</v>
      </c>
      <c r="F16">
        <v>49.862200000000001</v>
      </c>
    </row>
    <row r="17" spans="1:6" x14ac:dyDescent="0.25">
      <c r="A17" t="s">
        <v>403</v>
      </c>
      <c r="B17" t="s">
        <v>340</v>
      </c>
      <c r="C17" t="s">
        <v>11</v>
      </c>
      <c r="D17">
        <v>634508</v>
      </c>
      <c r="E17">
        <v>26.2361</v>
      </c>
      <c r="F17">
        <v>50.583100000000002</v>
      </c>
    </row>
    <row r="18" spans="1:6" x14ac:dyDescent="0.25">
      <c r="A18" t="s">
        <v>404</v>
      </c>
      <c r="B18" t="s">
        <v>156</v>
      </c>
      <c r="C18" t="s">
        <v>12</v>
      </c>
      <c r="D18">
        <v>21005860</v>
      </c>
      <c r="E18">
        <v>23.723099999999999</v>
      </c>
      <c r="F18">
        <v>90.408600000000007</v>
      </c>
    </row>
    <row r="19" spans="1:6" x14ac:dyDescent="0.25">
      <c r="A19" t="s">
        <v>405</v>
      </c>
      <c r="B19" t="s">
        <v>262</v>
      </c>
      <c r="C19" t="s">
        <v>13</v>
      </c>
      <c r="D19">
        <v>2028104</v>
      </c>
      <c r="E19">
        <v>53.9</v>
      </c>
      <c r="F19">
        <v>27.566600000000001</v>
      </c>
    </row>
    <row r="20" spans="1:6" x14ac:dyDescent="0.25">
      <c r="A20" t="s">
        <v>406</v>
      </c>
      <c r="B20" t="s">
        <v>259</v>
      </c>
      <c r="C20" t="s">
        <v>14</v>
      </c>
      <c r="D20">
        <v>2080788</v>
      </c>
      <c r="E20">
        <v>50.833300000000001</v>
      </c>
      <c r="F20">
        <v>4.3333000000000004</v>
      </c>
    </row>
    <row r="21" spans="1:6" x14ac:dyDescent="0.25">
      <c r="A21" t="s">
        <v>407</v>
      </c>
      <c r="B21" t="s">
        <v>356</v>
      </c>
      <c r="C21" t="s">
        <v>15</v>
      </c>
      <c r="D21">
        <v>57169</v>
      </c>
      <c r="E21">
        <v>17.498699999999999</v>
      </c>
      <c r="F21">
        <v>-88.188400000000001</v>
      </c>
    </row>
    <row r="22" spans="1:6" x14ac:dyDescent="0.25">
      <c r="A22" t="s">
        <v>408</v>
      </c>
      <c r="B22" t="s">
        <v>316</v>
      </c>
      <c r="C22" t="s">
        <v>677</v>
      </c>
      <c r="D22">
        <v>1056440</v>
      </c>
      <c r="E22">
        <v>7.1904000000000003</v>
      </c>
      <c r="F22">
        <v>1.99</v>
      </c>
    </row>
    <row r="23" spans="1:6" x14ac:dyDescent="0.25">
      <c r="A23" t="s">
        <v>409</v>
      </c>
      <c r="B23" t="s">
        <v>357</v>
      </c>
      <c r="C23" t="s">
        <v>16</v>
      </c>
      <c r="D23">
        <v>30340</v>
      </c>
      <c r="E23">
        <v>27.472999999999999</v>
      </c>
      <c r="F23">
        <v>89.638999999999996</v>
      </c>
    </row>
    <row r="24" spans="1:6" x14ac:dyDescent="0.25">
      <c r="A24" t="s">
        <v>410</v>
      </c>
      <c r="B24" t="s">
        <v>275</v>
      </c>
      <c r="C24" t="s">
        <v>274</v>
      </c>
      <c r="D24">
        <v>1712688</v>
      </c>
      <c r="E24">
        <v>-17.753900000000002</v>
      </c>
      <c r="F24">
        <v>-63.225999999999999</v>
      </c>
    </row>
    <row r="25" spans="1:6" x14ac:dyDescent="0.25">
      <c r="A25" t="s">
        <v>411</v>
      </c>
      <c r="B25" t="s">
        <v>358</v>
      </c>
      <c r="C25" t="s">
        <v>17</v>
      </c>
      <c r="D25">
        <v>310000</v>
      </c>
      <c r="E25">
        <v>43.85</v>
      </c>
      <c r="F25">
        <v>18.382999999999999</v>
      </c>
    </row>
    <row r="26" spans="1:6" x14ac:dyDescent="0.25">
      <c r="A26" t="s">
        <v>412</v>
      </c>
      <c r="B26" t="s">
        <v>359</v>
      </c>
      <c r="C26" t="s">
        <v>18</v>
      </c>
      <c r="D26">
        <v>138000</v>
      </c>
      <c r="E26">
        <v>-24.6463</v>
      </c>
      <c r="F26">
        <v>25.911899999999999</v>
      </c>
    </row>
    <row r="27" spans="1:6" x14ac:dyDescent="0.25">
      <c r="A27" t="s">
        <v>558</v>
      </c>
      <c r="B27" t="s">
        <v>154</v>
      </c>
      <c r="C27" t="s">
        <v>252</v>
      </c>
      <c r="D27">
        <v>1485732</v>
      </c>
      <c r="E27">
        <v>-1.45</v>
      </c>
      <c r="F27">
        <v>-48.48</v>
      </c>
    </row>
    <row r="28" spans="1:6" x14ac:dyDescent="0.25">
      <c r="A28" t="s">
        <v>559</v>
      </c>
      <c r="B28" t="s">
        <v>154</v>
      </c>
      <c r="C28" t="s">
        <v>203</v>
      </c>
      <c r="D28">
        <v>2974703</v>
      </c>
      <c r="E28">
        <v>-15.783300000000001</v>
      </c>
      <c r="F28">
        <v>-47.9161</v>
      </c>
    </row>
    <row r="29" spans="1:6" x14ac:dyDescent="0.25">
      <c r="A29" t="s">
        <v>560</v>
      </c>
      <c r="B29" t="s">
        <v>154</v>
      </c>
      <c r="C29" t="s">
        <v>666</v>
      </c>
      <c r="D29" t="s">
        <v>666</v>
      </c>
      <c r="E29">
        <v>-24.575436</v>
      </c>
      <c r="F29">
        <v>-49.243276000000002</v>
      </c>
    </row>
    <row r="30" spans="1:6" x14ac:dyDescent="0.25">
      <c r="A30" t="s">
        <v>561</v>
      </c>
      <c r="B30" t="s">
        <v>154</v>
      </c>
      <c r="C30" t="s">
        <v>666</v>
      </c>
      <c r="D30" t="s">
        <v>666</v>
      </c>
      <c r="E30">
        <v>-8.2857869999999991</v>
      </c>
      <c r="F30">
        <v>-45.553542</v>
      </c>
    </row>
    <row r="31" spans="1:6" x14ac:dyDescent="0.25">
      <c r="A31" t="s">
        <v>562</v>
      </c>
      <c r="B31" t="s">
        <v>154</v>
      </c>
      <c r="C31" t="s">
        <v>666</v>
      </c>
      <c r="D31" t="s">
        <v>666</v>
      </c>
      <c r="E31">
        <v>-5.566783</v>
      </c>
      <c r="F31">
        <v>-57.750157000000002</v>
      </c>
    </row>
    <row r="32" spans="1:6" x14ac:dyDescent="0.25">
      <c r="A32" t="s">
        <v>563</v>
      </c>
      <c r="B32" t="s">
        <v>154</v>
      </c>
      <c r="C32" t="s">
        <v>669</v>
      </c>
      <c r="D32">
        <v>2857329</v>
      </c>
      <c r="E32">
        <v>-12.97</v>
      </c>
      <c r="F32">
        <v>-38.479999999999997</v>
      </c>
    </row>
    <row r="33" spans="1:6" x14ac:dyDescent="0.25">
      <c r="A33" t="s">
        <v>564</v>
      </c>
      <c r="B33" t="s">
        <v>154</v>
      </c>
      <c r="C33" t="s">
        <v>254</v>
      </c>
      <c r="D33">
        <v>2145444</v>
      </c>
      <c r="E33">
        <v>-3.1</v>
      </c>
      <c r="F33">
        <v>-60</v>
      </c>
    </row>
    <row r="34" spans="1:6" x14ac:dyDescent="0.25">
      <c r="A34" t="s">
        <v>565</v>
      </c>
      <c r="B34" t="s">
        <v>154</v>
      </c>
      <c r="C34" t="s">
        <v>667</v>
      </c>
      <c r="D34">
        <v>12176866</v>
      </c>
      <c r="E34">
        <v>-23.533773</v>
      </c>
      <c r="F34">
        <v>-46.62529</v>
      </c>
    </row>
    <row r="35" spans="1:6" x14ac:dyDescent="0.25">
      <c r="A35" t="s">
        <v>566</v>
      </c>
      <c r="B35" t="s">
        <v>154</v>
      </c>
      <c r="C35" t="s">
        <v>668</v>
      </c>
      <c r="D35">
        <v>1917185</v>
      </c>
      <c r="E35">
        <v>-25.42</v>
      </c>
      <c r="F35">
        <v>-49.32</v>
      </c>
    </row>
    <row r="36" spans="1:6" x14ac:dyDescent="0.25">
      <c r="A36" t="s">
        <v>567</v>
      </c>
      <c r="B36" t="s">
        <v>154</v>
      </c>
      <c r="C36" t="s">
        <v>350</v>
      </c>
      <c r="D36">
        <v>519531</v>
      </c>
      <c r="E36">
        <v>-8.75</v>
      </c>
      <c r="F36">
        <v>-63.9</v>
      </c>
    </row>
    <row r="37" spans="1:6" x14ac:dyDescent="0.25">
      <c r="A37" t="s">
        <v>413</v>
      </c>
      <c r="B37" t="s">
        <v>360</v>
      </c>
      <c r="C37" t="s">
        <v>19</v>
      </c>
      <c r="D37">
        <v>52300</v>
      </c>
      <c r="E37">
        <v>4.8833000000000002</v>
      </c>
      <c r="F37">
        <v>114.9333</v>
      </c>
    </row>
    <row r="38" spans="1:6" x14ac:dyDescent="0.25">
      <c r="A38" t="s">
        <v>414</v>
      </c>
      <c r="B38" t="s">
        <v>304</v>
      </c>
      <c r="C38" t="s">
        <v>20</v>
      </c>
      <c r="D38">
        <v>1280968</v>
      </c>
      <c r="E38">
        <v>42.683300000000003</v>
      </c>
      <c r="F38">
        <v>23.316700000000001</v>
      </c>
    </row>
    <row r="39" spans="1:6" x14ac:dyDescent="0.25">
      <c r="A39" t="s">
        <v>415</v>
      </c>
      <c r="B39" t="s">
        <v>236</v>
      </c>
      <c r="C39" t="s">
        <v>21</v>
      </c>
      <c r="D39">
        <v>2780331</v>
      </c>
      <c r="E39">
        <v>12.3703</v>
      </c>
      <c r="F39">
        <v>-1.5246999999999999</v>
      </c>
    </row>
    <row r="40" spans="1:6" x14ac:dyDescent="0.25">
      <c r="A40" t="s">
        <v>416</v>
      </c>
      <c r="B40" t="s">
        <v>319</v>
      </c>
      <c r="C40" t="s">
        <v>22</v>
      </c>
      <c r="D40">
        <v>1012996</v>
      </c>
      <c r="E40">
        <v>-3.3761000000000001</v>
      </c>
      <c r="F40">
        <v>29.36</v>
      </c>
    </row>
    <row r="41" spans="1:6" x14ac:dyDescent="0.25">
      <c r="A41" t="s">
        <v>417</v>
      </c>
      <c r="B41" t="s">
        <v>260</v>
      </c>
      <c r="C41" t="s">
        <v>23</v>
      </c>
      <c r="D41">
        <v>2077757</v>
      </c>
      <c r="E41">
        <v>11.55</v>
      </c>
      <c r="F41">
        <v>104.9166</v>
      </c>
    </row>
    <row r="42" spans="1:6" x14ac:dyDescent="0.25">
      <c r="A42" t="s">
        <v>418</v>
      </c>
      <c r="B42" t="s">
        <v>213</v>
      </c>
      <c r="C42" t="s">
        <v>212</v>
      </c>
      <c r="D42">
        <v>3992411</v>
      </c>
      <c r="E42">
        <v>3.8666999999999998</v>
      </c>
      <c r="F42">
        <v>11.5167</v>
      </c>
    </row>
    <row r="43" spans="1:6" x14ac:dyDescent="0.25">
      <c r="A43" t="s">
        <v>568</v>
      </c>
      <c r="B43" t="s">
        <v>194</v>
      </c>
      <c r="C43" t="s">
        <v>284</v>
      </c>
      <c r="D43">
        <v>1237656</v>
      </c>
      <c r="E43">
        <v>51.082999999999998</v>
      </c>
      <c r="F43">
        <v>-114.08</v>
      </c>
    </row>
    <row r="44" spans="1:6" x14ac:dyDescent="0.25">
      <c r="A44" t="s">
        <v>569</v>
      </c>
      <c r="B44" t="s">
        <v>194</v>
      </c>
      <c r="C44" t="s">
        <v>661</v>
      </c>
      <c r="D44">
        <v>316701</v>
      </c>
      <c r="E44">
        <v>44.65</v>
      </c>
      <c r="F44">
        <v>-63.6</v>
      </c>
    </row>
    <row r="45" spans="1:6" x14ac:dyDescent="0.25">
      <c r="A45" t="s">
        <v>570</v>
      </c>
      <c r="B45" t="s">
        <v>194</v>
      </c>
      <c r="C45" t="s">
        <v>244</v>
      </c>
      <c r="D45">
        <v>2264823</v>
      </c>
      <c r="E45">
        <v>49.273400000000002</v>
      </c>
      <c r="F45">
        <v>-123.1216</v>
      </c>
    </row>
    <row r="46" spans="1:6" x14ac:dyDescent="0.25">
      <c r="A46" t="s">
        <v>571</v>
      </c>
      <c r="B46" t="s">
        <v>194</v>
      </c>
      <c r="C46" t="s">
        <v>328</v>
      </c>
      <c r="D46">
        <v>711925</v>
      </c>
      <c r="E46">
        <v>49.883000000000003</v>
      </c>
      <c r="F46">
        <v>-97.165999999999997</v>
      </c>
    </row>
    <row r="47" spans="1:6" x14ac:dyDescent="0.25">
      <c r="A47" t="s">
        <v>572</v>
      </c>
      <c r="B47" t="s">
        <v>194</v>
      </c>
      <c r="C47" t="s">
        <v>680</v>
      </c>
      <c r="D47">
        <v>178427</v>
      </c>
      <c r="E47">
        <v>47.560538999999999</v>
      </c>
      <c r="F47">
        <v>-52.712829999999997</v>
      </c>
    </row>
    <row r="48" spans="1:6" x14ac:dyDescent="0.25">
      <c r="A48" t="s">
        <v>573</v>
      </c>
      <c r="B48" t="s">
        <v>194</v>
      </c>
      <c r="C48" t="s">
        <v>663</v>
      </c>
      <c r="D48">
        <v>18884</v>
      </c>
      <c r="E48">
        <v>62.442</v>
      </c>
      <c r="F48">
        <v>-114.39700000000001</v>
      </c>
    </row>
    <row r="49" spans="1:11" x14ac:dyDescent="0.25">
      <c r="A49" t="s">
        <v>574</v>
      </c>
      <c r="B49" t="s">
        <v>194</v>
      </c>
      <c r="C49" t="s">
        <v>24</v>
      </c>
      <c r="D49">
        <v>5429524</v>
      </c>
      <c r="E49">
        <v>43.7</v>
      </c>
      <c r="F49">
        <v>-79.42</v>
      </c>
    </row>
    <row r="50" spans="1:11" x14ac:dyDescent="0.25">
      <c r="A50" t="s">
        <v>575</v>
      </c>
      <c r="B50" t="s">
        <v>194</v>
      </c>
      <c r="C50" t="s">
        <v>25</v>
      </c>
      <c r="D50">
        <v>3519595</v>
      </c>
      <c r="E50">
        <v>45.5</v>
      </c>
      <c r="F50">
        <v>-73.583299999999994</v>
      </c>
    </row>
    <row r="51" spans="1:11" x14ac:dyDescent="0.25">
      <c r="A51" t="s">
        <v>576</v>
      </c>
      <c r="B51" t="s">
        <v>194</v>
      </c>
      <c r="C51" t="s">
        <v>662</v>
      </c>
      <c r="D51">
        <v>245181</v>
      </c>
      <c r="E51">
        <v>52.17</v>
      </c>
      <c r="F51">
        <v>-106.67</v>
      </c>
    </row>
    <row r="52" spans="1:11" x14ac:dyDescent="0.25">
      <c r="A52" t="s">
        <v>419</v>
      </c>
      <c r="B52" t="s">
        <v>325</v>
      </c>
      <c r="C52" t="s">
        <v>26</v>
      </c>
      <c r="D52">
        <v>889231</v>
      </c>
      <c r="E52">
        <v>4.3666</v>
      </c>
      <c r="F52">
        <v>18.558299999999999</v>
      </c>
    </row>
    <row r="53" spans="1:11" x14ac:dyDescent="0.25">
      <c r="A53" t="s">
        <v>420</v>
      </c>
      <c r="B53" t="s">
        <v>292</v>
      </c>
      <c r="C53" t="s">
        <v>27</v>
      </c>
      <c r="D53">
        <v>1422547</v>
      </c>
      <c r="E53">
        <v>12.113099999999999</v>
      </c>
      <c r="F53">
        <v>15.049099999999999</v>
      </c>
    </row>
    <row r="54" spans="1:11" x14ac:dyDescent="0.25">
      <c r="A54" t="s">
        <v>421</v>
      </c>
      <c r="B54" t="s">
        <v>189</v>
      </c>
      <c r="C54" t="s">
        <v>28</v>
      </c>
      <c r="D54">
        <v>6767223</v>
      </c>
      <c r="E54">
        <v>-33.450000000000003</v>
      </c>
      <c r="F54">
        <v>-70.667000000000002</v>
      </c>
    </row>
    <row r="55" spans="1:11" x14ac:dyDescent="0.25">
      <c r="A55" t="s">
        <v>577</v>
      </c>
      <c r="B55" t="s">
        <v>153</v>
      </c>
      <c r="C55" t="s">
        <v>210</v>
      </c>
      <c r="D55">
        <v>4216940</v>
      </c>
      <c r="E55">
        <v>31.85</v>
      </c>
      <c r="F55">
        <v>117.28</v>
      </c>
    </row>
    <row r="56" spans="1:11" x14ac:dyDescent="0.25">
      <c r="A56" t="s">
        <v>578</v>
      </c>
      <c r="B56" t="s">
        <v>153</v>
      </c>
      <c r="C56" t="s">
        <v>30</v>
      </c>
      <c r="D56">
        <v>20381745</v>
      </c>
      <c r="E56">
        <v>39.928899999999999</v>
      </c>
      <c r="F56">
        <v>116.3883</v>
      </c>
    </row>
    <row r="57" spans="1:11" x14ac:dyDescent="0.25">
      <c r="A57" t="s">
        <v>579</v>
      </c>
      <c r="B57" t="s">
        <v>153</v>
      </c>
      <c r="C57" t="s">
        <v>159</v>
      </c>
      <c r="D57">
        <v>15773658</v>
      </c>
      <c r="E57">
        <v>29.565000000000001</v>
      </c>
      <c r="F57">
        <v>106.595</v>
      </c>
    </row>
    <row r="58" spans="1:11" x14ac:dyDescent="0.25">
      <c r="A58" t="s">
        <v>580</v>
      </c>
      <c r="B58" t="s">
        <v>153</v>
      </c>
      <c r="C58" t="s">
        <v>309</v>
      </c>
      <c r="D58">
        <v>902285</v>
      </c>
      <c r="E58">
        <v>42.27</v>
      </c>
      <c r="F58">
        <v>118.95</v>
      </c>
      <c r="K58" s="6"/>
    </row>
    <row r="59" spans="1:11" x14ac:dyDescent="0.25">
      <c r="A59" t="s">
        <v>581</v>
      </c>
      <c r="B59" t="s">
        <v>153</v>
      </c>
      <c r="C59" t="s">
        <v>216</v>
      </c>
      <c r="D59">
        <v>3707090</v>
      </c>
      <c r="E59">
        <v>24.45</v>
      </c>
      <c r="F59">
        <v>118.08</v>
      </c>
      <c r="K59" s="6"/>
    </row>
    <row r="60" spans="1:11" x14ac:dyDescent="0.25">
      <c r="A60" t="s">
        <v>582</v>
      </c>
      <c r="B60" t="s">
        <v>153</v>
      </c>
      <c r="C60" t="s">
        <v>229</v>
      </c>
      <c r="D60">
        <v>3067141</v>
      </c>
      <c r="E60">
        <v>36.055999999999997</v>
      </c>
      <c r="F60">
        <v>103.792</v>
      </c>
      <c r="K60" s="6"/>
    </row>
    <row r="61" spans="1:11" x14ac:dyDescent="0.25">
      <c r="A61" t="s">
        <v>583</v>
      </c>
      <c r="B61" t="s">
        <v>153</v>
      </c>
      <c r="C61" t="s">
        <v>166</v>
      </c>
      <c r="D61">
        <v>13238590</v>
      </c>
      <c r="E61">
        <v>23.145</v>
      </c>
      <c r="F61">
        <v>113.325</v>
      </c>
      <c r="K61" s="6"/>
    </row>
    <row r="62" spans="1:11" x14ac:dyDescent="0.25">
      <c r="A62" t="s">
        <v>584</v>
      </c>
      <c r="B62" t="s">
        <v>153</v>
      </c>
      <c r="C62" t="s">
        <v>224</v>
      </c>
      <c r="D62">
        <v>3299724</v>
      </c>
      <c r="E62">
        <v>26.58</v>
      </c>
      <c r="F62">
        <v>106.72</v>
      </c>
      <c r="K62" s="6"/>
    </row>
    <row r="63" spans="1:11" x14ac:dyDescent="0.25">
      <c r="A63" t="s">
        <v>585</v>
      </c>
      <c r="B63" t="s">
        <v>153</v>
      </c>
      <c r="C63" t="s">
        <v>214</v>
      </c>
      <c r="D63">
        <v>3837978</v>
      </c>
      <c r="E63">
        <v>22.82</v>
      </c>
      <c r="F63">
        <v>108.32</v>
      </c>
      <c r="K63" s="6"/>
    </row>
    <row r="64" spans="1:11" x14ac:dyDescent="0.25">
      <c r="A64" t="s">
        <v>586</v>
      </c>
      <c r="B64" t="s">
        <v>153</v>
      </c>
      <c r="C64" t="s">
        <v>266</v>
      </c>
      <c r="D64">
        <v>2046189</v>
      </c>
      <c r="E64">
        <v>20.05</v>
      </c>
      <c r="F64">
        <v>110.32</v>
      </c>
      <c r="K64" s="6"/>
    </row>
    <row r="65" spans="1:11" x14ac:dyDescent="0.25">
      <c r="A65" t="s">
        <v>587</v>
      </c>
      <c r="B65" t="s">
        <v>153</v>
      </c>
      <c r="C65" t="s">
        <v>211</v>
      </c>
      <c r="D65">
        <v>4098243</v>
      </c>
      <c r="E65">
        <v>38.049999999999997</v>
      </c>
      <c r="F65">
        <v>114.48</v>
      </c>
      <c r="K65" s="6"/>
    </row>
    <row r="66" spans="1:11" x14ac:dyDescent="0.25">
      <c r="A66" t="s">
        <v>588</v>
      </c>
      <c r="B66" t="s">
        <v>153</v>
      </c>
      <c r="C66" t="s">
        <v>200</v>
      </c>
      <c r="D66">
        <v>5286549</v>
      </c>
      <c r="E66">
        <v>34.755000000000003</v>
      </c>
      <c r="F66">
        <v>113.6651</v>
      </c>
      <c r="K66" s="6"/>
    </row>
    <row r="67" spans="1:11" x14ac:dyDescent="0.25">
      <c r="A67" t="s">
        <v>589</v>
      </c>
      <c r="B67" t="s">
        <v>153</v>
      </c>
      <c r="C67" t="s">
        <v>193</v>
      </c>
      <c r="D67">
        <v>6360991</v>
      </c>
      <c r="E67">
        <v>45.75</v>
      </c>
      <c r="F67">
        <v>126.65</v>
      </c>
      <c r="K67" s="6"/>
    </row>
    <row r="68" spans="1:11" x14ac:dyDescent="0.25">
      <c r="A68" t="s">
        <v>590</v>
      </c>
      <c r="B68" t="s">
        <v>153</v>
      </c>
      <c r="C68" t="s">
        <v>185</v>
      </c>
      <c r="D68">
        <v>7451000</v>
      </c>
      <c r="E68">
        <v>22.305</v>
      </c>
      <c r="F68">
        <v>114.185</v>
      </c>
      <c r="K68" s="6"/>
    </row>
    <row r="69" spans="1:11" x14ac:dyDescent="0.25">
      <c r="A69" t="s">
        <v>591</v>
      </c>
      <c r="B69" t="s">
        <v>153</v>
      </c>
      <c r="C69" t="s">
        <v>204</v>
      </c>
      <c r="D69">
        <v>4555788</v>
      </c>
      <c r="E69">
        <v>28.2</v>
      </c>
      <c r="F69">
        <v>112.97</v>
      </c>
      <c r="K69" s="6"/>
    </row>
    <row r="70" spans="1:11" x14ac:dyDescent="0.25">
      <c r="A70" t="s">
        <v>592</v>
      </c>
      <c r="B70" t="s">
        <v>153</v>
      </c>
      <c r="C70" t="s">
        <v>181</v>
      </c>
      <c r="D70">
        <v>8346205</v>
      </c>
      <c r="E70">
        <v>30.58</v>
      </c>
      <c r="F70">
        <v>114.27</v>
      </c>
      <c r="K70" s="6"/>
    </row>
    <row r="71" spans="1:11" x14ac:dyDescent="0.25">
      <c r="A71" t="s">
        <v>593</v>
      </c>
      <c r="B71" t="s">
        <v>153</v>
      </c>
      <c r="C71" t="s">
        <v>206</v>
      </c>
      <c r="D71">
        <v>4408154</v>
      </c>
      <c r="E71">
        <v>43.865000000000002</v>
      </c>
      <c r="F71">
        <v>125.34</v>
      </c>
      <c r="K71" s="6"/>
    </row>
    <row r="72" spans="1:11" x14ac:dyDescent="0.25">
      <c r="A72" t="s">
        <v>594</v>
      </c>
      <c r="B72" t="s">
        <v>153</v>
      </c>
      <c r="C72" t="s">
        <v>656</v>
      </c>
      <c r="D72">
        <v>8789855</v>
      </c>
      <c r="E72">
        <v>32.049999999999997</v>
      </c>
      <c r="F72">
        <v>118.78</v>
      </c>
      <c r="K72" s="6"/>
    </row>
    <row r="73" spans="1:11" x14ac:dyDescent="0.25">
      <c r="A73" t="s">
        <v>595</v>
      </c>
      <c r="B73" t="s">
        <v>153</v>
      </c>
      <c r="C73" t="s">
        <v>217</v>
      </c>
      <c r="D73">
        <v>3576547</v>
      </c>
      <c r="E73">
        <v>28.68</v>
      </c>
      <c r="F73">
        <v>115.88</v>
      </c>
      <c r="K73" s="6"/>
    </row>
    <row r="74" spans="1:11" x14ac:dyDescent="0.25">
      <c r="A74" t="s">
        <v>596</v>
      </c>
      <c r="B74" t="s">
        <v>153</v>
      </c>
      <c r="C74" t="s">
        <v>187</v>
      </c>
      <c r="D74">
        <v>7191333</v>
      </c>
      <c r="E74">
        <v>41.805</v>
      </c>
      <c r="F74">
        <v>123.45</v>
      </c>
      <c r="K74" s="6"/>
    </row>
    <row r="75" spans="1:11" x14ac:dyDescent="0.25">
      <c r="A75" t="s">
        <v>597</v>
      </c>
      <c r="B75" t="s">
        <v>153</v>
      </c>
      <c r="C75" t="s">
        <v>338</v>
      </c>
      <c r="D75">
        <v>631636</v>
      </c>
      <c r="E75">
        <v>22.202999999999999</v>
      </c>
      <c r="F75">
        <v>113.545</v>
      </c>
      <c r="K75" s="6"/>
    </row>
    <row r="76" spans="1:11" x14ac:dyDescent="0.25">
      <c r="A76" t="s">
        <v>598</v>
      </c>
      <c r="B76" t="s">
        <v>153</v>
      </c>
      <c r="C76" t="s">
        <v>282</v>
      </c>
      <c r="D76">
        <v>1159457</v>
      </c>
      <c r="E76">
        <v>38.468000000000004</v>
      </c>
      <c r="F76">
        <v>106.273</v>
      </c>
      <c r="K76" s="6"/>
    </row>
    <row r="77" spans="1:11" x14ac:dyDescent="0.25">
      <c r="A77" t="s">
        <v>599</v>
      </c>
      <c r="B77" t="s">
        <v>153</v>
      </c>
      <c r="C77" t="s">
        <v>285</v>
      </c>
      <c r="D77">
        <v>2208708</v>
      </c>
      <c r="E77">
        <v>36.619999999999997</v>
      </c>
      <c r="F77">
        <v>101.77</v>
      </c>
      <c r="K77" s="6"/>
    </row>
    <row r="78" spans="1:11" x14ac:dyDescent="0.25">
      <c r="A78" t="s">
        <v>600</v>
      </c>
      <c r="B78" t="s">
        <v>153</v>
      </c>
      <c r="C78" t="s">
        <v>177</v>
      </c>
      <c r="D78">
        <v>9104865</v>
      </c>
      <c r="E78">
        <v>30.67</v>
      </c>
      <c r="F78">
        <v>104.07</v>
      </c>
      <c r="K78" s="6"/>
    </row>
    <row r="79" spans="1:11" x14ac:dyDescent="0.25">
      <c r="A79" t="s">
        <v>601</v>
      </c>
      <c r="B79" t="s">
        <v>153</v>
      </c>
      <c r="C79" t="s">
        <v>197</v>
      </c>
      <c r="D79">
        <v>5597028</v>
      </c>
      <c r="E79">
        <v>36.090000000000003</v>
      </c>
      <c r="F79">
        <v>120.33</v>
      </c>
      <c r="K79" s="6"/>
    </row>
    <row r="80" spans="1:11" x14ac:dyDescent="0.25">
      <c r="A80" t="s">
        <v>602</v>
      </c>
      <c r="B80" t="s">
        <v>153</v>
      </c>
      <c r="C80" t="s">
        <v>29</v>
      </c>
      <c r="D80">
        <v>26917322</v>
      </c>
      <c r="E80">
        <v>31.2165</v>
      </c>
      <c r="F80">
        <v>121.4365</v>
      </c>
      <c r="K80" s="6"/>
    </row>
    <row r="81" spans="1:11" x14ac:dyDescent="0.25">
      <c r="A81" t="s">
        <v>603</v>
      </c>
      <c r="B81" t="s">
        <v>153</v>
      </c>
      <c r="C81" t="s">
        <v>657</v>
      </c>
      <c r="D81">
        <v>7948032</v>
      </c>
      <c r="E81">
        <v>34.274999999999999</v>
      </c>
      <c r="F81">
        <v>108.895</v>
      </c>
      <c r="K81" s="6"/>
    </row>
    <row r="82" spans="1:11" x14ac:dyDescent="0.25">
      <c r="A82" t="s">
        <v>604</v>
      </c>
      <c r="B82" t="s">
        <v>153</v>
      </c>
      <c r="C82" t="s">
        <v>241</v>
      </c>
      <c r="D82">
        <v>3875053</v>
      </c>
      <c r="E82">
        <v>37.875</v>
      </c>
      <c r="F82">
        <v>112.54510000000001</v>
      </c>
      <c r="K82" s="6"/>
    </row>
    <row r="83" spans="1:11" x14ac:dyDescent="0.25">
      <c r="A83" t="s">
        <v>605</v>
      </c>
      <c r="B83" t="s">
        <v>153</v>
      </c>
      <c r="C83" t="s">
        <v>658</v>
      </c>
      <c r="D83">
        <v>902500</v>
      </c>
      <c r="E83">
        <v>29.645</v>
      </c>
      <c r="F83">
        <v>91.1</v>
      </c>
      <c r="K83" s="6"/>
    </row>
    <row r="84" spans="1:11" x14ac:dyDescent="0.25">
      <c r="A84" t="s">
        <v>606</v>
      </c>
      <c r="B84" t="s">
        <v>153</v>
      </c>
      <c r="C84" t="s">
        <v>165</v>
      </c>
      <c r="D84">
        <v>13552359</v>
      </c>
      <c r="E84">
        <v>39.130000000000003</v>
      </c>
      <c r="F84">
        <v>117.2</v>
      </c>
      <c r="K84" s="6"/>
    </row>
    <row r="85" spans="1:11" x14ac:dyDescent="0.25">
      <c r="A85" t="s">
        <v>607</v>
      </c>
      <c r="B85" t="s">
        <v>153</v>
      </c>
      <c r="C85" t="s">
        <v>256</v>
      </c>
      <c r="D85">
        <v>1900373</v>
      </c>
      <c r="E85">
        <v>40.652200000000001</v>
      </c>
      <c r="F85">
        <v>109.822</v>
      </c>
      <c r="K85" s="6"/>
    </row>
    <row r="86" spans="1:11" x14ac:dyDescent="0.25">
      <c r="A86" t="s">
        <v>608</v>
      </c>
      <c r="B86" t="s">
        <v>153</v>
      </c>
      <c r="C86" t="s">
        <v>208</v>
      </c>
      <c r="D86">
        <v>4335017</v>
      </c>
      <c r="E86">
        <v>43.805</v>
      </c>
      <c r="F86">
        <v>87.575000000000003</v>
      </c>
      <c r="K86" s="6"/>
    </row>
    <row r="87" spans="1:11" x14ac:dyDescent="0.25">
      <c r="A87" t="s">
        <v>609</v>
      </c>
      <c r="B87" t="s">
        <v>153</v>
      </c>
      <c r="C87" t="s">
        <v>205</v>
      </c>
      <c r="D87">
        <v>4422686</v>
      </c>
      <c r="E87">
        <v>25.07</v>
      </c>
      <c r="F87">
        <v>102.68</v>
      </c>
      <c r="K87" s="6"/>
    </row>
    <row r="88" spans="1:11" x14ac:dyDescent="0.25">
      <c r="A88" t="s">
        <v>610</v>
      </c>
      <c r="B88" t="s">
        <v>153</v>
      </c>
      <c r="C88" t="s">
        <v>184</v>
      </c>
      <c r="D88">
        <v>7603271</v>
      </c>
      <c r="E88">
        <v>30.25</v>
      </c>
      <c r="F88">
        <v>120.17</v>
      </c>
      <c r="K88" s="6"/>
    </row>
    <row r="89" spans="1:11" x14ac:dyDescent="0.25">
      <c r="A89" t="s">
        <v>422</v>
      </c>
      <c r="B89" t="s">
        <v>171</v>
      </c>
      <c r="C89" t="s">
        <v>170</v>
      </c>
      <c r="D89">
        <v>10978360</v>
      </c>
      <c r="E89">
        <v>4.5964</v>
      </c>
      <c r="F89">
        <v>-74.083299999999994</v>
      </c>
      <c r="K89" s="6"/>
    </row>
    <row r="90" spans="1:11" x14ac:dyDescent="0.25">
      <c r="A90" t="s">
        <v>423</v>
      </c>
      <c r="B90" t="s">
        <v>361</v>
      </c>
      <c r="C90" t="s">
        <v>32</v>
      </c>
      <c r="D90">
        <v>937580</v>
      </c>
      <c r="E90">
        <v>-4.2591999999999999</v>
      </c>
      <c r="F90">
        <v>15.284700000000001</v>
      </c>
      <c r="K90" s="6"/>
    </row>
    <row r="91" spans="1:11" x14ac:dyDescent="0.25">
      <c r="A91" t="s">
        <v>424</v>
      </c>
      <c r="B91" t="s">
        <v>362</v>
      </c>
      <c r="C91" t="s">
        <v>31</v>
      </c>
      <c r="D91">
        <v>14342439</v>
      </c>
      <c r="E91">
        <v>-4.3296999999999999</v>
      </c>
      <c r="F91">
        <v>15.315</v>
      </c>
      <c r="K91" s="6"/>
    </row>
    <row r="92" spans="1:11" x14ac:dyDescent="0.25">
      <c r="A92" t="s">
        <v>425</v>
      </c>
      <c r="B92" t="s">
        <v>294</v>
      </c>
      <c r="C92" t="s">
        <v>293</v>
      </c>
      <c r="D92">
        <v>1399629</v>
      </c>
      <c r="E92">
        <v>9.9347390000000004</v>
      </c>
      <c r="F92">
        <v>-84.087502000000001</v>
      </c>
      <c r="K92" s="6"/>
    </row>
    <row r="93" spans="1:11" x14ac:dyDescent="0.25">
      <c r="A93" t="s">
        <v>426</v>
      </c>
      <c r="B93" t="s">
        <v>363</v>
      </c>
      <c r="C93" t="s">
        <v>33</v>
      </c>
      <c r="D93">
        <v>5202762</v>
      </c>
      <c r="E93">
        <v>5.32</v>
      </c>
      <c r="F93">
        <v>-4.04</v>
      </c>
      <c r="K93" s="6"/>
    </row>
    <row r="94" spans="1:11" x14ac:dyDescent="0.25">
      <c r="A94" t="s">
        <v>427</v>
      </c>
      <c r="B94" t="s">
        <v>334</v>
      </c>
      <c r="C94" t="s">
        <v>34</v>
      </c>
      <c r="D94">
        <v>684878</v>
      </c>
      <c r="E94">
        <v>45.8</v>
      </c>
      <c r="F94">
        <v>16</v>
      </c>
      <c r="K94" s="6"/>
    </row>
    <row r="95" spans="1:11" x14ac:dyDescent="0.25">
      <c r="A95" t="s">
        <v>428</v>
      </c>
      <c r="B95" t="s">
        <v>258</v>
      </c>
      <c r="C95" t="s">
        <v>35</v>
      </c>
      <c r="D95">
        <v>2140423</v>
      </c>
      <c r="E95">
        <v>23.132000000000001</v>
      </c>
      <c r="F95">
        <v>-82.364199999999997</v>
      </c>
      <c r="K95" s="6"/>
    </row>
    <row r="96" spans="1:11" x14ac:dyDescent="0.25">
      <c r="A96" t="s">
        <v>429</v>
      </c>
      <c r="B96" t="s">
        <v>364</v>
      </c>
      <c r="C96" t="s">
        <v>36</v>
      </c>
      <c r="D96">
        <v>186400</v>
      </c>
      <c r="E96">
        <v>35.166699999999999</v>
      </c>
      <c r="F96">
        <v>33.366599999999998</v>
      </c>
      <c r="K96" s="6"/>
    </row>
    <row r="97" spans="1:11" x14ac:dyDescent="0.25">
      <c r="A97" t="s">
        <v>430</v>
      </c>
      <c r="B97" t="s">
        <v>301</v>
      </c>
      <c r="C97" t="s">
        <v>37</v>
      </c>
      <c r="D97">
        <v>1305737</v>
      </c>
      <c r="E97">
        <v>50.083300000000001</v>
      </c>
      <c r="F97">
        <v>14.465999999999999</v>
      </c>
      <c r="K97" s="6"/>
    </row>
    <row r="98" spans="1:11" x14ac:dyDescent="0.25">
      <c r="A98" t="s">
        <v>431</v>
      </c>
      <c r="B98" t="s">
        <v>298</v>
      </c>
      <c r="C98" t="s">
        <v>38</v>
      </c>
      <c r="D98">
        <v>1346485</v>
      </c>
      <c r="E98">
        <v>55.678600000000003</v>
      </c>
      <c r="F98">
        <v>12.563499999999999</v>
      </c>
      <c r="K98" s="6"/>
    </row>
    <row r="99" spans="1:11" x14ac:dyDescent="0.25">
      <c r="A99" t="s">
        <v>432</v>
      </c>
      <c r="B99" t="s">
        <v>39</v>
      </c>
      <c r="C99" t="s">
        <v>39</v>
      </c>
      <c r="D99">
        <v>576157</v>
      </c>
      <c r="E99">
        <v>11.595000000000001</v>
      </c>
      <c r="F99">
        <v>43.148000000000003</v>
      </c>
      <c r="K99" s="6"/>
    </row>
    <row r="100" spans="1:11" x14ac:dyDescent="0.25">
      <c r="A100" t="s">
        <v>433</v>
      </c>
      <c r="B100" t="s">
        <v>223</v>
      </c>
      <c r="C100" t="s">
        <v>40</v>
      </c>
      <c r="D100">
        <v>3317784</v>
      </c>
      <c r="E100">
        <v>18.470099999999999</v>
      </c>
      <c r="F100">
        <v>-69.900099999999995</v>
      </c>
      <c r="K100" s="6"/>
    </row>
    <row r="101" spans="1:11" x14ac:dyDescent="0.25">
      <c r="A101" t="s">
        <v>434</v>
      </c>
      <c r="B101" t="s">
        <v>230</v>
      </c>
      <c r="C101" t="s">
        <v>42</v>
      </c>
      <c r="D101">
        <v>2994218</v>
      </c>
      <c r="E101">
        <v>-2.2200000000000002</v>
      </c>
      <c r="F101">
        <v>-79.92</v>
      </c>
      <c r="K101" s="6"/>
    </row>
    <row r="102" spans="1:11" x14ac:dyDescent="0.25">
      <c r="A102" t="s">
        <v>435</v>
      </c>
      <c r="B102" t="s">
        <v>157</v>
      </c>
      <c r="C102" t="s">
        <v>43</v>
      </c>
      <c r="D102">
        <v>20900604</v>
      </c>
      <c r="E102">
        <v>30.05</v>
      </c>
      <c r="F102">
        <v>31.25</v>
      </c>
      <c r="K102" s="6"/>
    </row>
    <row r="103" spans="1:11" x14ac:dyDescent="0.25">
      <c r="A103" t="s">
        <v>436</v>
      </c>
      <c r="B103" t="s">
        <v>365</v>
      </c>
      <c r="C103" t="s">
        <v>44</v>
      </c>
      <c r="D103">
        <v>972810</v>
      </c>
      <c r="E103">
        <v>13.71</v>
      </c>
      <c r="F103">
        <v>-89.203000000000003</v>
      </c>
      <c r="K103" s="6"/>
    </row>
    <row r="104" spans="1:11" x14ac:dyDescent="0.25">
      <c r="A104" t="s">
        <v>437</v>
      </c>
      <c r="B104" t="s">
        <v>366</v>
      </c>
      <c r="C104" t="s">
        <v>45</v>
      </c>
      <c r="D104">
        <v>30418</v>
      </c>
      <c r="E104">
        <v>1.87</v>
      </c>
      <c r="F104">
        <v>9.77</v>
      </c>
      <c r="K104" s="6"/>
    </row>
    <row r="105" spans="1:11" x14ac:dyDescent="0.25">
      <c r="A105" t="s">
        <v>438</v>
      </c>
      <c r="B105" t="s">
        <v>320</v>
      </c>
      <c r="C105" t="s">
        <v>46</v>
      </c>
      <c r="D105">
        <v>962985</v>
      </c>
      <c r="E105">
        <v>15.333299999999999</v>
      </c>
      <c r="F105">
        <v>38.933300000000003</v>
      </c>
      <c r="K105" s="6"/>
    </row>
    <row r="106" spans="1:11" x14ac:dyDescent="0.25">
      <c r="A106" t="s">
        <v>439</v>
      </c>
      <c r="B106" t="s">
        <v>367</v>
      </c>
      <c r="C106" t="s">
        <v>391</v>
      </c>
      <c r="D106">
        <v>471608</v>
      </c>
      <c r="E106">
        <v>59.436962000000001</v>
      </c>
      <c r="F106">
        <v>24.753574</v>
      </c>
      <c r="K106" s="6"/>
    </row>
    <row r="107" spans="1:11" x14ac:dyDescent="0.25">
      <c r="A107" t="s">
        <v>440</v>
      </c>
      <c r="B107" t="s">
        <v>348</v>
      </c>
      <c r="C107" t="s">
        <v>347</v>
      </c>
      <c r="D107">
        <v>523914</v>
      </c>
      <c r="E107">
        <v>13.5</v>
      </c>
      <c r="F107">
        <v>39.47</v>
      </c>
      <c r="K107" s="6"/>
    </row>
    <row r="108" spans="1:11" x14ac:dyDescent="0.25">
      <c r="A108" t="s">
        <v>441</v>
      </c>
      <c r="B108" t="s">
        <v>302</v>
      </c>
      <c r="C108" t="s">
        <v>48</v>
      </c>
      <c r="D108">
        <v>1304851</v>
      </c>
      <c r="E108">
        <v>60.175600000000003</v>
      </c>
      <c r="F108">
        <v>24.934100000000001</v>
      </c>
    </row>
    <row r="109" spans="1:11" x14ac:dyDescent="0.25">
      <c r="A109" t="s">
        <v>442</v>
      </c>
      <c r="B109" t="s">
        <v>169</v>
      </c>
      <c r="C109" t="s">
        <v>49</v>
      </c>
      <c r="D109">
        <v>11017230</v>
      </c>
      <c r="E109">
        <v>48.866700000000002</v>
      </c>
      <c r="F109">
        <v>2.3332999999999999</v>
      </c>
    </row>
    <row r="110" spans="1:11" x14ac:dyDescent="0.25">
      <c r="A110" t="s">
        <v>443</v>
      </c>
      <c r="B110" t="s">
        <v>327</v>
      </c>
      <c r="C110" t="s">
        <v>50</v>
      </c>
      <c r="D110">
        <v>834204</v>
      </c>
      <c r="E110">
        <v>0.38540000000000002</v>
      </c>
      <c r="F110">
        <v>9.4580000000000002</v>
      </c>
    </row>
    <row r="111" spans="1:11" x14ac:dyDescent="0.25">
      <c r="A111" t="s">
        <v>444</v>
      </c>
      <c r="B111" t="s">
        <v>368</v>
      </c>
      <c r="C111" t="s">
        <v>51</v>
      </c>
      <c r="D111">
        <v>390000</v>
      </c>
      <c r="E111">
        <v>13.448395</v>
      </c>
      <c r="F111">
        <v>-16.685143</v>
      </c>
    </row>
    <row r="112" spans="1:11" x14ac:dyDescent="0.25">
      <c r="A112" t="s">
        <v>445</v>
      </c>
      <c r="B112" t="s">
        <v>314</v>
      </c>
      <c r="C112" t="s">
        <v>52</v>
      </c>
      <c r="D112">
        <v>1077833</v>
      </c>
      <c r="E112">
        <v>41.725000000000001</v>
      </c>
      <c r="F112">
        <v>44.790799999999997</v>
      </c>
    </row>
    <row r="113" spans="1:6" x14ac:dyDescent="0.25">
      <c r="A113" t="s">
        <v>446</v>
      </c>
      <c r="B113" t="s">
        <v>218</v>
      </c>
      <c r="C113" t="s">
        <v>53</v>
      </c>
      <c r="D113">
        <v>3562038</v>
      </c>
      <c r="E113">
        <v>52.521799999999999</v>
      </c>
      <c r="F113">
        <v>13.4015</v>
      </c>
    </row>
    <row r="114" spans="1:6" x14ac:dyDescent="0.25">
      <c r="A114" t="s">
        <v>447</v>
      </c>
      <c r="B114" t="s">
        <v>220</v>
      </c>
      <c r="C114" t="s">
        <v>54</v>
      </c>
      <c r="D114">
        <v>3348062</v>
      </c>
      <c r="E114">
        <v>6.69</v>
      </c>
      <c r="F114">
        <v>-1.63</v>
      </c>
    </row>
    <row r="115" spans="1:6" x14ac:dyDescent="0.25">
      <c r="A115" t="s">
        <v>448</v>
      </c>
      <c r="B115" t="s">
        <v>226</v>
      </c>
      <c r="C115" t="s">
        <v>55</v>
      </c>
      <c r="D115">
        <v>3153355</v>
      </c>
      <c r="E115">
        <v>37.9833</v>
      </c>
      <c r="F115">
        <v>23.7333</v>
      </c>
    </row>
    <row r="116" spans="1:6" x14ac:dyDescent="0.25">
      <c r="A116" t="s">
        <v>449</v>
      </c>
      <c r="B116" t="s">
        <v>234</v>
      </c>
      <c r="C116" t="s">
        <v>57</v>
      </c>
      <c r="D116">
        <v>2934841</v>
      </c>
      <c r="E116">
        <v>14.6211</v>
      </c>
      <c r="F116">
        <v>-90.527000000000001</v>
      </c>
    </row>
    <row r="117" spans="1:6" x14ac:dyDescent="0.25">
      <c r="A117" t="s">
        <v>450</v>
      </c>
      <c r="B117" t="s">
        <v>263</v>
      </c>
      <c r="C117" t="s">
        <v>58</v>
      </c>
      <c r="D117">
        <v>1938272</v>
      </c>
      <c r="E117">
        <v>9.5314999999999994</v>
      </c>
      <c r="F117">
        <v>-13.680199999999999</v>
      </c>
    </row>
    <row r="118" spans="1:6" x14ac:dyDescent="0.25">
      <c r="A118" t="s">
        <v>451</v>
      </c>
      <c r="B118" t="s">
        <v>369</v>
      </c>
      <c r="C118" t="s">
        <v>59</v>
      </c>
      <c r="D118">
        <v>599714</v>
      </c>
      <c r="E118">
        <v>11.865</v>
      </c>
      <c r="F118">
        <v>-15.5984</v>
      </c>
    </row>
    <row r="119" spans="1:6" x14ac:dyDescent="0.25">
      <c r="A119" t="s">
        <v>452</v>
      </c>
      <c r="B119" t="s">
        <v>370</v>
      </c>
      <c r="C119" t="s">
        <v>60</v>
      </c>
      <c r="D119">
        <v>248500</v>
      </c>
      <c r="E119">
        <v>6.8019999999999996</v>
      </c>
      <c r="F119">
        <v>-58.167000000000002</v>
      </c>
    </row>
    <row r="120" spans="1:6" x14ac:dyDescent="0.25">
      <c r="A120" t="s">
        <v>453</v>
      </c>
      <c r="B120" t="s">
        <v>239</v>
      </c>
      <c r="C120" t="s">
        <v>238</v>
      </c>
      <c r="D120">
        <v>2773553</v>
      </c>
      <c r="E120">
        <v>18.533332999999999</v>
      </c>
      <c r="F120">
        <v>-72.333336000000003</v>
      </c>
    </row>
    <row r="121" spans="1:6" x14ac:dyDescent="0.25">
      <c r="A121" t="s">
        <v>454</v>
      </c>
      <c r="B121" t="s">
        <v>289</v>
      </c>
      <c r="C121" t="s">
        <v>61</v>
      </c>
      <c r="D121">
        <v>1444085</v>
      </c>
      <c r="E121">
        <v>14.102</v>
      </c>
      <c r="F121">
        <v>-87.217500000000001</v>
      </c>
    </row>
    <row r="122" spans="1:6" x14ac:dyDescent="0.25">
      <c r="A122" t="s">
        <v>455</v>
      </c>
      <c r="B122" t="s">
        <v>272</v>
      </c>
      <c r="C122" t="s">
        <v>62</v>
      </c>
      <c r="D122">
        <v>1768073</v>
      </c>
      <c r="E122">
        <v>47.5</v>
      </c>
      <c r="F122">
        <v>19.083300000000001</v>
      </c>
    </row>
    <row r="123" spans="1:6" x14ac:dyDescent="0.25">
      <c r="A123" t="s">
        <v>456</v>
      </c>
      <c r="B123" t="s">
        <v>371</v>
      </c>
      <c r="C123" t="s">
        <v>392</v>
      </c>
      <c r="D123">
        <v>103036</v>
      </c>
      <c r="E123">
        <v>64.150000000000006</v>
      </c>
      <c r="F123">
        <v>-21.95</v>
      </c>
    </row>
    <row r="124" spans="1:6" x14ac:dyDescent="0.25">
      <c r="A124" t="s">
        <v>611</v>
      </c>
      <c r="B124" t="s">
        <v>152</v>
      </c>
      <c r="C124" t="s">
        <v>162</v>
      </c>
      <c r="D124">
        <v>14057991</v>
      </c>
      <c r="E124">
        <v>22.495000000000001</v>
      </c>
      <c r="F124">
        <v>88.324700000000007</v>
      </c>
    </row>
    <row r="125" spans="1:6" x14ac:dyDescent="0.25">
      <c r="A125" t="s">
        <v>612</v>
      </c>
      <c r="B125" t="s">
        <v>152</v>
      </c>
      <c r="C125" t="s">
        <v>313</v>
      </c>
      <c r="D125">
        <v>2381000</v>
      </c>
      <c r="E125">
        <v>26.16</v>
      </c>
      <c r="F125">
        <v>91.77</v>
      </c>
    </row>
    <row r="126" spans="1:6" x14ac:dyDescent="0.25">
      <c r="A126" t="s">
        <v>613</v>
      </c>
      <c r="B126" t="s">
        <v>152</v>
      </c>
      <c r="C126" t="s">
        <v>64</v>
      </c>
      <c r="D126">
        <v>16349831</v>
      </c>
      <c r="E126">
        <v>28.67</v>
      </c>
      <c r="F126">
        <v>77.23</v>
      </c>
    </row>
    <row r="127" spans="1:6" x14ac:dyDescent="0.25">
      <c r="A127" t="s">
        <v>614</v>
      </c>
      <c r="B127" t="s">
        <v>152</v>
      </c>
      <c r="C127" t="s">
        <v>168</v>
      </c>
      <c r="D127">
        <v>8520435</v>
      </c>
      <c r="E127">
        <v>12.972441999999999</v>
      </c>
      <c r="F127">
        <v>77.580642999999995</v>
      </c>
    </row>
    <row r="128" spans="1:6" x14ac:dyDescent="0.25">
      <c r="A128" t="s">
        <v>615</v>
      </c>
      <c r="B128" t="s">
        <v>152</v>
      </c>
      <c r="C128" t="s">
        <v>63</v>
      </c>
      <c r="D128">
        <v>18394912</v>
      </c>
      <c r="E128">
        <v>19.016999999999999</v>
      </c>
      <c r="F128">
        <v>72.856999999999999</v>
      </c>
    </row>
    <row r="129" spans="1:6" x14ac:dyDescent="0.25">
      <c r="A129" t="s">
        <v>457</v>
      </c>
      <c r="B129" t="s">
        <v>172</v>
      </c>
      <c r="C129" t="s">
        <v>65</v>
      </c>
      <c r="D129">
        <v>10770487</v>
      </c>
      <c r="E129">
        <v>-6.1744000000000003</v>
      </c>
      <c r="F129">
        <v>106.82940000000001</v>
      </c>
    </row>
    <row r="130" spans="1:6" x14ac:dyDescent="0.25">
      <c r="A130" t="s">
        <v>458</v>
      </c>
      <c r="B130" t="s">
        <v>178</v>
      </c>
      <c r="C130" t="s">
        <v>66</v>
      </c>
      <c r="D130">
        <v>9134708</v>
      </c>
      <c r="E130">
        <v>35.671900000000001</v>
      </c>
      <c r="F130">
        <v>51.424300000000002</v>
      </c>
    </row>
    <row r="131" spans="1:6" x14ac:dyDescent="0.25">
      <c r="A131" t="s">
        <v>459</v>
      </c>
      <c r="B131" t="s">
        <v>188</v>
      </c>
      <c r="C131" t="s">
        <v>67</v>
      </c>
      <c r="D131">
        <v>7144260</v>
      </c>
      <c r="E131">
        <v>33.3386</v>
      </c>
      <c r="F131">
        <v>44.393900000000002</v>
      </c>
    </row>
    <row r="132" spans="1:6" x14ac:dyDescent="0.25">
      <c r="A132" t="s">
        <v>460</v>
      </c>
      <c r="B132" t="s">
        <v>306</v>
      </c>
      <c r="C132" t="s">
        <v>68</v>
      </c>
      <c r="D132">
        <v>1228179</v>
      </c>
      <c r="E132">
        <v>53.333100000000002</v>
      </c>
      <c r="F132">
        <v>-6.2488999999999999</v>
      </c>
    </row>
    <row r="133" spans="1:6" x14ac:dyDescent="0.25">
      <c r="A133" t="s">
        <v>461</v>
      </c>
      <c r="B133" t="s">
        <v>372</v>
      </c>
      <c r="C133" t="s">
        <v>678</v>
      </c>
      <c r="D133">
        <v>4181479</v>
      </c>
      <c r="E133">
        <v>32.08</v>
      </c>
      <c r="F133">
        <v>34.770000000000003</v>
      </c>
    </row>
    <row r="134" spans="1:6" x14ac:dyDescent="0.25">
      <c r="A134" t="s">
        <v>462</v>
      </c>
      <c r="B134" t="s">
        <v>209</v>
      </c>
      <c r="C134" t="s">
        <v>69</v>
      </c>
      <c r="D134">
        <v>4257056</v>
      </c>
      <c r="E134">
        <v>41.896000000000001</v>
      </c>
      <c r="F134">
        <v>12.4833</v>
      </c>
    </row>
    <row r="135" spans="1:6" x14ac:dyDescent="0.25">
      <c r="A135" t="s">
        <v>463</v>
      </c>
      <c r="B135" t="s">
        <v>344</v>
      </c>
      <c r="C135" t="s">
        <v>70</v>
      </c>
      <c r="D135">
        <v>590940</v>
      </c>
      <c r="E135">
        <v>17.9771</v>
      </c>
      <c r="F135">
        <v>-76.767399999999995</v>
      </c>
    </row>
    <row r="136" spans="1:6" x14ac:dyDescent="0.25">
      <c r="A136" t="s">
        <v>616</v>
      </c>
      <c r="B136" t="s">
        <v>151</v>
      </c>
      <c r="C136" t="s">
        <v>72</v>
      </c>
      <c r="D136">
        <v>2670000</v>
      </c>
      <c r="E136">
        <v>34.75</v>
      </c>
      <c r="F136">
        <v>135.46010000000001</v>
      </c>
    </row>
    <row r="137" spans="1:6" x14ac:dyDescent="0.25">
      <c r="A137" t="s">
        <v>617</v>
      </c>
      <c r="B137" t="s">
        <v>151</v>
      </c>
      <c r="C137" t="s">
        <v>242</v>
      </c>
      <c r="D137">
        <v>1906000</v>
      </c>
      <c r="E137">
        <v>43.075000000000003</v>
      </c>
      <c r="F137">
        <v>141.34</v>
      </c>
    </row>
    <row r="138" spans="1:6" x14ac:dyDescent="0.25">
      <c r="A138" t="s">
        <v>618</v>
      </c>
      <c r="B138" t="s">
        <v>151</v>
      </c>
      <c r="C138" t="s">
        <v>198</v>
      </c>
      <c r="D138">
        <v>1482000</v>
      </c>
      <c r="E138">
        <v>33.594999999999999</v>
      </c>
      <c r="F138">
        <v>130.41</v>
      </c>
    </row>
    <row r="139" spans="1:6" x14ac:dyDescent="0.25">
      <c r="A139" t="s">
        <v>619</v>
      </c>
      <c r="B139" t="s">
        <v>151</v>
      </c>
      <c r="C139" t="s">
        <v>659</v>
      </c>
      <c r="D139">
        <v>317405</v>
      </c>
      <c r="E139">
        <v>26.2072</v>
      </c>
      <c r="F139">
        <v>127.673</v>
      </c>
    </row>
    <row r="140" spans="1:6" x14ac:dyDescent="0.25">
      <c r="A140" t="s">
        <v>620</v>
      </c>
      <c r="B140" t="s">
        <v>151</v>
      </c>
      <c r="C140" t="s">
        <v>351</v>
      </c>
      <c r="D140">
        <v>514865</v>
      </c>
      <c r="E140">
        <v>33.845500000000001</v>
      </c>
      <c r="F140">
        <v>132.76580000000001</v>
      </c>
    </row>
    <row r="141" spans="1:6" x14ac:dyDescent="0.25">
      <c r="A141" t="s">
        <v>621</v>
      </c>
      <c r="B141" t="s">
        <v>151</v>
      </c>
      <c r="C141" t="s">
        <v>71</v>
      </c>
      <c r="D141">
        <v>8956000</v>
      </c>
      <c r="E141">
        <v>35.685000000000002</v>
      </c>
      <c r="F141">
        <v>139.75139999999999</v>
      </c>
    </row>
    <row r="142" spans="1:6" x14ac:dyDescent="0.25">
      <c r="A142" t="s">
        <v>464</v>
      </c>
      <c r="B142" t="s">
        <v>257</v>
      </c>
      <c r="C142" t="s">
        <v>73</v>
      </c>
      <c r="D142">
        <v>2148293</v>
      </c>
      <c r="E142">
        <v>31.95</v>
      </c>
      <c r="F142">
        <v>35.933300000000003</v>
      </c>
    </row>
    <row r="143" spans="1:6" x14ac:dyDescent="0.25">
      <c r="A143" t="s">
        <v>465</v>
      </c>
      <c r="B143" t="s">
        <v>265</v>
      </c>
      <c r="C143" t="s">
        <v>74</v>
      </c>
      <c r="D143">
        <v>1895742</v>
      </c>
      <c r="E143">
        <v>43.325000000000003</v>
      </c>
      <c r="F143">
        <v>76.915000000000006</v>
      </c>
    </row>
    <row r="144" spans="1:6" x14ac:dyDescent="0.25">
      <c r="A144" t="s">
        <v>466</v>
      </c>
      <c r="B144" t="s">
        <v>202</v>
      </c>
      <c r="C144" t="s">
        <v>75</v>
      </c>
      <c r="D144">
        <v>4734881</v>
      </c>
      <c r="E144">
        <v>-1.2833000000000001</v>
      </c>
      <c r="F144">
        <v>36.816699999999997</v>
      </c>
    </row>
    <row r="145" spans="1:6" x14ac:dyDescent="0.25">
      <c r="A145" t="s">
        <v>467</v>
      </c>
      <c r="B145" t="s">
        <v>228</v>
      </c>
      <c r="C145" t="s">
        <v>78</v>
      </c>
      <c r="D145">
        <v>3114553</v>
      </c>
      <c r="E145">
        <v>29.369700000000002</v>
      </c>
      <c r="F145">
        <v>47.978299999999997</v>
      </c>
    </row>
    <row r="146" spans="1:6" x14ac:dyDescent="0.25">
      <c r="A146" t="s">
        <v>468</v>
      </c>
      <c r="B146" t="s">
        <v>318</v>
      </c>
      <c r="C146" t="s">
        <v>79</v>
      </c>
      <c r="D146">
        <v>1038429</v>
      </c>
      <c r="E146">
        <v>42.873100000000001</v>
      </c>
      <c r="F146">
        <v>74.5852</v>
      </c>
    </row>
    <row r="147" spans="1:6" x14ac:dyDescent="0.25">
      <c r="A147" t="s">
        <v>469</v>
      </c>
      <c r="B147" t="s">
        <v>335</v>
      </c>
      <c r="C147" t="s">
        <v>80</v>
      </c>
      <c r="D147">
        <v>682542</v>
      </c>
      <c r="E147">
        <v>17.966699999999999</v>
      </c>
      <c r="F147">
        <v>102.6</v>
      </c>
    </row>
    <row r="148" spans="1:6" x14ac:dyDescent="0.25">
      <c r="A148" t="s">
        <v>470</v>
      </c>
      <c r="B148" t="s">
        <v>341</v>
      </c>
      <c r="C148" t="s">
        <v>81</v>
      </c>
      <c r="D148">
        <v>630692</v>
      </c>
      <c r="E148">
        <v>56.95</v>
      </c>
      <c r="F148">
        <v>24.1</v>
      </c>
    </row>
    <row r="149" spans="1:6" x14ac:dyDescent="0.25">
      <c r="A149" t="s">
        <v>471</v>
      </c>
      <c r="B149" t="s">
        <v>246</v>
      </c>
      <c r="C149" t="s">
        <v>82</v>
      </c>
      <c r="D149">
        <v>2424425</v>
      </c>
      <c r="E149">
        <v>33.872</v>
      </c>
      <c r="F149">
        <v>35.509700000000002</v>
      </c>
    </row>
    <row r="150" spans="1:6" x14ac:dyDescent="0.25">
      <c r="A150" t="s">
        <v>472</v>
      </c>
      <c r="B150" t="s">
        <v>373</v>
      </c>
      <c r="C150" t="s">
        <v>84</v>
      </c>
      <c r="D150">
        <v>179000</v>
      </c>
      <c r="E150">
        <v>-29.316700000000001</v>
      </c>
      <c r="F150">
        <v>27.4833</v>
      </c>
    </row>
    <row r="151" spans="1:6" x14ac:dyDescent="0.25">
      <c r="A151" t="s">
        <v>473</v>
      </c>
      <c r="B151" t="s">
        <v>287</v>
      </c>
      <c r="C151" t="s">
        <v>85</v>
      </c>
      <c r="D151">
        <v>1517235</v>
      </c>
      <c r="E151">
        <v>6.3106</v>
      </c>
      <c r="F151">
        <v>-10.8048</v>
      </c>
    </row>
    <row r="152" spans="1:6" x14ac:dyDescent="0.25">
      <c r="A152" t="s">
        <v>474</v>
      </c>
      <c r="B152" t="s">
        <v>308</v>
      </c>
      <c r="C152" t="s">
        <v>83</v>
      </c>
      <c r="D152">
        <v>1165085</v>
      </c>
      <c r="E152">
        <v>32.892499999999998</v>
      </c>
      <c r="F152">
        <v>13.18</v>
      </c>
    </row>
    <row r="153" spans="1:6" x14ac:dyDescent="0.25">
      <c r="A153" t="s">
        <v>475</v>
      </c>
      <c r="B153" t="s">
        <v>374</v>
      </c>
      <c r="C153" t="s">
        <v>86</v>
      </c>
      <c r="D153">
        <v>590100</v>
      </c>
      <c r="E153">
        <v>54.683399999999999</v>
      </c>
      <c r="F153">
        <v>25.316600000000001</v>
      </c>
    </row>
    <row r="154" spans="1:6" x14ac:dyDescent="0.25">
      <c r="A154" t="s">
        <v>476</v>
      </c>
      <c r="B154" t="s">
        <v>375</v>
      </c>
      <c r="C154" t="s">
        <v>87</v>
      </c>
      <c r="D154">
        <v>75622</v>
      </c>
      <c r="E154">
        <v>49.611621999999997</v>
      </c>
      <c r="F154">
        <v>6.1319350000000004</v>
      </c>
    </row>
    <row r="155" spans="1:6" x14ac:dyDescent="0.25">
      <c r="A155" t="s">
        <v>477</v>
      </c>
      <c r="B155" t="s">
        <v>376</v>
      </c>
      <c r="C155" t="s">
        <v>106</v>
      </c>
      <c r="D155">
        <v>630817</v>
      </c>
      <c r="E155">
        <v>42</v>
      </c>
      <c r="F155">
        <v>21.433499999999999</v>
      </c>
    </row>
    <row r="156" spans="1:6" x14ac:dyDescent="0.25">
      <c r="A156" t="s">
        <v>478</v>
      </c>
      <c r="B156" t="s">
        <v>219</v>
      </c>
      <c r="C156" t="s">
        <v>88</v>
      </c>
      <c r="D156">
        <v>3368585</v>
      </c>
      <c r="E156">
        <v>-18.916599999999999</v>
      </c>
      <c r="F156">
        <v>47.516599999999997</v>
      </c>
    </row>
    <row r="157" spans="1:6" x14ac:dyDescent="0.25">
      <c r="A157" t="s">
        <v>479</v>
      </c>
      <c r="B157" t="s">
        <v>312</v>
      </c>
      <c r="C157" t="s">
        <v>89</v>
      </c>
      <c r="D157">
        <v>1121720</v>
      </c>
      <c r="E157">
        <v>-13.9833</v>
      </c>
      <c r="F157">
        <v>33.783299999999997</v>
      </c>
    </row>
    <row r="158" spans="1:6" x14ac:dyDescent="0.25">
      <c r="A158" t="s">
        <v>480</v>
      </c>
      <c r="B158" t="s">
        <v>183</v>
      </c>
      <c r="C158" t="s">
        <v>90</v>
      </c>
      <c r="D158">
        <v>7996830</v>
      </c>
      <c r="E158">
        <v>3.1667000000000001</v>
      </c>
      <c r="F158">
        <v>101.7</v>
      </c>
    </row>
    <row r="159" spans="1:6" x14ac:dyDescent="0.25">
      <c r="A159" t="s">
        <v>481</v>
      </c>
      <c r="B159" t="s">
        <v>243</v>
      </c>
      <c r="C159" t="s">
        <v>91</v>
      </c>
      <c r="D159">
        <v>2617686</v>
      </c>
      <c r="E159">
        <v>12.65</v>
      </c>
      <c r="F159">
        <v>-8</v>
      </c>
    </row>
    <row r="160" spans="1:6" x14ac:dyDescent="0.25">
      <c r="A160" t="s">
        <v>482</v>
      </c>
      <c r="B160" t="s">
        <v>377</v>
      </c>
      <c r="C160" t="s">
        <v>92</v>
      </c>
      <c r="D160">
        <v>9183</v>
      </c>
      <c r="E160">
        <v>35.899700000000003</v>
      </c>
      <c r="F160">
        <v>14.514699999999999</v>
      </c>
    </row>
    <row r="161" spans="1:6" x14ac:dyDescent="0.25">
      <c r="A161" t="s">
        <v>483</v>
      </c>
      <c r="B161" t="s">
        <v>300</v>
      </c>
      <c r="C161" t="s">
        <v>93</v>
      </c>
      <c r="D161">
        <v>1314636</v>
      </c>
      <c r="E161">
        <v>18.086400000000001</v>
      </c>
      <c r="F161">
        <v>-15.975300000000001</v>
      </c>
    </row>
    <row r="162" spans="1:6" x14ac:dyDescent="0.25">
      <c r="A162" t="s">
        <v>484</v>
      </c>
      <c r="B162" t="s">
        <v>155</v>
      </c>
      <c r="C162" t="s">
        <v>94</v>
      </c>
      <c r="D162">
        <v>21782378</v>
      </c>
      <c r="E162">
        <v>19.442399999999999</v>
      </c>
      <c r="F162">
        <v>-99.131</v>
      </c>
    </row>
    <row r="163" spans="1:6" x14ac:dyDescent="0.25">
      <c r="A163" t="s">
        <v>485</v>
      </c>
      <c r="B163" t="s">
        <v>378</v>
      </c>
      <c r="C163" t="s">
        <v>393</v>
      </c>
      <c r="D163">
        <v>676700</v>
      </c>
      <c r="E163">
        <v>47.005000000000003</v>
      </c>
      <c r="F163">
        <v>28.857700000000001</v>
      </c>
    </row>
    <row r="164" spans="1:6" x14ac:dyDescent="0.25">
      <c r="A164" t="s">
        <v>486</v>
      </c>
      <c r="B164" t="s">
        <v>379</v>
      </c>
      <c r="C164" t="s">
        <v>95</v>
      </c>
      <c r="D164">
        <v>619000</v>
      </c>
      <c r="E164">
        <v>47.916699999999999</v>
      </c>
      <c r="F164">
        <v>106.9166</v>
      </c>
    </row>
    <row r="165" spans="1:6" x14ac:dyDescent="0.25">
      <c r="A165" t="s">
        <v>487</v>
      </c>
      <c r="B165" t="s">
        <v>380</v>
      </c>
      <c r="C165" t="s">
        <v>394</v>
      </c>
      <c r="D165">
        <v>185937</v>
      </c>
      <c r="E165">
        <v>42.442574</v>
      </c>
      <c r="F165">
        <v>19.268646</v>
      </c>
    </row>
    <row r="166" spans="1:6" x14ac:dyDescent="0.25">
      <c r="A166" t="s">
        <v>488</v>
      </c>
      <c r="B166" t="s">
        <v>215</v>
      </c>
      <c r="C166" t="s">
        <v>96</v>
      </c>
      <c r="D166">
        <v>3752357</v>
      </c>
      <c r="E166">
        <v>33.6</v>
      </c>
      <c r="F166">
        <v>-7.6163999999999996</v>
      </c>
    </row>
    <row r="167" spans="1:6" x14ac:dyDescent="0.25">
      <c r="A167" t="s">
        <v>489</v>
      </c>
      <c r="B167" t="s">
        <v>276</v>
      </c>
      <c r="C167" t="s">
        <v>97</v>
      </c>
      <c r="D167">
        <v>1705886</v>
      </c>
      <c r="E167">
        <v>-25.9696</v>
      </c>
      <c r="F167">
        <v>32.46</v>
      </c>
    </row>
    <row r="168" spans="1:6" x14ac:dyDescent="0.25">
      <c r="A168" t="s">
        <v>490</v>
      </c>
      <c r="B168" t="s">
        <v>199</v>
      </c>
      <c r="C168" t="s">
        <v>98</v>
      </c>
      <c r="D168">
        <v>5331800</v>
      </c>
      <c r="E168">
        <v>16.871310999999999</v>
      </c>
      <c r="F168">
        <v>96.199378999999993</v>
      </c>
    </row>
    <row r="169" spans="1:6" x14ac:dyDescent="0.25">
      <c r="A169" t="s">
        <v>491</v>
      </c>
      <c r="B169" t="s">
        <v>381</v>
      </c>
      <c r="C169" t="s">
        <v>99</v>
      </c>
      <c r="D169">
        <v>325858</v>
      </c>
      <c r="E169">
        <v>-22.57</v>
      </c>
      <c r="F169">
        <v>17.083500000000001</v>
      </c>
    </row>
    <row r="170" spans="1:6" x14ac:dyDescent="0.25">
      <c r="A170" t="s">
        <v>492</v>
      </c>
      <c r="B170" t="s">
        <v>291</v>
      </c>
      <c r="C170" t="s">
        <v>100</v>
      </c>
      <c r="D170">
        <v>1423515</v>
      </c>
      <c r="E170">
        <v>27.716699999999999</v>
      </c>
      <c r="F170">
        <v>85.316599999999994</v>
      </c>
    </row>
    <row r="171" spans="1:6" x14ac:dyDescent="0.25">
      <c r="A171" t="s">
        <v>493</v>
      </c>
      <c r="B171" t="s">
        <v>310</v>
      </c>
      <c r="C171" t="s">
        <v>101</v>
      </c>
      <c r="D171">
        <v>1148972</v>
      </c>
      <c r="E171">
        <v>52.35</v>
      </c>
      <c r="F171">
        <v>4.9165999999999999</v>
      </c>
    </row>
    <row r="172" spans="1:6" x14ac:dyDescent="0.25">
      <c r="A172" t="s">
        <v>494</v>
      </c>
      <c r="B172" t="s">
        <v>280</v>
      </c>
      <c r="C172" t="s">
        <v>102</v>
      </c>
      <c r="D172">
        <v>1606564</v>
      </c>
      <c r="E172">
        <v>-36.848100000000002</v>
      </c>
      <c r="F172">
        <v>174.76300000000001</v>
      </c>
    </row>
    <row r="173" spans="1:6" x14ac:dyDescent="0.25">
      <c r="A173" t="s">
        <v>495</v>
      </c>
      <c r="B173" t="s">
        <v>315</v>
      </c>
      <c r="C173" t="s">
        <v>103</v>
      </c>
      <c r="D173">
        <v>1063698</v>
      </c>
      <c r="E173">
        <v>12.153</v>
      </c>
      <c r="F173">
        <v>-86.268500000000003</v>
      </c>
    </row>
    <row r="174" spans="1:6" x14ac:dyDescent="0.25">
      <c r="A174" t="s">
        <v>496</v>
      </c>
      <c r="B174" t="s">
        <v>303</v>
      </c>
      <c r="C174" t="s">
        <v>104</v>
      </c>
      <c r="D174">
        <v>1291848</v>
      </c>
      <c r="E174">
        <v>13.5167</v>
      </c>
      <c r="F174">
        <v>2.1166999999999998</v>
      </c>
    </row>
    <row r="175" spans="1:6" x14ac:dyDescent="0.25">
      <c r="A175" t="s">
        <v>497</v>
      </c>
      <c r="B175" t="s">
        <v>163</v>
      </c>
      <c r="C175" t="s">
        <v>105</v>
      </c>
      <c r="D175">
        <v>14368332</v>
      </c>
      <c r="E175">
        <v>6.4432999999999998</v>
      </c>
      <c r="F175">
        <v>3.3915000000000002</v>
      </c>
    </row>
    <row r="176" spans="1:6" x14ac:dyDescent="0.25">
      <c r="A176" t="s">
        <v>498</v>
      </c>
      <c r="B176" t="s">
        <v>339</v>
      </c>
      <c r="C176" t="s">
        <v>76</v>
      </c>
      <c r="D176">
        <v>642447</v>
      </c>
      <c r="E176">
        <v>39.019399999999997</v>
      </c>
      <c r="F176">
        <v>125.7547</v>
      </c>
    </row>
    <row r="177" spans="1:6" x14ac:dyDescent="0.25">
      <c r="A177" t="s">
        <v>499</v>
      </c>
      <c r="B177" t="s">
        <v>317</v>
      </c>
      <c r="C177" t="s">
        <v>107</v>
      </c>
      <c r="D177">
        <v>1041377</v>
      </c>
      <c r="E177">
        <v>59.916699999999999</v>
      </c>
      <c r="F177">
        <v>10.75</v>
      </c>
    </row>
    <row r="178" spans="1:6" x14ac:dyDescent="0.25">
      <c r="A178" t="s">
        <v>500</v>
      </c>
      <c r="B178" t="s">
        <v>283</v>
      </c>
      <c r="C178" t="s">
        <v>108</v>
      </c>
      <c r="D178">
        <v>1549729</v>
      </c>
      <c r="E178">
        <v>23.613299999999999</v>
      </c>
      <c r="F178">
        <v>58.593299999999999</v>
      </c>
    </row>
    <row r="179" spans="1:6" x14ac:dyDescent="0.25">
      <c r="A179" t="s">
        <v>501</v>
      </c>
      <c r="B179" t="s">
        <v>158</v>
      </c>
      <c r="C179" t="s">
        <v>109</v>
      </c>
      <c r="D179">
        <v>16093786</v>
      </c>
      <c r="E179">
        <v>24.87</v>
      </c>
      <c r="F179">
        <v>66.989999999999995</v>
      </c>
    </row>
    <row r="180" spans="1:6" x14ac:dyDescent="0.25">
      <c r="A180" t="s">
        <v>502</v>
      </c>
      <c r="B180" t="s">
        <v>267</v>
      </c>
      <c r="C180" t="s">
        <v>110</v>
      </c>
      <c r="D180">
        <v>1860291</v>
      </c>
      <c r="E180">
        <v>8.968</v>
      </c>
      <c r="F180">
        <v>-79.533000000000001</v>
      </c>
    </row>
    <row r="181" spans="1:6" x14ac:dyDescent="0.25">
      <c r="A181" t="s">
        <v>503</v>
      </c>
      <c r="B181" t="s">
        <v>382</v>
      </c>
      <c r="C181" t="s">
        <v>111</v>
      </c>
      <c r="D181">
        <v>364125</v>
      </c>
      <c r="E181">
        <v>-9.4647000000000006</v>
      </c>
      <c r="F181">
        <v>147.1925</v>
      </c>
    </row>
    <row r="182" spans="1:6" x14ac:dyDescent="0.25">
      <c r="A182" t="s">
        <v>504</v>
      </c>
      <c r="B182" t="s">
        <v>222</v>
      </c>
      <c r="C182" t="s">
        <v>221</v>
      </c>
      <c r="D182">
        <v>3336562</v>
      </c>
      <c r="E182">
        <v>-25.296399999999998</v>
      </c>
      <c r="F182">
        <v>-57.641500000000001</v>
      </c>
    </row>
    <row r="183" spans="1:6" x14ac:dyDescent="0.25">
      <c r="A183" t="s">
        <v>505</v>
      </c>
      <c r="B183" t="s">
        <v>173</v>
      </c>
      <c r="C183" t="s">
        <v>112</v>
      </c>
      <c r="D183">
        <v>10719188</v>
      </c>
      <c r="E183">
        <v>-12.048</v>
      </c>
      <c r="F183">
        <v>-77.0501</v>
      </c>
    </row>
    <row r="184" spans="1:6" x14ac:dyDescent="0.25">
      <c r="A184" t="s">
        <v>506</v>
      </c>
      <c r="B184" t="s">
        <v>164</v>
      </c>
      <c r="C184" t="s">
        <v>113</v>
      </c>
      <c r="D184">
        <v>13923452</v>
      </c>
      <c r="E184">
        <v>14.604200000000001</v>
      </c>
      <c r="F184">
        <v>120.98220000000001</v>
      </c>
    </row>
    <row r="185" spans="1:6" x14ac:dyDescent="0.25">
      <c r="A185" t="s">
        <v>507</v>
      </c>
      <c r="B185" t="s">
        <v>271</v>
      </c>
      <c r="C185" t="s">
        <v>114</v>
      </c>
      <c r="D185">
        <v>1783251</v>
      </c>
      <c r="E185">
        <v>52.25</v>
      </c>
      <c r="F185">
        <v>21</v>
      </c>
    </row>
    <row r="186" spans="1:6" x14ac:dyDescent="0.25">
      <c r="A186" t="s">
        <v>508</v>
      </c>
      <c r="B186" t="s">
        <v>233</v>
      </c>
      <c r="C186" t="s">
        <v>115</v>
      </c>
      <c r="D186">
        <v>2956879</v>
      </c>
      <c r="E186">
        <v>38.722700000000003</v>
      </c>
      <c r="F186">
        <v>-9.1448999999999998</v>
      </c>
    </row>
    <row r="187" spans="1:6" x14ac:dyDescent="0.25">
      <c r="A187" t="s">
        <v>509</v>
      </c>
      <c r="B187" t="s">
        <v>332</v>
      </c>
      <c r="C187" t="s">
        <v>331</v>
      </c>
      <c r="D187">
        <v>737903</v>
      </c>
      <c r="E187">
        <v>25.291899999999998</v>
      </c>
      <c r="F187">
        <v>51.424399999999999</v>
      </c>
    </row>
    <row r="188" spans="1:6" x14ac:dyDescent="0.25">
      <c r="A188" t="s">
        <v>510</v>
      </c>
      <c r="B188" t="s">
        <v>270</v>
      </c>
      <c r="C188" t="s">
        <v>117</v>
      </c>
      <c r="D188">
        <v>1803247</v>
      </c>
      <c r="E188">
        <v>44.433399999999999</v>
      </c>
      <c r="F188">
        <v>26.099900000000002</v>
      </c>
    </row>
    <row r="189" spans="1:6" x14ac:dyDescent="0.25">
      <c r="A189" t="s">
        <v>622</v>
      </c>
      <c r="B189" t="s">
        <v>167</v>
      </c>
      <c r="C189" t="s">
        <v>118</v>
      </c>
      <c r="D189">
        <v>12615279</v>
      </c>
      <c r="E189">
        <v>55.752200000000002</v>
      </c>
      <c r="F189">
        <v>37.615499999999997</v>
      </c>
    </row>
    <row r="190" spans="1:6" x14ac:dyDescent="0.25">
      <c r="A190" t="s">
        <v>623</v>
      </c>
      <c r="B190" t="s">
        <v>167</v>
      </c>
      <c r="C190" t="s">
        <v>342</v>
      </c>
      <c r="D190">
        <v>633144</v>
      </c>
      <c r="E190">
        <v>43.13</v>
      </c>
      <c r="F190">
        <v>131.91</v>
      </c>
    </row>
    <row r="191" spans="1:6" x14ac:dyDescent="0.25">
      <c r="A191" t="s">
        <v>624</v>
      </c>
      <c r="B191" t="s">
        <v>167</v>
      </c>
      <c r="C191" t="s">
        <v>305</v>
      </c>
      <c r="D191">
        <v>1251969</v>
      </c>
      <c r="E191">
        <v>55.749899999999997</v>
      </c>
      <c r="F191">
        <v>49.126300000000001</v>
      </c>
    </row>
    <row r="192" spans="1:6" x14ac:dyDescent="0.25">
      <c r="A192" t="s">
        <v>625</v>
      </c>
      <c r="B192" t="s">
        <v>167</v>
      </c>
      <c r="C192" t="s">
        <v>119</v>
      </c>
      <c r="D192">
        <v>5383890</v>
      </c>
      <c r="E192">
        <v>59.939</v>
      </c>
      <c r="F192">
        <v>30.315999999999999</v>
      </c>
    </row>
    <row r="193" spans="1:6" x14ac:dyDescent="0.25">
      <c r="A193" t="s">
        <v>626</v>
      </c>
      <c r="B193" t="s">
        <v>167</v>
      </c>
      <c r="C193" t="s">
        <v>277</v>
      </c>
      <c r="D193">
        <v>1618039</v>
      </c>
      <c r="E193">
        <v>55.03</v>
      </c>
      <c r="F193">
        <v>82.96</v>
      </c>
    </row>
    <row r="194" spans="1:6" x14ac:dyDescent="0.25">
      <c r="A194" t="s">
        <v>627</v>
      </c>
      <c r="B194" t="s">
        <v>167</v>
      </c>
      <c r="C194" t="s">
        <v>660</v>
      </c>
      <c r="D194">
        <v>1093307</v>
      </c>
      <c r="E194">
        <v>47.2346</v>
      </c>
      <c r="F194">
        <v>39.712699999999998</v>
      </c>
    </row>
    <row r="195" spans="1:6" x14ac:dyDescent="0.25">
      <c r="A195" t="s">
        <v>628</v>
      </c>
      <c r="B195" t="s">
        <v>167</v>
      </c>
      <c r="C195" t="s">
        <v>288</v>
      </c>
      <c r="D195">
        <v>1515832</v>
      </c>
      <c r="E195">
        <v>56.85</v>
      </c>
      <c r="F195">
        <v>60.6</v>
      </c>
    </row>
    <row r="196" spans="1:6" x14ac:dyDescent="0.25">
      <c r="A196" t="s">
        <v>511</v>
      </c>
      <c r="B196" t="s">
        <v>311</v>
      </c>
      <c r="C196" t="s">
        <v>120</v>
      </c>
      <c r="D196">
        <v>1132101</v>
      </c>
      <c r="E196">
        <v>-1.9536</v>
      </c>
      <c r="F196">
        <v>30.060500000000001</v>
      </c>
    </row>
    <row r="197" spans="1:6" x14ac:dyDescent="0.25">
      <c r="A197" t="s">
        <v>512</v>
      </c>
      <c r="B197" t="s">
        <v>186</v>
      </c>
      <c r="C197" t="s">
        <v>121</v>
      </c>
      <c r="D197">
        <v>7231447</v>
      </c>
      <c r="E197">
        <v>24.640799999999999</v>
      </c>
      <c r="F197">
        <v>46.7727</v>
      </c>
    </row>
    <row r="198" spans="1:6" x14ac:dyDescent="0.25">
      <c r="A198" t="s">
        <v>513</v>
      </c>
      <c r="B198" t="s">
        <v>227</v>
      </c>
      <c r="C198" t="s">
        <v>122</v>
      </c>
      <c r="D198">
        <v>3140442</v>
      </c>
      <c r="E198">
        <v>14.7158</v>
      </c>
      <c r="F198">
        <v>-17.473099999999999</v>
      </c>
    </row>
    <row r="199" spans="1:6" x14ac:dyDescent="0.25">
      <c r="A199" t="s">
        <v>514</v>
      </c>
      <c r="B199" t="s">
        <v>295</v>
      </c>
      <c r="C199" t="s">
        <v>123</v>
      </c>
      <c r="D199">
        <v>1397939</v>
      </c>
      <c r="E199">
        <v>44.818600000000004</v>
      </c>
      <c r="F199">
        <v>20.468</v>
      </c>
    </row>
    <row r="200" spans="1:6" x14ac:dyDescent="0.25">
      <c r="A200" t="s">
        <v>515</v>
      </c>
      <c r="B200" t="s">
        <v>307</v>
      </c>
      <c r="C200" t="s">
        <v>124</v>
      </c>
      <c r="D200">
        <v>1201900</v>
      </c>
      <c r="E200">
        <v>8.4700000000000006</v>
      </c>
      <c r="F200">
        <v>-13.2342</v>
      </c>
    </row>
    <row r="201" spans="1:6" x14ac:dyDescent="0.25">
      <c r="A201" t="s">
        <v>516</v>
      </c>
      <c r="B201" t="s">
        <v>125</v>
      </c>
      <c r="C201" t="s">
        <v>125</v>
      </c>
      <c r="D201">
        <v>5935053</v>
      </c>
      <c r="E201">
        <v>1.2929999999999999</v>
      </c>
      <c r="F201">
        <v>103.8558</v>
      </c>
    </row>
    <row r="202" spans="1:6" x14ac:dyDescent="0.25">
      <c r="A202" t="s">
        <v>517</v>
      </c>
      <c r="B202" t="s">
        <v>383</v>
      </c>
      <c r="C202" t="s">
        <v>126</v>
      </c>
      <c r="D202">
        <v>424428</v>
      </c>
      <c r="E202">
        <v>48.15</v>
      </c>
      <c r="F202">
        <v>17.117000000000001</v>
      </c>
    </row>
    <row r="203" spans="1:6" x14ac:dyDescent="0.25">
      <c r="A203" t="s">
        <v>518</v>
      </c>
      <c r="B203" t="s">
        <v>384</v>
      </c>
      <c r="C203" t="s">
        <v>127</v>
      </c>
      <c r="D203">
        <v>279631</v>
      </c>
      <c r="E203">
        <v>46.055300000000003</v>
      </c>
      <c r="F203">
        <v>14.515000000000001</v>
      </c>
    </row>
    <row r="204" spans="1:6" x14ac:dyDescent="0.25">
      <c r="A204" t="s">
        <v>519</v>
      </c>
      <c r="B204" t="s">
        <v>253</v>
      </c>
      <c r="C204" t="s">
        <v>128</v>
      </c>
      <c r="D204">
        <v>2282009</v>
      </c>
      <c r="E204">
        <v>2.0667</v>
      </c>
      <c r="F204">
        <v>45.366700000000002</v>
      </c>
    </row>
    <row r="205" spans="1:6" x14ac:dyDescent="0.25">
      <c r="A205" t="s">
        <v>520</v>
      </c>
      <c r="B205" t="s">
        <v>196</v>
      </c>
      <c r="C205" t="s">
        <v>129</v>
      </c>
      <c r="D205">
        <v>5782747</v>
      </c>
      <c r="E205">
        <v>-26.17</v>
      </c>
      <c r="F205">
        <v>28.03</v>
      </c>
    </row>
    <row r="206" spans="1:6" x14ac:dyDescent="0.25">
      <c r="A206" t="s">
        <v>521</v>
      </c>
      <c r="B206" t="s">
        <v>175</v>
      </c>
      <c r="C206" t="s">
        <v>77</v>
      </c>
      <c r="D206">
        <v>9963452</v>
      </c>
      <c r="E206">
        <v>37.566299999999998</v>
      </c>
      <c r="F206">
        <v>126.9997</v>
      </c>
    </row>
    <row r="207" spans="1:6" x14ac:dyDescent="0.25">
      <c r="A207" t="s">
        <v>522</v>
      </c>
      <c r="B207" t="s">
        <v>192</v>
      </c>
      <c r="C207" t="s">
        <v>130</v>
      </c>
      <c r="D207">
        <v>6617513</v>
      </c>
      <c r="E207">
        <v>40.4</v>
      </c>
      <c r="F207">
        <v>-3.6833999999999998</v>
      </c>
    </row>
    <row r="208" spans="1:6" x14ac:dyDescent="0.25">
      <c r="A208" t="s">
        <v>523</v>
      </c>
      <c r="B208" t="s">
        <v>385</v>
      </c>
      <c r="C208" t="s">
        <v>131</v>
      </c>
      <c r="D208">
        <v>752993</v>
      </c>
      <c r="E208">
        <v>6.9320000000000004</v>
      </c>
      <c r="F208">
        <v>79.857799999999997</v>
      </c>
    </row>
    <row r="209" spans="1:6" x14ac:dyDescent="0.25">
      <c r="A209" t="s">
        <v>524</v>
      </c>
      <c r="B209" t="s">
        <v>195</v>
      </c>
      <c r="C209" t="s">
        <v>132</v>
      </c>
      <c r="D209">
        <v>5828858</v>
      </c>
      <c r="E209">
        <v>15.588100000000001</v>
      </c>
      <c r="F209">
        <v>32.534199999999998</v>
      </c>
    </row>
    <row r="210" spans="1:6" x14ac:dyDescent="0.25">
      <c r="A210" t="s">
        <v>525</v>
      </c>
      <c r="B210" t="s">
        <v>386</v>
      </c>
      <c r="C210" t="s">
        <v>133</v>
      </c>
      <c r="D210">
        <v>240924</v>
      </c>
      <c r="E210">
        <v>5.835</v>
      </c>
      <c r="F210">
        <v>-55.167000000000002</v>
      </c>
    </row>
    <row r="211" spans="1:6" x14ac:dyDescent="0.25">
      <c r="A211" t="s">
        <v>526</v>
      </c>
      <c r="B211" t="s">
        <v>387</v>
      </c>
      <c r="C211" t="s">
        <v>47</v>
      </c>
      <c r="D211">
        <v>355945</v>
      </c>
      <c r="E211">
        <v>-26.495000000000001</v>
      </c>
      <c r="F211">
        <v>31.388000000000002</v>
      </c>
    </row>
    <row r="212" spans="1:6" x14ac:dyDescent="0.25">
      <c r="A212" t="s">
        <v>527</v>
      </c>
      <c r="B212" t="s">
        <v>278</v>
      </c>
      <c r="C212" t="s">
        <v>134</v>
      </c>
      <c r="D212">
        <v>1632798</v>
      </c>
      <c r="E212">
        <v>59.3508</v>
      </c>
      <c r="F212">
        <v>18.097300000000001</v>
      </c>
    </row>
    <row r="213" spans="1:6" x14ac:dyDescent="0.25">
      <c r="A213" t="s">
        <v>528</v>
      </c>
      <c r="B213" t="s">
        <v>297</v>
      </c>
      <c r="C213" t="s">
        <v>296</v>
      </c>
      <c r="D213">
        <v>1395356</v>
      </c>
      <c r="E213">
        <v>47.38</v>
      </c>
      <c r="F213">
        <v>8.5500000000000007</v>
      </c>
    </row>
    <row r="214" spans="1:6" x14ac:dyDescent="0.25">
      <c r="A214" t="s">
        <v>529</v>
      </c>
      <c r="B214" t="s">
        <v>248</v>
      </c>
      <c r="C214" t="s">
        <v>135</v>
      </c>
      <c r="D214">
        <v>2392045</v>
      </c>
      <c r="E214">
        <v>33.5</v>
      </c>
      <c r="F214">
        <v>36.299999999999997</v>
      </c>
    </row>
    <row r="215" spans="1:6" x14ac:dyDescent="0.25">
      <c r="A215" t="s">
        <v>530</v>
      </c>
      <c r="B215" t="s">
        <v>207</v>
      </c>
      <c r="C215" t="s">
        <v>679</v>
      </c>
      <c r="D215">
        <v>4398383</v>
      </c>
      <c r="E215">
        <v>25.035799999999998</v>
      </c>
      <c r="F215">
        <v>121.56829999999999</v>
      </c>
    </row>
    <row r="216" spans="1:6" x14ac:dyDescent="0.25">
      <c r="A216" t="s">
        <v>531</v>
      </c>
      <c r="B216" t="s">
        <v>322</v>
      </c>
      <c r="C216" t="s">
        <v>136</v>
      </c>
      <c r="D216">
        <v>915712</v>
      </c>
      <c r="E216">
        <v>38.56</v>
      </c>
      <c r="F216">
        <v>68.773899999999998</v>
      </c>
    </row>
    <row r="217" spans="1:6" x14ac:dyDescent="0.25">
      <c r="A217" t="s">
        <v>532</v>
      </c>
      <c r="B217" t="s">
        <v>191</v>
      </c>
      <c r="C217" t="s">
        <v>190</v>
      </c>
      <c r="D217">
        <v>6701650</v>
      </c>
      <c r="E217">
        <v>-6.8</v>
      </c>
      <c r="F217">
        <v>39.268300000000004</v>
      </c>
    </row>
    <row r="218" spans="1:6" x14ac:dyDescent="0.25">
      <c r="A218" t="s">
        <v>533</v>
      </c>
      <c r="B218" t="s">
        <v>174</v>
      </c>
      <c r="C218" t="s">
        <v>137</v>
      </c>
      <c r="D218">
        <v>10539415</v>
      </c>
      <c r="E218">
        <v>13.75</v>
      </c>
      <c r="F218">
        <v>100.5166</v>
      </c>
    </row>
    <row r="219" spans="1:6" x14ac:dyDescent="0.25">
      <c r="A219" t="s">
        <v>534</v>
      </c>
      <c r="B219" t="s">
        <v>388</v>
      </c>
      <c r="C219" t="s">
        <v>41</v>
      </c>
      <c r="D219">
        <v>222323</v>
      </c>
      <c r="E219">
        <v>-8.5594000000000001</v>
      </c>
      <c r="F219">
        <v>125.5795</v>
      </c>
    </row>
    <row r="220" spans="1:6" x14ac:dyDescent="0.25">
      <c r="A220" t="s">
        <v>535</v>
      </c>
      <c r="B220" t="s">
        <v>269</v>
      </c>
      <c r="C220" t="s">
        <v>268</v>
      </c>
      <c r="D220">
        <v>1827878</v>
      </c>
      <c r="E220">
        <v>6.1318999999999999</v>
      </c>
      <c r="F220">
        <v>1.2228000000000001</v>
      </c>
    </row>
    <row r="221" spans="1:6" x14ac:dyDescent="0.25">
      <c r="A221" t="s">
        <v>536</v>
      </c>
      <c r="B221" t="s">
        <v>389</v>
      </c>
      <c r="C221" t="s">
        <v>346</v>
      </c>
      <c r="D221">
        <v>544207</v>
      </c>
      <c r="E221">
        <v>10.651999999999999</v>
      </c>
      <c r="F221">
        <v>-61.517000000000003</v>
      </c>
    </row>
    <row r="222" spans="1:6" x14ac:dyDescent="0.25">
      <c r="A222" t="s">
        <v>537</v>
      </c>
      <c r="B222" t="s">
        <v>250</v>
      </c>
      <c r="C222" t="s">
        <v>138</v>
      </c>
      <c r="D222">
        <v>2365201</v>
      </c>
      <c r="E222">
        <v>36.802799999999998</v>
      </c>
      <c r="F222">
        <v>10.1797</v>
      </c>
    </row>
    <row r="223" spans="1:6" x14ac:dyDescent="0.25">
      <c r="A223" t="s">
        <v>538</v>
      </c>
      <c r="B223" t="s">
        <v>160</v>
      </c>
      <c r="C223" t="s">
        <v>139</v>
      </c>
      <c r="D223">
        <v>15190336</v>
      </c>
      <c r="E223">
        <v>41.104999999999997</v>
      </c>
      <c r="F223">
        <v>29.01</v>
      </c>
    </row>
    <row r="224" spans="1:6" x14ac:dyDescent="0.25">
      <c r="A224" t="s">
        <v>539</v>
      </c>
      <c r="B224" t="s">
        <v>326</v>
      </c>
      <c r="C224" t="s">
        <v>140</v>
      </c>
      <c r="D224">
        <v>846255</v>
      </c>
      <c r="E224">
        <v>37.950000000000003</v>
      </c>
      <c r="F224">
        <v>58.383299999999998</v>
      </c>
    </row>
    <row r="225" spans="1:6" x14ac:dyDescent="0.25">
      <c r="A225" t="s">
        <v>540</v>
      </c>
      <c r="B225" t="s">
        <v>225</v>
      </c>
      <c r="C225" t="s">
        <v>141</v>
      </c>
      <c r="D225">
        <v>3298364</v>
      </c>
      <c r="E225">
        <v>0.31669999999999998</v>
      </c>
      <c r="F225">
        <v>32.583300000000001</v>
      </c>
    </row>
    <row r="226" spans="1:6" x14ac:dyDescent="0.25">
      <c r="A226" t="s">
        <v>541</v>
      </c>
      <c r="B226" t="s">
        <v>290</v>
      </c>
      <c r="C226" t="s">
        <v>682</v>
      </c>
      <c r="D226">
        <v>2950819</v>
      </c>
      <c r="E226">
        <v>50.434341000000003</v>
      </c>
      <c r="F226">
        <v>30.527756</v>
      </c>
    </row>
    <row r="227" spans="1:6" x14ac:dyDescent="0.25">
      <c r="A227" t="s">
        <v>542</v>
      </c>
      <c r="B227" t="s">
        <v>235</v>
      </c>
      <c r="C227" t="s">
        <v>142</v>
      </c>
      <c r="D227">
        <v>2878344</v>
      </c>
      <c r="E227">
        <v>25.23</v>
      </c>
      <c r="F227">
        <v>55.28</v>
      </c>
    </row>
    <row r="228" spans="1:6" x14ac:dyDescent="0.25">
      <c r="A228" t="s">
        <v>543</v>
      </c>
      <c r="B228" t="s">
        <v>176</v>
      </c>
      <c r="C228" t="s">
        <v>143</v>
      </c>
      <c r="D228">
        <v>9304016</v>
      </c>
      <c r="E228">
        <v>51.5</v>
      </c>
      <c r="F228">
        <v>-0.1167</v>
      </c>
    </row>
    <row r="229" spans="1:6" x14ac:dyDescent="0.25">
      <c r="A229" t="s">
        <v>629</v>
      </c>
      <c r="B229" t="s">
        <v>180</v>
      </c>
      <c r="C229" t="s">
        <v>674</v>
      </c>
      <c r="D229">
        <v>291538</v>
      </c>
      <c r="E229">
        <v>61.150799999999997</v>
      </c>
      <c r="F229">
        <v>-149.10910000000001</v>
      </c>
    </row>
    <row r="230" spans="1:6" x14ac:dyDescent="0.25">
      <c r="A230" t="s">
        <v>630</v>
      </c>
      <c r="B230" t="s">
        <v>180</v>
      </c>
      <c r="C230" t="s">
        <v>273</v>
      </c>
      <c r="D230">
        <v>1660272</v>
      </c>
      <c r="E230">
        <v>33.572200000000002</v>
      </c>
      <c r="F230">
        <v>-112.0891</v>
      </c>
    </row>
    <row r="231" spans="1:6" x14ac:dyDescent="0.25">
      <c r="A231" t="s">
        <v>631</v>
      </c>
      <c r="B231" t="s">
        <v>180</v>
      </c>
      <c r="C231" t="s">
        <v>144</v>
      </c>
      <c r="D231">
        <v>3990456</v>
      </c>
      <c r="E231">
        <v>34.113900000000001</v>
      </c>
      <c r="F231">
        <v>-118.4068</v>
      </c>
    </row>
    <row r="232" spans="1:6" x14ac:dyDescent="0.25">
      <c r="A232" t="s">
        <v>632</v>
      </c>
      <c r="B232" t="s">
        <v>180</v>
      </c>
      <c r="C232" t="s">
        <v>249</v>
      </c>
      <c r="D232">
        <v>2325502</v>
      </c>
      <c r="E232">
        <v>29.786899999999999</v>
      </c>
      <c r="F232">
        <v>-95.390500000000003</v>
      </c>
    </row>
    <row r="233" spans="1:6" x14ac:dyDescent="0.25">
      <c r="A233" t="s">
        <v>633</v>
      </c>
      <c r="B233" t="s">
        <v>180</v>
      </c>
      <c r="C233" t="s">
        <v>321</v>
      </c>
      <c r="D233">
        <v>903889</v>
      </c>
      <c r="E233">
        <v>30.3322</v>
      </c>
      <c r="F233">
        <v>-81.674899999999994</v>
      </c>
    </row>
    <row r="234" spans="1:6" x14ac:dyDescent="0.25">
      <c r="A234" t="s">
        <v>634</v>
      </c>
      <c r="B234" t="s">
        <v>180</v>
      </c>
      <c r="C234" t="s">
        <v>56</v>
      </c>
      <c r="D234">
        <v>44943</v>
      </c>
      <c r="E234">
        <v>13.444304000000001</v>
      </c>
      <c r="F234">
        <v>144.79373200000001</v>
      </c>
    </row>
    <row r="235" spans="1:6" x14ac:dyDescent="0.25">
      <c r="A235" t="s">
        <v>635</v>
      </c>
      <c r="B235" t="s">
        <v>180</v>
      </c>
      <c r="C235" t="s">
        <v>672</v>
      </c>
      <c r="D235">
        <v>347397</v>
      </c>
      <c r="E235">
        <v>21.3294</v>
      </c>
      <c r="F235">
        <v>-157.846</v>
      </c>
    </row>
    <row r="236" spans="1:6" x14ac:dyDescent="0.25">
      <c r="A236" t="s">
        <v>636</v>
      </c>
      <c r="B236" t="s">
        <v>180</v>
      </c>
      <c r="C236" t="s">
        <v>345</v>
      </c>
      <c r="D236">
        <v>592025</v>
      </c>
      <c r="E236">
        <v>43.0642</v>
      </c>
      <c r="F236">
        <v>-87.967299999999994</v>
      </c>
    </row>
    <row r="237" spans="1:6" x14ac:dyDescent="0.25">
      <c r="A237" t="s">
        <v>637</v>
      </c>
      <c r="B237" t="s">
        <v>180</v>
      </c>
      <c r="C237" t="s">
        <v>670</v>
      </c>
      <c r="D237">
        <v>425403</v>
      </c>
      <c r="E237">
        <v>44.963500000000003</v>
      </c>
      <c r="F237">
        <v>-93.267799999999994</v>
      </c>
    </row>
    <row r="238" spans="1:6" x14ac:dyDescent="0.25">
      <c r="A238" t="s">
        <v>638</v>
      </c>
      <c r="B238" t="s">
        <v>180</v>
      </c>
      <c r="C238" t="s">
        <v>333</v>
      </c>
      <c r="D238">
        <v>694583</v>
      </c>
      <c r="E238">
        <v>42.318800000000003</v>
      </c>
      <c r="F238">
        <v>-71.084599999999995</v>
      </c>
    </row>
    <row r="239" spans="1:6" x14ac:dyDescent="0.25">
      <c r="A239" t="s">
        <v>639</v>
      </c>
      <c r="B239" t="s">
        <v>180</v>
      </c>
      <c r="C239" t="s">
        <v>329</v>
      </c>
      <c r="D239">
        <v>744955</v>
      </c>
      <c r="E239">
        <v>47.621099999999998</v>
      </c>
      <c r="F239">
        <v>-122.3244</v>
      </c>
    </row>
    <row r="240" spans="1:6" x14ac:dyDescent="0.25">
      <c r="A240" t="s">
        <v>640</v>
      </c>
      <c r="B240" t="s">
        <v>180</v>
      </c>
      <c r="C240" t="s">
        <v>179</v>
      </c>
      <c r="D240">
        <v>8398748</v>
      </c>
      <c r="E240">
        <v>40.694299999999998</v>
      </c>
      <c r="F240">
        <v>-73.924899999999994</v>
      </c>
    </row>
    <row r="241" spans="1:6" x14ac:dyDescent="0.25">
      <c r="A241" t="s">
        <v>641</v>
      </c>
      <c r="B241" t="s">
        <v>180</v>
      </c>
      <c r="C241" t="s">
        <v>116</v>
      </c>
      <c r="D241">
        <v>320967</v>
      </c>
      <c r="E241">
        <v>18.466332999999999</v>
      </c>
      <c r="F241">
        <v>-66.105721000000003</v>
      </c>
    </row>
    <row r="242" spans="1:6" x14ac:dyDescent="0.25">
      <c r="A242" t="s">
        <v>642</v>
      </c>
      <c r="B242" t="s">
        <v>180</v>
      </c>
      <c r="C242" t="s">
        <v>330</v>
      </c>
      <c r="D242">
        <v>716492</v>
      </c>
      <c r="E242">
        <v>39.762099999999997</v>
      </c>
      <c r="F242">
        <v>-104.8759</v>
      </c>
    </row>
    <row r="243" spans="1:6" x14ac:dyDescent="0.25">
      <c r="A243" t="s">
        <v>643</v>
      </c>
      <c r="B243" t="s">
        <v>180</v>
      </c>
      <c r="C243" t="s">
        <v>281</v>
      </c>
      <c r="D243">
        <v>1584138</v>
      </c>
      <c r="E243">
        <v>40.0077</v>
      </c>
      <c r="F243">
        <v>-75.133899999999997</v>
      </c>
    </row>
    <row r="244" spans="1:6" x14ac:dyDescent="0.25">
      <c r="A244" t="s">
        <v>644</v>
      </c>
      <c r="B244" t="s">
        <v>180</v>
      </c>
      <c r="C244" t="s">
        <v>337</v>
      </c>
      <c r="D244">
        <v>672662</v>
      </c>
      <c r="E244">
        <v>42.383400000000002</v>
      </c>
      <c r="F244">
        <v>-83.102400000000003</v>
      </c>
    </row>
    <row r="245" spans="1:6" x14ac:dyDescent="0.25">
      <c r="A245" t="s">
        <v>645</v>
      </c>
      <c r="B245" t="s">
        <v>180</v>
      </c>
      <c r="C245" t="s">
        <v>324</v>
      </c>
      <c r="D245">
        <v>892533</v>
      </c>
      <c r="E245">
        <v>39.985999999999997</v>
      </c>
      <c r="F245">
        <v>-82.985100000000003</v>
      </c>
    </row>
    <row r="246" spans="1:6" x14ac:dyDescent="0.25">
      <c r="A246" t="s">
        <v>646</v>
      </c>
      <c r="B246" t="s">
        <v>180</v>
      </c>
      <c r="C246" t="s">
        <v>671</v>
      </c>
      <c r="D246">
        <v>391006</v>
      </c>
      <c r="E246">
        <v>30.0687</v>
      </c>
      <c r="F246">
        <v>-89.928799999999995</v>
      </c>
    </row>
    <row r="247" spans="1:6" x14ac:dyDescent="0.25">
      <c r="A247" t="s">
        <v>647</v>
      </c>
      <c r="B247" t="s">
        <v>180</v>
      </c>
      <c r="C247" t="s">
        <v>673</v>
      </c>
      <c r="D247">
        <v>669053</v>
      </c>
      <c r="E247">
        <v>36.171500000000002</v>
      </c>
      <c r="F247">
        <v>-86.784300000000002</v>
      </c>
    </row>
    <row r="248" spans="1:6" x14ac:dyDescent="0.25">
      <c r="A248" t="s">
        <v>648</v>
      </c>
      <c r="B248" t="s">
        <v>180</v>
      </c>
      <c r="C248" t="s">
        <v>349</v>
      </c>
      <c r="D248">
        <v>498044</v>
      </c>
      <c r="E248">
        <v>33.762700000000002</v>
      </c>
      <c r="F248">
        <v>-84.422499999999999</v>
      </c>
    </row>
    <row r="249" spans="1:6" x14ac:dyDescent="0.25">
      <c r="A249" t="s">
        <v>649</v>
      </c>
      <c r="B249" t="s">
        <v>180</v>
      </c>
      <c r="C249" t="s">
        <v>352</v>
      </c>
      <c r="D249">
        <v>491918</v>
      </c>
      <c r="E249">
        <v>39.123899999999999</v>
      </c>
      <c r="F249">
        <v>-94.554100000000005</v>
      </c>
    </row>
    <row r="250" spans="1:6" x14ac:dyDescent="0.25">
      <c r="A250" t="s">
        <v>650</v>
      </c>
      <c r="B250" t="s">
        <v>180</v>
      </c>
      <c r="C250" t="s">
        <v>336</v>
      </c>
      <c r="D250">
        <v>649021</v>
      </c>
      <c r="E250">
        <v>35.467599999999997</v>
      </c>
      <c r="F250">
        <v>-97.5137</v>
      </c>
    </row>
    <row r="251" spans="1:6" x14ac:dyDescent="0.25">
      <c r="A251" t="s">
        <v>651</v>
      </c>
      <c r="B251" t="s">
        <v>180</v>
      </c>
      <c r="C251" t="s">
        <v>323</v>
      </c>
      <c r="D251">
        <v>872498</v>
      </c>
      <c r="E251">
        <v>35.207900000000002</v>
      </c>
      <c r="F251">
        <v>-80.830399999999997</v>
      </c>
    </row>
    <row r="252" spans="1:6" x14ac:dyDescent="0.25">
      <c r="A252" t="s">
        <v>652</v>
      </c>
      <c r="B252" t="s">
        <v>180</v>
      </c>
      <c r="C252" t="s">
        <v>681</v>
      </c>
      <c r="D252">
        <v>302838</v>
      </c>
      <c r="E252">
        <v>38.635800000000003</v>
      </c>
      <c r="F252">
        <v>-90.245099999999994</v>
      </c>
    </row>
    <row r="253" spans="1:6" x14ac:dyDescent="0.25">
      <c r="A253" t="s">
        <v>544</v>
      </c>
      <c r="B253" t="s">
        <v>390</v>
      </c>
      <c r="C253" t="s">
        <v>145</v>
      </c>
      <c r="D253">
        <v>1381000</v>
      </c>
      <c r="E253">
        <v>-34.857999999999997</v>
      </c>
      <c r="F253">
        <v>-56.171100000000003</v>
      </c>
    </row>
    <row r="254" spans="1:6" x14ac:dyDescent="0.25">
      <c r="A254" t="s">
        <v>545</v>
      </c>
      <c r="B254" t="s">
        <v>245</v>
      </c>
      <c r="C254" t="s">
        <v>146</v>
      </c>
      <c r="D254">
        <v>2517381</v>
      </c>
      <c r="E254">
        <v>41.311700000000002</v>
      </c>
      <c r="F254">
        <v>69.294899999999998</v>
      </c>
    </row>
    <row r="255" spans="1:6" x14ac:dyDescent="0.25">
      <c r="A255" t="s">
        <v>546</v>
      </c>
      <c r="B255" t="s">
        <v>255</v>
      </c>
      <c r="C255" t="s">
        <v>147</v>
      </c>
      <c r="D255">
        <v>2082000</v>
      </c>
      <c r="E255">
        <v>10.5</v>
      </c>
      <c r="F255">
        <v>-66.916663999999997</v>
      </c>
    </row>
    <row r="256" spans="1:6" x14ac:dyDescent="0.25">
      <c r="A256" t="s">
        <v>547</v>
      </c>
      <c r="B256" t="s">
        <v>279</v>
      </c>
      <c r="C256" t="s">
        <v>148</v>
      </c>
      <c r="D256">
        <v>8993000</v>
      </c>
      <c r="E256">
        <v>10.810582999999999</v>
      </c>
      <c r="F256">
        <v>106.70914500000001</v>
      </c>
    </row>
    <row r="257" spans="1:6" x14ac:dyDescent="0.25">
      <c r="A257" t="s">
        <v>548</v>
      </c>
      <c r="B257" t="s">
        <v>232</v>
      </c>
      <c r="C257" t="s">
        <v>231</v>
      </c>
      <c r="D257">
        <v>2972988</v>
      </c>
      <c r="E257">
        <v>15.354699999999999</v>
      </c>
      <c r="F257">
        <v>44.206600000000002</v>
      </c>
    </row>
    <row r="258" spans="1:6" x14ac:dyDescent="0.25">
      <c r="A258" t="s">
        <v>549</v>
      </c>
      <c r="B258" t="s">
        <v>237</v>
      </c>
      <c r="C258" t="s">
        <v>149</v>
      </c>
      <c r="D258">
        <v>2774133</v>
      </c>
      <c r="E258">
        <v>-15.416600000000001</v>
      </c>
      <c r="F258">
        <v>28.283300000000001</v>
      </c>
    </row>
    <row r="259" spans="1:6" x14ac:dyDescent="0.25">
      <c r="A259" t="s">
        <v>550</v>
      </c>
      <c r="B259" t="s">
        <v>286</v>
      </c>
      <c r="C259" t="s">
        <v>150</v>
      </c>
      <c r="D259">
        <v>1529920</v>
      </c>
      <c r="E259">
        <v>-17.817799999999998</v>
      </c>
      <c r="F259">
        <v>31.044699999999999</v>
      </c>
    </row>
  </sheetData>
  <sortState xmlns:xlrd2="http://schemas.microsoft.com/office/spreadsheetml/2017/richdata2" ref="A2:F259">
    <sortCondition ref="B2:B259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32F5-303A-4A42-86D0-5F252CF79DC8}">
  <dimension ref="A1:L1035"/>
  <sheetViews>
    <sheetView topLeftCell="A10" workbookViewId="0">
      <selection activeCell="A32" sqref="A32:XFD32"/>
    </sheetView>
  </sheetViews>
  <sheetFormatPr defaultRowHeight="15" x14ac:dyDescent="0.25"/>
  <cols>
    <col min="1" max="1" width="45.5703125" customWidth="1"/>
    <col min="2" max="2" width="12.7109375" customWidth="1"/>
    <col min="3" max="3" width="26.140625" style="2" customWidth="1"/>
    <col min="4" max="4" width="34.42578125" customWidth="1"/>
    <col min="5" max="5" width="30.42578125" customWidth="1"/>
    <col min="6" max="6" width="20" customWidth="1"/>
    <col min="7" max="7" width="14" customWidth="1"/>
    <col min="8" max="8" width="10" bestFit="1" customWidth="1"/>
    <col min="9" max="9" width="11" bestFit="1" customWidth="1"/>
    <col min="10" max="10" width="10" bestFit="1" customWidth="1"/>
    <col min="11" max="12" width="11" bestFit="1" customWidth="1"/>
  </cols>
  <sheetData>
    <row r="1" spans="1:12" x14ac:dyDescent="0.25">
      <c r="A1" t="s">
        <v>687</v>
      </c>
      <c r="B1" s="5"/>
    </row>
    <row r="2" spans="1:12" x14ac:dyDescent="0.25">
      <c r="B2" s="5"/>
      <c r="D2" s="3"/>
      <c r="H2" s="1"/>
    </row>
    <row r="3" spans="1:12" x14ac:dyDescent="0.25">
      <c r="A3" s="3" t="s">
        <v>695</v>
      </c>
      <c r="B3" s="5"/>
      <c r="D3" s="2"/>
      <c r="E3" s="2"/>
      <c r="L3" s="1"/>
    </row>
    <row r="4" spans="1:12" x14ac:dyDescent="0.25">
      <c r="A4" t="s">
        <v>688</v>
      </c>
      <c r="B4" s="5" t="s">
        <v>689</v>
      </c>
      <c r="D4" s="2"/>
      <c r="E4" s="2"/>
    </row>
    <row r="5" spans="1:12" x14ac:dyDescent="0.25">
      <c r="A5" s="1" t="s">
        <v>690</v>
      </c>
      <c r="B5" t="s">
        <v>691</v>
      </c>
      <c r="D5" s="2"/>
      <c r="E5" s="2"/>
    </row>
    <row r="6" spans="1:12" x14ac:dyDescent="0.25">
      <c r="A6" s="1" t="s">
        <v>692</v>
      </c>
      <c r="B6" t="s">
        <v>693</v>
      </c>
      <c r="D6" s="2"/>
      <c r="E6" s="2"/>
    </row>
    <row r="7" spans="1:12" x14ac:dyDescent="0.25">
      <c r="A7" s="1" t="s">
        <v>694</v>
      </c>
      <c r="B7" s="5" t="s">
        <v>689</v>
      </c>
      <c r="D7" s="2"/>
      <c r="E7" s="2"/>
    </row>
    <row r="8" spans="1:12" x14ac:dyDescent="0.25">
      <c r="A8" s="1" t="s">
        <v>737</v>
      </c>
      <c r="B8" s="5" t="s">
        <v>738</v>
      </c>
    </row>
    <row r="9" spans="1:12" x14ac:dyDescent="0.25">
      <c r="A9" s="1" t="s">
        <v>739</v>
      </c>
      <c r="B9" s="5" t="s">
        <v>740</v>
      </c>
    </row>
    <row r="10" spans="1:12" x14ac:dyDescent="0.25">
      <c r="A10" t="s">
        <v>741</v>
      </c>
      <c r="B10" s="5"/>
    </row>
    <row r="11" spans="1:12" x14ac:dyDescent="0.25">
      <c r="A11" s="2"/>
    </row>
    <row r="12" spans="1:12" x14ac:dyDescent="0.25">
      <c r="B12" t="s">
        <v>696</v>
      </c>
      <c r="C12" t="s">
        <v>698</v>
      </c>
      <c r="D12" s="2" t="s">
        <v>697</v>
      </c>
    </row>
    <row r="13" spans="1:12" x14ac:dyDescent="0.25">
      <c r="A13" t="s">
        <v>699</v>
      </c>
      <c r="B13" s="7">
        <f>(330*0.9)+(3370*0.1)</f>
        <v>634</v>
      </c>
      <c r="C13" s="7">
        <v>240</v>
      </c>
      <c r="D13" s="8">
        <f>185000/1000</f>
        <v>185</v>
      </c>
    </row>
    <row r="14" spans="1:12" x14ac:dyDescent="0.25">
      <c r="A14" t="s">
        <v>735</v>
      </c>
      <c r="B14" s="7">
        <v>38800</v>
      </c>
      <c r="C14" s="7">
        <v>121000</v>
      </c>
      <c r="D14" s="7">
        <v>121000</v>
      </c>
    </row>
    <row r="15" spans="1:12" x14ac:dyDescent="0.25">
      <c r="A15" t="s">
        <v>701</v>
      </c>
      <c r="B15" s="7">
        <f>(0.7*0.9)+(0.45*0.1)</f>
        <v>0.67500000000000004</v>
      </c>
      <c r="C15" s="7">
        <v>0.35</v>
      </c>
      <c r="D15" s="7">
        <v>0.35</v>
      </c>
    </row>
    <row r="16" spans="1:12" x14ac:dyDescent="0.25">
      <c r="A16" t="s">
        <v>706</v>
      </c>
      <c r="B16" s="7">
        <v>0</v>
      </c>
      <c r="C16" s="7">
        <v>1.3</v>
      </c>
      <c r="D16" s="7">
        <v>1.3</v>
      </c>
    </row>
    <row r="17" spans="1:5" x14ac:dyDescent="0.25">
      <c r="A17" t="s">
        <v>700</v>
      </c>
      <c r="B17" s="7">
        <v>3.5</v>
      </c>
      <c r="C17" s="7">
        <v>3.5</v>
      </c>
      <c r="D17" s="7">
        <v>3.5</v>
      </c>
    </row>
    <row r="18" spans="1:5" x14ac:dyDescent="0.25">
      <c r="B18" s="7"/>
      <c r="C18" s="7"/>
      <c r="D18" s="7"/>
    </row>
    <row r="19" spans="1:5" x14ac:dyDescent="0.25">
      <c r="A19" t="s">
        <v>748</v>
      </c>
      <c r="C19" t="s">
        <v>749</v>
      </c>
    </row>
    <row r="20" spans="1:5" x14ac:dyDescent="0.25">
      <c r="A20" s="7" t="s">
        <v>750</v>
      </c>
      <c r="C20"/>
    </row>
    <row r="21" spans="1:5" x14ac:dyDescent="0.25">
      <c r="A21" s="8" t="s">
        <v>760</v>
      </c>
    </row>
    <row r="22" spans="1:5" x14ac:dyDescent="0.25">
      <c r="A22" s="1" t="s">
        <v>702</v>
      </c>
      <c r="B22" s="1" t="s">
        <v>703</v>
      </c>
      <c r="C22" s="2" t="s">
        <v>1304</v>
      </c>
    </row>
    <row r="23" spans="1:5" x14ac:dyDescent="0.25">
      <c r="A23" t="s">
        <v>753</v>
      </c>
      <c r="B23" s="1"/>
      <c r="C23" s="2" t="s">
        <v>754</v>
      </c>
      <c r="D23" t="s">
        <v>755</v>
      </c>
      <c r="E23" t="s">
        <v>756</v>
      </c>
    </row>
    <row r="24" spans="1:5" x14ac:dyDescent="0.25">
      <c r="A24" s="1" t="s">
        <v>752</v>
      </c>
      <c r="B24" s="1"/>
      <c r="C24" s="2">
        <v>1.1100000000000001</v>
      </c>
      <c r="D24">
        <f>90.85/100</f>
        <v>0.90849999999999997</v>
      </c>
      <c r="E24" s="11">
        <f>1*C24*D24</f>
        <v>1.008435</v>
      </c>
    </row>
    <row r="25" spans="1:5" x14ac:dyDescent="0.25">
      <c r="A25" s="1" t="s">
        <v>757</v>
      </c>
      <c r="B25" s="1"/>
    </row>
    <row r="27" spans="1:5" x14ac:dyDescent="0.25">
      <c r="A27" s="3"/>
    </row>
    <row r="28" spans="1:5" x14ac:dyDescent="0.25">
      <c r="A28" s="3"/>
    </row>
    <row r="29" spans="1:5" x14ac:dyDescent="0.25">
      <c r="A29" s="3"/>
    </row>
    <row r="30" spans="1:5" x14ac:dyDescent="0.25">
      <c r="A30" s="3"/>
    </row>
    <row r="31" spans="1:5" x14ac:dyDescent="0.25">
      <c r="A31" s="3"/>
      <c r="D31" s="3"/>
    </row>
    <row r="32" spans="1:5" x14ac:dyDescent="0.25">
      <c r="D32" s="3" t="s">
        <v>745</v>
      </c>
      <c r="E32">
        <f>VLOOKUP("TRUE",$D$35:$E$1035,2,0)</f>
        <v>370</v>
      </c>
    </row>
    <row r="33" spans="1:5" x14ac:dyDescent="0.25">
      <c r="A33" s="10" t="s">
        <v>742</v>
      </c>
      <c r="B33" s="10">
        <v>10000</v>
      </c>
    </row>
    <row r="34" spans="1:5" x14ac:dyDescent="0.25">
      <c r="A34" s="3" t="s">
        <v>696</v>
      </c>
      <c r="B34" s="3" t="s">
        <v>705</v>
      </c>
      <c r="C34" s="3" t="s">
        <v>704</v>
      </c>
      <c r="D34" s="3" t="s">
        <v>744</v>
      </c>
      <c r="E34" s="3" t="s">
        <v>743</v>
      </c>
    </row>
    <row r="35" spans="1:5" x14ac:dyDescent="0.25">
      <c r="A35">
        <f>($B$13*$B$33*E35)+($B$14*$B$33*2)</f>
        <v>7116000000</v>
      </c>
      <c r="B35">
        <f t="shared" ref="B35:B98" si="0">($C$13*$B$33*E35)+($C$14*$B$33*2)</f>
        <v>4820000000</v>
      </c>
      <c r="C35">
        <f t="shared" ref="C35:C98" si="1">($D$13*$B$33*E35*0.9)+($C$13*$B$33*E35*0.1)+($D$14*$B$33*2)</f>
        <v>4325000000</v>
      </c>
      <c r="D35" t="str">
        <f>IF(C35&gt;A35,"True","False")</f>
        <v>False</v>
      </c>
      <c r="E35">
        <v>1000</v>
      </c>
    </row>
    <row r="36" spans="1:5" x14ac:dyDescent="0.25">
      <c r="A36">
        <f t="shared" ref="A36:A98" si="2">($B$13*$B$33*E36)+($B$14*$B$33*2)</f>
        <v>7109660000</v>
      </c>
      <c r="B36">
        <f t="shared" si="0"/>
        <v>4817600000</v>
      </c>
      <c r="C36">
        <f t="shared" si="1"/>
        <v>4323095000</v>
      </c>
      <c r="D36" t="str">
        <f t="shared" ref="D36:D99" si="3">IF(C36&gt;A36,"True","False")</f>
        <v>False</v>
      </c>
      <c r="E36">
        <f>E35-1</f>
        <v>999</v>
      </c>
    </row>
    <row r="37" spans="1:5" x14ac:dyDescent="0.25">
      <c r="A37">
        <f t="shared" si="2"/>
        <v>7103320000</v>
      </c>
      <c r="B37">
        <f t="shared" si="0"/>
        <v>4815200000</v>
      </c>
      <c r="C37">
        <f t="shared" si="1"/>
        <v>4321190000</v>
      </c>
      <c r="D37" t="str">
        <f t="shared" si="3"/>
        <v>False</v>
      </c>
      <c r="E37">
        <f t="shared" ref="E37:E100" si="4">E36-1</f>
        <v>998</v>
      </c>
    </row>
    <row r="38" spans="1:5" x14ac:dyDescent="0.25">
      <c r="A38">
        <f t="shared" si="2"/>
        <v>7096980000</v>
      </c>
      <c r="B38">
        <f t="shared" si="0"/>
        <v>4812800000</v>
      </c>
      <c r="C38">
        <f t="shared" si="1"/>
        <v>4319285000</v>
      </c>
      <c r="D38" t="str">
        <f t="shared" si="3"/>
        <v>False</v>
      </c>
      <c r="E38">
        <f t="shared" si="4"/>
        <v>997</v>
      </c>
    </row>
    <row r="39" spans="1:5" x14ac:dyDescent="0.25">
      <c r="A39">
        <f t="shared" si="2"/>
        <v>7090640000</v>
      </c>
      <c r="B39">
        <f t="shared" si="0"/>
        <v>4810400000</v>
      </c>
      <c r="C39">
        <f t="shared" si="1"/>
        <v>4317380000</v>
      </c>
      <c r="D39" t="str">
        <f t="shared" si="3"/>
        <v>False</v>
      </c>
      <c r="E39">
        <f t="shared" si="4"/>
        <v>996</v>
      </c>
    </row>
    <row r="40" spans="1:5" x14ac:dyDescent="0.25">
      <c r="A40">
        <f t="shared" si="2"/>
        <v>7084300000</v>
      </c>
      <c r="B40">
        <f t="shared" si="0"/>
        <v>4808000000</v>
      </c>
      <c r="C40">
        <f t="shared" si="1"/>
        <v>4315475000</v>
      </c>
      <c r="D40" t="str">
        <f t="shared" si="3"/>
        <v>False</v>
      </c>
      <c r="E40">
        <f t="shared" si="4"/>
        <v>995</v>
      </c>
    </row>
    <row r="41" spans="1:5" x14ac:dyDescent="0.25">
      <c r="A41">
        <f t="shared" si="2"/>
        <v>7077960000</v>
      </c>
      <c r="B41">
        <f t="shared" si="0"/>
        <v>4805600000</v>
      </c>
      <c r="C41">
        <f t="shared" si="1"/>
        <v>4313570000</v>
      </c>
      <c r="D41" t="str">
        <f t="shared" si="3"/>
        <v>False</v>
      </c>
      <c r="E41">
        <f t="shared" si="4"/>
        <v>994</v>
      </c>
    </row>
    <row r="42" spans="1:5" x14ac:dyDescent="0.25">
      <c r="A42">
        <f t="shared" si="2"/>
        <v>7071620000</v>
      </c>
      <c r="B42">
        <f t="shared" si="0"/>
        <v>4803200000</v>
      </c>
      <c r="C42">
        <f t="shared" si="1"/>
        <v>4311665000</v>
      </c>
      <c r="D42" t="str">
        <f t="shared" si="3"/>
        <v>False</v>
      </c>
      <c r="E42">
        <f t="shared" si="4"/>
        <v>993</v>
      </c>
    </row>
    <row r="43" spans="1:5" x14ac:dyDescent="0.25">
      <c r="A43">
        <f t="shared" si="2"/>
        <v>7065280000</v>
      </c>
      <c r="B43">
        <f t="shared" si="0"/>
        <v>4800800000</v>
      </c>
      <c r="C43">
        <f t="shared" si="1"/>
        <v>4309760000</v>
      </c>
      <c r="D43" t="str">
        <f t="shared" si="3"/>
        <v>False</v>
      </c>
      <c r="E43">
        <f t="shared" si="4"/>
        <v>992</v>
      </c>
    </row>
    <row r="44" spans="1:5" x14ac:dyDescent="0.25">
      <c r="A44">
        <f t="shared" si="2"/>
        <v>7058940000</v>
      </c>
      <c r="B44">
        <f t="shared" si="0"/>
        <v>4798400000</v>
      </c>
      <c r="C44">
        <f t="shared" si="1"/>
        <v>4307855000</v>
      </c>
      <c r="D44" t="str">
        <f t="shared" si="3"/>
        <v>False</v>
      </c>
      <c r="E44">
        <f t="shared" si="4"/>
        <v>991</v>
      </c>
    </row>
    <row r="45" spans="1:5" x14ac:dyDescent="0.25">
      <c r="A45">
        <f t="shared" si="2"/>
        <v>7052600000</v>
      </c>
      <c r="B45">
        <f t="shared" si="0"/>
        <v>4796000000</v>
      </c>
      <c r="C45">
        <f t="shared" si="1"/>
        <v>4305950000</v>
      </c>
      <c r="D45" t="str">
        <f t="shared" si="3"/>
        <v>False</v>
      </c>
      <c r="E45">
        <f t="shared" si="4"/>
        <v>990</v>
      </c>
    </row>
    <row r="46" spans="1:5" x14ac:dyDescent="0.25">
      <c r="A46">
        <f t="shared" si="2"/>
        <v>7046260000</v>
      </c>
      <c r="B46">
        <f t="shared" si="0"/>
        <v>4793600000</v>
      </c>
      <c r="C46">
        <f t="shared" si="1"/>
        <v>4304045000</v>
      </c>
      <c r="D46" t="str">
        <f t="shared" si="3"/>
        <v>False</v>
      </c>
      <c r="E46">
        <f t="shared" si="4"/>
        <v>989</v>
      </c>
    </row>
    <row r="47" spans="1:5" x14ac:dyDescent="0.25">
      <c r="A47">
        <f t="shared" si="2"/>
        <v>7039920000</v>
      </c>
      <c r="B47">
        <f t="shared" si="0"/>
        <v>4791200000</v>
      </c>
      <c r="C47">
        <f t="shared" si="1"/>
        <v>4302140000</v>
      </c>
      <c r="D47" t="str">
        <f t="shared" si="3"/>
        <v>False</v>
      </c>
      <c r="E47">
        <f t="shared" si="4"/>
        <v>988</v>
      </c>
    </row>
    <row r="48" spans="1:5" x14ac:dyDescent="0.25">
      <c r="A48">
        <f t="shared" si="2"/>
        <v>7033580000</v>
      </c>
      <c r="B48">
        <f t="shared" si="0"/>
        <v>4788800000</v>
      </c>
      <c r="C48">
        <f t="shared" si="1"/>
        <v>4300235000</v>
      </c>
      <c r="D48" t="str">
        <f t="shared" si="3"/>
        <v>False</v>
      </c>
      <c r="E48">
        <f t="shared" si="4"/>
        <v>987</v>
      </c>
    </row>
    <row r="49" spans="1:5" x14ac:dyDescent="0.25">
      <c r="A49">
        <f t="shared" si="2"/>
        <v>7027240000</v>
      </c>
      <c r="B49">
        <f t="shared" si="0"/>
        <v>4786400000</v>
      </c>
      <c r="C49">
        <f t="shared" si="1"/>
        <v>4298330000</v>
      </c>
      <c r="D49" t="str">
        <f t="shared" si="3"/>
        <v>False</v>
      </c>
      <c r="E49">
        <f t="shared" si="4"/>
        <v>986</v>
      </c>
    </row>
    <row r="50" spans="1:5" x14ac:dyDescent="0.25">
      <c r="A50">
        <f t="shared" si="2"/>
        <v>7020900000</v>
      </c>
      <c r="B50">
        <f t="shared" si="0"/>
        <v>4784000000</v>
      </c>
      <c r="C50">
        <f t="shared" si="1"/>
        <v>4296425000</v>
      </c>
      <c r="D50" t="str">
        <f t="shared" si="3"/>
        <v>False</v>
      </c>
      <c r="E50">
        <f t="shared" si="4"/>
        <v>985</v>
      </c>
    </row>
    <row r="51" spans="1:5" x14ac:dyDescent="0.25">
      <c r="A51">
        <f t="shared" si="2"/>
        <v>7014560000</v>
      </c>
      <c r="B51">
        <f t="shared" si="0"/>
        <v>4781600000</v>
      </c>
      <c r="C51">
        <f t="shared" si="1"/>
        <v>4294520000</v>
      </c>
      <c r="D51" t="str">
        <f t="shared" si="3"/>
        <v>False</v>
      </c>
      <c r="E51">
        <f t="shared" si="4"/>
        <v>984</v>
      </c>
    </row>
    <row r="52" spans="1:5" x14ac:dyDescent="0.25">
      <c r="A52">
        <f t="shared" si="2"/>
        <v>7008220000</v>
      </c>
      <c r="B52">
        <f t="shared" si="0"/>
        <v>4779200000</v>
      </c>
      <c r="C52">
        <f t="shared" si="1"/>
        <v>4292615000</v>
      </c>
      <c r="D52" t="str">
        <f t="shared" si="3"/>
        <v>False</v>
      </c>
      <c r="E52">
        <f t="shared" si="4"/>
        <v>983</v>
      </c>
    </row>
    <row r="53" spans="1:5" x14ac:dyDescent="0.25">
      <c r="A53">
        <f t="shared" si="2"/>
        <v>7001880000</v>
      </c>
      <c r="B53">
        <f t="shared" si="0"/>
        <v>4776800000</v>
      </c>
      <c r="C53">
        <f t="shared" si="1"/>
        <v>4290710000</v>
      </c>
      <c r="D53" t="str">
        <f t="shared" si="3"/>
        <v>False</v>
      </c>
      <c r="E53">
        <f t="shared" si="4"/>
        <v>982</v>
      </c>
    </row>
    <row r="54" spans="1:5" x14ac:dyDescent="0.25">
      <c r="A54">
        <f t="shared" si="2"/>
        <v>6995540000</v>
      </c>
      <c r="B54">
        <f t="shared" si="0"/>
        <v>4774400000</v>
      </c>
      <c r="C54">
        <f t="shared" si="1"/>
        <v>4288805000</v>
      </c>
      <c r="D54" t="str">
        <f t="shared" si="3"/>
        <v>False</v>
      </c>
      <c r="E54">
        <f t="shared" si="4"/>
        <v>981</v>
      </c>
    </row>
    <row r="55" spans="1:5" x14ac:dyDescent="0.25">
      <c r="A55">
        <f t="shared" si="2"/>
        <v>6989200000</v>
      </c>
      <c r="B55">
        <f t="shared" si="0"/>
        <v>4772000000</v>
      </c>
      <c r="C55">
        <f t="shared" si="1"/>
        <v>4286900000</v>
      </c>
      <c r="D55" t="str">
        <f t="shared" si="3"/>
        <v>False</v>
      </c>
      <c r="E55">
        <f t="shared" si="4"/>
        <v>980</v>
      </c>
    </row>
    <row r="56" spans="1:5" x14ac:dyDescent="0.25">
      <c r="A56">
        <f t="shared" si="2"/>
        <v>6982860000</v>
      </c>
      <c r="B56">
        <f t="shared" si="0"/>
        <v>4769600000</v>
      </c>
      <c r="C56">
        <f t="shared" si="1"/>
        <v>4284995000</v>
      </c>
      <c r="D56" t="str">
        <f t="shared" si="3"/>
        <v>False</v>
      </c>
      <c r="E56">
        <f t="shared" si="4"/>
        <v>979</v>
      </c>
    </row>
    <row r="57" spans="1:5" x14ac:dyDescent="0.25">
      <c r="A57">
        <f t="shared" si="2"/>
        <v>6976520000</v>
      </c>
      <c r="B57">
        <f t="shared" si="0"/>
        <v>4767200000</v>
      </c>
      <c r="C57">
        <f t="shared" si="1"/>
        <v>4283090000</v>
      </c>
      <c r="D57" t="str">
        <f t="shared" si="3"/>
        <v>False</v>
      </c>
      <c r="E57">
        <f t="shared" si="4"/>
        <v>978</v>
      </c>
    </row>
    <row r="58" spans="1:5" x14ac:dyDescent="0.25">
      <c r="A58">
        <f t="shared" si="2"/>
        <v>6970180000</v>
      </c>
      <c r="B58">
        <f t="shared" si="0"/>
        <v>4764800000</v>
      </c>
      <c r="C58">
        <f t="shared" si="1"/>
        <v>4281185000</v>
      </c>
      <c r="D58" t="str">
        <f t="shared" si="3"/>
        <v>False</v>
      </c>
      <c r="E58">
        <f t="shared" si="4"/>
        <v>977</v>
      </c>
    </row>
    <row r="59" spans="1:5" x14ac:dyDescent="0.25">
      <c r="A59">
        <f t="shared" si="2"/>
        <v>6963840000</v>
      </c>
      <c r="B59">
        <f t="shared" si="0"/>
        <v>4762400000</v>
      </c>
      <c r="C59">
        <f t="shared" si="1"/>
        <v>4279280000</v>
      </c>
      <c r="D59" t="str">
        <f t="shared" si="3"/>
        <v>False</v>
      </c>
      <c r="E59">
        <f t="shared" si="4"/>
        <v>976</v>
      </c>
    </row>
    <row r="60" spans="1:5" x14ac:dyDescent="0.25">
      <c r="A60">
        <f t="shared" si="2"/>
        <v>6957500000</v>
      </c>
      <c r="B60">
        <f t="shared" si="0"/>
        <v>4760000000</v>
      </c>
      <c r="C60">
        <f t="shared" si="1"/>
        <v>4277375000</v>
      </c>
      <c r="D60" t="str">
        <f t="shared" si="3"/>
        <v>False</v>
      </c>
      <c r="E60">
        <f t="shared" si="4"/>
        <v>975</v>
      </c>
    </row>
    <row r="61" spans="1:5" x14ac:dyDescent="0.25">
      <c r="A61">
        <f t="shared" si="2"/>
        <v>6951160000</v>
      </c>
      <c r="B61">
        <f t="shared" si="0"/>
        <v>4757600000</v>
      </c>
      <c r="C61">
        <f t="shared" si="1"/>
        <v>4275470000</v>
      </c>
      <c r="D61" t="str">
        <f t="shared" si="3"/>
        <v>False</v>
      </c>
      <c r="E61">
        <f t="shared" si="4"/>
        <v>974</v>
      </c>
    </row>
    <row r="62" spans="1:5" x14ac:dyDescent="0.25">
      <c r="A62">
        <f t="shared" si="2"/>
        <v>6944820000</v>
      </c>
      <c r="B62">
        <f t="shared" si="0"/>
        <v>4755200000</v>
      </c>
      <c r="C62">
        <f t="shared" si="1"/>
        <v>4273565000</v>
      </c>
      <c r="D62" t="str">
        <f t="shared" si="3"/>
        <v>False</v>
      </c>
      <c r="E62">
        <f t="shared" si="4"/>
        <v>973</v>
      </c>
    </row>
    <row r="63" spans="1:5" x14ac:dyDescent="0.25">
      <c r="A63">
        <f t="shared" si="2"/>
        <v>6938480000</v>
      </c>
      <c r="B63">
        <f t="shared" si="0"/>
        <v>4752800000</v>
      </c>
      <c r="C63">
        <f t="shared" si="1"/>
        <v>4271660000</v>
      </c>
      <c r="D63" t="str">
        <f t="shared" si="3"/>
        <v>False</v>
      </c>
      <c r="E63">
        <f t="shared" si="4"/>
        <v>972</v>
      </c>
    </row>
    <row r="64" spans="1:5" x14ac:dyDescent="0.25">
      <c r="A64">
        <f t="shared" si="2"/>
        <v>6932140000</v>
      </c>
      <c r="B64">
        <f t="shared" si="0"/>
        <v>4750400000</v>
      </c>
      <c r="C64">
        <f t="shared" si="1"/>
        <v>4269755000</v>
      </c>
      <c r="D64" t="str">
        <f t="shared" si="3"/>
        <v>False</v>
      </c>
      <c r="E64">
        <f t="shared" si="4"/>
        <v>971</v>
      </c>
    </row>
    <row r="65" spans="1:5" x14ac:dyDescent="0.25">
      <c r="A65">
        <f t="shared" si="2"/>
        <v>6925800000</v>
      </c>
      <c r="B65">
        <f t="shared" si="0"/>
        <v>4748000000</v>
      </c>
      <c r="C65">
        <f t="shared" si="1"/>
        <v>4267850000</v>
      </c>
      <c r="D65" t="str">
        <f t="shared" si="3"/>
        <v>False</v>
      </c>
      <c r="E65">
        <f t="shared" si="4"/>
        <v>970</v>
      </c>
    </row>
    <row r="66" spans="1:5" x14ac:dyDescent="0.25">
      <c r="A66">
        <f t="shared" si="2"/>
        <v>6919460000</v>
      </c>
      <c r="B66">
        <f t="shared" si="0"/>
        <v>4745600000</v>
      </c>
      <c r="C66">
        <f t="shared" si="1"/>
        <v>4265945000</v>
      </c>
      <c r="D66" t="str">
        <f t="shared" si="3"/>
        <v>False</v>
      </c>
      <c r="E66">
        <f t="shared" si="4"/>
        <v>969</v>
      </c>
    </row>
    <row r="67" spans="1:5" x14ac:dyDescent="0.25">
      <c r="A67">
        <f t="shared" si="2"/>
        <v>6913120000</v>
      </c>
      <c r="B67">
        <f t="shared" si="0"/>
        <v>4743200000</v>
      </c>
      <c r="C67">
        <f t="shared" si="1"/>
        <v>4264040000</v>
      </c>
      <c r="D67" t="str">
        <f t="shared" si="3"/>
        <v>False</v>
      </c>
      <c r="E67">
        <f t="shared" si="4"/>
        <v>968</v>
      </c>
    </row>
    <row r="68" spans="1:5" x14ac:dyDescent="0.25">
      <c r="A68">
        <f t="shared" si="2"/>
        <v>6906780000</v>
      </c>
      <c r="B68">
        <f t="shared" si="0"/>
        <v>4740800000</v>
      </c>
      <c r="C68">
        <f t="shared" si="1"/>
        <v>4262135000</v>
      </c>
      <c r="D68" t="str">
        <f t="shared" si="3"/>
        <v>False</v>
      </c>
      <c r="E68">
        <f t="shared" si="4"/>
        <v>967</v>
      </c>
    </row>
    <row r="69" spans="1:5" x14ac:dyDescent="0.25">
      <c r="A69">
        <f t="shared" si="2"/>
        <v>6900440000</v>
      </c>
      <c r="B69">
        <f t="shared" si="0"/>
        <v>4738400000</v>
      </c>
      <c r="C69">
        <f t="shared" si="1"/>
        <v>4260230000</v>
      </c>
      <c r="D69" t="str">
        <f t="shared" si="3"/>
        <v>False</v>
      </c>
      <c r="E69">
        <f t="shared" si="4"/>
        <v>966</v>
      </c>
    </row>
    <row r="70" spans="1:5" x14ac:dyDescent="0.25">
      <c r="A70">
        <f t="shared" si="2"/>
        <v>6894100000</v>
      </c>
      <c r="B70">
        <f t="shared" si="0"/>
        <v>4736000000</v>
      </c>
      <c r="C70">
        <f t="shared" si="1"/>
        <v>4258325000</v>
      </c>
      <c r="D70" t="str">
        <f t="shared" si="3"/>
        <v>False</v>
      </c>
      <c r="E70">
        <f t="shared" si="4"/>
        <v>965</v>
      </c>
    </row>
    <row r="71" spans="1:5" x14ac:dyDescent="0.25">
      <c r="A71">
        <f t="shared" si="2"/>
        <v>6887760000</v>
      </c>
      <c r="B71">
        <f t="shared" si="0"/>
        <v>4733600000</v>
      </c>
      <c r="C71">
        <f t="shared" si="1"/>
        <v>4256420000</v>
      </c>
      <c r="D71" t="str">
        <f t="shared" si="3"/>
        <v>False</v>
      </c>
      <c r="E71">
        <f t="shared" si="4"/>
        <v>964</v>
      </c>
    </row>
    <row r="72" spans="1:5" x14ac:dyDescent="0.25">
      <c r="A72">
        <f t="shared" si="2"/>
        <v>6881420000</v>
      </c>
      <c r="B72">
        <f t="shared" si="0"/>
        <v>4731200000</v>
      </c>
      <c r="C72">
        <f t="shared" si="1"/>
        <v>4254515000</v>
      </c>
      <c r="D72" t="str">
        <f t="shared" si="3"/>
        <v>False</v>
      </c>
      <c r="E72">
        <f t="shared" si="4"/>
        <v>963</v>
      </c>
    </row>
    <row r="73" spans="1:5" x14ac:dyDescent="0.25">
      <c r="A73">
        <f t="shared" si="2"/>
        <v>6875080000</v>
      </c>
      <c r="B73">
        <f t="shared" si="0"/>
        <v>4728800000</v>
      </c>
      <c r="C73">
        <f t="shared" si="1"/>
        <v>4252610000</v>
      </c>
      <c r="D73" t="str">
        <f t="shared" si="3"/>
        <v>False</v>
      </c>
      <c r="E73">
        <f t="shared" si="4"/>
        <v>962</v>
      </c>
    </row>
    <row r="74" spans="1:5" x14ac:dyDescent="0.25">
      <c r="A74">
        <f t="shared" si="2"/>
        <v>6868740000</v>
      </c>
      <c r="B74">
        <f t="shared" si="0"/>
        <v>4726400000</v>
      </c>
      <c r="C74">
        <f t="shared" si="1"/>
        <v>4250705000</v>
      </c>
      <c r="D74" t="str">
        <f t="shared" si="3"/>
        <v>False</v>
      </c>
      <c r="E74">
        <f t="shared" si="4"/>
        <v>961</v>
      </c>
    </row>
    <row r="75" spans="1:5" x14ac:dyDescent="0.25">
      <c r="A75">
        <f t="shared" si="2"/>
        <v>6862400000</v>
      </c>
      <c r="B75">
        <f t="shared" si="0"/>
        <v>4724000000</v>
      </c>
      <c r="C75">
        <f t="shared" si="1"/>
        <v>4248800000</v>
      </c>
      <c r="D75" t="str">
        <f t="shared" si="3"/>
        <v>False</v>
      </c>
      <c r="E75">
        <f t="shared" si="4"/>
        <v>960</v>
      </c>
    </row>
    <row r="76" spans="1:5" x14ac:dyDescent="0.25">
      <c r="A76">
        <f t="shared" si="2"/>
        <v>6856060000</v>
      </c>
      <c r="B76">
        <f t="shared" si="0"/>
        <v>4721600000</v>
      </c>
      <c r="C76">
        <f t="shared" si="1"/>
        <v>4246895000</v>
      </c>
      <c r="D76" t="str">
        <f t="shared" si="3"/>
        <v>False</v>
      </c>
      <c r="E76">
        <f t="shared" si="4"/>
        <v>959</v>
      </c>
    </row>
    <row r="77" spans="1:5" x14ac:dyDescent="0.25">
      <c r="A77">
        <f t="shared" si="2"/>
        <v>6849720000</v>
      </c>
      <c r="B77">
        <f t="shared" si="0"/>
        <v>4719200000</v>
      </c>
      <c r="C77">
        <f t="shared" si="1"/>
        <v>4244990000</v>
      </c>
      <c r="D77" t="str">
        <f t="shared" si="3"/>
        <v>False</v>
      </c>
      <c r="E77">
        <f t="shared" si="4"/>
        <v>958</v>
      </c>
    </row>
    <row r="78" spans="1:5" x14ac:dyDescent="0.25">
      <c r="A78">
        <f t="shared" si="2"/>
        <v>6843380000</v>
      </c>
      <c r="B78">
        <f t="shared" si="0"/>
        <v>4716800000</v>
      </c>
      <c r="C78">
        <f t="shared" si="1"/>
        <v>4243085000</v>
      </c>
      <c r="D78" t="str">
        <f t="shared" si="3"/>
        <v>False</v>
      </c>
      <c r="E78">
        <f t="shared" si="4"/>
        <v>957</v>
      </c>
    </row>
    <row r="79" spans="1:5" x14ac:dyDescent="0.25">
      <c r="A79">
        <f t="shared" si="2"/>
        <v>6837040000</v>
      </c>
      <c r="B79">
        <f t="shared" si="0"/>
        <v>4714400000</v>
      </c>
      <c r="C79">
        <f t="shared" si="1"/>
        <v>4241180000</v>
      </c>
      <c r="D79" t="str">
        <f t="shared" si="3"/>
        <v>False</v>
      </c>
      <c r="E79">
        <f t="shared" si="4"/>
        <v>956</v>
      </c>
    </row>
    <row r="80" spans="1:5" x14ac:dyDescent="0.25">
      <c r="A80">
        <f t="shared" si="2"/>
        <v>6830700000</v>
      </c>
      <c r="B80">
        <f t="shared" si="0"/>
        <v>4712000000</v>
      </c>
      <c r="C80">
        <f t="shared" si="1"/>
        <v>4239275000</v>
      </c>
      <c r="D80" t="str">
        <f t="shared" si="3"/>
        <v>False</v>
      </c>
      <c r="E80">
        <f t="shared" si="4"/>
        <v>955</v>
      </c>
    </row>
    <row r="81" spans="1:5" x14ac:dyDescent="0.25">
      <c r="A81">
        <f t="shared" si="2"/>
        <v>6824360000</v>
      </c>
      <c r="B81">
        <f t="shared" si="0"/>
        <v>4709600000</v>
      </c>
      <c r="C81">
        <f t="shared" si="1"/>
        <v>4237370000</v>
      </c>
      <c r="D81" t="str">
        <f t="shared" si="3"/>
        <v>False</v>
      </c>
      <c r="E81">
        <f t="shared" si="4"/>
        <v>954</v>
      </c>
    </row>
    <row r="82" spans="1:5" x14ac:dyDescent="0.25">
      <c r="A82">
        <f t="shared" si="2"/>
        <v>6818020000</v>
      </c>
      <c r="B82">
        <f t="shared" si="0"/>
        <v>4707200000</v>
      </c>
      <c r="C82">
        <f t="shared" si="1"/>
        <v>4235465000</v>
      </c>
      <c r="D82" t="str">
        <f t="shared" si="3"/>
        <v>False</v>
      </c>
      <c r="E82">
        <f t="shared" si="4"/>
        <v>953</v>
      </c>
    </row>
    <row r="83" spans="1:5" x14ac:dyDescent="0.25">
      <c r="A83">
        <f t="shared" si="2"/>
        <v>6811680000</v>
      </c>
      <c r="B83">
        <f t="shared" si="0"/>
        <v>4704800000</v>
      </c>
      <c r="C83">
        <f t="shared" si="1"/>
        <v>4233560000</v>
      </c>
      <c r="D83" t="str">
        <f t="shared" si="3"/>
        <v>False</v>
      </c>
      <c r="E83">
        <f t="shared" si="4"/>
        <v>952</v>
      </c>
    </row>
    <row r="84" spans="1:5" x14ac:dyDescent="0.25">
      <c r="A84">
        <f t="shared" si="2"/>
        <v>6805340000</v>
      </c>
      <c r="B84">
        <f t="shared" si="0"/>
        <v>4702400000</v>
      </c>
      <c r="C84">
        <f t="shared" si="1"/>
        <v>4231655000</v>
      </c>
      <c r="D84" t="str">
        <f t="shared" si="3"/>
        <v>False</v>
      </c>
      <c r="E84">
        <f t="shared" si="4"/>
        <v>951</v>
      </c>
    </row>
    <row r="85" spans="1:5" x14ac:dyDescent="0.25">
      <c r="A85">
        <f t="shared" si="2"/>
        <v>6799000000</v>
      </c>
      <c r="B85">
        <f t="shared" si="0"/>
        <v>4700000000</v>
      </c>
      <c r="C85">
        <f t="shared" si="1"/>
        <v>4229750000</v>
      </c>
      <c r="D85" t="str">
        <f t="shared" si="3"/>
        <v>False</v>
      </c>
      <c r="E85">
        <f t="shared" si="4"/>
        <v>950</v>
      </c>
    </row>
    <row r="86" spans="1:5" x14ac:dyDescent="0.25">
      <c r="A86">
        <f t="shared" si="2"/>
        <v>6792660000</v>
      </c>
      <c r="B86">
        <f t="shared" si="0"/>
        <v>4697600000</v>
      </c>
      <c r="C86">
        <f t="shared" si="1"/>
        <v>4227845000</v>
      </c>
      <c r="D86" t="str">
        <f t="shared" si="3"/>
        <v>False</v>
      </c>
      <c r="E86">
        <f t="shared" si="4"/>
        <v>949</v>
      </c>
    </row>
    <row r="87" spans="1:5" x14ac:dyDescent="0.25">
      <c r="A87">
        <f t="shared" si="2"/>
        <v>6786320000</v>
      </c>
      <c r="B87">
        <f t="shared" si="0"/>
        <v>4695200000</v>
      </c>
      <c r="C87">
        <f t="shared" si="1"/>
        <v>4225940000</v>
      </c>
      <c r="D87" t="str">
        <f t="shared" si="3"/>
        <v>False</v>
      </c>
      <c r="E87">
        <f t="shared" si="4"/>
        <v>948</v>
      </c>
    </row>
    <row r="88" spans="1:5" x14ac:dyDescent="0.25">
      <c r="A88">
        <f t="shared" si="2"/>
        <v>6779980000</v>
      </c>
      <c r="B88">
        <f t="shared" si="0"/>
        <v>4692800000</v>
      </c>
      <c r="C88">
        <f t="shared" si="1"/>
        <v>4224035000</v>
      </c>
      <c r="D88" t="str">
        <f t="shared" si="3"/>
        <v>False</v>
      </c>
      <c r="E88">
        <f t="shared" si="4"/>
        <v>947</v>
      </c>
    </row>
    <row r="89" spans="1:5" x14ac:dyDescent="0.25">
      <c r="A89">
        <f t="shared" si="2"/>
        <v>6773640000</v>
      </c>
      <c r="B89">
        <f t="shared" si="0"/>
        <v>4690400000</v>
      </c>
      <c r="C89">
        <f t="shared" si="1"/>
        <v>4222130000</v>
      </c>
      <c r="D89" t="str">
        <f t="shared" si="3"/>
        <v>False</v>
      </c>
      <c r="E89">
        <f t="shared" si="4"/>
        <v>946</v>
      </c>
    </row>
    <row r="90" spans="1:5" x14ac:dyDescent="0.25">
      <c r="A90">
        <f t="shared" si="2"/>
        <v>6767300000</v>
      </c>
      <c r="B90">
        <f t="shared" si="0"/>
        <v>4688000000</v>
      </c>
      <c r="C90">
        <f t="shared" si="1"/>
        <v>4220225000</v>
      </c>
      <c r="D90" t="str">
        <f t="shared" si="3"/>
        <v>False</v>
      </c>
      <c r="E90">
        <f t="shared" si="4"/>
        <v>945</v>
      </c>
    </row>
    <row r="91" spans="1:5" x14ac:dyDescent="0.25">
      <c r="A91">
        <f t="shared" si="2"/>
        <v>6760960000</v>
      </c>
      <c r="B91">
        <f t="shared" si="0"/>
        <v>4685600000</v>
      </c>
      <c r="C91">
        <f t="shared" si="1"/>
        <v>4218320000</v>
      </c>
      <c r="D91" t="str">
        <f t="shared" si="3"/>
        <v>False</v>
      </c>
      <c r="E91">
        <f t="shared" si="4"/>
        <v>944</v>
      </c>
    </row>
    <row r="92" spans="1:5" x14ac:dyDescent="0.25">
      <c r="A92">
        <f t="shared" si="2"/>
        <v>6754620000</v>
      </c>
      <c r="B92">
        <f t="shared" si="0"/>
        <v>4683200000</v>
      </c>
      <c r="C92">
        <f t="shared" si="1"/>
        <v>4216415000</v>
      </c>
      <c r="D92" t="str">
        <f t="shared" si="3"/>
        <v>False</v>
      </c>
      <c r="E92">
        <f t="shared" si="4"/>
        <v>943</v>
      </c>
    </row>
    <row r="93" spans="1:5" x14ac:dyDescent="0.25">
      <c r="A93">
        <f t="shared" si="2"/>
        <v>6748280000</v>
      </c>
      <c r="B93">
        <f t="shared" si="0"/>
        <v>4680800000</v>
      </c>
      <c r="C93">
        <f t="shared" si="1"/>
        <v>4214510000</v>
      </c>
      <c r="D93" t="str">
        <f t="shared" si="3"/>
        <v>False</v>
      </c>
      <c r="E93">
        <f t="shared" si="4"/>
        <v>942</v>
      </c>
    </row>
    <row r="94" spans="1:5" x14ac:dyDescent="0.25">
      <c r="A94">
        <f t="shared" si="2"/>
        <v>6741940000</v>
      </c>
      <c r="B94">
        <f t="shared" si="0"/>
        <v>4678400000</v>
      </c>
      <c r="C94">
        <f t="shared" si="1"/>
        <v>4212605000</v>
      </c>
      <c r="D94" t="str">
        <f t="shared" si="3"/>
        <v>False</v>
      </c>
      <c r="E94">
        <f t="shared" si="4"/>
        <v>941</v>
      </c>
    </row>
    <row r="95" spans="1:5" x14ac:dyDescent="0.25">
      <c r="A95">
        <f t="shared" si="2"/>
        <v>6735600000</v>
      </c>
      <c r="B95">
        <f t="shared" si="0"/>
        <v>4676000000</v>
      </c>
      <c r="C95">
        <f t="shared" si="1"/>
        <v>4210700000</v>
      </c>
      <c r="D95" t="str">
        <f t="shared" si="3"/>
        <v>False</v>
      </c>
      <c r="E95">
        <f t="shared" si="4"/>
        <v>940</v>
      </c>
    </row>
    <row r="96" spans="1:5" x14ac:dyDescent="0.25">
      <c r="A96">
        <f t="shared" si="2"/>
        <v>6729260000</v>
      </c>
      <c r="B96">
        <f t="shared" si="0"/>
        <v>4673600000</v>
      </c>
      <c r="C96">
        <f t="shared" si="1"/>
        <v>4208795000</v>
      </c>
      <c r="D96" t="str">
        <f t="shared" si="3"/>
        <v>False</v>
      </c>
      <c r="E96">
        <f t="shared" si="4"/>
        <v>939</v>
      </c>
    </row>
    <row r="97" spans="1:5" x14ac:dyDescent="0.25">
      <c r="A97">
        <f t="shared" si="2"/>
        <v>6722920000</v>
      </c>
      <c r="B97">
        <f t="shared" si="0"/>
        <v>4671200000</v>
      </c>
      <c r="C97">
        <f t="shared" si="1"/>
        <v>4206890000</v>
      </c>
      <c r="D97" t="str">
        <f t="shared" si="3"/>
        <v>False</v>
      </c>
      <c r="E97">
        <f t="shared" si="4"/>
        <v>938</v>
      </c>
    </row>
    <row r="98" spans="1:5" x14ac:dyDescent="0.25">
      <c r="A98">
        <f t="shared" si="2"/>
        <v>6716580000</v>
      </c>
      <c r="B98">
        <f t="shared" si="0"/>
        <v>4668800000</v>
      </c>
      <c r="C98">
        <f t="shared" si="1"/>
        <v>4204985000</v>
      </c>
      <c r="D98" t="str">
        <f t="shared" si="3"/>
        <v>False</v>
      </c>
      <c r="E98">
        <f t="shared" si="4"/>
        <v>937</v>
      </c>
    </row>
    <row r="99" spans="1:5" x14ac:dyDescent="0.25">
      <c r="A99">
        <f t="shared" ref="A99:A162" si="5">($B$13*$B$33*E99)+($B$14*$B$33*2)</f>
        <v>6710240000</v>
      </c>
      <c r="B99">
        <f t="shared" ref="B99:B162" si="6">($C$13*$B$33*E99)+($C$14*$B$33*2)</f>
        <v>4666400000</v>
      </c>
      <c r="C99">
        <f t="shared" ref="C99:C162" si="7">($D$13*$B$33*E99*0.9)+($C$13*$B$33*E99*0.1)+($D$14*$B$33*2)</f>
        <v>4203080000</v>
      </c>
      <c r="D99" t="str">
        <f t="shared" si="3"/>
        <v>False</v>
      </c>
      <c r="E99">
        <f t="shared" si="4"/>
        <v>936</v>
      </c>
    </row>
    <row r="100" spans="1:5" x14ac:dyDescent="0.25">
      <c r="A100">
        <f t="shared" si="5"/>
        <v>6703900000</v>
      </c>
      <c r="B100">
        <f t="shared" si="6"/>
        <v>4664000000</v>
      </c>
      <c r="C100">
        <f t="shared" si="7"/>
        <v>4201175000</v>
      </c>
      <c r="D100" t="str">
        <f t="shared" ref="D100:D163" si="8">IF(C100&gt;A100,"True","False")</f>
        <v>False</v>
      </c>
      <c r="E100">
        <f t="shared" si="4"/>
        <v>935</v>
      </c>
    </row>
    <row r="101" spans="1:5" x14ac:dyDescent="0.25">
      <c r="A101">
        <f t="shared" si="5"/>
        <v>6697560000</v>
      </c>
      <c r="B101">
        <f t="shared" si="6"/>
        <v>4661600000</v>
      </c>
      <c r="C101">
        <f t="shared" si="7"/>
        <v>4199270000</v>
      </c>
      <c r="D101" t="str">
        <f t="shared" si="8"/>
        <v>False</v>
      </c>
      <c r="E101">
        <f t="shared" ref="E101:E164" si="9">E100-1</f>
        <v>934</v>
      </c>
    </row>
    <row r="102" spans="1:5" x14ac:dyDescent="0.25">
      <c r="A102">
        <f t="shared" si="5"/>
        <v>6691220000</v>
      </c>
      <c r="B102">
        <f t="shared" si="6"/>
        <v>4659200000</v>
      </c>
      <c r="C102">
        <f t="shared" si="7"/>
        <v>4197365000</v>
      </c>
      <c r="D102" t="str">
        <f t="shared" si="8"/>
        <v>False</v>
      </c>
      <c r="E102">
        <f t="shared" si="9"/>
        <v>933</v>
      </c>
    </row>
    <row r="103" spans="1:5" x14ac:dyDescent="0.25">
      <c r="A103">
        <f t="shared" si="5"/>
        <v>6684880000</v>
      </c>
      <c r="B103">
        <f t="shared" si="6"/>
        <v>4656800000</v>
      </c>
      <c r="C103">
        <f t="shared" si="7"/>
        <v>4195460000</v>
      </c>
      <c r="D103" t="str">
        <f t="shared" si="8"/>
        <v>False</v>
      </c>
      <c r="E103">
        <f t="shared" si="9"/>
        <v>932</v>
      </c>
    </row>
    <row r="104" spans="1:5" x14ac:dyDescent="0.25">
      <c r="A104">
        <f t="shared" si="5"/>
        <v>6678540000</v>
      </c>
      <c r="B104">
        <f t="shared" si="6"/>
        <v>4654400000</v>
      </c>
      <c r="C104">
        <f t="shared" si="7"/>
        <v>4193555000</v>
      </c>
      <c r="D104" t="str">
        <f t="shared" si="8"/>
        <v>False</v>
      </c>
      <c r="E104">
        <f t="shared" si="9"/>
        <v>931</v>
      </c>
    </row>
    <row r="105" spans="1:5" x14ac:dyDescent="0.25">
      <c r="A105">
        <f t="shared" si="5"/>
        <v>6672200000</v>
      </c>
      <c r="B105">
        <f t="shared" si="6"/>
        <v>4652000000</v>
      </c>
      <c r="C105">
        <f t="shared" si="7"/>
        <v>4191650000</v>
      </c>
      <c r="D105" t="str">
        <f t="shared" si="8"/>
        <v>False</v>
      </c>
      <c r="E105">
        <f t="shared" si="9"/>
        <v>930</v>
      </c>
    </row>
    <row r="106" spans="1:5" x14ac:dyDescent="0.25">
      <c r="A106">
        <f t="shared" si="5"/>
        <v>6665860000</v>
      </c>
      <c r="B106">
        <f t="shared" si="6"/>
        <v>4649600000</v>
      </c>
      <c r="C106">
        <f t="shared" si="7"/>
        <v>4189745000</v>
      </c>
      <c r="D106" t="str">
        <f t="shared" si="8"/>
        <v>False</v>
      </c>
      <c r="E106">
        <f t="shared" si="9"/>
        <v>929</v>
      </c>
    </row>
    <row r="107" spans="1:5" x14ac:dyDescent="0.25">
      <c r="A107">
        <f t="shared" si="5"/>
        <v>6659520000</v>
      </c>
      <c r="B107">
        <f t="shared" si="6"/>
        <v>4647200000</v>
      </c>
      <c r="C107">
        <f t="shared" si="7"/>
        <v>4187840000</v>
      </c>
      <c r="D107" t="str">
        <f t="shared" si="8"/>
        <v>False</v>
      </c>
      <c r="E107">
        <f t="shared" si="9"/>
        <v>928</v>
      </c>
    </row>
    <row r="108" spans="1:5" x14ac:dyDescent="0.25">
      <c r="A108">
        <f t="shared" si="5"/>
        <v>6653180000</v>
      </c>
      <c r="B108">
        <f t="shared" si="6"/>
        <v>4644800000</v>
      </c>
      <c r="C108">
        <f t="shared" si="7"/>
        <v>4185935000</v>
      </c>
      <c r="D108" t="str">
        <f t="shared" si="8"/>
        <v>False</v>
      </c>
      <c r="E108">
        <f t="shared" si="9"/>
        <v>927</v>
      </c>
    </row>
    <row r="109" spans="1:5" x14ac:dyDescent="0.25">
      <c r="A109">
        <f t="shared" si="5"/>
        <v>6646840000</v>
      </c>
      <c r="B109">
        <f t="shared" si="6"/>
        <v>4642400000</v>
      </c>
      <c r="C109">
        <f t="shared" si="7"/>
        <v>4184030000</v>
      </c>
      <c r="D109" t="str">
        <f t="shared" si="8"/>
        <v>False</v>
      </c>
      <c r="E109">
        <f t="shared" si="9"/>
        <v>926</v>
      </c>
    </row>
    <row r="110" spans="1:5" x14ac:dyDescent="0.25">
      <c r="A110">
        <f t="shared" si="5"/>
        <v>6640500000</v>
      </c>
      <c r="B110">
        <f t="shared" si="6"/>
        <v>4640000000</v>
      </c>
      <c r="C110">
        <f t="shared" si="7"/>
        <v>4182125000</v>
      </c>
      <c r="D110" t="str">
        <f t="shared" si="8"/>
        <v>False</v>
      </c>
      <c r="E110">
        <f t="shared" si="9"/>
        <v>925</v>
      </c>
    </row>
    <row r="111" spans="1:5" x14ac:dyDescent="0.25">
      <c r="A111">
        <f t="shared" si="5"/>
        <v>6634160000</v>
      </c>
      <c r="B111">
        <f t="shared" si="6"/>
        <v>4637600000</v>
      </c>
      <c r="C111">
        <f t="shared" si="7"/>
        <v>4180220000</v>
      </c>
      <c r="D111" t="str">
        <f t="shared" si="8"/>
        <v>False</v>
      </c>
      <c r="E111">
        <f t="shared" si="9"/>
        <v>924</v>
      </c>
    </row>
    <row r="112" spans="1:5" x14ac:dyDescent="0.25">
      <c r="A112">
        <f t="shared" si="5"/>
        <v>6627820000</v>
      </c>
      <c r="B112">
        <f t="shared" si="6"/>
        <v>4635200000</v>
      </c>
      <c r="C112">
        <f t="shared" si="7"/>
        <v>4178315000</v>
      </c>
      <c r="D112" t="str">
        <f t="shared" si="8"/>
        <v>False</v>
      </c>
      <c r="E112">
        <f t="shared" si="9"/>
        <v>923</v>
      </c>
    </row>
    <row r="113" spans="1:5" x14ac:dyDescent="0.25">
      <c r="A113">
        <f t="shared" si="5"/>
        <v>6621480000</v>
      </c>
      <c r="B113">
        <f t="shared" si="6"/>
        <v>4632800000</v>
      </c>
      <c r="C113">
        <f t="shared" si="7"/>
        <v>4176410000</v>
      </c>
      <c r="D113" t="str">
        <f t="shared" si="8"/>
        <v>False</v>
      </c>
      <c r="E113">
        <f t="shared" si="9"/>
        <v>922</v>
      </c>
    </row>
    <row r="114" spans="1:5" x14ac:dyDescent="0.25">
      <c r="A114">
        <f t="shared" si="5"/>
        <v>6615140000</v>
      </c>
      <c r="B114">
        <f t="shared" si="6"/>
        <v>4630400000</v>
      </c>
      <c r="C114">
        <f t="shared" si="7"/>
        <v>4174505000</v>
      </c>
      <c r="D114" t="str">
        <f t="shared" si="8"/>
        <v>False</v>
      </c>
      <c r="E114">
        <f t="shared" si="9"/>
        <v>921</v>
      </c>
    </row>
    <row r="115" spans="1:5" x14ac:dyDescent="0.25">
      <c r="A115">
        <f t="shared" si="5"/>
        <v>6608800000</v>
      </c>
      <c r="B115">
        <f t="shared" si="6"/>
        <v>4628000000</v>
      </c>
      <c r="C115">
        <f t="shared" si="7"/>
        <v>4172600000</v>
      </c>
      <c r="D115" t="str">
        <f t="shared" si="8"/>
        <v>False</v>
      </c>
      <c r="E115">
        <f t="shared" si="9"/>
        <v>920</v>
      </c>
    </row>
    <row r="116" spans="1:5" x14ac:dyDescent="0.25">
      <c r="A116">
        <f t="shared" si="5"/>
        <v>6602460000</v>
      </c>
      <c r="B116">
        <f t="shared" si="6"/>
        <v>4625600000</v>
      </c>
      <c r="C116">
        <f t="shared" si="7"/>
        <v>4170695000</v>
      </c>
      <c r="D116" t="str">
        <f t="shared" si="8"/>
        <v>False</v>
      </c>
      <c r="E116">
        <f t="shared" si="9"/>
        <v>919</v>
      </c>
    </row>
    <row r="117" spans="1:5" x14ac:dyDescent="0.25">
      <c r="A117">
        <f t="shared" si="5"/>
        <v>6596120000</v>
      </c>
      <c r="B117">
        <f t="shared" si="6"/>
        <v>4623200000</v>
      </c>
      <c r="C117">
        <f t="shared" si="7"/>
        <v>4168790000</v>
      </c>
      <c r="D117" t="str">
        <f t="shared" si="8"/>
        <v>False</v>
      </c>
      <c r="E117">
        <f t="shared" si="9"/>
        <v>918</v>
      </c>
    </row>
    <row r="118" spans="1:5" x14ac:dyDescent="0.25">
      <c r="A118">
        <f t="shared" si="5"/>
        <v>6589780000</v>
      </c>
      <c r="B118">
        <f t="shared" si="6"/>
        <v>4620800000</v>
      </c>
      <c r="C118">
        <f t="shared" si="7"/>
        <v>4166885000</v>
      </c>
      <c r="D118" t="str">
        <f t="shared" si="8"/>
        <v>False</v>
      </c>
      <c r="E118">
        <f t="shared" si="9"/>
        <v>917</v>
      </c>
    </row>
    <row r="119" spans="1:5" x14ac:dyDescent="0.25">
      <c r="A119">
        <f t="shared" si="5"/>
        <v>6583440000</v>
      </c>
      <c r="B119">
        <f t="shared" si="6"/>
        <v>4618400000</v>
      </c>
      <c r="C119">
        <f t="shared" si="7"/>
        <v>4164980000</v>
      </c>
      <c r="D119" t="str">
        <f t="shared" si="8"/>
        <v>False</v>
      </c>
      <c r="E119">
        <f t="shared" si="9"/>
        <v>916</v>
      </c>
    </row>
    <row r="120" spans="1:5" x14ac:dyDescent="0.25">
      <c r="A120">
        <f t="shared" si="5"/>
        <v>6577100000</v>
      </c>
      <c r="B120">
        <f t="shared" si="6"/>
        <v>4616000000</v>
      </c>
      <c r="C120">
        <f t="shared" si="7"/>
        <v>4163075000</v>
      </c>
      <c r="D120" t="str">
        <f t="shared" si="8"/>
        <v>False</v>
      </c>
      <c r="E120">
        <f t="shared" si="9"/>
        <v>915</v>
      </c>
    </row>
    <row r="121" spans="1:5" x14ac:dyDescent="0.25">
      <c r="A121">
        <f t="shared" si="5"/>
        <v>6570760000</v>
      </c>
      <c r="B121">
        <f t="shared" si="6"/>
        <v>4613600000</v>
      </c>
      <c r="C121">
        <f t="shared" si="7"/>
        <v>4161170000</v>
      </c>
      <c r="D121" t="str">
        <f t="shared" si="8"/>
        <v>False</v>
      </c>
      <c r="E121">
        <f t="shared" si="9"/>
        <v>914</v>
      </c>
    </row>
    <row r="122" spans="1:5" x14ac:dyDescent="0.25">
      <c r="A122">
        <f t="shared" si="5"/>
        <v>6564420000</v>
      </c>
      <c r="B122">
        <f t="shared" si="6"/>
        <v>4611200000</v>
      </c>
      <c r="C122">
        <f t="shared" si="7"/>
        <v>4159265000</v>
      </c>
      <c r="D122" t="str">
        <f t="shared" si="8"/>
        <v>False</v>
      </c>
      <c r="E122">
        <f t="shared" si="9"/>
        <v>913</v>
      </c>
    </row>
    <row r="123" spans="1:5" x14ac:dyDescent="0.25">
      <c r="A123">
        <f t="shared" si="5"/>
        <v>6558080000</v>
      </c>
      <c r="B123">
        <f t="shared" si="6"/>
        <v>4608800000</v>
      </c>
      <c r="C123">
        <f t="shared" si="7"/>
        <v>4157360000</v>
      </c>
      <c r="D123" t="str">
        <f t="shared" si="8"/>
        <v>False</v>
      </c>
      <c r="E123">
        <f t="shared" si="9"/>
        <v>912</v>
      </c>
    </row>
    <row r="124" spans="1:5" x14ac:dyDescent="0.25">
      <c r="A124">
        <f t="shared" si="5"/>
        <v>6551740000</v>
      </c>
      <c r="B124">
        <f t="shared" si="6"/>
        <v>4606400000</v>
      </c>
      <c r="C124">
        <f t="shared" si="7"/>
        <v>4155455000</v>
      </c>
      <c r="D124" t="str">
        <f t="shared" si="8"/>
        <v>False</v>
      </c>
      <c r="E124">
        <f t="shared" si="9"/>
        <v>911</v>
      </c>
    </row>
    <row r="125" spans="1:5" x14ac:dyDescent="0.25">
      <c r="A125">
        <f t="shared" si="5"/>
        <v>6545400000</v>
      </c>
      <c r="B125">
        <f t="shared" si="6"/>
        <v>4604000000</v>
      </c>
      <c r="C125">
        <f t="shared" si="7"/>
        <v>4153550000</v>
      </c>
      <c r="D125" t="str">
        <f t="shared" si="8"/>
        <v>False</v>
      </c>
      <c r="E125">
        <f t="shared" si="9"/>
        <v>910</v>
      </c>
    </row>
    <row r="126" spans="1:5" x14ac:dyDescent="0.25">
      <c r="A126">
        <f t="shared" si="5"/>
        <v>6539060000</v>
      </c>
      <c r="B126">
        <f t="shared" si="6"/>
        <v>4601600000</v>
      </c>
      <c r="C126">
        <f t="shared" si="7"/>
        <v>4151645000</v>
      </c>
      <c r="D126" t="str">
        <f t="shared" si="8"/>
        <v>False</v>
      </c>
      <c r="E126">
        <f t="shared" si="9"/>
        <v>909</v>
      </c>
    </row>
    <row r="127" spans="1:5" x14ac:dyDescent="0.25">
      <c r="A127">
        <f t="shared" si="5"/>
        <v>6532720000</v>
      </c>
      <c r="B127">
        <f t="shared" si="6"/>
        <v>4599200000</v>
      </c>
      <c r="C127">
        <f t="shared" si="7"/>
        <v>4149740000</v>
      </c>
      <c r="D127" t="str">
        <f t="shared" si="8"/>
        <v>False</v>
      </c>
      <c r="E127">
        <f t="shared" si="9"/>
        <v>908</v>
      </c>
    </row>
    <row r="128" spans="1:5" x14ac:dyDescent="0.25">
      <c r="A128">
        <f t="shared" si="5"/>
        <v>6526380000</v>
      </c>
      <c r="B128">
        <f t="shared" si="6"/>
        <v>4596800000</v>
      </c>
      <c r="C128">
        <f t="shared" si="7"/>
        <v>4147835000</v>
      </c>
      <c r="D128" t="str">
        <f t="shared" si="8"/>
        <v>False</v>
      </c>
      <c r="E128">
        <f t="shared" si="9"/>
        <v>907</v>
      </c>
    </row>
    <row r="129" spans="1:5" x14ac:dyDescent="0.25">
      <c r="A129">
        <f t="shared" si="5"/>
        <v>6520040000</v>
      </c>
      <c r="B129">
        <f t="shared" si="6"/>
        <v>4594400000</v>
      </c>
      <c r="C129">
        <f t="shared" si="7"/>
        <v>4145930000</v>
      </c>
      <c r="D129" t="str">
        <f t="shared" si="8"/>
        <v>False</v>
      </c>
      <c r="E129">
        <f t="shared" si="9"/>
        <v>906</v>
      </c>
    </row>
    <row r="130" spans="1:5" x14ac:dyDescent="0.25">
      <c r="A130">
        <f t="shared" si="5"/>
        <v>6513700000</v>
      </c>
      <c r="B130">
        <f t="shared" si="6"/>
        <v>4592000000</v>
      </c>
      <c r="C130">
        <f t="shared" si="7"/>
        <v>4144025000</v>
      </c>
      <c r="D130" t="str">
        <f t="shared" si="8"/>
        <v>False</v>
      </c>
      <c r="E130">
        <f t="shared" si="9"/>
        <v>905</v>
      </c>
    </row>
    <row r="131" spans="1:5" x14ac:dyDescent="0.25">
      <c r="A131">
        <f t="shared" si="5"/>
        <v>6507360000</v>
      </c>
      <c r="B131">
        <f t="shared" si="6"/>
        <v>4589600000</v>
      </c>
      <c r="C131">
        <f t="shared" si="7"/>
        <v>4142120000</v>
      </c>
      <c r="D131" t="str">
        <f t="shared" si="8"/>
        <v>False</v>
      </c>
      <c r="E131">
        <f t="shared" si="9"/>
        <v>904</v>
      </c>
    </row>
    <row r="132" spans="1:5" x14ac:dyDescent="0.25">
      <c r="A132">
        <f t="shared" si="5"/>
        <v>6501020000</v>
      </c>
      <c r="B132">
        <f t="shared" si="6"/>
        <v>4587200000</v>
      </c>
      <c r="C132">
        <f t="shared" si="7"/>
        <v>4140215000</v>
      </c>
      <c r="D132" t="str">
        <f t="shared" si="8"/>
        <v>False</v>
      </c>
      <c r="E132">
        <f t="shared" si="9"/>
        <v>903</v>
      </c>
    </row>
    <row r="133" spans="1:5" x14ac:dyDescent="0.25">
      <c r="A133">
        <f t="shared" si="5"/>
        <v>6494680000</v>
      </c>
      <c r="B133">
        <f t="shared" si="6"/>
        <v>4584800000</v>
      </c>
      <c r="C133">
        <f t="shared" si="7"/>
        <v>4138310000</v>
      </c>
      <c r="D133" t="str">
        <f t="shared" si="8"/>
        <v>False</v>
      </c>
      <c r="E133">
        <f t="shared" si="9"/>
        <v>902</v>
      </c>
    </row>
    <row r="134" spans="1:5" x14ac:dyDescent="0.25">
      <c r="A134">
        <f t="shared" si="5"/>
        <v>6488340000</v>
      </c>
      <c r="B134">
        <f t="shared" si="6"/>
        <v>4582400000</v>
      </c>
      <c r="C134">
        <f t="shared" si="7"/>
        <v>4136405000</v>
      </c>
      <c r="D134" t="str">
        <f t="shared" si="8"/>
        <v>False</v>
      </c>
      <c r="E134">
        <f t="shared" si="9"/>
        <v>901</v>
      </c>
    </row>
    <row r="135" spans="1:5" x14ac:dyDescent="0.25">
      <c r="A135">
        <f t="shared" si="5"/>
        <v>6482000000</v>
      </c>
      <c r="B135">
        <f t="shared" si="6"/>
        <v>4580000000</v>
      </c>
      <c r="C135">
        <f t="shared" si="7"/>
        <v>4134500000</v>
      </c>
      <c r="D135" t="str">
        <f t="shared" si="8"/>
        <v>False</v>
      </c>
      <c r="E135">
        <f t="shared" si="9"/>
        <v>900</v>
      </c>
    </row>
    <row r="136" spans="1:5" x14ac:dyDescent="0.25">
      <c r="A136">
        <f t="shared" si="5"/>
        <v>6475660000</v>
      </c>
      <c r="B136">
        <f t="shared" si="6"/>
        <v>4577600000</v>
      </c>
      <c r="C136">
        <f t="shared" si="7"/>
        <v>4132595000</v>
      </c>
      <c r="D136" t="str">
        <f t="shared" si="8"/>
        <v>False</v>
      </c>
      <c r="E136">
        <f t="shared" si="9"/>
        <v>899</v>
      </c>
    </row>
    <row r="137" spans="1:5" x14ac:dyDescent="0.25">
      <c r="A137">
        <f t="shared" si="5"/>
        <v>6469320000</v>
      </c>
      <c r="B137">
        <f t="shared" si="6"/>
        <v>4575200000</v>
      </c>
      <c r="C137">
        <f t="shared" si="7"/>
        <v>4130690000</v>
      </c>
      <c r="D137" t="str">
        <f t="shared" si="8"/>
        <v>False</v>
      </c>
      <c r="E137">
        <f t="shared" si="9"/>
        <v>898</v>
      </c>
    </row>
    <row r="138" spans="1:5" x14ac:dyDescent="0.25">
      <c r="A138">
        <f t="shared" si="5"/>
        <v>6462980000</v>
      </c>
      <c r="B138">
        <f t="shared" si="6"/>
        <v>4572800000</v>
      </c>
      <c r="C138">
        <f t="shared" si="7"/>
        <v>4128785000</v>
      </c>
      <c r="D138" t="str">
        <f t="shared" si="8"/>
        <v>False</v>
      </c>
      <c r="E138">
        <f t="shared" si="9"/>
        <v>897</v>
      </c>
    </row>
    <row r="139" spans="1:5" x14ac:dyDescent="0.25">
      <c r="A139">
        <f t="shared" si="5"/>
        <v>6456640000</v>
      </c>
      <c r="B139">
        <f t="shared" si="6"/>
        <v>4570400000</v>
      </c>
      <c r="C139">
        <f t="shared" si="7"/>
        <v>4126880000</v>
      </c>
      <c r="D139" t="str">
        <f t="shared" si="8"/>
        <v>False</v>
      </c>
      <c r="E139">
        <f t="shared" si="9"/>
        <v>896</v>
      </c>
    </row>
    <row r="140" spans="1:5" x14ac:dyDescent="0.25">
      <c r="A140">
        <f t="shared" si="5"/>
        <v>6450300000</v>
      </c>
      <c r="B140">
        <f t="shared" si="6"/>
        <v>4568000000</v>
      </c>
      <c r="C140">
        <f t="shared" si="7"/>
        <v>4124975000</v>
      </c>
      <c r="D140" t="str">
        <f t="shared" si="8"/>
        <v>False</v>
      </c>
      <c r="E140">
        <f t="shared" si="9"/>
        <v>895</v>
      </c>
    </row>
    <row r="141" spans="1:5" x14ac:dyDescent="0.25">
      <c r="A141">
        <f t="shared" si="5"/>
        <v>6443960000</v>
      </c>
      <c r="B141">
        <f t="shared" si="6"/>
        <v>4565600000</v>
      </c>
      <c r="C141">
        <f t="shared" si="7"/>
        <v>4123070000</v>
      </c>
      <c r="D141" t="str">
        <f t="shared" si="8"/>
        <v>False</v>
      </c>
      <c r="E141">
        <f t="shared" si="9"/>
        <v>894</v>
      </c>
    </row>
    <row r="142" spans="1:5" x14ac:dyDescent="0.25">
      <c r="A142">
        <f t="shared" si="5"/>
        <v>6437620000</v>
      </c>
      <c r="B142">
        <f t="shared" si="6"/>
        <v>4563200000</v>
      </c>
      <c r="C142">
        <f t="shared" si="7"/>
        <v>4121165000</v>
      </c>
      <c r="D142" t="str">
        <f t="shared" si="8"/>
        <v>False</v>
      </c>
      <c r="E142">
        <f t="shared" si="9"/>
        <v>893</v>
      </c>
    </row>
    <row r="143" spans="1:5" x14ac:dyDescent="0.25">
      <c r="A143">
        <f t="shared" si="5"/>
        <v>6431280000</v>
      </c>
      <c r="B143">
        <f t="shared" si="6"/>
        <v>4560800000</v>
      </c>
      <c r="C143">
        <f t="shared" si="7"/>
        <v>4119260000</v>
      </c>
      <c r="D143" t="str">
        <f t="shared" si="8"/>
        <v>False</v>
      </c>
      <c r="E143">
        <f t="shared" si="9"/>
        <v>892</v>
      </c>
    </row>
    <row r="144" spans="1:5" x14ac:dyDescent="0.25">
      <c r="A144">
        <f t="shared" si="5"/>
        <v>6424940000</v>
      </c>
      <c r="B144">
        <f t="shared" si="6"/>
        <v>4558400000</v>
      </c>
      <c r="C144">
        <f t="shared" si="7"/>
        <v>4117355000</v>
      </c>
      <c r="D144" t="str">
        <f t="shared" si="8"/>
        <v>False</v>
      </c>
      <c r="E144">
        <f t="shared" si="9"/>
        <v>891</v>
      </c>
    </row>
    <row r="145" spans="1:5" x14ac:dyDescent="0.25">
      <c r="A145">
        <f t="shared" si="5"/>
        <v>6418600000</v>
      </c>
      <c r="B145">
        <f t="shared" si="6"/>
        <v>4556000000</v>
      </c>
      <c r="C145">
        <f t="shared" si="7"/>
        <v>4115450000</v>
      </c>
      <c r="D145" t="str">
        <f t="shared" si="8"/>
        <v>False</v>
      </c>
      <c r="E145">
        <f t="shared" si="9"/>
        <v>890</v>
      </c>
    </row>
    <row r="146" spans="1:5" x14ac:dyDescent="0.25">
      <c r="A146">
        <f t="shared" si="5"/>
        <v>6412260000</v>
      </c>
      <c r="B146">
        <f t="shared" si="6"/>
        <v>4553600000</v>
      </c>
      <c r="C146">
        <f t="shared" si="7"/>
        <v>4113545000</v>
      </c>
      <c r="D146" t="str">
        <f t="shared" si="8"/>
        <v>False</v>
      </c>
      <c r="E146">
        <f t="shared" si="9"/>
        <v>889</v>
      </c>
    </row>
    <row r="147" spans="1:5" x14ac:dyDescent="0.25">
      <c r="A147">
        <f t="shared" si="5"/>
        <v>6405920000</v>
      </c>
      <c r="B147">
        <f t="shared" si="6"/>
        <v>4551200000</v>
      </c>
      <c r="C147">
        <f t="shared" si="7"/>
        <v>4111640000</v>
      </c>
      <c r="D147" t="str">
        <f t="shared" si="8"/>
        <v>False</v>
      </c>
      <c r="E147">
        <f t="shared" si="9"/>
        <v>888</v>
      </c>
    </row>
    <row r="148" spans="1:5" x14ac:dyDescent="0.25">
      <c r="A148">
        <f t="shared" si="5"/>
        <v>6399580000</v>
      </c>
      <c r="B148">
        <f t="shared" si="6"/>
        <v>4548800000</v>
      </c>
      <c r="C148">
        <f t="shared" si="7"/>
        <v>4109735000</v>
      </c>
      <c r="D148" t="str">
        <f t="shared" si="8"/>
        <v>False</v>
      </c>
      <c r="E148">
        <f t="shared" si="9"/>
        <v>887</v>
      </c>
    </row>
    <row r="149" spans="1:5" x14ac:dyDescent="0.25">
      <c r="A149">
        <f t="shared" si="5"/>
        <v>6393240000</v>
      </c>
      <c r="B149">
        <f t="shared" si="6"/>
        <v>4546400000</v>
      </c>
      <c r="C149">
        <f t="shared" si="7"/>
        <v>4107830000</v>
      </c>
      <c r="D149" t="str">
        <f t="shared" si="8"/>
        <v>False</v>
      </c>
      <c r="E149">
        <f t="shared" si="9"/>
        <v>886</v>
      </c>
    </row>
    <row r="150" spans="1:5" x14ac:dyDescent="0.25">
      <c r="A150">
        <f t="shared" si="5"/>
        <v>6386900000</v>
      </c>
      <c r="B150">
        <f t="shared" si="6"/>
        <v>4544000000</v>
      </c>
      <c r="C150">
        <f t="shared" si="7"/>
        <v>4105925000</v>
      </c>
      <c r="D150" t="str">
        <f t="shared" si="8"/>
        <v>False</v>
      </c>
      <c r="E150">
        <f t="shared" si="9"/>
        <v>885</v>
      </c>
    </row>
    <row r="151" spans="1:5" x14ac:dyDescent="0.25">
      <c r="A151">
        <f t="shared" si="5"/>
        <v>6380560000</v>
      </c>
      <c r="B151">
        <f t="shared" si="6"/>
        <v>4541600000</v>
      </c>
      <c r="C151">
        <f t="shared" si="7"/>
        <v>4104020000</v>
      </c>
      <c r="D151" t="str">
        <f t="shared" si="8"/>
        <v>False</v>
      </c>
      <c r="E151">
        <f t="shared" si="9"/>
        <v>884</v>
      </c>
    </row>
    <row r="152" spans="1:5" x14ac:dyDescent="0.25">
      <c r="A152">
        <f t="shared" si="5"/>
        <v>6374220000</v>
      </c>
      <c r="B152">
        <f t="shared" si="6"/>
        <v>4539200000</v>
      </c>
      <c r="C152">
        <f t="shared" si="7"/>
        <v>4102115000</v>
      </c>
      <c r="D152" t="str">
        <f t="shared" si="8"/>
        <v>False</v>
      </c>
      <c r="E152">
        <f t="shared" si="9"/>
        <v>883</v>
      </c>
    </row>
    <row r="153" spans="1:5" x14ac:dyDescent="0.25">
      <c r="A153">
        <f t="shared" si="5"/>
        <v>6367880000</v>
      </c>
      <c r="B153">
        <f t="shared" si="6"/>
        <v>4536800000</v>
      </c>
      <c r="C153">
        <f t="shared" si="7"/>
        <v>4100210000</v>
      </c>
      <c r="D153" t="str">
        <f t="shared" si="8"/>
        <v>False</v>
      </c>
      <c r="E153">
        <f t="shared" si="9"/>
        <v>882</v>
      </c>
    </row>
    <row r="154" spans="1:5" x14ac:dyDescent="0.25">
      <c r="A154">
        <f t="shared" si="5"/>
        <v>6361540000</v>
      </c>
      <c r="B154">
        <f t="shared" si="6"/>
        <v>4534400000</v>
      </c>
      <c r="C154">
        <f t="shared" si="7"/>
        <v>4098305000</v>
      </c>
      <c r="D154" t="str">
        <f t="shared" si="8"/>
        <v>False</v>
      </c>
      <c r="E154">
        <f t="shared" si="9"/>
        <v>881</v>
      </c>
    </row>
    <row r="155" spans="1:5" x14ac:dyDescent="0.25">
      <c r="A155">
        <f t="shared" si="5"/>
        <v>6355200000</v>
      </c>
      <c r="B155">
        <f t="shared" si="6"/>
        <v>4532000000</v>
      </c>
      <c r="C155">
        <f t="shared" si="7"/>
        <v>4096400000</v>
      </c>
      <c r="D155" t="str">
        <f t="shared" si="8"/>
        <v>False</v>
      </c>
      <c r="E155">
        <f t="shared" si="9"/>
        <v>880</v>
      </c>
    </row>
    <row r="156" spans="1:5" x14ac:dyDescent="0.25">
      <c r="A156">
        <f t="shared" si="5"/>
        <v>6348860000</v>
      </c>
      <c r="B156">
        <f t="shared" si="6"/>
        <v>4529600000</v>
      </c>
      <c r="C156">
        <f t="shared" si="7"/>
        <v>4094495000</v>
      </c>
      <c r="D156" t="str">
        <f t="shared" si="8"/>
        <v>False</v>
      </c>
      <c r="E156">
        <f t="shared" si="9"/>
        <v>879</v>
      </c>
    </row>
    <row r="157" spans="1:5" x14ac:dyDescent="0.25">
      <c r="A157">
        <f t="shared" si="5"/>
        <v>6342520000</v>
      </c>
      <c r="B157">
        <f t="shared" si="6"/>
        <v>4527200000</v>
      </c>
      <c r="C157">
        <f t="shared" si="7"/>
        <v>4092590000</v>
      </c>
      <c r="D157" t="str">
        <f t="shared" si="8"/>
        <v>False</v>
      </c>
      <c r="E157">
        <f t="shared" si="9"/>
        <v>878</v>
      </c>
    </row>
    <row r="158" spans="1:5" x14ac:dyDescent="0.25">
      <c r="A158">
        <f t="shared" si="5"/>
        <v>6336180000</v>
      </c>
      <c r="B158">
        <f t="shared" si="6"/>
        <v>4524800000</v>
      </c>
      <c r="C158">
        <f t="shared" si="7"/>
        <v>4090685000</v>
      </c>
      <c r="D158" t="str">
        <f t="shared" si="8"/>
        <v>False</v>
      </c>
      <c r="E158">
        <f t="shared" si="9"/>
        <v>877</v>
      </c>
    </row>
    <row r="159" spans="1:5" x14ac:dyDescent="0.25">
      <c r="A159">
        <f t="shared" si="5"/>
        <v>6329840000</v>
      </c>
      <c r="B159">
        <f t="shared" si="6"/>
        <v>4522400000</v>
      </c>
      <c r="C159">
        <f t="shared" si="7"/>
        <v>4088780000</v>
      </c>
      <c r="D159" t="str">
        <f t="shared" si="8"/>
        <v>False</v>
      </c>
      <c r="E159">
        <f t="shared" si="9"/>
        <v>876</v>
      </c>
    </row>
    <row r="160" spans="1:5" x14ac:dyDescent="0.25">
      <c r="A160">
        <f t="shared" si="5"/>
        <v>6323500000</v>
      </c>
      <c r="B160">
        <f t="shared" si="6"/>
        <v>4520000000</v>
      </c>
      <c r="C160">
        <f t="shared" si="7"/>
        <v>4086875000</v>
      </c>
      <c r="D160" t="str">
        <f t="shared" si="8"/>
        <v>False</v>
      </c>
      <c r="E160">
        <f t="shared" si="9"/>
        <v>875</v>
      </c>
    </row>
    <row r="161" spans="1:5" x14ac:dyDescent="0.25">
      <c r="A161">
        <f t="shared" si="5"/>
        <v>6317160000</v>
      </c>
      <c r="B161">
        <f t="shared" si="6"/>
        <v>4517600000</v>
      </c>
      <c r="C161">
        <f t="shared" si="7"/>
        <v>4084970000</v>
      </c>
      <c r="D161" t="str">
        <f t="shared" si="8"/>
        <v>False</v>
      </c>
      <c r="E161">
        <f t="shared" si="9"/>
        <v>874</v>
      </c>
    </row>
    <row r="162" spans="1:5" x14ac:dyDescent="0.25">
      <c r="A162">
        <f t="shared" si="5"/>
        <v>6310820000</v>
      </c>
      <c r="B162">
        <f t="shared" si="6"/>
        <v>4515200000</v>
      </c>
      <c r="C162">
        <f t="shared" si="7"/>
        <v>4083065000</v>
      </c>
      <c r="D162" t="str">
        <f t="shared" si="8"/>
        <v>False</v>
      </c>
      <c r="E162">
        <f t="shared" si="9"/>
        <v>873</v>
      </c>
    </row>
    <row r="163" spans="1:5" x14ac:dyDescent="0.25">
      <c r="A163">
        <f t="shared" ref="A163:A226" si="10">($B$13*$B$33*E163)+($B$14*$B$33*2)</f>
        <v>6304480000</v>
      </c>
      <c r="B163">
        <f t="shared" ref="B163:B226" si="11">($C$13*$B$33*E163)+($C$14*$B$33*2)</f>
        <v>4512800000</v>
      </c>
      <c r="C163">
        <f t="shared" ref="C163:C226" si="12">($D$13*$B$33*E163*0.9)+($C$13*$B$33*E163*0.1)+($D$14*$B$33*2)</f>
        <v>4081160000</v>
      </c>
      <c r="D163" t="str">
        <f t="shared" si="8"/>
        <v>False</v>
      </c>
      <c r="E163">
        <f t="shared" si="9"/>
        <v>872</v>
      </c>
    </row>
    <row r="164" spans="1:5" x14ac:dyDescent="0.25">
      <c r="A164">
        <f t="shared" si="10"/>
        <v>6298140000</v>
      </c>
      <c r="B164">
        <f t="shared" si="11"/>
        <v>4510400000</v>
      </c>
      <c r="C164">
        <f t="shared" si="12"/>
        <v>4079255000</v>
      </c>
      <c r="D164" t="str">
        <f t="shared" ref="D164:D227" si="13">IF(C164&gt;A164,"True","False")</f>
        <v>False</v>
      </c>
      <c r="E164">
        <f t="shared" si="9"/>
        <v>871</v>
      </c>
    </row>
    <row r="165" spans="1:5" x14ac:dyDescent="0.25">
      <c r="A165">
        <f t="shared" si="10"/>
        <v>6291800000</v>
      </c>
      <c r="B165">
        <f t="shared" si="11"/>
        <v>4508000000</v>
      </c>
      <c r="C165">
        <f t="shared" si="12"/>
        <v>4077350000</v>
      </c>
      <c r="D165" t="str">
        <f t="shared" si="13"/>
        <v>False</v>
      </c>
      <c r="E165">
        <f t="shared" ref="E165:E228" si="14">E164-1</f>
        <v>870</v>
      </c>
    </row>
    <row r="166" spans="1:5" x14ac:dyDescent="0.25">
      <c r="A166">
        <f t="shared" si="10"/>
        <v>6285460000</v>
      </c>
      <c r="B166">
        <f t="shared" si="11"/>
        <v>4505600000</v>
      </c>
      <c r="C166">
        <f t="shared" si="12"/>
        <v>4075445000</v>
      </c>
      <c r="D166" t="str">
        <f t="shared" si="13"/>
        <v>False</v>
      </c>
      <c r="E166">
        <f t="shared" si="14"/>
        <v>869</v>
      </c>
    </row>
    <row r="167" spans="1:5" x14ac:dyDescent="0.25">
      <c r="A167">
        <f t="shared" si="10"/>
        <v>6279120000</v>
      </c>
      <c r="B167">
        <f t="shared" si="11"/>
        <v>4503200000</v>
      </c>
      <c r="C167">
        <f t="shared" si="12"/>
        <v>4073540000</v>
      </c>
      <c r="D167" t="str">
        <f t="shared" si="13"/>
        <v>False</v>
      </c>
      <c r="E167">
        <f t="shared" si="14"/>
        <v>868</v>
      </c>
    </row>
    <row r="168" spans="1:5" x14ac:dyDescent="0.25">
      <c r="A168">
        <f t="shared" si="10"/>
        <v>6272780000</v>
      </c>
      <c r="B168">
        <f t="shared" si="11"/>
        <v>4500800000</v>
      </c>
      <c r="C168">
        <f t="shared" si="12"/>
        <v>4071635000</v>
      </c>
      <c r="D168" t="str">
        <f t="shared" si="13"/>
        <v>False</v>
      </c>
      <c r="E168">
        <f t="shared" si="14"/>
        <v>867</v>
      </c>
    </row>
    <row r="169" spans="1:5" x14ac:dyDescent="0.25">
      <c r="A169">
        <f t="shared" si="10"/>
        <v>6266440000</v>
      </c>
      <c r="B169">
        <f t="shared" si="11"/>
        <v>4498400000</v>
      </c>
      <c r="C169">
        <f t="shared" si="12"/>
        <v>4069730000</v>
      </c>
      <c r="D169" t="str">
        <f t="shared" si="13"/>
        <v>False</v>
      </c>
      <c r="E169">
        <f t="shared" si="14"/>
        <v>866</v>
      </c>
    </row>
    <row r="170" spans="1:5" x14ac:dyDescent="0.25">
      <c r="A170">
        <f t="shared" si="10"/>
        <v>6260100000</v>
      </c>
      <c r="B170">
        <f t="shared" si="11"/>
        <v>4496000000</v>
      </c>
      <c r="C170">
        <f t="shared" si="12"/>
        <v>4067825000</v>
      </c>
      <c r="D170" t="str">
        <f t="shared" si="13"/>
        <v>False</v>
      </c>
      <c r="E170">
        <f t="shared" si="14"/>
        <v>865</v>
      </c>
    </row>
    <row r="171" spans="1:5" x14ac:dyDescent="0.25">
      <c r="A171">
        <f t="shared" si="10"/>
        <v>6253760000</v>
      </c>
      <c r="B171">
        <f t="shared" si="11"/>
        <v>4493600000</v>
      </c>
      <c r="C171">
        <f t="shared" si="12"/>
        <v>4065920000</v>
      </c>
      <c r="D171" t="str">
        <f t="shared" si="13"/>
        <v>False</v>
      </c>
      <c r="E171">
        <f t="shared" si="14"/>
        <v>864</v>
      </c>
    </row>
    <row r="172" spans="1:5" x14ac:dyDescent="0.25">
      <c r="A172">
        <f t="shared" si="10"/>
        <v>6247420000</v>
      </c>
      <c r="B172">
        <f t="shared" si="11"/>
        <v>4491200000</v>
      </c>
      <c r="C172">
        <f t="shared" si="12"/>
        <v>4064015000</v>
      </c>
      <c r="D172" t="str">
        <f t="shared" si="13"/>
        <v>False</v>
      </c>
      <c r="E172">
        <f t="shared" si="14"/>
        <v>863</v>
      </c>
    </row>
    <row r="173" spans="1:5" x14ac:dyDescent="0.25">
      <c r="A173">
        <f t="shared" si="10"/>
        <v>6241080000</v>
      </c>
      <c r="B173">
        <f t="shared" si="11"/>
        <v>4488800000</v>
      </c>
      <c r="C173">
        <f t="shared" si="12"/>
        <v>4062110000</v>
      </c>
      <c r="D173" t="str">
        <f t="shared" si="13"/>
        <v>False</v>
      </c>
      <c r="E173">
        <f t="shared" si="14"/>
        <v>862</v>
      </c>
    </row>
    <row r="174" spans="1:5" x14ac:dyDescent="0.25">
      <c r="A174">
        <f t="shared" si="10"/>
        <v>6234740000</v>
      </c>
      <c r="B174">
        <f t="shared" si="11"/>
        <v>4486400000</v>
      </c>
      <c r="C174">
        <f t="shared" si="12"/>
        <v>4060205000</v>
      </c>
      <c r="D174" t="str">
        <f t="shared" si="13"/>
        <v>False</v>
      </c>
      <c r="E174">
        <f t="shared" si="14"/>
        <v>861</v>
      </c>
    </row>
    <row r="175" spans="1:5" x14ac:dyDescent="0.25">
      <c r="A175">
        <f t="shared" si="10"/>
        <v>6228400000</v>
      </c>
      <c r="B175">
        <f t="shared" si="11"/>
        <v>4484000000</v>
      </c>
      <c r="C175">
        <f t="shared" si="12"/>
        <v>4058300000</v>
      </c>
      <c r="D175" t="str">
        <f t="shared" si="13"/>
        <v>False</v>
      </c>
      <c r="E175">
        <f t="shared" si="14"/>
        <v>860</v>
      </c>
    </row>
    <row r="176" spans="1:5" x14ac:dyDescent="0.25">
      <c r="A176">
        <f t="shared" si="10"/>
        <v>6222060000</v>
      </c>
      <c r="B176">
        <f t="shared" si="11"/>
        <v>4481600000</v>
      </c>
      <c r="C176">
        <f t="shared" si="12"/>
        <v>4056395000</v>
      </c>
      <c r="D176" t="str">
        <f t="shared" si="13"/>
        <v>False</v>
      </c>
      <c r="E176">
        <f t="shared" si="14"/>
        <v>859</v>
      </c>
    </row>
    <row r="177" spans="1:5" x14ac:dyDescent="0.25">
      <c r="A177">
        <f t="shared" si="10"/>
        <v>6215720000</v>
      </c>
      <c r="B177">
        <f t="shared" si="11"/>
        <v>4479200000</v>
      </c>
      <c r="C177">
        <f t="shared" si="12"/>
        <v>4054490000</v>
      </c>
      <c r="D177" t="str">
        <f t="shared" si="13"/>
        <v>False</v>
      </c>
      <c r="E177">
        <f t="shared" si="14"/>
        <v>858</v>
      </c>
    </row>
    <row r="178" spans="1:5" x14ac:dyDescent="0.25">
      <c r="A178">
        <f t="shared" si="10"/>
        <v>6209380000</v>
      </c>
      <c r="B178">
        <f t="shared" si="11"/>
        <v>4476800000</v>
      </c>
      <c r="C178">
        <f t="shared" si="12"/>
        <v>4052585000</v>
      </c>
      <c r="D178" t="str">
        <f t="shared" si="13"/>
        <v>False</v>
      </c>
      <c r="E178">
        <f t="shared" si="14"/>
        <v>857</v>
      </c>
    </row>
    <row r="179" spans="1:5" x14ac:dyDescent="0.25">
      <c r="A179">
        <f t="shared" si="10"/>
        <v>6203040000</v>
      </c>
      <c r="B179">
        <f t="shared" si="11"/>
        <v>4474400000</v>
      </c>
      <c r="C179">
        <f t="shared" si="12"/>
        <v>4050680000</v>
      </c>
      <c r="D179" t="str">
        <f t="shared" si="13"/>
        <v>False</v>
      </c>
      <c r="E179">
        <f t="shared" si="14"/>
        <v>856</v>
      </c>
    </row>
    <row r="180" spans="1:5" x14ac:dyDescent="0.25">
      <c r="A180">
        <f t="shared" si="10"/>
        <v>6196700000</v>
      </c>
      <c r="B180">
        <f t="shared" si="11"/>
        <v>4472000000</v>
      </c>
      <c r="C180">
        <f t="shared" si="12"/>
        <v>4048775000</v>
      </c>
      <c r="D180" t="str">
        <f t="shared" si="13"/>
        <v>False</v>
      </c>
      <c r="E180">
        <f t="shared" si="14"/>
        <v>855</v>
      </c>
    </row>
    <row r="181" spans="1:5" x14ac:dyDescent="0.25">
      <c r="A181">
        <f t="shared" si="10"/>
        <v>6190360000</v>
      </c>
      <c r="B181">
        <f t="shared" si="11"/>
        <v>4469600000</v>
      </c>
      <c r="C181">
        <f t="shared" si="12"/>
        <v>4046870000</v>
      </c>
      <c r="D181" t="str">
        <f t="shared" si="13"/>
        <v>False</v>
      </c>
      <c r="E181">
        <f t="shared" si="14"/>
        <v>854</v>
      </c>
    </row>
    <row r="182" spans="1:5" x14ac:dyDescent="0.25">
      <c r="A182">
        <f t="shared" si="10"/>
        <v>6184020000</v>
      </c>
      <c r="B182">
        <f t="shared" si="11"/>
        <v>4467200000</v>
      </c>
      <c r="C182">
        <f t="shared" si="12"/>
        <v>4044965000</v>
      </c>
      <c r="D182" t="str">
        <f t="shared" si="13"/>
        <v>False</v>
      </c>
      <c r="E182">
        <f t="shared" si="14"/>
        <v>853</v>
      </c>
    </row>
    <row r="183" spans="1:5" x14ac:dyDescent="0.25">
      <c r="A183">
        <f t="shared" si="10"/>
        <v>6177680000</v>
      </c>
      <c r="B183">
        <f t="shared" si="11"/>
        <v>4464800000</v>
      </c>
      <c r="C183">
        <f t="shared" si="12"/>
        <v>4043060000</v>
      </c>
      <c r="D183" t="str">
        <f t="shared" si="13"/>
        <v>False</v>
      </c>
      <c r="E183">
        <f t="shared" si="14"/>
        <v>852</v>
      </c>
    </row>
    <row r="184" spans="1:5" x14ac:dyDescent="0.25">
      <c r="A184">
        <f t="shared" si="10"/>
        <v>6171340000</v>
      </c>
      <c r="B184">
        <f t="shared" si="11"/>
        <v>4462400000</v>
      </c>
      <c r="C184">
        <f t="shared" si="12"/>
        <v>4041155000</v>
      </c>
      <c r="D184" t="str">
        <f t="shared" si="13"/>
        <v>False</v>
      </c>
      <c r="E184">
        <f t="shared" si="14"/>
        <v>851</v>
      </c>
    </row>
    <row r="185" spans="1:5" x14ac:dyDescent="0.25">
      <c r="A185">
        <f t="shared" si="10"/>
        <v>6165000000</v>
      </c>
      <c r="B185">
        <f t="shared" si="11"/>
        <v>4460000000</v>
      </c>
      <c r="C185">
        <f t="shared" si="12"/>
        <v>4039250000</v>
      </c>
      <c r="D185" t="str">
        <f t="shared" si="13"/>
        <v>False</v>
      </c>
      <c r="E185">
        <f t="shared" si="14"/>
        <v>850</v>
      </c>
    </row>
    <row r="186" spans="1:5" x14ac:dyDescent="0.25">
      <c r="A186">
        <f t="shared" si="10"/>
        <v>6158660000</v>
      </c>
      <c r="B186">
        <f t="shared" si="11"/>
        <v>4457600000</v>
      </c>
      <c r="C186">
        <f t="shared" si="12"/>
        <v>4037345000</v>
      </c>
      <c r="D186" t="str">
        <f t="shared" si="13"/>
        <v>False</v>
      </c>
      <c r="E186">
        <f t="shared" si="14"/>
        <v>849</v>
      </c>
    </row>
    <row r="187" spans="1:5" x14ac:dyDescent="0.25">
      <c r="A187">
        <f t="shared" si="10"/>
        <v>6152320000</v>
      </c>
      <c r="B187">
        <f t="shared" si="11"/>
        <v>4455200000</v>
      </c>
      <c r="C187">
        <f t="shared" si="12"/>
        <v>4035440000</v>
      </c>
      <c r="D187" t="str">
        <f t="shared" si="13"/>
        <v>False</v>
      </c>
      <c r="E187">
        <f t="shared" si="14"/>
        <v>848</v>
      </c>
    </row>
    <row r="188" spans="1:5" x14ac:dyDescent="0.25">
      <c r="A188">
        <f t="shared" si="10"/>
        <v>6145980000</v>
      </c>
      <c r="B188">
        <f t="shared" si="11"/>
        <v>4452800000</v>
      </c>
      <c r="C188">
        <f t="shared" si="12"/>
        <v>4033535000</v>
      </c>
      <c r="D188" t="str">
        <f t="shared" si="13"/>
        <v>False</v>
      </c>
      <c r="E188">
        <f t="shared" si="14"/>
        <v>847</v>
      </c>
    </row>
    <row r="189" spans="1:5" x14ac:dyDescent="0.25">
      <c r="A189">
        <f t="shared" si="10"/>
        <v>6139640000</v>
      </c>
      <c r="B189">
        <f t="shared" si="11"/>
        <v>4450400000</v>
      </c>
      <c r="C189">
        <f t="shared" si="12"/>
        <v>4031630000</v>
      </c>
      <c r="D189" t="str">
        <f t="shared" si="13"/>
        <v>False</v>
      </c>
      <c r="E189">
        <f t="shared" si="14"/>
        <v>846</v>
      </c>
    </row>
    <row r="190" spans="1:5" x14ac:dyDescent="0.25">
      <c r="A190">
        <f t="shared" si="10"/>
        <v>6133300000</v>
      </c>
      <c r="B190">
        <f t="shared" si="11"/>
        <v>4448000000</v>
      </c>
      <c r="C190">
        <f t="shared" si="12"/>
        <v>4029725000</v>
      </c>
      <c r="D190" t="str">
        <f t="shared" si="13"/>
        <v>False</v>
      </c>
      <c r="E190">
        <f t="shared" si="14"/>
        <v>845</v>
      </c>
    </row>
    <row r="191" spans="1:5" x14ac:dyDescent="0.25">
      <c r="A191">
        <f t="shared" si="10"/>
        <v>6126960000</v>
      </c>
      <c r="B191">
        <f t="shared" si="11"/>
        <v>4445600000</v>
      </c>
      <c r="C191">
        <f t="shared" si="12"/>
        <v>4027820000</v>
      </c>
      <c r="D191" t="str">
        <f t="shared" si="13"/>
        <v>False</v>
      </c>
      <c r="E191">
        <f t="shared" si="14"/>
        <v>844</v>
      </c>
    </row>
    <row r="192" spans="1:5" x14ac:dyDescent="0.25">
      <c r="A192">
        <f t="shared" si="10"/>
        <v>6120620000</v>
      </c>
      <c r="B192">
        <f t="shared" si="11"/>
        <v>4443200000</v>
      </c>
      <c r="C192">
        <f t="shared" si="12"/>
        <v>4025915000</v>
      </c>
      <c r="D192" t="str">
        <f t="shared" si="13"/>
        <v>False</v>
      </c>
      <c r="E192">
        <f t="shared" si="14"/>
        <v>843</v>
      </c>
    </row>
    <row r="193" spans="1:5" x14ac:dyDescent="0.25">
      <c r="A193">
        <f t="shared" si="10"/>
        <v>6114280000</v>
      </c>
      <c r="B193">
        <f t="shared" si="11"/>
        <v>4440800000</v>
      </c>
      <c r="C193">
        <f t="shared" si="12"/>
        <v>4024010000</v>
      </c>
      <c r="D193" t="str">
        <f t="shared" si="13"/>
        <v>False</v>
      </c>
      <c r="E193">
        <f t="shared" si="14"/>
        <v>842</v>
      </c>
    </row>
    <row r="194" spans="1:5" x14ac:dyDescent="0.25">
      <c r="A194">
        <f t="shared" si="10"/>
        <v>6107940000</v>
      </c>
      <c r="B194">
        <f t="shared" si="11"/>
        <v>4438400000</v>
      </c>
      <c r="C194">
        <f t="shared" si="12"/>
        <v>4022105000</v>
      </c>
      <c r="D194" t="str">
        <f t="shared" si="13"/>
        <v>False</v>
      </c>
      <c r="E194">
        <f t="shared" si="14"/>
        <v>841</v>
      </c>
    </row>
    <row r="195" spans="1:5" x14ac:dyDescent="0.25">
      <c r="A195">
        <f t="shared" si="10"/>
        <v>6101600000</v>
      </c>
      <c r="B195">
        <f t="shared" si="11"/>
        <v>4436000000</v>
      </c>
      <c r="C195">
        <f t="shared" si="12"/>
        <v>4020200000</v>
      </c>
      <c r="D195" t="str">
        <f t="shared" si="13"/>
        <v>False</v>
      </c>
      <c r="E195">
        <f t="shared" si="14"/>
        <v>840</v>
      </c>
    </row>
    <row r="196" spans="1:5" x14ac:dyDescent="0.25">
      <c r="A196">
        <f t="shared" si="10"/>
        <v>6095260000</v>
      </c>
      <c r="B196">
        <f t="shared" si="11"/>
        <v>4433600000</v>
      </c>
      <c r="C196">
        <f t="shared" si="12"/>
        <v>4018295000</v>
      </c>
      <c r="D196" t="str">
        <f t="shared" si="13"/>
        <v>False</v>
      </c>
      <c r="E196">
        <f t="shared" si="14"/>
        <v>839</v>
      </c>
    </row>
    <row r="197" spans="1:5" x14ac:dyDescent="0.25">
      <c r="A197">
        <f t="shared" si="10"/>
        <v>6088920000</v>
      </c>
      <c r="B197">
        <f t="shared" si="11"/>
        <v>4431200000</v>
      </c>
      <c r="C197">
        <f t="shared" si="12"/>
        <v>4016390000</v>
      </c>
      <c r="D197" t="str">
        <f t="shared" si="13"/>
        <v>False</v>
      </c>
      <c r="E197">
        <f t="shared" si="14"/>
        <v>838</v>
      </c>
    </row>
    <row r="198" spans="1:5" x14ac:dyDescent="0.25">
      <c r="A198">
        <f t="shared" si="10"/>
        <v>6082580000</v>
      </c>
      <c r="B198">
        <f t="shared" si="11"/>
        <v>4428800000</v>
      </c>
      <c r="C198">
        <f t="shared" si="12"/>
        <v>4014485000</v>
      </c>
      <c r="D198" t="str">
        <f t="shared" si="13"/>
        <v>False</v>
      </c>
      <c r="E198">
        <f t="shared" si="14"/>
        <v>837</v>
      </c>
    </row>
    <row r="199" spans="1:5" x14ac:dyDescent="0.25">
      <c r="A199">
        <f t="shared" si="10"/>
        <v>6076240000</v>
      </c>
      <c r="B199">
        <f t="shared" si="11"/>
        <v>4426400000</v>
      </c>
      <c r="C199">
        <f t="shared" si="12"/>
        <v>4012580000</v>
      </c>
      <c r="D199" t="str">
        <f t="shared" si="13"/>
        <v>False</v>
      </c>
      <c r="E199">
        <f t="shared" si="14"/>
        <v>836</v>
      </c>
    </row>
    <row r="200" spans="1:5" x14ac:dyDescent="0.25">
      <c r="A200">
        <f t="shared" si="10"/>
        <v>6069900000</v>
      </c>
      <c r="B200">
        <f t="shared" si="11"/>
        <v>4424000000</v>
      </c>
      <c r="C200">
        <f t="shared" si="12"/>
        <v>4010675000</v>
      </c>
      <c r="D200" t="str">
        <f t="shared" si="13"/>
        <v>False</v>
      </c>
      <c r="E200">
        <f t="shared" si="14"/>
        <v>835</v>
      </c>
    </row>
    <row r="201" spans="1:5" x14ac:dyDescent="0.25">
      <c r="A201">
        <f t="shared" si="10"/>
        <v>6063560000</v>
      </c>
      <c r="B201">
        <f t="shared" si="11"/>
        <v>4421600000</v>
      </c>
      <c r="C201">
        <f t="shared" si="12"/>
        <v>4008770000</v>
      </c>
      <c r="D201" t="str">
        <f t="shared" si="13"/>
        <v>False</v>
      </c>
      <c r="E201">
        <f t="shared" si="14"/>
        <v>834</v>
      </c>
    </row>
    <row r="202" spans="1:5" x14ac:dyDescent="0.25">
      <c r="A202">
        <f t="shared" si="10"/>
        <v>6057220000</v>
      </c>
      <c r="B202">
        <f t="shared" si="11"/>
        <v>4419200000</v>
      </c>
      <c r="C202">
        <f t="shared" si="12"/>
        <v>4006865000</v>
      </c>
      <c r="D202" t="str">
        <f t="shared" si="13"/>
        <v>False</v>
      </c>
      <c r="E202">
        <f t="shared" si="14"/>
        <v>833</v>
      </c>
    </row>
    <row r="203" spans="1:5" x14ac:dyDescent="0.25">
      <c r="A203">
        <f t="shared" si="10"/>
        <v>6050880000</v>
      </c>
      <c r="B203">
        <f t="shared" si="11"/>
        <v>4416800000</v>
      </c>
      <c r="C203">
        <f t="shared" si="12"/>
        <v>4004960000</v>
      </c>
      <c r="D203" t="str">
        <f t="shared" si="13"/>
        <v>False</v>
      </c>
      <c r="E203">
        <f t="shared" si="14"/>
        <v>832</v>
      </c>
    </row>
    <row r="204" spans="1:5" x14ac:dyDescent="0.25">
      <c r="A204">
        <f t="shared" si="10"/>
        <v>6044540000</v>
      </c>
      <c r="B204">
        <f t="shared" si="11"/>
        <v>4414400000</v>
      </c>
      <c r="C204">
        <f t="shared" si="12"/>
        <v>4003055000</v>
      </c>
      <c r="D204" t="str">
        <f t="shared" si="13"/>
        <v>False</v>
      </c>
      <c r="E204">
        <f t="shared" si="14"/>
        <v>831</v>
      </c>
    </row>
    <row r="205" spans="1:5" x14ac:dyDescent="0.25">
      <c r="A205">
        <f t="shared" si="10"/>
        <v>6038200000</v>
      </c>
      <c r="B205">
        <f t="shared" si="11"/>
        <v>4412000000</v>
      </c>
      <c r="C205">
        <f t="shared" si="12"/>
        <v>4001150000</v>
      </c>
      <c r="D205" t="str">
        <f t="shared" si="13"/>
        <v>False</v>
      </c>
      <c r="E205">
        <f t="shared" si="14"/>
        <v>830</v>
      </c>
    </row>
    <row r="206" spans="1:5" x14ac:dyDescent="0.25">
      <c r="A206">
        <f t="shared" si="10"/>
        <v>6031860000</v>
      </c>
      <c r="B206">
        <f t="shared" si="11"/>
        <v>4409600000</v>
      </c>
      <c r="C206">
        <f t="shared" si="12"/>
        <v>3999245000</v>
      </c>
      <c r="D206" t="str">
        <f t="shared" si="13"/>
        <v>False</v>
      </c>
      <c r="E206">
        <f t="shared" si="14"/>
        <v>829</v>
      </c>
    </row>
    <row r="207" spans="1:5" x14ac:dyDescent="0.25">
      <c r="A207">
        <f t="shared" si="10"/>
        <v>6025520000</v>
      </c>
      <c r="B207">
        <f t="shared" si="11"/>
        <v>4407200000</v>
      </c>
      <c r="C207">
        <f t="shared" si="12"/>
        <v>3997340000</v>
      </c>
      <c r="D207" t="str">
        <f t="shared" si="13"/>
        <v>False</v>
      </c>
      <c r="E207">
        <f t="shared" si="14"/>
        <v>828</v>
      </c>
    </row>
    <row r="208" spans="1:5" x14ac:dyDescent="0.25">
      <c r="A208">
        <f t="shared" si="10"/>
        <v>6019180000</v>
      </c>
      <c r="B208">
        <f t="shared" si="11"/>
        <v>4404800000</v>
      </c>
      <c r="C208">
        <f t="shared" si="12"/>
        <v>3995435000</v>
      </c>
      <c r="D208" t="str">
        <f t="shared" si="13"/>
        <v>False</v>
      </c>
      <c r="E208">
        <f t="shared" si="14"/>
        <v>827</v>
      </c>
    </row>
    <row r="209" spans="1:5" x14ac:dyDescent="0.25">
      <c r="A209">
        <f t="shared" si="10"/>
        <v>6012840000</v>
      </c>
      <c r="B209">
        <f t="shared" si="11"/>
        <v>4402400000</v>
      </c>
      <c r="C209">
        <f t="shared" si="12"/>
        <v>3993530000</v>
      </c>
      <c r="D209" t="str">
        <f t="shared" si="13"/>
        <v>False</v>
      </c>
      <c r="E209">
        <f t="shared" si="14"/>
        <v>826</v>
      </c>
    </row>
    <row r="210" spans="1:5" x14ac:dyDescent="0.25">
      <c r="A210">
        <f t="shared" si="10"/>
        <v>6006500000</v>
      </c>
      <c r="B210">
        <f t="shared" si="11"/>
        <v>4400000000</v>
      </c>
      <c r="C210">
        <f t="shared" si="12"/>
        <v>3991625000</v>
      </c>
      <c r="D210" t="str">
        <f t="shared" si="13"/>
        <v>False</v>
      </c>
      <c r="E210">
        <f t="shared" si="14"/>
        <v>825</v>
      </c>
    </row>
    <row r="211" spans="1:5" x14ac:dyDescent="0.25">
      <c r="A211">
        <f t="shared" si="10"/>
        <v>6000160000</v>
      </c>
      <c r="B211">
        <f t="shared" si="11"/>
        <v>4397600000</v>
      </c>
      <c r="C211">
        <f t="shared" si="12"/>
        <v>3989720000</v>
      </c>
      <c r="D211" t="str">
        <f t="shared" si="13"/>
        <v>False</v>
      </c>
      <c r="E211">
        <f t="shared" si="14"/>
        <v>824</v>
      </c>
    </row>
    <row r="212" spans="1:5" x14ac:dyDescent="0.25">
      <c r="A212">
        <f t="shared" si="10"/>
        <v>5993820000</v>
      </c>
      <c r="B212">
        <f t="shared" si="11"/>
        <v>4395200000</v>
      </c>
      <c r="C212">
        <f t="shared" si="12"/>
        <v>3987815000</v>
      </c>
      <c r="D212" t="str">
        <f t="shared" si="13"/>
        <v>False</v>
      </c>
      <c r="E212">
        <f t="shared" si="14"/>
        <v>823</v>
      </c>
    </row>
    <row r="213" spans="1:5" x14ac:dyDescent="0.25">
      <c r="A213">
        <f t="shared" si="10"/>
        <v>5987480000</v>
      </c>
      <c r="B213">
        <f t="shared" si="11"/>
        <v>4392800000</v>
      </c>
      <c r="C213">
        <f t="shared" si="12"/>
        <v>3985910000</v>
      </c>
      <c r="D213" t="str">
        <f t="shared" si="13"/>
        <v>False</v>
      </c>
      <c r="E213">
        <f t="shared" si="14"/>
        <v>822</v>
      </c>
    </row>
    <row r="214" spans="1:5" x14ac:dyDescent="0.25">
      <c r="A214">
        <f t="shared" si="10"/>
        <v>5981140000</v>
      </c>
      <c r="B214">
        <f t="shared" si="11"/>
        <v>4390400000</v>
      </c>
      <c r="C214">
        <f t="shared" si="12"/>
        <v>3984005000</v>
      </c>
      <c r="D214" t="str">
        <f t="shared" si="13"/>
        <v>False</v>
      </c>
      <c r="E214">
        <f t="shared" si="14"/>
        <v>821</v>
      </c>
    </row>
    <row r="215" spans="1:5" x14ac:dyDescent="0.25">
      <c r="A215">
        <f t="shared" si="10"/>
        <v>5974800000</v>
      </c>
      <c r="B215">
        <f t="shared" si="11"/>
        <v>4388000000</v>
      </c>
      <c r="C215">
        <f t="shared" si="12"/>
        <v>3982100000</v>
      </c>
      <c r="D215" t="str">
        <f t="shared" si="13"/>
        <v>False</v>
      </c>
      <c r="E215">
        <f t="shared" si="14"/>
        <v>820</v>
      </c>
    </row>
    <row r="216" spans="1:5" x14ac:dyDescent="0.25">
      <c r="A216">
        <f t="shared" si="10"/>
        <v>5968460000</v>
      </c>
      <c r="B216">
        <f t="shared" si="11"/>
        <v>4385600000</v>
      </c>
      <c r="C216">
        <f t="shared" si="12"/>
        <v>3980195000</v>
      </c>
      <c r="D216" t="str">
        <f t="shared" si="13"/>
        <v>False</v>
      </c>
      <c r="E216">
        <f t="shared" si="14"/>
        <v>819</v>
      </c>
    </row>
    <row r="217" spans="1:5" x14ac:dyDescent="0.25">
      <c r="A217">
        <f t="shared" si="10"/>
        <v>5962120000</v>
      </c>
      <c r="B217">
        <f t="shared" si="11"/>
        <v>4383200000</v>
      </c>
      <c r="C217">
        <f t="shared" si="12"/>
        <v>3978290000</v>
      </c>
      <c r="D217" t="str">
        <f t="shared" si="13"/>
        <v>False</v>
      </c>
      <c r="E217">
        <f t="shared" si="14"/>
        <v>818</v>
      </c>
    </row>
    <row r="218" spans="1:5" x14ac:dyDescent="0.25">
      <c r="A218">
        <f t="shared" si="10"/>
        <v>5955780000</v>
      </c>
      <c r="B218">
        <f t="shared" si="11"/>
        <v>4380800000</v>
      </c>
      <c r="C218">
        <f t="shared" si="12"/>
        <v>3976385000</v>
      </c>
      <c r="D218" t="str">
        <f t="shared" si="13"/>
        <v>False</v>
      </c>
      <c r="E218">
        <f t="shared" si="14"/>
        <v>817</v>
      </c>
    </row>
    <row r="219" spans="1:5" x14ac:dyDescent="0.25">
      <c r="A219">
        <f t="shared" si="10"/>
        <v>5949440000</v>
      </c>
      <c r="B219">
        <f t="shared" si="11"/>
        <v>4378400000</v>
      </c>
      <c r="C219">
        <f t="shared" si="12"/>
        <v>3974480000</v>
      </c>
      <c r="D219" t="str">
        <f t="shared" si="13"/>
        <v>False</v>
      </c>
      <c r="E219">
        <f t="shared" si="14"/>
        <v>816</v>
      </c>
    </row>
    <row r="220" spans="1:5" x14ac:dyDescent="0.25">
      <c r="A220">
        <f t="shared" si="10"/>
        <v>5943100000</v>
      </c>
      <c r="B220">
        <f t="shared" si="11"/>
        <v>4376000000</v>
      </c>
      <c r="C220">
        <f t="shared" si="12"/>
        <v>3972575000</v>
      </c>
      <c r="D220" t="str">
        <f t="shared" si="13"/>
        <v>False</v>
      </c>
      <c r="E220">
        <f t="shared" si="14"/>
        <v>815</v>
      </c>
    </row>
    <row r="221" spans="1:5" x14ac:dyDescent="0.25">
      <c r="A221">
        <f t="shared" si="10"/>
        <v>5936760000</v>
      </c>
      <c r="B221">
        <f t="shared" si="11"/>
        <v>4373600000</v>
      </c>
      <c r="C221">
        <f t="shared" si="12"/>
        <v>3970670000</v>
      </c>
      <c r="D221" t="str">
        <f t="shared" si="13"/>
        <v>False</v>
      </c>
      <c r="E221">
        <f t="shared" si="14"/>
        <v>814</v>
      </c>
    </row>
    <row r="222" spans="1:5" x14ac:dyDescent="0.25">
      <c r="A222">
        <f t="shared" si="10"/>
        <v>5930420000</v>
      </c>
      <c r="B222">
        <f t="shared" si="11"/>
        <v>4371200000</v>
      </c>
      <c r="C222">
        <f t="shared" si="12"/>
        <v>3968765000</v>
      </c>
      <c r="D222" t="str">
        <f t="shared" si="13"/>
        <v>False</v>
      </c>
      <c r="E222">
        <f t="shared" si="14"/>
        <v>813</v>
      </c>
    </row>
    <row r="223" spans="1:5" x14ac:dyDescent="0.25">
      <c r="A223">
        <f t="shared" si="10"/>
        <v>5924080000</v>
      </c>
      <c r="B223">
        <f t="shared" si="11"/>
        <v>4368800000</v>
      </c>
      <c r="C223">
        <f t="shared" si="12"/>
        <v>3966860000</v>
      </c>
      <c r="D223" t="str">
        <f t="shared" si="13"/>
        <v>False</v>
      </c>
      <c r="E223">
        <f t="shared" si="14"/>
        <v>812</v>
      </c>
    </row>
    <row r="224" spans="1:5" x14ac:dyDescent="0.25">
      <c r="A224">
        <f t="shared" si="10"/>
        <v>5917740000</v>
      </c>
      <c r="B224">
        <f t="shared" si="11"/>
        <v>4366400000</v>
      </c>
      <c r="C224">
        <f t="shared" si="12"/>
        <v>3964955000</v>
      </c>
      <c r="D224" t="str">
        <f t="shared" si="13"/>
        <v>False</v>
      </c>
      <c r="E224">
        <f t="shared" si="14"/>
        <v>811</v>
      </c>
    </row>
    <row r="225" spans="1:5" x14ac:dyDescent="0.25">
      <c r="A225">
        <f t="shared" si="10"/>
        <v>5911400000</v>
      </c>
      <c r="B225">
        <f t="shared" si="11"/>
        <v>4364000000</v>
      </c>
      <c r="C225">
        <f t="shared" si="12"/>
        <v>3963050000</v>
      </c>
      <c r="D225" t="str">
        <f t="shared" si="13"/>
        <v>False</v>
      </c>
      <c r="E225">
        <f t="shared" si="14"/>
        <v>810</v>
      </c>
    </row>
    <row r="226" spans="1:5" x14ac:dyDescent="0.25">
      <c r="A226">
        <f t="shared" si="10"/>
        <v>5905060000</v>
      </c>
      <c r="B226">
        <f t="shared" si="11"/>
        <v>4361600000</v>
      </c>
      <c r="C226">
        <f t="shared" si="12"/>
        <v>3961145000</v>
      </c>
      <c r="D226" t="str">
        <f t="shared" si="13"/>
        <v>False</v>
      </c>
      <c r="E226">
        <f t="shared" si="14"/>
        <v>809</v>
      </c>
    </row>
    <row r="227" spans="1:5" x14ac:dyDescent="0.25">
      <c r="A227">
        <f t="shared" ref="A227:A290" si="15">($B$13*$B$33*E227)+($B$14*$B$33*2)</f>
        <v>5898720000</v>
      </c>
      <c r="B227">
        <f t="shared" ref="B227:B290" si="16">($C$13*$B$33*E227)+($C$14*$B$33*2)</f>
        <v>4359200000</v>
      </c>
      <c r="C227">
        <f t="shared" ref="C227:C290" si="17">($D$13*$B$33*E227*0.9)+($C$13*$B$33*E227*0.1)+($D$14*$B$33*2)</f>
        <v>3959240000</v>
      </c>
      <c r="D227" t="str">
        <f t="shared" si="13"/>
        <v>False</v>
      </c>
      <c r="E227">
        <f t="shared" si="14"/>
        <v>808</v>
      </c>
    </row>
    <row r="228" spans="1:5" x14ac:dyDescent="0.25">
      <c r="A228">
        <f t="shared" si="15"/>
        <v>5892380000</v>
      </c>
      <c r="B228">
        <f t="shared" si="16"/>
        <v>4356800000</v>
      </c>
      <c r="C228">
        <f t="shared" si="17"/>
        <v>3957335000</v>
      </c>
      <c r="D228" t="str">
        <f t="shared" ref="D228:D291" si="18">IF(C228&gt;A228,"True","False")</f>
        <v>False</v>
      </c>
      <c r="E228">
        <f t="shared" si="14"/>
        <v>807</v>
      </c>
    </row>
    <row r="229" spans="1:5" x14ac:dyDescent="0.25">
      <c r="A229">
        <f t="shared" si="15"/>
        <v>5886040000</v>
      </c>
      <c r="B229">
        <f t="shared" si="16"/>
        <v>4354400000</v>
      </c>
      <c r="C229">
        <f t="shared" si="17"/>
        <v>3955430000</v>
      </c>
      <c r="D229" t="str">
        <f t="shared" si="18"/>
        <v>False</v>
      </c>
      <c r="E229">
        <f t="shared" ref="E229:E292" si="19">E228-1</f>
        <v>806</v>
      </c>
    </row>
    <row r="230" spans="1:5" x14ac:dyDescent="0.25">
      <c r="A230">
        <f t="shared" si="15"/>
        <v>5879700000</v>
      </c>
      <c r="B230">
        <f t="shared" si="16"/>
        <v>4352000000</v>
      </c>
      <c r="C230">
        <f t="shared" si="17"/>
        <v>3953525000</v>
      </c>
      <c r="D230" t="str">
        <f t="shared" si="18"/>
        <v>False</v>
      </c>
      <c r="E230">
        <f t="shared" si="19"/>
        <v>805</v>
      </c>
    </row>
    <row r="231" spans="1:5" x14ac:dyDescent="0.25">
      <c r="A231">
        <f t="shared" si="15"/>
        <v>5873360000</v>
      </c>
      <c r="B231">
        <f t="shared" si="16"/>
        <v>4349600000</v>
      </c>
      <c r="C231">
        <f t="shared" si="17"/>
        <v>3951620000</v>
      </c>
      <c r="D231" t="str">
        <f t="shared" si="18"/>
        <v>False</v>
      </c>
      <c r="E231">
        <f t="shared" si="19"/>
        <v>804</v>
      </c>
    </row>
    <row r="232" spans="1:5" x14ac:dyDescent="0.25">
      <c r="A232">
        <f t="shared" si="15"/>
        <v>5867020000</v>
      </c>
      <c r="B232">
        <f t="shared" si="16"/>
        <v>4347200000</v>
      </c>
      <c r="C232">
        <f t="shared" si="17"/>
        <v>3949715000</v>
      </c>
      <c r="D232" t="str">
        <f t="shared" si="18"/>
        <v>False</v>
      </c>
      <c r="E232">
        <f t="shared" si="19"/>
        <v>803</v>
      </c>
    </row>
    <row r="233" spans="1:5" x14ac:dyDescent="0.25">
      <c r="A233">
        <f t="shared" si="15"/>
        <v>5860680000</v>
      </c>
      <c r="B233">
        <f t="shared" si="16"/>
        <v>4344800000</v>
      </c>
      <c r="C233">
        <f t="shared" si="17"/>
        <v>3947810000</v>
      </c>
      <c r="D233" t="str">
        <f t="shared" si="18"/>
        <v>False</v>
      </c>
      <c r="E233">
        <f t="shared" si="19"/>
        <v>802</v>
      </c>
    </row>
    <row r="234" spans="1:5" x14ac:dyDescent="0.25">
      <c r="A234">
        <f t="shared" si="15"/>
        <v>5854340000</v>
      </c>
      <c r="B234">
        <f t="shared" si="16"/>
        <v>4342400000</v>
      </c>
      <c r="C234">
        <f t="shared" si="17"/>
        <v>3945905000</v>
      </c>
      <c r="D234" t="str">
        <f t="shared" si="18"/>
        <v>False</v>
      </c>
      <c r="E234">
        <f t="shared" si="19"/>
        <v>801</v>
      </c>
    </row>
    <row r="235" spans="1:5" x14ac:dyDescent="0.25">
      <c r="A235">
        <f t="shared" si="15"/>
        <v>5848000000</v>
      </c>
      <c r="B235">
        <f t="shared" si="16"/>
        <v>4340000000</v>
      </c>
      <c r="C235">
        <f t="shared" si="17"/>
        <v>3944000000</v>
      </c>
      <c r="D235" t="str">
        <f t="shared" si="18"/>
        <v>False</v>
      </c>
      <c r="E235">
        <f t="shared" si="19"/>
        <v>800</v>
      </c>
    </row>
    <row r="236" spans="1:5" x14ac:dyDescent="0.25">
      <c r="A236">
        <f t="shared" si="15"/>
        <v>5841660000</v>
      </c>
      <c r="B236">
        <f t="shared" si="16"/>
        <v>4337600000</v>
      </c>
      <c r="C236">
        <f t="shared" si="17"/>
        <v>3942095000</v>
      </c>
      <c r="D236" t="str">
        <f t="shared" si="18"/>
        <v>False</v>
      </c>
      <c r="E236">
        <f t="shared" si="19"/>
        <v>799</v>
      </c>
    </row>
    <row r="237" spans="1:5" x14ac:dyDescent="0.25">
      <c r="A237">
        <f t="shared" si="15"/>
        <v>5835320000</v>
      </c>
      <c r="B237">
        <f t="shared" si="16"/>
        <v>4335200000</v>
      </c>
      <c r="C237">
        <f t="shared" si="17"/>
        <v>3940190000</v>
      </c>
      <c r="D237" t="str">
        <f t="shared" si="18"/>
        <v>False</v>
      </c>
      <c r="E237">
        <f t="shared" si="19"/>
        <v>798</v>
      </c>
    </row>
    <row r="238" spans="1:5" x14ac:dyDescent="0.25">
      <c r="A238">
        <f t="shared" si="15"/>
        <v>5828980000</v>
      </c>
      <c r="B238">
        <f t="shared" si="16"/>
        <v>4332800000</v>
      </c>
      <c r="C238">
        <f t="shared" si="17"/>
        <v>3938285000</v>
      </c>
      <c r="D238" t="str">
        <f t="shared" si="18"/>
        <v>False</v>
      </c>
      <c r="E238">
        <f t="shared" si="19"/>
        <v>797</v>
      </c>
    </row>
    <row r="239" spans="1:5" x14ac:dyDescent="0.25">
      <c r="A239">
        <f t="shared" si="15"/>
        <v>5822640000</v>
      </c>
      <c r="B239">
        <f t="shared" si="16"/>
        <v>4330400000</v>
      </c>
      <c r="C239">
        <f t="shared" si="17"/>
        <v>3936380000</v>
      </c>
      <c r="D239" t="str">
        <f t="shared" si="18"/>
        <v>False</v>
      </c>
      <c r="E239">
        <f t="shared" si="19"/>
        <v>796</v>
      </c>
    </row>
    <row r="240" spans="1:5" x14ac:dyDescent="0.25">
      <c r="A240">
        <f t="shared" si="15"/>
        <v>5816300000</v>
      </c>
      <c r="B240">
        <f t="shared" si="16"/>
        <v>4328000000</v>
      </c>
      <c r="C240">
        <f t="shared" si="17"/>
        <v>3934475000</v>
      </c>
      <c r="D240" t="str">
        <f t="shared" si="18"/>
        <v>False</v>
      </c>
      <c r="E240">
        <f t="shared" si="19"/>
        <v>795</v>
      </c>
    </row>
    <row r="241" spans="1:5" x14ac:dyDescent="0.25">
      <c r="A241">
        <f t="shared" si="15"/>
        <v>5809960000</v>
      </c>
      <c r="B241">
        <f t="shared" si="16"/>
        <v>4325600000</v>
      </c>
      <c r="C241">
        <f t="shared" si="17"/>
        <v>3932570000</v>
      </c>
      <c r="D241" t="str">
        <f t="shared" si="18"/>
        <v>False</v>
      </c>
      <c r="E241">
        <f t="shared" si="19"/>
        <v>794</v>
      </c>
    </row>
    <row r="242" spans="1:5" x14ac:dyDescent="0.25">
      <c r="A242">
        <f t="shared" si="15"/>
        <v>5803620000</v>
      </c>
      <c r="B242">
        <f t="shared" si="16"/>
        <v>4323200000</v>
      </c>
      <c r="C242">
        <f t="shared" si="17"/>
        <v>3930665000</v>
      </c>
      <c r="D242" t="str">
        <f t="shared" si="18"/>
        <v>False</v>
      </c>
      <c r="E242">
        <f t="shared" si="19"/>
        <v>793</v>
      </c>
    </row>
    <row r="243" spans="1:5" x14ac:dyDescent="0.25">
      <c r="A243">
        <f t="shared" si="15"/>
        <v>5797280000</v>
      </c>
      <c r="B243">
        <f t="shared" si="16"/>
        <v>4320800000</v>
      </c>
      <c r="C243">
        <f t="shared" si="17"/>
        <v>3928760000</v>
      </c>
      <c r="D243" t="str">
        <f t="shared" si="18"/>
        <v>False</v>
      </c>
      <c r="E243">
        <f t="shared" si="19"/>
        <v>792</v>
      </c>
    </row>
    <row r="244" spans="1:5" x14ac:dyDescent="0.25">
      <c r="A244">
        <f t="shared" si="15"/>
        <v>5790940000</v>
      </c>
      <c r="B244">
        <f t="shared" si="16"/>
        <v>4318400000</v>
      </c>
      <c r="C244">
        <f t="shared" si="17"/>
        <v>3926855000</v>
      </c>
      <c r="D244" t="str">
        <f t="shared" si="18"/>
        <v>False</v>
      </c>
      <c r="E244">
        <f t="shared" si="19"/>
        <v>791</v>
      </c>
    </row>
    <row r="245" spans="1:5" x14ac:dyDescent="0.25">
      <c r="A245">
        <f t="shared" si="15"/>
        <v>5784600000</v>
      </c>
      <c r="B245">
        <f t="shared" si="16"/>
        <v>4316000000</v>
      </c>
      <c r="C245">
        <f t="shared" si="17"/>
        <v>3924950000</v>
      </c>
      <c r="D245" t="str">
        <f t="shared" si="18"/>
        <v>False</v>
      </c>
      <c r="E245">
        <f t="shared" si="19"/>
        <v>790</v>
      </c>
    </row>
    <row r="246" spans="1:5" x14ac:dyDescent="0.25">
      <c r="A246">
        <f t="shared" si="15"/>
        <v>5778260000</v>
      </c>
      <c r="B246">
        <f t="shared" si="16"/>
        <v>4313600000</v>
      </c>
      <c r="C246">
        <f t="shared" si="17"/>
        <v>3923045000</v>
      </c>
      <c r="D246" t="str">
        <f t="shared" si="18"/>
        <v>False</v>
      </c>
      <c r="E246">
        <f t="shared" si="19"/>
        <v>789</v>
      </c>
    </row>
    <row r="247" spans="1:5" x14ac:dyDescent="0.25">
      <c r="A247">
        <f t="shared" si="15"/>
        <v>5771920000</v>
      </c>
      <c r="B247">
        <f t="shared" si="16"/>
        <v>4311200000</v>
      </c>
      <c r="C247">
        <f t="shared" si="17"/>
        <v>3921140000</v>
      </c>
      <c r="D247" t="str">
        <f t="shared" si="18"/>
        <v>False</v>
      </c>
      <c r="E247">
        <f t="shared" si="19"/>
        <v>788</v>
      </c>
    </row>
    <row r="248" spans="1:5" x14ac:dyDescent="0.25">
      <c r="A248">
        <f t="shared" si="15"/>
        <v>5765580000</v>
      </c>
      <c r="B248">
        <f t="shared" si="16"/>
        <v>4308800000</v>
      </c>
      <c r="C248">
        <f t="shared" si="17"/>
        <v>3919235000</v>
      </c>
      <c r="D248" t="str">
        <f t="shared" si="18"/>
        <v>False</v>
      </c>
      <c r="E248">
        <f t="shared" si="19"/>
        <v>787</v>
      </c>
    </row>
    <row r="249" spans="1:5" x14ac:dyDescent="0.25">
      <c r="A249">
        <f t="shared" si="15"/>
        <v>5759240000</v>
      </c>
      <c r="B249">
        <f t="shared" si="16"/>
        <v>4306400000</v>
      </c>
      <c r="C249">
        <f t="shared" si="17"/>
        <v>3917330000</v>
      </c>
      <c r="D249" t="str">
        <f t="shared" si="18"/>
        <v>False</v>
      </c>
      <c r="E249">
        <f t="shared" si="19"/>
        <v>786</v>
      </c>
    </row>
    <row r="250" spans="1:5" x14ac:dyDescent="0.25">
      <c r="A250">
        <f t="shared" si="15"/>
        <v>5752900000</v>
      </c>
      <c r="B250">
        <f t="shared" si="16"/>
        <v>4304000000</v>
      </c>
      <c r="C250">
        <f t="shared" si="17"/>
        <v>3915425000</v>
      </c>
      <c r="D250" t="str">
        <f t="shared" si="18"/>
        <v>False</v>
      </c>
      <c r="E250">
        <f t="shared" si="19"/>
        <v>785</v>
      </c>
    </row>
    <row r="251" spans="1:5" x14ac:dyDescent="0.25">
      <c r="A251">
        <f t="shared" si="15"/>
        <v>5746560000</v>
      </c>
      <c r="B251">
        <f t="shared" si="16"/>
        <v>4301600000</v>
      </c>
      <c r="C251">
        <f t="shared" si="17"/>
        <v>3913520000</v>
      </c>
      <c r="D251" t="str">
        <f t="shared" si="18"/>
        <v>False</v>
      </c>
      <c r="E251">
        <f t="shared" si="19"/>
        <v>784</v>
      </c>
    </row>
    <row r="252" spans="1:5" x14ac:dyDescent="0.25">
      <c r="A252">
        <f t="shared" si="15"/>
        <v>5740220000</v>
      </c>
      <c r="B252">
        <f t="shared" si="16"/>
        <v>4299200000</v>
      </c>
      <c r="C252">
        <f t="shared" si="17"/>
        <v>3911615000</v>
      </c>
      <c r="D252" t="str">
        <f t="shared" si="18"/>
        <v>False</v>
      </c>
      <c r="E252">
        <f t="shared" si="19"/>
        <v>783</v>
      </c>
    </row>
    <row r="253" spans="1:5" x14ac:dyDescent="0.25">
      <c r="A253">
        <f t="shared" si="15"/>
        <v>5733880000</v>
      </c>
      <c r="B253">
        <f t="shared" si="16"/>
        <v>4296800000</v>
      </c>
      <c r="C253">
        <f t="shared" si="17"/>
        <v>3909710000</v>
      </c>
      <c r="D253" t="str">
        <f t="shared" si="18"/>
        <v>False</v>
      </c>
      <c r="E253">
        <f t="shared" si="19"/>
        <v>782</v>
      </c>
    </row>
    <row r="254" spans="1:5" x14ac:dyDescent="0.25">
      <c r="A254">
        <f t="shared" si="15"/>
        <v>5727540000</v>
      </c>
      <c r="B254">
        <f t="shared" si="16"/>
        <v>4294400000</v>
      </c>
      <c r="C254">
        <f t="shared" si="17"/>
        <v>3907805000</v>
      </c>
      <c r="D254" t="str">
        <f t="shared" si="18"/>
        <v>False</v>
      </c>
      <c r="E254">
        <f t="shared" si="19"/>
        <v>781</v>
      </c>
    </row>
    <row r="255" spans="1:5" x14ac:dyDescent="0.25">
      <c r="A255">
        <f t="shared" si="15"/>
        <v>5721200000</v>
      </c>
      <c r="B255">
        <f t="shared" si="16"/>
        <v>4292000000</v>
      </c>
      <c r="C255">
        <f t="shared" si="17"/>
        <v>3905900000</v>
      </c>
      <c r="D255" t="str">
        <f t="shared" si="18"/>
        <v>False</v>
      </c>
      <c r="E255">
        <f t="shared" si="19"/>
        <v>780</v>
      </c>
    </row>
    <row r="256" spans="1:5" x14ac:dyDescent="0.25">
      <c r="A256">
        <f t="shared" si="15"/>
        <v>5714860000</v>
      </c>
      <c r="B256">
        <f t="shared" si="16"/>
        <v>4289600000</v>
      </c>
      <c r="C256">
        <f t="shared" si="17"/>
        <v>3903995000</v>
      </c>
      <c r="D256" t="str">
        <f t="shared" si="18"/>
        <v>False</v>
      </c>
      <c r="E256">
        <f t="shared" si="19"/>
        <v>779</v>
      </c>
    </row>
    <row r="257" spans="1:5" x14ac:dyDescent="0.25">
      <c r="A257">
        <f t="shared" si="15"/>
        <v>5708520000</v>
      </c>
      <c r="B257">
        <f t="shared" si="16"/>
        <v>4287200000</v>
      </c>
      <c r="C257">
        <f t="shared" si="17"/>
        <v>3902090000</v>
      </c>
      <c r="D257" t="str">
        <f t="shared" si="18"/>
        <v>False</v>
      </c>
      <c r="E257">
        <f t="shared" si="19"/>
        <v>778</v>
      </c>
    </row>
    <row r="258" spans="1:5" x14ac:dyDescent="0.25">
      <c r="A258">
        <f t="shared" si="15"/>
        <v>5702180000</v>
      </c>
      <c r="B258">
        <f t="shared" si="16"/>
        <v>4284800000</v>
      </c>
      <c r="C258">
        <f t="shared" si="17"/>
        <v>3900185000</v>
      </c>
      <c r="D258" t="str">
        <f t="shared" si="18"/>
        <v>False</v>
      </c>
      <c r="E258">
        <f t="shared" si="19"/>
        <v>777</v>
      </c>
    </row>
    <row r="259" spans="1:5" x14ac:dyDescent="0.25">
      <c r="A259">
        <f t="shared" si="15"/>
        <v>5695840000</v>
      </c>
      <c r="B259">
        <f t="shared" si="16"/>
        <v>4282400000</v>
      </c>
      <c r="C259">
        <f t="shared" si="17"/>
        <v>3898280000</v>
      </c>
      <c r="D259" t="str">
        <f t="shared" si="18"/>
        <v>False</v>
      </c>
      <c r="E259">
        <f t="shared" si="19"/>
        <v>776</v>
      </c>
    </row>
    <row r="260" spans="1:5" x14ac:dyDescent="0.25">
      <c r="A260">
        <f t="shared" si="15"/>
        <v>5689500000</v>
      </c>
      <c r="B260">
        <f t="shared" si="16"/>
        <v>4280000000</v>
      </c>
      <c r="C260">
        <f t="shared" si="17"/>
        <v>3896375000</v>
      </c>
      <c r="D260" t="str">
        <f t="shared" si="18"/>
        <v>False</v>
      </c>
      <c r="E260">
        <f t="shared" si="19"/>
        <v>775</v>
      </c>
    </row>
    <row r="261" spans="1:5" x14ac:dyDescent="0.25">
      <c r="A261">
        <f t="shared" si="15"/>
        <v>5683160000</v>
      </c>
      <c r="B261">
        <f t="shared" si="16"/>
        <v>4277600000</v>
      </c>
      <c r="C261">
        <f t="shared" si="17"/>
        <v>3894470000</v>
      </c>
      <c r="D261" t="str">
        <f t="shared" si="18"/>
        <v>False</v>
      </c>
      <c r="E261">
        <f t="shared" si="19"/>
        <v>774</v>
      </c>
    </row>
    <row r="262" spans="1:5" x14ac:dyDescent="0.25">
      <c r="A262">
        <f t="shared" si="15"/>
        <v>5676820000</v>
      </c>
      <c r="B262">
        <f t="shared" si="16"/>
        <v>4275200000</v>
      </c>
      <c r="C262">
        <f t="shared" si="17"/>
        <v>3892565000</v>
      </c>
      <c r="D262" t="str">
        <f t="shared" si="18"/>
        <v>False</v>
      </c>
      <c r="E262">
        <f t="shared" si="19"/>
        <v>773</v>
      </c>
    </row>
    <row r="263" spans="1:5" x14ac:dyDescent="0.25">
      <c r="A263">
        <f t="shared" si="15"/>
        <v>5670480000</v>
      </c>
      <c r="B263">
        <f t="shared" si="16"/>
        <v>4272800000</v>
      </c>
      <c r="C263">
        <f t="shared" si="17"/>
        <v>3890660000</v>
      </c>
      <c r="D263" t="str">
        <f t="shared" si="18"/>
        <v>False</v>
      </c>
      <c r="E263">
        <f t="shared" si="19"/>
        <v>772</v>
      </c>
    </row>
    <row r="264" spans="1:5" x14ac:dyDescent="0.25">
      <c r="A264">
        <f t="shared" si="15"/>
        <v>5664140000</v>
      </c>
      <c r="B264">
        <f t="shared" si="16"/>
        <v>4270400000</v>
      </c>
      <c r="C264">
        <f t="shared" si="17"/>
        <v>3888755000</v>
      </c>
      <c r="D264" t="str">
        <f t="shared" si="18"/>
        <v>False</v>
      </c>
      <c r="E264">
        <f t="shared" si="19"/>
        <v>771</v>
      </c>
    </row>
    <row r="265" spans="1:5" x14ac:dyDescent="0.25">
      <c r="A265">
        <f t="shared" si="15"/>
        <v>5657800000</v>
      </c>
      <c r="B265">
        <f t="shared" si="16"/>
        <v>4268000000</v>
      </c>
      <c r="C265">
        <f t="shared" si="17"/>
        <v>3886850000</v>
      </c>
      <c r="D265" t="str">
        <f t="shared" si="18"/>
        <v>False</v>
      </c>
      <c r="E265">
        <f t="shared" si="19"/>
        <v>770</v>
      </c>
    </row>
    <row r="266" spans="1:5" x14ac:dyDescent="0.25">
      <c r="A266">
        <f t="shared" si="15"/>
        <v>5651460000</v>
      </c>
      <c r="B266">
        <f t="shared" si="16"/>
        <v>4265600000</v>
      </c>
      <c r="C266">
        <f t="shared" si="17"/>
        <v>3884945000</v>
      </c>
      <c r="D266" t="str">
        <f t="shared" si="18"/>
        <v>False</v>
      </c>
      <c r="E266">
        <f t="shared" si="19"/>
        <v>769</v>
      </c>
    </row>
    <row r="267" spans="1:5" x14ac:dyDescent="0.25">
      <c r="A267">
        <f t="shared" si="15"/>
        <v>5645120000</v>
      </c>
      <c r="B267">
        <f t="shared" si="16"/>
        <v>4263200000</v>
      </c>
      <c r="C267">
        <f t="shared" si="17"/>
        <v>3883040000</v>
      </c>
      <c r="D267" t="str">
        <f t="shared" si="18"/>
        <v>False</v>
      </c>
      <c r="E267">
        <f t="shared" si="19"/>
        <v>768</v>
      </c>
    </row>
    <row r="268" spans="1:5" x14ac:dyDescent="0.25">
      <c r="A268">
        <f t="shared" si="15"/>
        <v>5638780000</v>
      </c>
      <c r="B268">
        <f t="shared" si="16"/>
        <v>4260800000</v>
      </c>
      <c r="C268">
        <f t="shared" si="17"/>
        <v>3881135000</v>
      </c>
      <c r="D268" t="str">
        <f t="shared" si="18"/>
        <v>False</v>
      </c>
      <c r="E268">
        <f t="shared" si="19"/>
        <v>767</v>
      </c>
    </row>
    <row r="269" spans="1:5" x14ac:dyDescent="0.25">
      <c r="A269">
        <f t="shared" si="15"/>
        <v>5632440000</v>
      </c>
      <c r="B269">
        <f t="shared" si="16"/>
        <v>4258400000</v>
      </c>
      <c r="C269">
        <f t="shared" si="17"/>
        <v>3879230000</v>
      </c>
      <c r="D269" t="str">
        <f t="shared" si="18"/>
        <v>False</v>
      </c>
      <c r="E269">
        <f t="shared" si="19"/>
        <v>766</v>
      </c>
    </row>
    <row r="270" spans="1:5" x14ac:dyDescent="0.25">
      <c r="A270">
        <f t="shared" si="15"/>
        <v>5626100000</v>
      </c>
      <c r="B270">
        <f t="shared" si="16"/>
        <v>4256000000</v>
      </c>
      <c r="C270">
        <f t="shared" si="17"/>
        <v>3877325000</v>
      </c>
      <c r="D270" t="str">
        <f t="shared" si="18"/>
        <v>False</v>
      </c>
      <c r="E270">
        <f t="shared" si="19"/>
        <v>765</v>
      </c>
    </row>
    <row r="271" spans="1:5" x14ac:dyDescent="0.25">
      <c r="A271">
        <f t="shared" si="15"/>
        <v>5619760000</v>
      </c>
      <c r="B271">
        <f t="shared" si="16"/>
        <v>4253600000</v>
      </c>
      <c r="C271">
        <f t="shared" si="17"/>
        <v>3875420000</v>
      </c>
      <c r="D271" t="str">
        <f t="shared" si="18"/>
        <v>False</v>
      </c>
      <c r="E271">
        <f t="shared" si="19"/>
        <v>764</v>
      </c>
    </row>
    <row r="272" spans="1:5" x14ac:dyDescent="0.25">
      <c r="A272">
        <f t="shared" si="15"/>
        <v>5613420000</v>
      </c>
      <c r="B272">
        <f t="shared" si="16"/>
        <v>4251200000</v>
      </c>
      <c r="C272">
        <f t="shared" si="17"/>
        <v>3873515000</v>
      </c>
      <c r="D272" t="str">
        <f t="shared" si="18"/>
        <v>False</v>
      </c>
      <c r="E272">
        <f t="shared" si="19"/>
        <v>763</v>
      </c>
    </row>
    <row r="273" spans="1:5" x14ac:dyDescent="0.25">
      <c r="A273">
        <f t="shared" si="15"/>
        <v>5607080000</v>
      </c>
      <c r="B273">
        <f t="shared" si="16"/>
        <v>4248800000</v>
      </c>
      <c r="C273">
        <f t="shared" si="17"/>
        <v>3871610000</v>
      </c>
      <c r="D273" t="str">
        <f t="shared" si="18"/>
        <v>False</v>
      </c>
      <c r="E273">
        <f t="shared" si="19"/>
        <v>762</v>
      </c>
    </row>
    <row r="274" spans="1:5" x14ac:dyDescent="0.25">
      <c r="A274">
        <f t="shared" si="15"/>
        <v>5600740000</v>
      </c>
      <c r="B274">
        <f t="shared" si="16"/>
        <v>4246400000</v>
      </c>
      <c r="C274">
        <f t="shared" si="17"/>
        <v>3869705000</v>
      </c>
      <c r="D274" t="str">
        <f t="shared" si="18"/>
        <v>False</v>
      </c>
      <c r="E274">
        <f t="shared" si="19"/>
        <v>761</v>
      </c>
    </row>
    <row r="275" spans="1:5" x14ac:dyDescent="0.25">
      <c r="A275">
        <f t="shared" si="15"/>
        <v>5594400000</v>
      </c>
      <c r="B275">
        <f t="shared" si="16"/>
        <v>4244000000</v>
      </c>
      <c r="C275">
        <f t="shared" si="17"/>
        <v>3867800000</v>
      </c>
      <c r="D275" t="str">
        <f t="shared" si="18"/>
        <v>False</v>
      </c>
      <c r="E275">
        <f t="shared" si="19"/>
        <v>760</v>
      </c>
    </row>
    <row r="276" spans="1:5" x14ac:dyDescent="0.25">
      <c r="A276">
        <f t="shared" si="15"/>
        <v>5588060000</v>
      </c>
      <c r="B276">
        <f t="shared" si="16"/>
        <v>4241600000</v>
      </c>
      <c r="C276">
        <f t="shared" si="17"/>
        <v>3865895000</v>
      </c>
      <c r="D276" t="str">
        <f t="shared" si="18"/>
        <v>False</v>
      </c>
      <c r="E276">
        <f t="shared" si="19"/>
        <v>759</v>
      </c>
    </row>
    <row r="277" spans="1:5" x14ac:dyDescent="0.25">
      <c r="A277">
        <f t="shared" si="15"/>
        <v>5581720000</v>
      </c>
      <c r="B277">
        <f t="shared" si="16"/>
        <v>4239200000</v>
      </c>
      <c r="C277">
        <f t="shared" si="17"/>
        <v>3863990000</v>
      </c>
      <c r="D277" t="str">
        <f t="shared" si="18"/>
        <v>False</v>
      </c>
      <c r="E277">
        <f t="shared" si="19"/>
        <v>758</v>
      </c>
    </row>
    <row r="278" spans="1:5" x14ac:dyDescent="0.25">
      <c r="A278">
        <f t="shared" si="15"/>
        <v>5575380000</v>
      </c>
      <c r="B278">
        <f t="shared" si="16"/>
        <v>4236800000</v>
      </c>
      <c r="C278">
        <f t="shared" si="17"/>
        <v>3862085000</v>
      </c>
      <c r="D278" t="str">
        <f t="shared" si="18"/>
        <v>False</v>
      </c>
      <c r="E278">
        <f t="shared" si="19"/>
        <v>757</v>
      </c>
    </row>
    <row r="279" spans="1:5" x14ac:dyDescent="0.25">
      <c r="A279">
        <f t="shared" si="15"/>
        <v>5569040000</v>
      </c>
      <c r="B279">
        <f t="shared" si="16"/>
        <v>4234400000</v>
      </c>
      <c r="C279">
        <f t="shared" si="17"/>
        <v>3860180000</v>
      </c>
      <c r="D279" t="str">
        <f t="shared" si="18"/>
        <v>False</v>
      </c>
      <c r="E279">
        <f t="shared" si="19"/>
        <v>756</v>
      </c>
    </row>
    <row r="280" spans="1:5" x14ac:dyDescent="0.25">
      <c r="A280">
        <f t="shared" si="15"/>
        <v>5562700000</v>
      </c>
      <c r="B280">
        <f t="shared" si="16"/>
        <v>4232000000</v>
      </c>
      <c r="C280">
        <f t="shared" si="17"/>
        <v>3858275000</v>
      </c>
      <c r="D280" t="str">
        <f t="shared" si="18"/>
        <v>False</v>
      </c>
      <c r="E280">
        <f t="shared" si="19"/>
        <v>755</v>
      </c>
    </row>
    <row r="281" spans="1:5" x14ac:dyDescent="0.25">
      <c r="A281">
        <f t="shared" si="15"/>
        <v>5556360000</v>
      </c>
      <c r="B281">
        <f t="shared" si="16"/>
        <v>4229600000</v>
      </c>
      <c r="C281">
        <f t="shared" si="17"/>
        <v>3856370000</v>
      </c>
      <c r="D281" t="str">
        <f t="shared" si="18"/>
        <v>False</v>
      </c>
      <c r="E281">
        <f t="shared" si="19"/>
        <v>754</v>
      </c>
    </row>
    <row r="282" spans="1:5" x14ac:dyDescent="0.25">
      <c r="A282">
        <f t="shared" si="15"/>
        <v>5550020000</v>
      </c>
      <c r="B282">
        <f t="shared" si="16"/>
        <v>4227200000</v>
      </c>
      <c r="C282">
        <f t="shared" si="17"/>
        <v>3854465000</v>
      </c>
      <c r="D282" t="str">
        <f t="shared" si="18"/>
        <v>False</v>
      </c>
      <c r="E282">
        <f t="shared" si="19"/>
        <v>753</v>
      </c>
    </row>
    <row r="283" spans="1:5" x14ac:dyDescent="0.25">
      <c r="A283">
        <f t="shared" si="15"/>
        <v>5543680000</v>
      </c>
      <c r="B283">
        <f t="shared" si="16"/>
        <v>4224800000</v>
      </c>
      <c r="C283">
        <f t="shared" si="17"/>
        <v>3852560000</v>
      </c>
      <c r="D283" t="str">
        <f t="shared" si="18"/>
        <v>False</v>
      </c>
      <c r="E283">
        <f t="shared" si="19"/>
        <v>752</v>
      </c>
    </row>
    <row r="284" spans="1:5" x14ac:dyDescent="0.25">
      <c r="A284">
        <f t="shared" si="15"/>
        <v>5537340000</v>
      </c>
      <c r="B284">
        <f t="shared" si="16"/>
        <v>4222400000</v>
      </c>
      <c r="C284">
        <f t="shared" si="17"/>
        <v>3850655000</v>
      </c>
      <c r="D284" t="str">
        <f t="shared" si="18"/>
        <v>False</v>
      </c>
      <c r="E284">
        <f t="shared" si="19"/>
        <v>751</v>
      </c>
    </row>
    <row r="285" spans="1:5" x14ac:dyDescent="0.25">
      <c r="A285">
        <f t="shared" si="15"/>
        <v>5531000000</v>
      </c>
      <c r="B285">
        <f t="shared" si="16"/>
        <v>4220000000</v>
      </c>
      <c r="C285">
        <f t="shared" si="17"/>
        <v>3848750000</v>
      </c>
      <c r="D285" t="str">
        <f t="shared" si="18"/>
        <v>False</v>
      </c>
      <c r="E285">
        <f t="shared" si="19"/>
        <v>750</v>
      </c>
    </row>
    <row r="286" spans="1:5" x14ac:dyDescent="0.25">
      <c r="A286">
        <f t="shared" si="15"/>
        <v>5524660000</v>
      </c>
      <c r="B286">
        <f t="shared" si="16"/>
        <v>4217600000</v>
      </c>
      <c r="C286">
        <f t="shared" si="17"/>
        <v>3846845000</v>
      </c>
      <c r="D286" t="str">
        <f t="shared" si="18"/>
        <v>False</v>
      </c>
      <c r="E286">
        <f t="shared" si="19"/>
        <v>749</v>
      </c>
    </row>
    <row r="287" spans="1:5" x14ac:dyDescent="0.25">
      <c r="A287">
        <f t="shared" si="15"/>
        <v>5518320000</v>
      </c>
      <c r="B287">
        <f t="shared" si="16"/>
        <v>4215200000</v>
      </c>
      <c r="C287">
        <f t="shared" si="17"/>
        <v>3844940000</v>
      </c>
      <c r="D287" t="str">
        <f t="shared" si="18"/>
        <v>False</v>
      </c>
      <c r="E287">
        <f t="shared" si="19"/>
        <v>748</v>
      </c>
    </row>
    <row r="288" spans="1:5" x14ac:dyDescent="0.25">
      <c r="A288">
        <f t="shared" si="15"/>
        <v>5511980000</v>
      </c>
      <c r="B288">
        <f t="shared" si="16"/>
        <v>4212800000</v>
      </c>
      <c r="C288">
        <f t="shared" si="17"/>
        <v>3843035000</v>
      </c>
      <c r="D288" t="str">
        <f t="shared" si="18"/>
        <v>False</v>
      </c>
      <c r="E288">
        <f t="shared" si="19"/>
        <v>747</v>
      </c>
    </row>
    <row r="289" spans="1:5" x14ac:dyDescent="0.25">
      <c r="A289">
        <f t="shared" si="15"/>
        <v>5505640000</v>
      </c>
      <c r="B289">
        <f t="shared" si="16"/>
        <v>4210400000</v>
      </c>
      <c r="C289">
        <f t="shared" si="17"/>
        <v>3841130000</v>
      </c>
      <c r="D289" t="str">
        <f t="shared" si="18"/>
        <v>False</v>
      </c>
      <c r="E289">
        <f t="shared" si="19"/>
        <v>746</v>
      </c>
    </row>
    <row r="290" spans="1:5" x14ac:dyDescent="0.25">
      <c r="A290">
        <f t="shared" si="15"/>
        <v>5499300000</v>
      </c>
      <c r="B290">
        <f t="shared" si="16"/>
        <v>4208000000</v>
      </c>
      <c r="C290">
        <f t="shared" si="17"/>
        <v>3839225000</v>
      </c>
      <c r="D290" t="str">
        <f t="shared" si="18"/>
        <v>False</v>
      </c>
      <c r="E290">
        <f t="shared" si="19"/>
        <v>745</v>
      </c>
    </row>
    <row r="291" spans="1:5" x14ac:dyDescent="0.25">
      <c r="A291">
        <f t="shared" ref="A291:A354" si="20">($B$13*$B$33*E291)+($B$14*$B$33*2)</f>
        <v>5492960000</v>
      </c>
      <c r="B291">
        <f t="shared" ref="B291:B354" si="21">($C$13*$B$33*E291)+($C$14*$B$33*2)</f>
        <v>4205600000</v>
      </c>
      <c r="C291">
        <f t="shared" ref="C291:C354" si="22">($D$13*$B$33*E291*0.9)+($C$13*$B$33*E291*0.1)+($D$14*$B$33*2)</f>
        <v>3837320000</v>
      </c>
      <c r="D291" t="str">
        <f t="shared" si="18"/>
        <v>False</v>
      </c>
      <c r="E291">
        <f t="shared" si="19"/>
        <v>744</v>
      </c>
    </row>
    <row r="292" spans="1:5" x14ac:dyDescent="0.25">
      <c r="A292">
        <f t="shared" si="20"/>
        <v>5486620000</v>
      </c>
      <c r="B292">
        <f t="shared" si="21"/>
        <v>4203200000</v>
      </c>
      <c r="C292">
        <f t="shared" si="22"/>
        <v>3835415000</v>
      </c>
      <c r="D292" t="str">
        <f t="shared" ref="D292:D355" si="23">IF(C292&gt;A292,"True","False")</f>
        <v>False</v>
      </c>
      <c r="E292">
        <f t="shared" si="19"/>
        <v>743</v>
      </c>
    </row>
    <row r="293" spans="1:5" x14ac:dyDescent="0.25">
      <c r="A293">
        <f t="shared" si="20"/>
        <v>5480280000</v>
      </c>
      <c r="B293">
        <f t="shared" si="21"/>
        <v>4200800000</v>
      </c>
      <c r="C293">
        <f t="shared" si="22"/>
        <v>3833510000</v>
      </c>
      <c r="D293" t="str">
        <f t="shared" si="23"/>
        <v>False</v>
      </c>
      <c r="E293">
        <f t="shared" ref="E293:E356" si="24">E292-1</f>
        <v>742</v>
      </c>
    </row>
    <row r="294" spans="1:5" x14ac:dyDescent="0.25">
      <c r="A294">
        <f t="shared" si="20"/>
        <v>5473940000</v>
      </c>
      <c r="B294">
        <f t="shared" si="21"/>
        <v>4198400000</v>
      </c>
      <c r="C294">
        <f t="shared" si="22"/>
        <v>3831605000</v>
      </c>
      <c r="D294" t="str">
        <f t="shared" si="23"/>
        <v>False</v>
      </c>
      <c r="E294">
        <f t="shared" si="24"/>
        <v>741</v>
      </c>
    </row>
    <row r="295" spans="1:5" x14ac:dyDescent="0.25">
      <c r="A295">
        <f t="shared" si="20"/>
        <v>5467600000</v>
      </c>
      <c r="B295">
        <f t="shared" si="21"/>
        <v>4196000000</v>
      </c>
      <c r="C295">
        <f t="shared" si="22"/>
        <v>3829700000</v>
      </c>
      <c r="D295" t="str">
        <f t="shared" si="23"/>
        <v>False</v>
      </c>
      <c r="E295">
        <f t="shared" si="24"/>
        <v>740</v>
      </c>
    </row>
    <row r="296" spans="1:5" x14ac:dyDescent="0.25">
      <c r="A296">
        <f t="shared" si="20"/>
        <v>5461260000</v>
      </c>
      <c r="B296">
        <f t="shared" si="21"/>
        <v>4193600000</v>
      </c>
      <c r="C296">
        <f t="shared" si="22"/>
        <v>3827795000</v>
      </c>
      <c r="D296" t="str">
        <f t="shared" si="23"/>
        <v>False</v>
      </c>
      <c r="E296">
        <f t="shared" si="24"/>
        <v>739</v>
      </c>
    </row>
    <row r="297" spans="1:5" x14ac:dyDescent="0.25">
      <c r="A297">
        <f t="shared" si="20"/>
        <v>5454920000</v>
      </c>
      <c r="B297">
        <f t="shared" si="21"/>
        <v>4191200000</v>
      </c>
      <c r="C297">
        <f t="shared" si="22"/>
        <v>3825890000</v>
      </c>
      <c r="D297" t="str">
        <f t="shared" si="23"/>
        <v>False</v>
      </c>
      <c r="E297">
        <f t="shared" si="24"/>
        <v>738</v>
      </c>
    </row>
    <row r="298" spans="1:5" x14ac:dyDescent="0.25">
      <c r="A298">
        <f t="shared" si="20"/>
        <v>5448580000</v>
      </c>
      <c r="B298">
        <f t="shared" si="21"/>
        <v>4188800000</v>
      </c>
      <c r="C298">
        <f t="shared" si="22"/>
        <v>3823985000</v>
      </c>
      <c r="D298" t="str">
        <f t="shared" si="23"/>
        <v>False</v>
      </c>
      <c r="E298">
        <f t="shared" si="24"/>
        <v>737</v>
      </c>
    </row>
    <row r="299" spans="1:5" x14ac:dyDescent="0.25">
      <c r="A299">
        <f t="shared" si="20"/>
        <v>5442240000</v>
      </c>
      <c r="B299">
        <f t="shared" si="21"/>
        <v>4186400000</v>
      </c>
      <c r="C299">
        <f t="shared" si="22"/>
        <v>3822080000</v>
      </c>
      <c r="D299" t="str">
        <f t="shared" si="23"/>
        <v>False</v>
      </c>
      <c r="E299">
        <f t="shared" si="24"/>
        <v>736</v>
      </c>
    </row>
    <row r="300" spans="1:5" x14ac:dyDescent="0.25">
      <c r="A300">
        <f t="shared" si="20"/>
        <v>5435900000</v>
      </c>
      <c r="B300">
        <f t="shared" si="21"/>
        <v>4184000000</v>
      </c>
      <c r="C300">
        <f t="shared" si="22"/>
        <v>3820175000</v>
      </c>
      <c r="D300" t="str">
        <f t="shared" si="23"/>
        <v>False</v>
      </c>
      <c r="E300">
        <f t="shared" si="24"/>
        <v>735</v>
      </c>
    </row>
    <row r="301" spans="1:5" x14ac:dyDescent="0.25">
      <c r="A301">
        <f t="shared" si="20"/>
        <v>5429560000</v>
      </c>
      <c r="B301">
        <f t="shared" si="21"/>
        <v>4181600000</v>
      </c>
      <c r="C301">
        <f t="shared" si="22"/>
        <v>3818270000</v>
      </c>
      <c r="D301" t="str">
        <f t="shared" si="23"/>
        <v>False</v>
      </c>
      <c r="E301">
        <f t="shared" si="24"/>
        <v>734</v>
      </c>
    </row>
    <row r="302" spans="1:5" x14ac:dyDescent="0.25">
      <c r="A302">
        <f t="shared" si="20"/>
        <v>5423220000</v>
      </c>
      <c r="B302">
        <f t="shared" si="21"/>
        <v>4179200000</v>
      </c>
      <c r="C302">
        <f t="shared" si="22"/>
        <v>3816365000</v>
      </c>
      <c r="D302" t="str">
        <f t="shared" si="23"/>
        <v>False</v>
      </c>
      <c r="E302">
        <f t="shared" si="24"/>
        <v>733</v>
      </c>
    </row>
    <row r="303" spans="1:5" x14ac:dyDescent="0.25">
      <c r="A303">
        <f t="shared" si="20"/>
        <v>5416880000</v>
      </c>
      <c r="B303">
        <f t="shared" si="21"/>
        <v>4176800000</v>
      </c>
      <c r="C303">
        <f t="shared" si="22"/>
        <v>3814460000</v>
      </c>
      <c r="D303" t="str">
        <f t="shared" si="23"/>
        <v>False</v>
      </c>
      <c r="E303">
        <f t="shared" si="24"/>
        <v>732</v>
      </c>
    </row>
    <row r="304" spans="1:5" x14ac:dyDescent="0.25">
      <c r="A304">
        <f t="shared" si="20"/>
        <v>5410540000</v>
      </c>
      <c r="B304">
        <f t="shared" si="21"/>
        <v>4174400000</v>
      </c>
      <c r="C304">
        <f t="shared" si="22"/>
        <v>3812555000</v>
      </c>
      <c r="D304" t="str">
        <f t="shared" si="23"/>
        <v>False</v>
      </c>
      <c r="E304">
        <f t="shared" si="24"/>
        <v>731</v>
      </c>
    </row>
    <row r="305" spans="1:5" x14ac:dyDescent="0.25">
      <c r="A305">
        <f t="shared" si="20"/>
        <v>5404200000</v>
      </c>
      <c r="B305">
        <f t="shared" si="21"/>
        <v>4172000000</v>
      </c>
      <c r="C305">
        <f t="shared" si="22"/>
        <v>3810650000</v>
      </c>
      <c r="D305" t="str">
        <f t="shared" si="23"/>
        <v>False</v>
      </c>
      <c r="E305">
        <f t="shared" si="24"/>
        <v>730</v>
      </c>
    </row>
    <row r="306" spans="1:5" x14ac:dyDescent="0.25">
      <c r="A306">
        <f t="shared" si="20"/>
        <v>5397860000</v>
      </c>
      <c r="B306">
        <f t="shared" si="21"/>
        <v>4169600000</v>
      </c>
      <c r="C306">
        <f t="shared" si="22"/>
        <v>3808745000</v>
      </c>
      <c r="D306" t="str">
        <f t="shared" si="23"/>
        <v>False</v>
      </c>
      <c r="E306">
        <f t="shared" si="24"/>
        <v>729</v>
      </c>
    </row>
    <row r="307" spans="1:5" x14ac:dyDescent="0.25">
      <c r="A307">
        <f t="shared" si="20"/>
        <v>5391520000</v>
      </c>
      <c r="B307">
        <f t="shared" si="21"/>
        <v>4167200000</v>
      </c>
      <c r="C307">
        <f t="shared" si="22"/>
        <v>3806840000</v>
      </c>
      <c r="D307" t="str">
        <f t="shared" si="23"/>
        <v>False</v>
      </c>
      <c r="E307">
        <f t="shared" si="24"/>
        <v>728</v>
      </c>
    </row>
    <row r="308" spans="1:5" x14ac:dyDescent="0.25">
      <c r="A308">
        <f t="shared" si="20"/>
        <v>5385180000</v>
      </c>
      <c r="B308">
        <f t="shared" si="21"/>
        <v>4164800000</v>
      </c>
      <c r="C308">
        <f t="shared" si="22"/>
        <v>3804935000</v>
      </c>
      <c r="D308" t="str">
        <f t="shared" si="23"/>
        <v>False</v>
      </c>
      <c r="E308">
        <f t="shared" si="24"/>
        <v>727</v>
      </c>
    </row>
    <row r="309" spans="1:5" x14ac:dyDescent="0.25">
      <c r="A309">
        <f t="shared" si="20"/>
        <v>5378840000</v>
      </c>
      <c r="B309">
        <f t="shared" si="21"/>
        <v>4162400000</v>
      </c>
      <c r="C309">
        <f t="shared" si="22"/>
        <v>3803030000</v>
      </c>
      <c r="D309" t="str">
        <f t="shared" si="23"/>
        <v>False</v>
      </c>
      <c r="E309">
        <f t="shared" si="24"/>
        <v>726</v>
      </c>
    </row>
    <row r="310" spans="1:5" x14ac:dyDescent="0.25">
      <c r="A310">
        <f t="shared" si="20"/>
        <v>5372500000</v>
      </c>
      <c r="B310">
        <f t="shared" si="21"/>
        <v>4160000000</v>
      </c>
      <c r="C310">
        <f t="shared" si="22"/>
        <v>3801125000</v>
      </c>
      <c r="D310" t="str">
        <f t="shared" si="23"/>
        <v>False</v>
      </c>
      <c r="E310">
        <f t="shared" si="24"/>
        <v>725</v>
      </c>
    </row>
    <row r="311" spans="1:5" x14ac:dyDescent="0.25">
      <c r="A311">
        <f t="shared" si="20"/>
        <v>5366160000</v>
      </c>
      <c r="B311">
        <f t="shared" si="21"/>
        <v>4157600000</v>
      </c>
      <c r="C311">
        <f t="shared" si="22"/>
        <v>3799220000</v>
      </c>
      <c r="D311" t="str">
        <f t="shared" si="23"/>
        <v>False</v>
      </c>
      <c r="E311">
        <f t="shared" si="24"/>
        <v>724</v>
      </c>
    </row>
    <row r="312" spans="1:5" x14ac:dyDescent="0.25">
      <c r="A312">
        <f t="shared" si="20"/>
        <v>5359820000</v>
      </c>
      <c r="B312">
        <f t="shared" si="21"/>
        <v>4155200000</v>
      </c>
      <c r="C312">
        <f t="shared" si="22"/>
        <v>3797315000</v>
      </c>
      <c r="D312" t="str">
        <f t="shared" si="23"/>
        <v>False</v>
      </c>
      <c r="E312">
        <f t="shared" si="24"/>
        <v>723</v>
      </c>
    </row>
    <row r="313" spans="1:5" x14ac:dyDescent="0.25">
      <c r="A313">
        <f t="shared" si="20"/>
        <v>5353480000</v>
      </c>
      <c r="B313">
        <f t="shared" si="21"/>
        <v>4152800000</v>
      </c>
      <c r="C313">
        <f t="shared" si="22"/>
        <v>3795410000</v>
      </c>
      <c r="D313" t="str">
        <f t="shared" si="23"/>
        <v>False</v>
      </c>
      <c r="E313">
        <f t="shared" si="24"/>
        <v>722</v>
      </c>
    </row>
    <row r="314" spans="1:5" x14ac:dyDescent="0.25">
      <c r="A314">
        <f t="shared" si="20"/>
        <v>5347140000</v>
      </c>
      <c r="B314">
        <f t="shared" si="21"/>
        <v>4150400000</v>
      </c>
      <c r="C314">
        <f t="shared" si="22"/>
        <v>3793505000</v>
      </c>
      <c r="D314" t="str">
        <f t="shared" si="23"/>
        <v>False</v>
      </c>
      <c r="E314">
        <f t="shared" si="24"/>
        <v>721</v>
      </c>
    </row>
    <row r="315" spans="1:5" x14ac:dyDescent="0.25">
      <c r="A315">
        <f t="shared" si="20"/>
        <v>5340800000</v>
      </c>
      <c r="B315">
        <f t="shared" si="21"/>
        <v>4148000000</v>
      </c>
      <c r="C315">
        <f t="shared" si="22"/>
        <v>3791600000</v>
      </c>
      <c r="D315" t="str">
        <f t="shared" si="23"/>
        <v>False</v>
      </c>
      <c r="E315">
        <f t="shared" si="24"/>
        <v>720</v>
      </c>
    </row>
    <row r="316" spans="1:5" x14ac:dyDescent="0.25">
      <c r="A316">
        <f t="shared" si="20"/>
        <v>5334460000</v>
      </c>
      <c r="B316">
        <f t="shared" si="21"/>
        <v>4145600000</v>
      </c>
      <c r="C316">
        <f t="shared" si="22"/>
        <v>3789695000</v>
      </c>
      <c r="D316" t="str">
        <f t="shared" si="23"/>
        <v>False</v>
      </c>
      <c r="E316">
        <f t="shared" si="24"/>
        <v>719</v>
      </c>
    </row>
    <row r="317" spans="1:5" x14ac:dyDescent="0.25">
      <c r="A317">
        <f t="shared" si="20"/>
        <v>5328120000</v>
      </c>
      <c r="B317">
        <f t="shared" si="21"/>
        <v>4143200000</v>
      </c>
      <c r="C317">
        <f t="shared" si="22"/>
        <v>3787790000</v>
      </c>
      <c r="D317" t="str">
        <f t="shared" si="23"/>
        <v>False</v>
      </c>
      <c r="E317">
        <f t="shared" si="24"/>
        <v>718</v>
      </c>
    </row>
    <row r="318" spans="1:5" x14ac:dyDescent="0.25">
      <c r="A318">
        <f t="shared" si="20"/>
        <v>5321780000</v>
      </c>
      <c r="B318">
        <f t="shared" si="21"/>
        <v>4140800000</v>
      </c>
      <c r="C318">
        <f t="shared" si="22"/>
        <v>3785885000</v>
      </c>
      <c r="D318" t="str">
        <f t="shared" si="23"/>
        <v>False</v>
      </c>
      <c r="E318">
        <f t="shared" si="24"/>
        <v>717</v>
      </c>
    </row>
    <row r="319" spans="1:5" x14ac:dyDescent="0.25">
      <c r="A319">
        <f t="shared" si="20"/>
        <v>5315440000</v>
      </c>
      <c r="B319">
        <f t="shared" si="21"/>
        <v>4138400000</v>
      </c>
      <c r="C319">
        <f t="shared" si="22"/>
        <v>3783980000</v>
      </c>
      <c r="D319" t="str">
        <f t="shared" si="23"/>
        <v>False</v>
      </c>
      <c r="E319">
        <f t="shared" si="24"/>
        <v>716</v>
      </c>
    </row>
    <row r="320" spans="1:5" x14ac:dyDescent="0.25">
      <c r="A320">
        <f t="shared" si="20"/>
        <v>5309100000</v>
      </c>
      <c r="B320">
        <f t="shared" si="21"/>
        <v>4136000000</v>
      </c>
      <c r="C320">
        <f t="shared" si="22"/>
        <v>3782075000</v>
      </c>
      <c r="D320" t="str">
        <f t="shared" si="23"/>
        <v>False</v>
      </c>
      <c r="E320">
        <f t="shared" si="24"/>
        <v>715</v>
      </c>
    </row>
    <row r="321" spans="1:5" x14ac:dyDescent="0.25">
      <c r="A321">
        <f t="shared" si="20"/>
        <v>5302760000</v>
      </c>
      <c r="B321">
        <f t="shared" si="21"/>
        <v>4133600000</v>
      </c>
      <c r="C321">
        <f t="shared" si="22"/>
        <v>3780170000</v>
      </c>
      <c r="D321" t="str">
        <f t="shared" si="23"/>
        <v>False</v>
      </c>
      <c r="E321">
        <f t="shared" si="24"/>
        <v>714</v>
      </c>
    </row>
    <row r="322" spans="1:5" x14ac:dyDescent="0.25">
      <c r="A322">
        <f t="shared" si="20"/>
        <v>5296420000</v>
      </c>
      <c r="B322">
        <f t="shared" si="21"/>
        <v>4131200000</v>
      </c>
      <c r="C322">
        <f t="shared" si="22"/>
        <v>3778265000</v>
      </c>
      <c r="D322" t="str">
        <f t="shared" si="23"/>
        <v>False</v>
      </c>
      <c r="E322">
        <f t="shared" si="24"/>
        <v>713</v>
      </c>
    </row>
    <row r="323" spans="1:5" x14ac:dyDescent="0.25">
      <c r="A323">
        <f t="shared" si="20"/>
        <v>5290080000</v>
      </c>
      <c r="B323">
        <f t="shared" si="21"/>
        <v>4128800000</v>
      </c>
      <c r="C323">
        <f t="shared" si="22"/>
        <v>3776360000</v>
      </c>
      <c r="D323" t="str">
        <f t="shared" si="23"/>
        <v>False</v>
      </c>
      <c r="E323">
        <f t="shared" si="24"/>
        <v>712</v>
      </c>
    </row>
    <row r="324" spans="1:5" x14ac:dyDescent="0.25">
      <c r="A324">
        <f t="shared" si="20"/>
        <v>5283740000</v>
      </c>
      <c r="B324">
        <f t="shared" si="21"/>
        <v>4126400000</v>
      </c>
      <c r="C324">
        <f t="shared" si="22"/>
        <v>3774455000</v>
      </c>
      <c r="D324" t="str">
        <f t="shared" si="23"/>
        <v>False</v>
      </c>
      <c r="E324">
        <f t="shared" si="24"/>
        <v>711</v>
      </c>
    </row>
    <row r="325" spans="1:5" x14ac:dyDescent="0.25">
      <c r="A325">
        <f t="shared" si="20"/>
        <v>5277400000</v>
      </c>
      <c r="B325">
        <f t="shared" si="21"/>
        <v>4124000000</v>
      </c>
      <c r="C325">
        <f t="shared" si="22"/>
        <v>3772550000</v>
      </c>
      <c r="D325" t="str">
        <f t="shared" si="23"/>
        <v>False</v>
      </c>
      <c r="E325">
        <f t="shared" si="24"/>
        <v>710</v>
      </c>
    </row>
    <row r="326" spans="1:5" x14ac:dyDescent="0.25">
      <c r="A326">
        <f t="shared" si="20"/>
        <v>5271060000</v>
      </c>
      <c r="B326">
        <f t="shared" si="21"/>
        <v>4121600000</v>
      </c>
      <c r="C326">
        <f t="shared" si="22"/>
        <v>3770645000</v>
      </c>
      <c r="D326" t="str">
        <f t="shared" si="23"/>
        <v>False</v>
      </c>
      <c r="E326">
        <f t="shared" si="24"/>
        <v>709</v>
      </c>
    </row>
    <row r="327" spans="1:5" x14ac:dyDescent="0.25">
      <c r="A327">
        <f t="shared" si="20"/>
        <v>5264720000</v>
      </c>
      <c r="B327">
        <f t="shared" si="21"/>
        <v>4119200000</v>
      </c>
      <c r="C327">
        <f t="shared" si="22"/>
        <v>3768740000</v>
      </c>
      <c r="D327" t="str">
        <f t="shared" si="23"/>
        <v>False</v>
      </c>
      <c r="E327">
        <f t="shared" si="24"/>
        <v>708</v>
      </c>
    </row>
    <row r="328" spans="1:5" x14ac:dyDescent="0.25">
      <c r="A328">
        <f t="shared" si="20"/>
        <v>5258380000</v>
      </c>
      <c r="B328">
        <f t="shared" si="21"/>
        <v>4116800000</v>
      </c>
      <c r="C328">
        <f t="shared" si="22"/>
        <v>3766835000</v>
      </c>
      <c r="D328" t="str">
        <f t="shared" si="23"/>
        <v>False</v>
      </c>
      <c r="E328">
        <f t="shared" si="24"/>
        <v>707</v>
      </c>
    </row>
    <row r="329" spans="1:5" x14ac:dyDescent="0.25">
      <c r="A329">
        <f t="shared" si="20"/>
        <v>5252040000</v>
      </c>
      <c r="B329">
        <f t="shared" si="21"/>
        <v>4114400000</v>
      </c>
      <c r="C329">
        <f t="shared" si="22"/>
        <v>3764930000</v>
      </c>
      <c r="D329" t="str">
        <f t="shared" si="23"/>
        <v>False</v>
      </c>
      <c r="E329">
        <f t="shared" si="24"/>
        <v>706</v>
      </c>
    </row>
    <row r="330" spans="1:5" x14ac:dyDescent="0.25">
      <c r="A330">
        <f t="shared" si="20"/>
        <v>5245700000</v>
      </c>
      <c r="B330">
        <f t="shared" si="21"/>
        <v>4112000000</v>
      </c>
      <c r="C330">
        <f t="shared" si="22"/>
        <v>3763025000</v>
      </c>
      <c r="D330" t="str">
        <f t="shared" si="23"/>
        <v>False</v>
      </c>
      <c r="E330">
        <f t="shared" si="24"/>
        <v>705</v>
      </c>
    </row>
    <row r="331" spans="1:5" x14ac:dyDescent="0.25">
      <c r="A331">
        <f t="shared" si="20"/>
        <v>5239360000</v>
      </c>
      <c r="B331">
        <f t="shared" si="21"/>
        <v>4109600000</v>
      </c>
      <c r="C331">
        <f t="shared" si="22"/>
        <v>3761120000</v>
      </c>
      <c r="D331" t="str">
        <f t="shared" si="23"/>
        <v>False</v>
      </c>
      <c r="E331">
        <f t="shared" si="24"/>
        <v>704</v>
      </c>
    </row>
    <row r="332" spans="1:5" x14ac:dyDescent="0.25">
      <c r="A332">
        <f t="shared" si="20"/>
        <v>5233020000</v>
      </c>
      <c r="B332">
        <f t="shared" si="21"/>
        <v>4107200000</v>
      </c>
      <c r="C332">
        <f t="shared" si="22"/>
        <v>3759215000</v>
      </c>
      <c r="D332" t="str">
        <f t="shared" si="23"/>
        <v>False</v>
      </c>
      <c r="E332">
        <f t="shared" si="24"/>
        <v>703</v>
      </c>
    </row>
    <row r="333" spans="1:5" x14ac:dyDescent="0.25">
      <c r="A333">
        <f t="shared" si="20"/>
        <v>5226680000</v>
      </c>
      <c r="B333">
        <f t="shared" si="21"/>
        <v>4104800000</v>
      </c>
      <c r="C333">
        <f t="shared" si="22"/>
        <v>3757310000</v>
      </c>
      <c r="D333" t="str">
        <f t="shared" si="23"/>
        <v>False</v>
      </c>
      <c r="E333">
        <f t="shared" si="24"/>
        <v>702</v>
      </c>
    </row>
    <row r="334" spans="1:5" x14ac:dyDescent="0.25">
      <c r="A334">
        <f t="shared" si="20"/>
        <v>5220340000</v>
      </c>
      <c r="B334">
        <f t="shared" si="21"/>
        <v>4102400000</v>
      </c>
      <c r="C334">
        <f t="shared" si="22"/>
        <v>3755405000</v>
      </c>
      <c r="D334" t="str">
        <f t="shared" si="23"/>
        <v>False</v>
      </c>
      <c r="E334">
        <f t="shared" si="24"/>
        <v>701</v>
      </c>
    </row>
    <row r="335" spans="1:5" x14ac:dyDescent="0.25">
      <c r="A335">
        <f t="shared" si="20"/>
        <v>5214000000</v>
      </c>
      <c r="B335">
        <f t="shared" si="21"/>
        <v>4100000000</v>
      </c>
      <c r="C335">
        <f t="shared" si="22"/>
        <v>3753500000</v>
      </c>
      <c r="D335" t="str">
        <f t="shared" si="23"/>
        <v>False</v>
      </c>
      <c r="E335">
        <f t="shared" si="24"/>
        <v>700</v>
      </c>
    </row>
    <row r="336" spans="1:5" x14ac:dyDescent="0.25">
      <c r="A336">
        <f t="shared" si="20"/>
        <v>5207660000</v>
      </c>
      <c r="B336">
        <f t="shared" si="21"/>
        <v>4097600000</v>
      </c>
      <c r="C336">
        <f t="shared" si="22"/>
        <v>3751595000</v>
      </c>
      <c r="D336" t="str">
        <f t="shared" si="23"/>
        <v>False</v>
      </c>
      <c r="E336">
        <f t="shared" si="24"/>
        <v>699</v>
      </c>
    </row>
    <row r="337" spans="1:5" x14ac:dyDescent="0.25">
      <c r="A337">
        <f t="shared" si="20"/>
        <v>5201320000</v>
      </c>
      <c r="B337">
        <f t="shared" si="21"/>
        <v>4095200000</v>
      </c>
      <c r="C337">
        <f t="shared" si="22"/>
        <v>3749690000</v>
      </c>
      <c r="D337" t="str">
        <f t="shared" si="23"/>
        <v>False</v>
      </c>
      <c r="E337">
        <f t="shared" si="24"/>
        <v>698</v>
      </c>
    </row>
    <row r="338" spans="1:5" x14ac:dyDescent="0.25">
      <c r="A338">
        <f t="shared" si="20"/>
        <v>5194980000</v>
      </c>
      <c r="B338">
        <f t="shared" si="21"/>
        <v>4092800000</v>
      </c>
      <c r="C338">
        <f t="shared" si="22"/>
        <v>3747785000</v>
      </c>
      <c r="D338" t="str">
        <f t="shared" si="23"/>
        <v>False</v>
      </c>
      <c r="E338">
        <f t="shared" si="24"/>
        <v>697</v>
      </c>
    </row>
    <row r="339" spans="1:5" x14ac:dyDescent="0.25">
      <c r="A339">
        <f t="shared" si="20"/>
        <v>5188640000</v>
      </c>
      <c r="B339">
        <f t="shared" si="21"/>
        <v>4090400000</v>
      </c>
      <c r="C339">
        <f t="shared" si="22"/>
        <v>3745880000</v>
      </c>
      <c r="D339" t="str">
        <f t="shared" si="23"/>
        <v>False</v>
      </c>
      <c r="E339">
        <f t="shared" si="24"/>
        <v>696</v>
      </c>
    </row>
    <row r="340" spans="1:5" x14ac:dyDescent="0.25">
      <c r="A340">
        <f t="shared" si="20"/>
        <v>5182300000</v>
      </c>
      <c r="B340">
        <f t="shared" si="21"/>
        <v>4088000000</v>
      </c>
      <c r="C340">
        <f t="shared" si="22"/>
        <v>3743975000</v>
      </c>
      <c r="D340" t="str">
        <f t="shared" si="23"/>
        <v>False</v>
      </c>
      <c r="E340">
        <f t="shared" si="24"/>
        <v>695</v>
      </c>
    </row>
    <row r="341" spans="1:5" x14ac:dyDescent="0.25">
      <c r="A341">
        <f t="shared" si="20"/>
        <v>5175960000</v>
      </c>
      <c r="B341">
        <f t="shared" si="21"/>
        <v>4085600000</v>
      </c>
      <c r="C341">
        <f t="shared" si="22"/>
        <v>3742070000</v>
      </c>
      <c r="D341" t="str">
        <f t="shared" si="23"/>
        <v>False</v>
      </c>
      <c r="E341">
        <f t="shared" si="24"/>
        <v>694</v>
      </c>
    </row>
    <row r="342" spans="1:5" x14ac:dyDescent="0.25">
      <c r="A342">
        <f t="shared" si="20"/>
        <v>5169620000</v>
      </c>
      <c r="B342">
        <f t="shared" si="21"/>
        <v>4083200000</v>
      </c>
      <c r="C342">
        <f t="shared" si="22"/>
        <v>3740165000</v>
      </c>
      <c r="D342" t="str">
        <f t="shared" si="23"/>
        <v>False</v>
      </c>
      <c r="E342">
        <f t="shared" si="24"/>
        <v>693</v>
      </c>
    </row>
    <row r="343" spans="1:5" x14ac:dyDescent="0.25">
      <c r="A343">
        <f t="shared" si="20"/>
        <v>5163280000</v>
      </c>
      <c r="B343">
        <f t="shared" si="21"/>
        <v>4080800000</v>
      </c>
      <c r="C343">
        <f t="shared" si="22"/>
        <v>3738260000</v>
      </c>
      <c r="D343" t="str">
        <f t="shared" si="23"/>
        <v>False</v>
      </c>
      <c r="E343">
        <f t="shared" si="24"/>
        <v>692</v>
      </c>
    </row>
    <row r="344" spans="1:5" x14ac:dyDescent="0.25">
      <c r="A344">
        <f t="shared" si="20"/>
        <v>5156940000</v>
      </c>
      <c r="B344">
        <f t="shared" si="21"/>
        <v>4078400000</v>
      </c>
      <c r="C344">
        <f t="shared" si="22"/>
        <v>3736355000</v>
      </c>
      <c r="D344" t="str">
        <f t="shared" si="23"/>
        <v>False</v>
      </c>
      <c r="E344">
        <f t="shared" si="24"/>
        <v>691</v>
      </c>
    </row>
    <row r="345" spans="1:5" x14ac:dyDescent="0.25">
      <c r="A345">
        <f t="shared" si="20"/>
        <v>5150600000</v>
      </c>
      <c r="B345">
        <f t="shared" si="21"/>
        <v>4076000000</v>
      </c>
      <c r="C345">
        <f t="shared" si="22"/>
        <v>3734450000</v>
      </c>
      <c r="D345" t="str">
        <f t="shared" si="23"/>
        <v>False</v>
      </c>
      <c r="E345">
        <f t="shared" si="24"/>
        <v>690</v>
      </c>
    </row>
    <row r="346" spans="1:5" x14ac:dyDescent="0.25">
      <c r="A346">
        <f t="shared" si="20"/>
        <v>5144260000</v>
      </c>
      <c r="B346">
        <f t="shared" si="21"/>
        <v>4073600000</v>
      </c>
      <c r="C346">
        <f t="shared" si="22"/>
        <v>3732545000</v>
      </c>
      <c r="D346" t="str">
        <f t="shared" si="23"/>
        <v>False</v>
      </c>
      <c r="E346">
        <f t="shared" si="24"/>
        <v>689</v>
      </c>
    </row>
    <row r="347" spans="1:5" x14ac:dyDescent="0.25">
      <c r="A347">
        <f t="shared" si="20"/>
        <v>5137920000</v>
      </c>
      <c r="B347">
        <f t="shared" si="21"/>
        <v>4071200000</v>
      </c>
      <c r="C347">
        <f t="shared" si="22"/>
        <v>3730640000</v>
      </c>
      <c r="D347" t="str">
        <f t="shared" si="23"/>
        <v>False</v>
      </c>
      <c r="E347">
        <f t="shared" si="24"/>
        <v>688</v>
      </c>
    </row>
    <row r="348" spans="1:5" x14ac:dyDescent="0.25">
      <c r="A348">
        <f t="shared" si="20"/>
        <v>5131580000</v>
      </c>
      <c r="B348">
        <f t="shared" si="21"/>
        <v>4068800000</v>
      </c>
      <c r="C348">
        <f t="shared" si="22"/>
        <v>3728735000</v>
      </c>
      <c r="D348" t="str">
        <f t="shared" si="23"/>
        <v>False</v>
      </c>
      <c r="E348">
        <f t="shared" si="24"/>
        <v>687</v>
      </c>
    </row>
    <row r="349" spans="1:5" x14ac:dyDescent="0.25">
      <c r="A349">
        <f t="shared" si="20"/>
        <v>5125240000</v>
      </c>
      <c r="B349">
        <f t="shared" si="21"/>
        <v>4066400000</v>
      </c>
      <c r="C349">
        <f t="shared" si="22"/>
        <v>3726830000</v>
      </c>
      <c r="D349" t="str">
        <f t="shared" si="23"/>
        <v>False</v>
      </c>
      <c r="E349">
        <f t="shared" si="24"/>
        <v>686</v>
      </c>
    </row>
    <row r="350" spans="1:5" x14ac:dyDescent="0.25">
      <c r="A350">
        <f t="shared" si="20"/>
        <v>5118900000</v>
      </c>
      <c r="B350">
        <f t="shared" si="21"/>
        <v>4064000000</v>
      </c>
      <c r="C350">
        <f t="shared" si="22"/>
        <v>3724925000</v>
      </c>
      <c r="D350" t="str">
        <f t="shared" si="23"/>
        <v>False</v>
      </c>
      <c r="E350">
        <f t="shared" si="24"/>
        <v>685</v>
      </c>
    </row>
    <row r="351" spans="1:5" x14ac:dyDescent="0.25">
      <c r="A351">
        <f t="shared" si="20"/>
        <v>5112560000</v>
      </c>
      <c r="B351">
        <f t="shared" si="21"/>
        <v>4061600000</v>
      </c>
      <c r="C351">
        <f t="shared" si="22"/>
        <v>3723020000</v>
      </c>
      <c r="D351" t="str">
        <f t="shared" si="23"/>
        <v>False</v>
      </c>
      <c r="E351">
        <f t="shared" si="24"/>
        <v>684</v>
      </c>
    </row>
    <row r="352" spans="1:5" x14ac:dyDescent="0.25">
      <c r="A352">
        <f t="shared" si="20"/>
        <v>5106220000</v>
      </c>
      <c r="B352">
        <f t="shared" si="21"/>
        <v>4059200000</v>
      </c>
      <c r="C352">
        <f t="shared" si="22"/>
        <v>3721115000</v>
      </c>
      <c r="D352" t="str">
        <f t="shared" si="23"/>
        <v>False</v>
      </c>
      <c r="E352">
        <f t="shared" si="24"/>
        <v>683</v>
      </c>
    </row>
    <row r="353" spans="1:5" x14ac:dyDescent="0.25">
      <c r="A353">
        <f t="shared" si="20"/>
        <v>5099880000</v>
      </c>
      <c r="B353">
        <f t="shared" si="21"/>
        <v>4056800000</v>
      </c>
      <c r="C353">
        <f t="shared" si="22"/>
        <v>3719210000</v>
      </c>
      <c r="D353" t="str">
        <f t="shared" si="23"/>
        <v>False</v>
      </c>
      <c r="E353">
        <f t="shared" si="24"/>
        <v>682</v>
      </c>
    </row>
    <row r="354" spans="1:5" x14ac:dyDescent="0.25">
      <c r="A354">
        <f t="shared" si="20"/>
        <v>5093540000</v>
      </c>
      <c r="B354">
        <f t="shared" si="21"/>
        <v>4054400000</v>
      </c>
      <c r="C354">
        <f t="shared" si="22"/>
        <v>3717305000</v>
      </c>
      <c r="D354" t="str">
        <f t="shared" si="23"/>
        <v>False</v>
      </c>
      <c r="E354">
        <f t="shared" si="24"/>
        <v>681</v>
      </c>
    </row>
    <row r="355" spans="1:5" x14ac:dyDescent="0.25">
      <c r="A355">
        <f t="shared" ref="A355:A418" si="25">($B$13*$B$33*E355)+($B$14*$B$33*2)</f>
        <v>5087200000</v>
      </c>
      <c r="B355">
        <f t="shared" ref="B355:B418" si="26">($C$13*$B$33*E355)+($C$14*$B$33*2)</f>
        <v>4052000000</v>
      </c>
      <c r="C355">
        <f t="shared" ref="C355:C418" si="27">($D$13*$B$33*E355*0.9)+($C$13*$B$33*E355*0.1)+($D$14*$B$33*2)</f>
        <v>3715400000</v>
      </c>
      <c r="D355" t="str">
        <f t="shared" si="23"/>
        <v>False</v>
      </c>
      <c r="E355">
        <f t="shared" si="24"/>
        <v>680</v>
      </c>
    </row>
    <row r="356" spans="1:5" x14ac:dyDescent="0.25">
      <c r="A356">
        <f t="shared" si="25"/>
        <v>5080860000</v>
      </c>
      <c r="B356">
        <f t="shared" si="26"/>
        <v>4049600000</v>
      </c>
      <c r="C356">
        <f t="shared" si="27"/>
        <v>3713495000</v>
      </c>
      <c r="D356" t="str">
        <f t="shared" ref="D356:D419" si="28">IF(C356&gt;A356,"True","False")</f>
        <v>False</v>
      </c>
      <c r="E356">
        <f t="shared" si="24"/>
        <v>679</v>
      </c>
    </row>
    <row r="357" spans="1:5" x14ac:dyDescent="0.25">
      <c r="A357">
        <f t="shared" si="25"/>
        <v>5074520000</v>
      </c>
      <c r="B357">
        <f t="shared" si="26"/>
        <v>4047200000</v>
      </c>
      <c r="C357">
        <f t="shared" si="27"/>
        <v>3711590000</v>
      </c>
      <c r="D357" t="str">
        <f t="shared" si="28"/>
        <v>False</v>
      </c>
      <c r="E357">
        <f t="shared" ref="E357:E420" si="29">E356-1</f>
        <v>678</v>
      </c>
    </row>
    <row r="358" spans="1:5" x14ac:dyDescent="0.25">
      <c r="A358">
        <f t="shared" si="25"/>
        <v>5068180000</v>
      </c>
      <c r="B358">
        <f t="shared" si="26"/>
        <v>4044800000</v>
      </c>
      <c r="C358">
        <f t="shared" si="27"/>
        <v>3709685000</v>
      </c>
      <c r="D358" t="str">
        <f t="shared" si="28"/>
        <v>False</v>
      </c>
      <c r="E358">
        <f t="shared" si="29"/>
        <v>677</v>
      </c>
    </row>
    <row r="359" spans="1:5" x14ac:dyDescent="0.25">
      <c r="A359">
        <f t="shared" si="25"/>
        <v>5061840000</v>
      </c>
      <c r="B359">
        <f t="shared" si="26"/>
        <v>4042400000</v>
      </c>
      <c r="C359">
        <f t="shared" si="27"/>
        <v>3707780000</v>
      </c>
      <c r="D359" t="str">
        <f t="shared" si="28"/>
        <v>False</v>
      </c>
      <c r="E359">
        <f t="shared" si="29"/>
        <v>676</v>
      </c>
    </row>
    <row r="360" spans="1:5" x14ac:dyDescent="0.25">
      <c r="A360">
        <f t="shared" si="25"/>
        <v>5055500000</v>
      </c>
      <c r="B360">
        <f t="shared" si="26"/>
        <v>4040000000</v>
      </c>
      <c r="C360">
        <f t="shared" si="27"/>
        <v>3705875000</v>
      </c>
      <c r="D360" t="str">
        <f t="shared" si="28"/>
        <v>False</v>
      </c>
      <c r="E360">
        <f t="shared" si="29"/>
        <v>675</v>
      </c>
    </row>
    <row r="361" spans="1:5" x14ac:dyDescent="0.25">
      <c r="A361">
        <f t="shared" si="25"/>
        <v>5049160000</v>
      </c>
      <c r="B361">
        <f t="shared" si="26"/>
        <v>4037600000</v>
      </c>
      <c r="C361">
        <f t="shared" si="27"/>
        <v>3703970000</v>
      </c>
      <c r="D361" t="str">
        <f t="shared" si="28"/>
        <v>False</v>
      </c>
      <c r="E361">
        <f t="shared" si="29"/>
        <v>674</v>
      </c>
    </row>
    <row r="362" spans="1:5" x14ac:dyDescent="0.25">
      <c r="A362">
        <f t="shared" si="25"/>
        <v>5042820000</v>
      </c>
      <c r="B362">
        <f t="shared" si="26"/>
        <v>4035200000</v>
      </c>
      <c r="C362">
        <f t="shared" si="27"/>
        <v>3702065000</v>
      </c>
      <c r="D362" t="str">
        <f t="shared" si="28"/>
        <v>False</v>
      </c>
      <c r="E362">
        <f t="shared" si="29"/>
        <v>673</v>
      </c>
    </row>
    <row r="363" spans="1:5" x14ac:dyDescent="0.25">
      <c r="A363">
        <f t="shared" si="25"/>
        <v>5036480000</v>
      </c>
      <c r="B363">
        <f t="shared" si="26"/>
        <v>4032800000</v>
      </c>
      <c r="C363">
        <f t="shared" si="27"/>
        <v>3700160000</v>
      </c>
      <c r="D363" t="str">
        <f t="shared" si="28"/>
        <v>False</v>
      </c>
      <c r="E363">
        <f t="shared" si="29"/>
        <v>672</v>
      </c>
    </row>
    <row r="364" spans="1:5" x14ac:dyDescent="0.25">
      <c r="A364">
        <f t="shared" si="25"/>
        <v>5030140000</v>
      </c>
      <c r="B364">
        <f t="shared" si="26"/>
        <v>4030400000</v>
      </c>
      <c r="C364">
        <f t="shared" si="27"/>
        <v>3698255000</v>
      </c>
      <c r="D364" t="str">
        <f t="shared" si="28"/>
        <v>False</v>
      </c>
      <c r="E364">
        <f t="shared" si="29"/>
        <v>671</v>
      </c>
    </row>
    <row r="365" spans="1:5" x14ac:dyDescent="0.25">
      <c r="A365">
        <f t="shared" si="25"/>
        <v>5023800000</v>
      </c>
      <c r="B365">
        <f t="shared" si="26"/>
        <v>4028000000</v>
      </c>
      <c r="C365">
        <f t="shared" si="27"/>
        <v>3696350000</v>
      </c>
      <c r="D365" t="str">
        <f t="shared" si="28"/>
        <v>False</v>
      </c>
      <c r="E365">
        <f t="shared" si="29"/>
        <v>670</v>
      </c>
    </row>
    <row r="366" spans="1:5" x14ac:dyDescent="0.25">
      <c r="A366">
        <f t="shared" si="25"/>
        <v>5017460000</v>
      </c>
      <c r="B366">
        <f t="shared" si="26"/>
        <v>4025600000</v>
      </c>
      <c r="C366">
        <f t="shared" si="27"/>
        <v>3694445000</v>
      </c>
      <c r="D366" t="str">
        <f t="shared" si="28"/>
        <v>False</v>
      </c>
      <c r="E366">
        <f t="shared" si="29"/>
        <v>669</v>
      </c>
    </row>
    <row r="367" spans="1:5" x14ac:dyDescent="0.25">
      <c r="A367">
        <f t="shared" si="25"/>
        <v>5011120000</v>
      </c>
      <c r="B367">
        <f t="shared" si="26"/>
        <v>4023200000</v>
      </c>
      <c r="C367">
        <f t="shared" si="27"/>
        <v>3692540000</v>
      </c>
      <c r="D367" t="str">
        <f t="shared" si="28"/>
        <v>False</v>
      </c>
      <c r="E367">
        <f t="shared" si="29"/>
        <v>668</v>
      </c>
    </row>
    <row r="368" spans="1:5" x14ac:dyDescent="0.25">
      <c r="A368">
        <f t="shared" si="25"/>
        <v>5004780000</v>
      </c>
      <c r="B368">
        <f t="shared" si="26"/>
        <v>4020800000</v>
      </c>
      <c r="C368">
        <f t="shared" si="27"/>
        <v>3690635000</v>
      </c>
      <c r="D368" t="str">
        <f t="shared" si="28"/>
        <v>False</v>
      </c>
      <c r="E368">
        <f t="shared" si="29"/>
        <v>667</v>
      </c>
    </row>
    <row r="369" spans="1:5" x14ac:dyDescent="0.25">
      <c r="A369">
        <f t="shared" si="25"/>
        <v>4998440000</v>
      </c>
      <c r="B369">
        <f t="shared" si="26"/>
        <v>4018400000</v>
      </c>
      <c r="C369">
        <f t="shared" si="27"/>
        <v>3688730000</v>
      </c>
      <c r="D369" t="str">
        <f t="shared" si="28"/>
        <v>False</v>
      </c>
      <c r="E369">
        <f t="shared" si="29"/>
        <v>666</v>
      </c>
    </row>
    <row r="370" spans="1:5" x14ac:dyDescent="0.25">
      <c r="A370">
        <f t="shared" si="25"/>
        <v>4992100000</v>
      </c>
      <c r="B370">
        <f t="shared" si="26"/>
        <v>4016000000</v>
      </c>
      <c r="C370">
        <f t="shared" si="27"/>
        <v>3686825000</v>
      </c>
      <c r="D370" t="str">
        <f t="shared" si="28"/>
        <v>False</v>
      </c>
      <c r="E370">
        <f t="shared" si="29"/>
        <v>665</v>
      </c>
    </row>
    <row r="371" spans="1:5" x14ac:dyDescent="0.25">
      <c r="A371">
        <f t="shared" si="25"/>
        <v>4985760000</v>
      </c>
      <c r="B371">
        <f t="shared" si="26"/>
        <v>4013600000</v>
      </c>
      <c r="C371">
        <f t="shared" si="27"/>
        <v>3684920000</v>
      </c>
      <c r="D371" t="str">
        <f t="shared" si="28"/>
        <v>False</v>
      </c>
      <c r="E371">
        <f t="shared" si="29"/>
        <v>664</v>
      </c>
    </row>
    <row r="372" spans="1:5" x14ac:dyDescent="0.25">
      <c r="A372">
        <f t="shared" si="25"/>
        <v>4979420000</v>
      </c>
      <c r="B372">
        <f t="shared" si="26"/>
        <v>4011200000</v>
      </c>
      <c r="C372">
        <f t="shared" si="27"/>
        <v>3683015000</v>
      </c>
      <c r="D372" t="str">
        <f t="shared" si="28"/>
        <v>False</v>
      </c>
      <c r="E372">
        <f t="shared" si="29"/>
        <v>663</v>
      </c>
    </row>
    <row r="373" spans="1:5" x14ac:dyDescent="0.25">
      <c r="A373">
        <f t="shared" si="25"/>
        <v>4973080000</v>
      </c>
      <c r="B373">
        <f t="shared" si="26"/>
        <v>4008800000</v>
      </c>
      <c r="C373">
        <f t="shared" si="27"/>
        <v>3681110000</v>
      </c>
      <c r="D373" t="str">
        <f t="shared" si="28"/>
        <v>False</v>
      </c>
      <c r="E373">
        <f t="shared" si="29"/>
        <v>662</v>
      </c>
    </row>
    <row r="374" spans="1:5" x14ac:dyDescent="0.25">
      <c r="A374">
        <f t="shared" si="25"/>
        <v>4966740000</v>
      </c>
      <c r="B374">
        <f t="shared" si="26"/>
        <v>4006400000</v>
      </c>
      <c r="C374">
        <f t="shared" si="27"/>
        <v>3679205000</v>
      </c>
      <c r="D374" t="str">
        <f t="shared" si="28"/>
        <v>False</v>
      </c>
      <c r="E374">
        <f t="shared" si="29"/>
        <v>661</v>
      </c>
    </row>
    <row r="375" spans="1:5" x14ac:dyDescent="0.25">
      <c r="A375">
        <f t="shared" si="25"/>
        <v>4960400000</v>
      </c>
      <c r="B375">
        <f t="shared" si="26"/>
        <v>4004000000</v>
      </c>
      <c r="C375">
        <f t="shared" si="27"/>
        <v>3677300000</v>
      </c>
      <c r="D375" t="str">
        <f t="shared" si="28"/>
        <v>False</v>
      </c>
      <c r="E375">
        <f t="shared" si="29"/>
        <v>660</v>
      </c>
    </row>
    <row r="376" spans="1:5" x14ac:dyDescent="0.25">
      <c r="A376">
        <f t="shared" si="25"/>
        <v>4954060000</v>
      </c>
      <c r="B376">
        <f t="shared" si="26"/>
        <v>4001600000</v>
      </c>
      <c r="C376">
        <f t="shared" si="27"/>
        <v>3675395000</v>
      </c>
      <c r="D376" t="str">
        <f t="shared" si="28"/>
        <v>False</v>
      </c>
      <c r="E376">
        <f t="shared" si="29"/>
        <v>659</v>
      </c>
    </row>
    <row r="377" spans="1:5" x14ac:dyDescent="0.25">
      <c r="A377">
        <f t="shared" si="25"/>
        <v>4947720000</v>
      </c>
      <c r="B377">
        <f t="shared" si="26"/>
        <v>3999200000</v>
      </c>
      <c r="C377">
        <f t="shared" si="27"/>
        <v>3673490000</v>
      </c>
      <c r="D377" t="str">
        <f t="shared" si="28"/>
        <v>False</v>
      </c>
      <c r="E377">
        <f t="shared" si="29"/>
        <v>658</v>
      </c>
    </row>
    <row r="378" spans="1:5" x14ac:dyDescent="0.25">
      <c r="A378">
        <f t="shared" si="25"/>
        <v>4941380000</v>
      </c>
      <c r="B378">
        <f t="shared" si="26"/>
        <v>3996800000</v>
      </c>
      <c r="C378">
        <f t="shared" si="27"/>
        <v>3671585000</v>
      </c>
      <c r="D378" t="str">
        <f t="shared" si="28"/>
        <v>False</v>
      </c>
      <c r="E378">
        <f t="shared" si="29"/>
        <v>657</v>
      </c>
    </row>
    <row r="379" spans="1:5" x14ac:dyDescent="0.25">
      <c r="A379">
        <f t="shared" si="25"/>
        <v>4935040000</v>
      </c>
      <c r="B379">
        <f t="shared" si="26"/>
        <v>3994400000</v>
      </c>
      <c r="C379">
        <f t="shared" si="27"/>
        <v>3669680000</v>
      </c>
      <c r="D379" t="str">
        <f t="shared" si="28"/>
        <v>False</v>
      </c>
      <c r="E379">
        <f t="shared" si="29"/>
        <v>656</v>
      </c>
    </row>
    <row r="380" spans="1:5" x14ac:dyDescent="0.25">
      <c r="A380">
        <f t="shared" si="25"/>
        <v>4928700000</v>
      </c>
      <c r="B380">
        <f t="shared" si="26"/>
        <v>3992000000</v>
      </c>
      <c r="C380">
        <f t="shared" si="27"/>
        <v>3667775000</v>
      </c>
      <c r="D380" t="str">
        <f t="shared" si="28"/>
        <v>False</v>
      </c>
      <c r="E380">
        <f t="shared" si="29"/>
        <v>655</v>
      </c>
    </row>
    <row r="381" spans="1:5" x14ac:dyDescent="0.25">
      <c r="A381">
        <f t="shared" si="25"/>
        <v>4922360000</v>
      </c>
      <c r="B381">
        <f t="shared" si="26"/>
        <v>3989600000</v>
      </c>
      <c r="C381">
        <f t="shared" si="27"/>
        <v>3665870000</v>
      </c>
      <c r="D381" t="str">
        <f t="shared" si="28"/>
        <v>False</v>
      </c>
      <c r="E381">
        <f t="shared" si="29"/>
        <v>654</v>
      </c>
    </row>
    <row r="382" spans="1:5" x14ac:dyDescent="0.25">
      <c r="A382">
        <f t="shared" si="25"/>
        <v>4916020000</v>
      </c>
      <c r="B382">
        <f t="shared" si="26"/>
        <v>3987200000</v>
      </c>
      <c r="C382">
        <f t="shared" si="27"/>
        <v>3663965000</v>
      </c>
      <c r="D382" t="str">
        <f t="shared" si="28"/>
        <v>False</v>
      </c>
      <c r="E382">
        <f t="shared" si="29"/>
        <v>653</v>
      </c>
    </row>
    <row r="383" spans="1:5" x14ac:dyDescent="0.25">
      <c r="A383">
        <f t="shared" si="25"/>
        <v>4909680000</v>
      </c>
      <c r="B383">
        <f t="shared" si="26"/>
        <v>3984800000</v>
      </c>
      <c r="C383">
        <f t="shared" si="27"/>
        <v>3662060000</v>
      </c>
      <c r="D383" t="str">
        <f t="shared" si="28"/>
        <v>False</v>
      </c>
      <c r="E383">
        <f t="shared" si="29"/>
        <v>652</v>
      </c>
    </row>
    <row r="384" spans="1:5" x14ac:dyDescent="0.25">
      <c r="A384">
        <f t="shared" si="25"/>
        <v>4903340000</v>
      </c>
      <c r="B384">
        <f t="shared" si="26"/>
        <v>3982400000</v>
      </c>
      <c r="C384">
        <f t="shared" si="27"/>
        <v>3660155000</v>
      </c>
      <c r="D384" t="str">
        <f t="shared" si="28"/>
        <v>False</v>
      </c>
      <c r="E384">
        <f t="shared" si="29"/>
        <v>651</v>
      </c>
    </row>
    <row r="385" spans="1:5" x14ac:dyDescent="0.25">
      <c r="A385">
        <f t="shared" si="25"/>
        <v>4897000000</v>
      </c>
      <c r="B385">
        <f t="shared" si="26"/>
        <v>3980000000</v>
      </c>
      <c r="C385">
        <f t="shared" si="27"/>
        <v>3658250000</v>
      </c>
      <c r="D385" t="str">
        <f t="shared" si="28"/>
        <v>False</v>
      </c>
      <c r="E385">
        <f t="shared" si="29"/>
        <v>650</v>
      </c>
    </row>
    <row r="386" spans="1:5" x14ac:dyDescent="0.25">
      <c r="A386">
        <f t="shared" si="25"/>
        <v>4890660000</v>
      </c>
      <c r="B386">
        <f t="shared" si="26"/>
        <v>3977600000</v>
      </c>
      <c r="C386">
        <f t="shared" si="27"/>
        <v>3656345000</v>
      </c>
      <c r="D386" t="str">
        <f t="shared" si="28"/>
        <v>False</v>
      </c>
      <c r="E386">
        <f t="shared" si="29"/>
        <v>649</v>
      </c>
    </row>
    <row r="387" spans="1:5" x14ac:dyDescent="0.25">
      <c r="A387">
        <f t="shared" si="25"/>
        <v>4884320000</v>
      </c>
      <c r="B387">
        <f t="shared" si="26"/>
        <v>3975200000</v>
      </c>
      <c r="C387">
        <f t="shared" si="27"/>
        <v>3654440000</v>
      </c>
      <c r="D387" t="str">
        <f t="shared" si="28"/>
        <v>False</v>
      </c>
      <c r="E387">
        <f t="shared" si="29"/>
        <v>648</v>
      </c>
    </row>
    <row r="388" spans="1:5" x14ac:dyDescent="0.25">
      <c r="A388">
        <f t="shared" si="25"/>
        <v>4877980000</v>
      </c>
      <c r="B388">
        <f t="shared" si="26"/>
        <v>3972800000</v>
      </c>
      <c r="C388">
        <f t="shared" si="27"/>
        <v>3652535000</v>
      </c>
      <c r="D388" t="str">
        <f t="shared" si="28"/>
        <v>False</v>
      </c>
      <c r="E388">
        <f t="shared" si="29"/>
        <v>647</v>
      </c>
    </row>
    <row r="389" spans="1:5" x14ac:dyDescent="0.25">
      <c r="A389">
        <f t="shared" si="25"/>
        <v>4871640000</v>
      </c>
      <c r="B389">
        <f t="shared" si="26"/>
        <v>3970400000</v>
      </c>
      <c r="C389">
        <f t="shared" si="27"/>
        <v>3650630000</v>
      </c>
      <c r="D389" t="str">
        <f t="shared" si="28"/>
        <v>False</v>
      </c>
      <c r="E389">
        <f t="shared" si="29"/>
        <v>646</v>
      </c>
    </row>
    <row r="390" spans="1:5" x14ac:dyDescent="0.25">
      <c r="A390">
        <f t="shared" si="25"/>
        <v>4865300000</v>
      </c>
      <c r="B390">
        <f t="shared" si="26"/>
        <v>3968000000</v>
      </c>
      <c r="C390">
        <f t="shared" si="27"/>
        <v>3648725000</v>
      </c>
      <c r="D390" t="str">
        <f t="shared" si="28"/>
        <v>False</v>
      </c>
      <c r="E390">
        <f t="shared" si="29"/>
        <v>645</v>
      </c>
    </row>
    <row r="391" spans="1:5" x14ac:dyDescent="0.25">
      <c r="A391">
        <f t="shared" si="25"/>
        <v>4858960000</v>
      </c>
      <c r="B391">
        <f t="shared" si="26"/>
        <v>3965600000</v>
      </c>
      <c r="C391">
        <f t="shared" si="27"/>
        <v>3646820000</v>
      </c>
      <c r="D391" t="str">
        <f t="shared" si="28"/>
        <v>False</v>
      </c>
      <c r="E391">
        <f t="shared" si="29"/>
        <v>644</v>
      </c>
    </row>
    <row r="392" spans="1:5" x14ac:dyDescent="0.25">
      <c r="A392">
        <f t="shared" si="25"/>
        <v>4852620000</v>
      </c>
      <c r="B392">
        <f t="shared" si="26"/>
        <v>3963200000</v>
      </c>
      <c r="C392">
        <f t="shared" si="27"/>
        <v>3644915000</v>
      </c>
      <c r="D392" t="str">
        <f t="shared" si="28"/>
        <v>False</v>
      </c>
      <c r="E392">
        <f t="shared" si="29"/>
        <v>643</v>
      </c>
    </row>
    <row r="393" spans="1:5" x14ac:dyDescent="0.25">
      <c r="A393">
        <f t="shared" si="25"/>
        <v>4846280000</v>
      </c>
      <c r="B393">
        <f t="shared" si="26"/>
        <v>3960800000</v>
      </c>
      <c r="C393">
        <f t="shared" si="27"/>
        <v>3643010000</v>
      </c>
      <c r="D393" t="str">
        <f t="shared" si="28"/>
        <v>False</v>
      </c>
      <c r="E393">
        <f t="shared" si="29"/>
        <v>642</v>
      </c>
    </row>
    <row r="394" spans="1:5" x14ac:dyDescent="0.25">
      <c r="A394">
        <f t="shared" si="25"/>
        <v>4839940000</v>
      </c>
      <c r="B394">
        <f t="shared" si="26"/>
        <v>3958400000</v>
      </c>
      <c r="C394">
        <f t="shared" si="27"/>
        <v>3641105000</v>
      </c>
      <c r="D394" t="str">
        <f t="shared" si="28"/>
        <v>False</v>
      </c>
      <c r="E394">
        <f t="shared" si="29"/>
        <v>641</v>
      </c>
    </row>
    <row r="395" spans="1:5" x14ac:dyDescent="0.25">
      <c r="A395">
        <f t="shared" si="25"/>
        <v>4833600000</v>
      </c>
      <c r="B395">
        <f t="shared" si="26"/>
        <v>3956000000</v>
      </c>
      <c r="C395">
        <f t="shared" si="27"/>
        <v>3639200000</v>
      </c>
      <c r="D395" t="str">
        <f t="shared" si="28"/>
        <v>False</v>
      </c>
      <c r="E395">
        <f t="shared" si="29"/>
        <v>640</v>
      </c>
    </row>
    <row r="396" spans="1:5" x14ac:dyDescent="0.25">
      <c r="A396">
        <f t="shared" si="25"/>
        <v>4827260000</v>
      </c>
      <c r="B396">
        <f t="shared" si="26"/>
        <v>3953600000</v>
      </c>
      <c r="C396">
        <f t="shared" si="27"/>
        <v>3637295000</v>
      </c>
      <c r="D396" t="str">
        <f t="shared" si="28"/>
        <v>False</v>
      </c>
      <c r="E396">
        <f t="shared" si="29"/>
        <v>639</v>
      </c>
    </row>
    <row r="397" spans="1:5" x14ac:dyDescent="0.25">
      <c r="A397">
        <f t="shared" si="25"/>
        <v>4820920000</v>
      </c>
      <c r="B397">
        <f t="shared" si="26"/>
        <v>3951200000</v>
      </c>
      <c r="C397">
        <f t="shared" si="27"/>
        <v>3635390000</v>
      </c>
      <c r="D397" t="str">
        <f t="shared" si="28"/>
        <v>False</v>
      </c>
      <c r="E397">
        <f t="shared" si="29"/>
        <v>638</v>
      </c>
    </row>
    <row r="398" spans="1:5" x14ac:dyDescent="0.25">
      <c r="A398">
        <f t="shared" si="25"/>
        <v>4814580000</v>
      </c>
      <c r="B398">
        <f t="shared" si="26"/>
        <v>3948800000</v>
      </c>
      <c r="C398">
        <f t="shared" si="27"/>
        <v>3633485000</v>
      </c>
      <c r="D398" t="str">
        <f t="shared" si="28"/>
        <v>False</v>
      </c>
      <c r="E398">
        <f t="shared" si="29"/>
        <v>637</v>
      </c>
    </row>
    <row r="399" spans="1:5" x14ac:dyDescent="0.25">
      <c r="A399">
        <f t="shared" si="25"/>
        <v>4808240000</v>
      </c>
      <c r="B399">
        <f t="shared" si="26"/>
        <v>3946400000</v>
      </c>
      <c r="C399">
        <f t="shared" si="27"/>
        <v>3631580000</v>
      </c>
      <c r="D399" t="str">
        <f t="shared" si="28"/>
        <v>False</v>
      </c>
      <c r="E399">
        <f t="shared" si="29"/>
        <v>636</v>
      </c>
    </row>
    <row r="400" spans="1:5" x14ac:dyDescent="0.25">
      <c r="A400">
        <f t="shared" si="25"/>
        <v>4801900000</v>
      </c>
      <c r="B400">
        <f t="shared" si="26"/>
        <v>3944000000</v>
      </c>
      <c r="C400">
        <f t="shared" si="27"/>
        <v>3629675000</v>
      </c>
      <c r="D400" t="str">
        <f t="shared" si="28"/>
        <v>False</v>
      </c>
      <c r="E400">
        <f t="shared" si="29"/>
        <v>635</v>
      </c>
    </row>
    <row r="401" spans="1:5" x14ac:dyDescent="0.25">
      <c r="A401">
        <f t="shared" si="25"/>
        <v>4795560000</v>
      </c>
      <c r="B401">
        <f t="shared" si="26"/>
        <v>3941600000</v>
      </c>
      <c r="C401">
        <f t="shared" si="27"/>
        <v>3627770000</v>
      </c>
      <c r="D401" t="str">
        <f t="shared" si="28"/>
        <v>False</v>
      </c>
      <c r="E401">
        <f t="shared" si="29"/>
        <v>634</v>
      </c>
    </row>
    <row r="402" spans="1:5" x14ac:dyDescent="0.25">
      <c r="A402">
        <f t="shared" si="25"/>
        <v>4789220000</v>
      </c>
      <c r="B402">
        <f t="shared" si="26"/>
        <v>3939200000</v>
      </c>
      <c r="C402">
        <f t="shared" si="27"/>
        <v>3625865000</v>
      </c>
      <c r="D402" t="str">
        <f t="shared" si="28"/>
        <v>False</v>
      </c>
      <c r="E402">
        <f t="shared" si="29"/>
        <v>633</v>
      </c>
    </row>
    <row r="403" spans="1:5" x14ac:dyDescent="0.25">
      <c r="A403">
        <f t="shared" si="25"/>
        <v>4782880000</v>
      </c>
      <c r="B403">
        <f t="shared" si="26"/>
        <v>3936800000</v>
      </c>
      <c r="C403">
        <f t="shared" si="27"/>
        <v>3623960000</v>
      </c>
      <c r="D403" t="str">
        <f t="shared" si="28"/>
        <v>False</v>
      </c>
      <c r="E403">
        <f t="shared" si="29"/>
        <v>632</v>
      </c>
    </row>
    <row r="404" spans="1:5" x14ac:dyDescent="0.25">
      <c r="A404">
        <f t="shared" si="25"/>
        <v>4776540000</v>
      </c>
      <c r="B404">
        <f t="shared" si="26"/>
        <v>3934400000</v>
      </c>
      <c r="C404">
        <f t="shared" si="27"/>
        <v>3622055000</v>
      </c>
      <c r="D404" t="str">
        <f t="shared" si="28"/>
        <v>False</v>
      </c>
      <c r="E404">
        <f t="shared" si="29"/>
        <v>631</v>
      </c>
    </row>
    <row r="405" spans="1:5" x14ac:dyDescent="0.25">
      <c r="A405">
        <f t="shared" si="25"/>
        <v>4770200000</v>
      </c>
      <c r="B405">
        <f t="shared" si="26"/>
        <v>3932000000</v>
      </c>
      <c r="C405">
        <f t="shared" si="27"/>
        <v>3620150000</v>
      </c>
      <c r="D405" t="str">
        <f t="shared" si="28"/>
        <v>False</v>
      </c>
      <c r="E405">
        <f t="shared" si="29"/>
        <v>630</v>
      </c>
    </row>
    <row r="406" spans="1:5" x14ac:dyDescent="0.25">
      <c r="A406">
        <f t="shared" si="25"/>
        <v>4763860000</v>
      </c>
      <c r="B406">
        <f t="shared" si="26"/>
        <v>3929600000</v>
      </c>
      <c r="C406">
        <f t="shared" si="27"/>
        <v>3618245000</v>
      </c>
      <c r="D406" t="str">
        <f t="shared" si="28"/>
        <v>False</v>
      </c>
      <c r="E406">
        <f t="shared" si="29"/>
        <v>629</v>
      </c>
    </row>
    <row r="407" spans="1:5" x14ac:dyDescent="0.25">
      <c r="A407">
        <f t="shared" si="25"/>
        <v>4757520000</v>
      </c>
      <c r="B407">
        <f t="shared" si="26"/>
        <v>3927200000</v>
      </c>
      <c r="C407">
        <f t="shared" si="27"/>
        <v>3616340000</v>
      </c>
      <c r="D407" t="str">
        <f t="shared" si="28"/>
        <v>False</v>
      </c>
      <c r="E407">
        <f t="shared" si="29"/>
        <v>628</v>
      </c>
    </row>
    <row r="408" spans="1:5" x14ac:dyDescent="0.25">
      <c r="A408">
        <f t="shared" si="25"/>
        <v>4751180000</v>
      </c>
      <c r="B408">
        <f t="shared" si="26"/>
        <v>3924800000</v>
      </c>
      <c r="C408">
        <f t="shared" si="27"/>
        <v>3614435000</v>
      </c>
      <c r="D408" t="str">
        <f t="shared" si="28"/>
        <v>False</v>
      </c>
      <c r="E408">
        <f t="shared" si="29"/>
        <v>627</v>
      </c>
    </row>
    <row r="409" spans="1:5" x14ac:dyDescent="0.25">
      <c r="A409">
        <f t="shared" si="25"/>
        <v>4744840000</v>
      </c>
      <c r="B409">
        <f t="shared" si="26"/>
        <v>3922400000</v>
      </c>
      <c r="C409">
        <f t="shared" si="27"/>
        <v>3612530000</v>
      </c>
      <c r="D409" t="str">
        <f t="shared" si="28"/>
        <v>False</v>
      </c>
      <c r="E409">
        <f t="shared" si="29"/>
        <v>626</v>
      </c>
    </row>
    <row r="410" spans="1:5" x14ac:dyDescent="0.25">
      <c r="A410">
        <f t="shared" si="25"/>
        <v>4738500000</v>
      </c>
      <c r="B410">
        <f t="shared" si="26"/>
        <v>3920000000</v>
      </c>
      <c r="C410">
        <f t="shared" si="27"/>
        <v>3610625000</v>
      </c>
      <c r="D410" t="str">
        <f t="shared" si="28"/>
        <v>False</v>
      </c>
      <c r="E410">
        <f t="shared" si="29"/>
        <v>625</v>
      </c>
    </row>
    <row r="411" spans="1:5" x14ac:dyDescent="0.25">
      <c r="A411">
        <f t="shared" si="25"/>
        <v>4732160000</v>
      </c>
      <c r="B411">
        <f t="shared" si="26"/>
        <v>3917600000</v>
      </c>
      <c r="C411">
        <f t="shared" si="27"/>
        <v>3608720000</v>
      </c>
      <c r="D411" t="str">
        <f t="shared" si="28"/>
        <v>False</v>
      </c>
      <c r="E411">
        <f t="shared" si="29"/>
        <v>624</v>
      </c>
    </row>
    <row r="412" spans="1:5" x14ac:dyDescent="0.25">
      <c r="A412">
        <f t="shared" si="25"/>
        <v>4725820000</v>
      </c>
      <c r="B412">
        <f t="shared" si="26"/>
        <v>3915200000</v>
      </c>
      <c r="C412">
        <f t="shared" si="27"/>
        <v>3606815000</v>
      </c>
      <c r="D412" t="str">
        <f t="shared" si="28"/>
        <v>False</v>
      </c>
      <c r="E412">
        <f t="shared" si="29"/>
        <v>623</v>
      </c>
    </row>
    <row r="413" spans="1:5" x14ac:dyDescent="0.25">
      <c r="A413">
        <f t="shared" si="25"/>
        <v>4719480000</v>
      </c>
      <c r="B413">
        <f t="shared" si="26"/>
        <v>3912800000</v>
      </c>
      <c r="C413">
        <f t="shared" si="27"/>
        <v>3604910000</v>
      </c>
      <c r="D413" t="str">
        <f t="shared" si="28"/>
        <v>False</v>
      </c>
      <c r="E413">
        <f t="shared" si="29"/>
        <v>622</v>
      </c>
    </row>
    <row r="414" spans="1:5" x14ac:dyDescent="0.25">
      <c r="A414">
        <f t="shared" si="25"/>
        <v>4713140000</v>
      </c>
      <c r="B414">
        <f t="shared" si="26"/>
        <v>3910400000</v>
      </c>
      <c r="C414">
        <f t="shared" si="27"/>
        <v>3603005000</v>
      </c>
      <c r="D414" t="str">
        <f t="shared" si="28"/>
        <v>False</v>
      </c>
      <c r="E414">
        <f t="shared" si="29"/>
        <v>621</v>
      </c>
    </row>
    <row r="415" spans="1:5" x14ac:dyDescent="0.25">
      <c r="A415">
        <f t="shared" si="25"/>
        <v>4706800000</v>
      </c>
      <c r="B415">
        <f t="shared" si="26"/>
        <v>3908000000</v>
      </c>
      <c r="C415">
        <f t="shared" si="27"/>
        <v>3601100000</v>
      </c>
      <c r="D415" t="str">
        <f t="shared" si="28"/>
        <v>False</v>
      </c>
      <c r="E415">
        <f t="shared" si="29"/>
        <v>620</v>
      </c>
    </row>
    <row r="416" spans="1:5" x14ac:dyDescent="0.25">
      <c r="A416">
        <f t="shared" si="25"/>
        <v>4700460000</v>
      </c>
      <c r="B416">
        <f t="shared" si="26"/>
        <v>3905600000</v>
      </c>
      <c r="C416">
        <f t="shared" si="27"/>
        <v>3599195000</v>
      </c>
      <c r="D416" t="str">
        <f t="shared" si="28"/>
        <v>False</v>
      </c>
      <c r="E416">
        <f t="shared" si="29"/>
        <v>619</v>
      </c>
    </row>
    <row r="417" spans="1:5" x14ac:dyDescent="0.25">
      <c r="A417">
        <f t="shared" si="25"/>
        <v>4694120000</v>
      </c>
      <c r="B417">
        <f t="shared" si="26"/>
        <v>3903200000</v>
      </c>
      <c r="C417">
        <f t="shared" si="27"/>
        <v>3597290000</v>
      </c>
      <c r="D417" t="str">
        <f t="shared" si="28"/>
        <v>False</v>
      </c>
      <c r="E417">
        <f t="shared" si="29"/>
        <v>618</v>
      </c>
    </row>
    <row r="418" spans="1:5" x14ac:dyDescent="0.25">
      <c r="A418">
        <f t="shared" si="25"/>
        <v>4687780000</v>
      </c>
      <c r="B418">
        <f t="shared" si="26"/>
        <v>3900800000</v>
      </c>
      <c r="C418">
        <f t="shared" si="27"/>
        <v>3595385000</v>
      </c>
      <c r="D418" t="str">
        <f t="shared" si="28"/>
        <v>False</v>
      </c>
      <c r="E418">
        <f t="shared" si="29"/>
        <v>617</v>
      </c>
    </row>
    <row r="419" spans="1:5" x14ac:dyDescent="0.25">
      <c r="A419">
        <f t="shared" ref="A419:A482" si="30">($B$13*$B$33*E419)+($B$14*$B$33*2)</f>
        <v>4681440000</v>
      </c>
      <c r="B419">
        <f t="shared" ref="B419:B482" si="31">($C$13*$B$33*E419)+($C$14*$B$33*2)</f>
        <v>3898400000</v>
      </c>
      <c r="C419">
        <f t="shared" ref="C419:C482" si="32">($D$13*$B$33*E419*0.9)+($C$13*$B$33*E419*0.1)+($D$14*$B$33*2)</f>
        <v>3593480000</v>
      </c>
      <c r="D419" t="str">
        <f t="shared" si="28"/>
        <v>False</v>
      </c>
      <c r="E419">
        <f t="shared" si="29"/>
        <v>616</v>
      </c>
    </row>
    <row r="420" spans="1:5" x14ac:dyDescent="0.25">
      <c r="A420">
        <f t="shared" si="30"/>
        <v>4675100000</v>
      </c>
      <c r="B420">
        <f t="shared" si="31"/>
        <v>3896000000</v>
      </c>
      <c r="C420">
        <f t="shared" si="32"/>
        <v>3591575000</v>
      </c>
      <c r="D420" t="str">
        <f t="shared" ref="D420:D483" si="33">IF(C420&gt;A420,"True","False")</f>
        <v>False</v>
      </c>
      <c r="E420">
        <f t="shared" si="29"/>
        <v>615</v>
      </c>
    </row>
    <row r="421" spans="1:5" x14ac:dyDescent="0.25">
      <c r="A421">
        <f t="shared" si="30"/>
        <v>4668760000</v>
      </c>
      <c r="B421">
        <f t="shared" si="31"/>
        <v>3893600000</v>
      </c>
      <c r="C421">
        <f t="shared" si="32"/>
        <v>3589670000</v>
      </c>
      <c r="D421" t="str">
        <f t="shared" si="33"/>
        <v>False</v>
      </c>
      <c r="E421">
        <f t="shared" ref="E421:E484" si="34">E420-1</f>
        <v>614</v>
      </c>
    </row>
    <row r="422" spans="1:5" x14ac:dyDescent="0.25">
      <c r="A422">
        <f t="shared" si="30"/>
        <v>4662420000</v>
      </c>
      <c r="B422">
        <f t="shared" si="31"/>
        <v>3891200000</v>
      </c>
      <c r="C422">
        <f t="shared" si="32"/>
        <v>3587765000</v>
      </c>
      <c r="D422" t="str">
        <f t="shared" si="33"/>
        <v>False</v>
      </c>
      <c r="E422">
        <f t="shared" si="34"/>
        <v>613</v>
      </c>
    </row>
    <row r="423" spans="1:5" x14ac:dyDescent="0.25">
      <c r="A423">
        <f t="shared" si="30"/>
        <v>4656080000</v>
      </c>
      <c r="B423">
        <f t="shared" si="31"/>
        <v>3888800000</v>
      </c>
      <c r="C423">
        <f t="shared" si="32"/>
        <v>3585860000</v>
      </c>
      <c r="D423" t="str">
        <f t="shared" si="33"/>
        <v>False</v>
      </c>
      <c r="E423">
        <f t="shared" si="34"/>
        <v>612</v>
      </c>
    </row>
    <row r="424" spans="1:5" x14ac:dyDescent="0.25">
      <c r="A424">
        <f t="shared" si="30"/>
        <v>4649740000</v>
      </c>
      <c r="B424">
        <f t="shared" si="31"/>
        <v>3886400000</v>
      </c>
      <c r="C424">
        <f t="shared" si="32"/>
        <v>3583955000</v>
      </c>
      <c r="D424" t="str">
        <f t="shared" si="33"/>
        <v>False</v>
      </c>
      <c r="E424">
        <f t="shared" si="34"/>
        <v>611</v>
      </c>
    </row>
    <row r="425" spans="1:5" x14ac:dyDescent="0.25">
      <c r="A425">
        <f t="shared" si="30"/>
        <v>4643400000</v>
      </c>
      <c r="B425">
        <f t="shared" si="31"/>
        <v>3884000000</v>
      </c>
      <c r="C425">
        <f t="shared" si="32"/>
        <v>3582050000</v>
      </c>
      <c r="D425" t="str">
        <f t="shared" si="33"/>
        <v>False</v>
      </c>
      <c r="E425">
        <f t="shared" si="34"/>
        <v>610</v>
      </c>
    </row>
    <row r="426" spans="1:5" x14ac:dyDescent="0.25">
      <c r="A426">
        <f t="shared" si="30"/>
        <v>4637060000</v>
      </c>
      <c r="B426">
        <f t="shared" si="31"/>
        <v>3881600000</v>
      </c>
      <c r="C426">
        <f t="shared" si="32"/>
        <v>3580145000</v>
      </c>
      <c r="D426" t="str">
        <f t="shared" si="33"/>
        <v>False</v>
      </c>
      <c r="E426">
        <f t="shared" si="34"/>
        <v>609</v>
      </c>
    </row>
    <row r="427" spans="1:5" x14ac:dyDescent="0.25">
      <c r="A427">
        <f t="shared" si="30"/>
        <v>4630720000</v>
      </c>
      <c r="B427">
        <f t="shared" si="31"/>
        <v>3879200000</v>
      </c>
      <c r="C427">
        <f t="shared" si="32"/>
        <v>3578240000</v>
      </c>
      <c r="D427" t="str">
        <f t="shared" si="33"/>
        <v>False</v>
      </c>
      <c r="E427">
        <f t="shared" si="34"/>
        <v>608</v>
      </c>
    </row>
    <row r="428" spans="1:5" x14ac:dyDescent="0.25">
      <c r="A428">
        <f t="shared" si="30"/>
        <v>4624380000</v>
      </c>
      <c r="B428">
        <f t="shared" si="31"/>
        <v>3876800000</v>
      </c>
      <c r="C428">
        <f t="shared" si="32"/>
        <v>3576335000</v>
      </c>
      <c r="D428" t="str">
        <f t="shared" si="33"/>
        <v>False</v>
      </c>
      <c r="E428">
        <f t="shared" si="34"/>
        <v>607</v>
      </c>
    </row>
    <row r="429" spans="1:5" x14ac:dyDescent="0.25">
      <c r="A429">
        <f t="shared" si="30"/>
        <v>4618040000</v>
      </c>
      <c r="B429">
        <f t="shared" si="31"/>
        <v>3874400000</v>
      </c>
      <c r="C429">
        <f t="shared" si="32"/>
        <v>3574430000</v>
      </c>
      <c r="D429" t="str">
        <f t="shared" si="33"/>
        <v>False</v>
      </c>
      <c r="E429">
        <f t="shared" si="34"/>
        <v>606</v>
      </c>
    </row>
    <row r="430" spans="1:5" x14ac:dyDescent="0.25">
      <c r="A430">
        <f t="shared" si="30"/>
        <v>4611700000</v>
      </c>
      <c r="B430">
        <f t="shared" si="31"/>
        <v>3872000000</v>
      </c>
      <c r="C430">
        <f t="shared" si="32"/>
        <v>3572525000</v>
      </c>
      <c r="D430" t="str">
        <f t="shared" si="33"/>
        <v>False</v>
      </c>
      <c r="E430">
        <f t="shared" si="34"/>
        <v>605</v>
      </c>
    </row>
    <row r="431" spans="1:5" x14ac:dyDescent="0.25">
      <c r="A431">
        <f t="shared" si="30"/>
        <v>4605360000</v>
      </c>
      <c r="B431">
        <f t="shared" si="31"/>
        <v>3869600000</v>
      </c>
      <c r="C431">
        <f t="shared" si="32"/>
        <v>3570620000</v>
      </c>
      <c r="D431" t="str">
        <f t="shared" si="33"/>
        <v>False</v>
      </c>
      <c r="E431">
        <f t="shared" si="34"/>
        <v>604</v>
      </c>
    </row>
    <row r="432" spans="1:5" x14ac:dyDescent="0.25">
      <c r="A432">
        <f t="shared" si="30"/>
        <v>4599020000</v>
      </c>
      <c r="B432">
        <f t="shared" si="31"/>
        <v>3867200000</v>
      </c>
      <c r="C432">
        <f t="shared" si="32"/>
        <v>3568715000</v>
      </c>
      <c r="D432" t="str">
        <f t="shared" si="33"/>
        <v>False</v>
      </c>
      <c r="E432">
        <f t="shared" si="34"/>
        <v>603</v>
      </c>
    </row>
    <row r="433" spans="1:5" x14ac:dyDescent="0.25">
      <c r="A433">
        <f t="shared" si="30"/>
        <v>4592680000</v>
      </c>
      <c r="B433">
        <f t="shared" si="31"/>
        <v>3864800000</v>
      </c>
      <c r="C433">
        <f t="shared" si="32"/>
        <v>3566810000</v>
      </c>
      <c r="D433" t="str">
        <f t="shared" si="33"/>
        <v>False</v>
      </c>
      <c r="E433">
        <f t="shared" si="34"/>
        <v>602</v>
      </c>
    </row>
    <row r="434" spans="1:5" x14ac:dyDescent="0.25">
      <c r="A434">
        <f t="shared" si="30"/>
        <v>4586340000</v>
      </c>
      <c r="B434">
        <f t="shared" si="31"/>
        <v>3862400000</v>
      </c>
      <c r="C434">
        <f t="shared" si="32"/>
        <v>3564905000</v>
      </c>
      <c r="D434" t="str">
        <f t="shared" si="33"/>
        <v>False</v>
      </c>
      <c r="E434">
        <f t="shared" si="34"/>
        <v>601</v>
      </c>
    </row>
    <row r="435" spans="1:5" x14ac:dyDescent="0.25">
      <c r="A435">
        <f t="shared" si="30"/>
        <v>4580000000</v>
      </c>
      <c r="B435">
        <f t="shared" si="31"/>
        <v>3860000000</v>
      </c>
      <c r="C435">
        <f t="shared" si="32"/>
        <v>3563000000</v>
      </c>
      <c r="D435" t="str">
        <f t="shared" si="33"/>
        <v>False</v>
      </c>
      <c r="E435">
        <f t="shared" si="34"/>
        <v>600</v>
      </c>
    </row>
    <row r="436" spans="1:5" x14ac:dyDescent="0.25">
      <c r="A436">
        <f t="shared" si="30"/>
        <v>4573660000</v>
      </c>
      <c r="B436">
        <f t="shared" si="31"/>
        <v>3857600000</v>
      </c>
      <c r="C436">
        <f t="shared" si="32"/>
        <v>3561095000</v>
      </c>
      <c r="D436" t="str">
        <f t="shared" si="33"/>
        <v>False</v>
      </c>
      <c r="E436">
        <f t="shared" si="34"/>
        <v>599</v>
      </c>
    </row>
    <row r="437" spans="1:5" x14ac:dyDescent="0.25">
      <c r="A437">
        <f t="shared" si="30"/>
        <v>4567320000</v>
      </c>
      <c r="B437">
        <f t="shared" si="31"/>
        <v>3855200000</v>
      </c>
      <c r="C437">
        <f t="shared" si="32"/>
        <v>3559190000</v>
      </c>
      <c r="D437" t="str">
        <f t="shared" si="33"/>
        <v>False</v>
      </c>
      <c r="E437">
        <f t="shared" si="34"/>
        <v>598</v>
      </c>
    </row>
    <row r="438" spans="1:5" x14ac:dyDescent="0.25">
      <c r="A438">
        <f t="shared" si="30"/>
        <v>4560980000</v>
      </c>
      <c r="B438">
        <f t="shared" si="31"/>
        <v>3852800000</v>
      </c>
      <c r="C438">
        <f t="shared" si="32"/>
        <v>3557285000</v>
      </c>
      <c r="D438" t="str">
        <f t="shared" si="33"/>
        <v>False</v>
      </c>
      <c r="E438">
        <f t="shared" si="34"/>
        <v>597</v>
      </c>
    </row>
    <row r="439" spans="1:5" x14ac:dyDescent="0.25">
      <c r="A439">
        <f t="shared" si="30"/>
        <v>4554640000</v>
      </c>
      <c r="B439">
        <f t="shared" si="31"/>
        <v>3850400000</v>
      </c>
      <c r="C439">
        <f t="shared" si="32"/>
        <v>3555380000</v>
      </c>
      <c r="D439" t="str">
        <f t="shared" si="33"/>
        <v>False</v>
      </c>
      <c r="E439">
        <f t="shared" si="34"/>
        <v>596</v>
      </c>
    </row>
    <row r="440" spans="1:5" x14ac:dyDescent="0.25">
      <c r="A440">
        <f t="shared" si="30"/>
        <v>4548300000</v>
      </c>
      <c r="B440">
        <f t="shared" si="31"/>
        <v>3848000000</v>
      </c>
      <c r="C440">
        <f t="shared" si="32"/>
        <v>3553475000</v>
      </c>
      <c r="D440" t="str">
        <f t="shared" si="33"/>
        <v>False</v>
      </c>
      <c r="E440">
        <f t="shared" si="34"/>
        <v>595</v>
      </c>
    </row>
    <row r="441" spans="1:5" x14ac:dyDescent="0.25">
      <c r="A441">
        <f t="shared" si="30"/>
        <v>4541960000</v>
      </c>
      <c r="B441">
        <f t="shared" si="31"/>
        <v>3845600000</v>
      </c>
      <c r="C441">
        <f t="shared" si="32"/>
        <v>3551570000</v>
      </c>
      <c r="D441" t="str">
        <f t="shared" si="33"/>
        <v>False</v>
      </c>
      <c r="E441">
        <f t="shared" si="34"/>
        <v>594</v>
      </c>
    </row>
    <row r="442" spans="1:5" x14ac:dyDescent="0.25">
      <c r="A442">
        <f t="shared" si="30"/>
        <v>4535620000</v>
      </c>
      <c r="B442">
        <f t="shared" si="31"/>
        <v>3843200000</v>
      </c>
      <c r="C442">
        <f t="shared" si="32"/>
        <v>3549665000</v>
      </c>
      <c r="D442" t="str">
        <f t="shared" si="33"/>
        <v>False</v>
      </c>
      <c r="E442">
        <f t="shared" si="34"/>
        <v>593</v>
      </c>
    </row>
    <row r="443" spans="1:5" x14ac:dyDescent="0.25">
      <c r="A443">
        <f t="shared" si="30"/>
        <v>4529280000</v>
      </c>
      <c r="B443">
        <f t="shared" si="31"/>
        <v>3840800000</v>
      </c>
      <c r="C443">
        <f t="shared" si="32"/>
        <v>3547760000</v>
      </c>
      <c r="D443" t="str">
        <f t="shared" si="33"/>
        <v>False</v>
      </c>
      <c r="E443">
        <f t="shared" si="34"/>
        <v>592</v>
      </c>
    </row>
    <row r="444" spans="1:5" x14ac:dyDescent="0.25">
      <c r="A444">
        <f t="shared" si="30"/>
        <v>4522940000</v>
      </c>
      <c r="B444">
        <f t="shared" si="31"/>
        <v>3838400000</v>
      </c>
      <c r="C444">
        <f t="shared" si="32"/>
        <v>3545855000</v>
      </c>
      <c r="D444" t="str">
        <f t="shared" si="33"/>
        <v>False</v>
      </c>
      <c r="E444">
        <f t="shared" si="34"/>
        <v>591</v>
      </c>
    </row>
    <row r="445" spans="1:5" x14ac:dyDescent="0.25">
      <c r="A445">
        <f t="shared" si="30"/>
        <v>4516600000</v>
      </c>
      <c r="B445">
        <f t="shared" si="31"/>
        <v>3836000000</v>
      </c>
      <c r="C445">
        <f t="shared" si="32"/>
        <v>3543950000</v>
      </c>
      <c r="D445" t="str">
        <f t="shared" si="33"/>
        <v>False</v>
      </c>
      <c r="E445">
        <f t="shared" si="34"/>
        <v>590</v>
      </c>
    </row>
    <row r="446" spans="1:5" x14ac:dyDescent="0.25">
      <c r="A446">
        <f t="shared" si="30"/>
        <v>4510260000</v>
      </c>
      <c r="B446">
        <f t="shared" si="31"/>
        <v>3833600000</v>
      </c>
      <c r="C446">
        <f t="shared" si="32"/>
        <v>3542045000</v>
      </c>
      <c r="D446" t="str">
        <f t="shared" si="33"/>
        <v>False</v>
      </c>
      <c r="E446">
        <f t="shared" si="34"/>
        <v>589</v>
      </c>
    </row>
    <row r="447" spans="1:5" x14ac:dyDescent="0.25">
      <c r="A447">
        <f t="shared" si="30"/>
        <v>4503920000</v>
      </c>
      <c r="B447">
        <f t="shared" si="31"/>
        <v>3831200000</v>
      </c>
      <c r="C447">
        <f t="shared" si="32"/>
        <v>3540140000</v>
      </c>
      <c r="D447" t="str">
        <f t="shared" si="33"/>
        <v>False</v>
      </c>
      <c r="E447">
        <f t="shared" si="34"/>
        <v>588</v>
      </c>
    </row>
    <row r="448" spans="1:5" x14ac:dyDescent="0.25">
      <c r="A448">
        <f t="shared" si="30"/>
        <v>4497580000</v>
      </c>
      <c r="B448">
        <f t="shared" si="31"/>
        <v>3828800000</v>
      </c>
      <c r="C448">
        <f t="shared" si="32"/>
        <v>3538235000</v>
      </c>
      <c r="D448" t="str">
        <f t="shared" si="33"/>
        <v>False</v>
      </c>
      <c r="E448">
        <f t="shared" si="34"/>
        <v>587</v>
      </c>
    </row>
    <row r="449" spans="1:5" x14ac:dyDescent="0.25">
      <c r="A449">
        <f t="shared" si="30"/>
        <v>4491240000</v>
      </c>
      <c r="B449">
        <f t="shared" si="31"/>
        <v>3826400000</v>
      </c>
      <c r="C449">
        <f t="shared" si="32"/>
        <v>3536330000</v>
      </c>
      <c r="D449" t="str">
        <f t="shared" si="33"/>
        <v>False</v>
      </c>
      <c r="E449">
        <f t="shared" si="34"/>
        <v>586</v>
      </c>
    </row>
    <row r="450" spans="1:5" x14ac:dyDescent="0.25">
      <c r="A450">
        <f t="shared" si="30"/>
        <v>4484900000</v>
      </c>
      <c r="B450">
        <f t="shared" si="31"/>
        <v>3824000000</v>
      </c>
      <c r="C450">
        <f t="shared" si="32"/>
        <v>3534425000</v>
      </c>
      <c r="D450" t="str">
        <f t="shared" si="33"/>
        <v>False</v>
      </c>
      <c r="E450">
        <f t="shared" si="34"/>
        <v>585</v>
      </c>
    </row>
    <row r="451" spans="1:5" x14ac:dyDescent="0.25">
      <c r="A451">
        <f t="shared" si="30"/>
        <v>4478560000</v>
      </c>
      <c r="B451">
        <f t="shared" si="31"/>
        <v>3821600000</v>
      </c>
      <c r="C451">
        <f t="shared" si="32"/>
        <v>3532520000</v>
      </c>
      <c r="D451" t="str">
        <f t="shared" si="33"/>
        <v>False</v>
      </c>
      <c r="E451">
        <f t="shared" si="34"/>
        <v>584</v>
      </c>
    </row>
    <row r="452" spans="1:5" x14ac:dyDescent="0.25">
      <c r="A452">
        <f t="shared" si="30"/>
        <v>4472220000</v>
      </c>
      <c r="B452">
        <f t="shared" si="31"/>
        <v>3819200000</v>
      </c>
      <c r="C452">
        <f t="shared" si="32"/>
        <v>3530615000</v>
      </c>
      <c r="D452" t="str">
        <f t="shared" si="33"/>
        <v>False</v>
      </c>
      <c r="E452">
        <f t="shared" si="34"/>
        <v>583</v>
      </c>
    </row>
    <row r="453" spans="1:5" x14ac:dyDescent="0.25">
      <c r="A453">
        <f t="shared" si="30"/>
        <v>4465880000</v>
      </c>
      <c r="B453">
        <f t="shared" si="31"/>
        <v>3816800000</v>
      </c>
      <c r="C453">
        <f t="shared" si="32"/>
        <v>3528710000</v>
      </c>
      <c r="D453" t="str">
        <f t="shared" si="33"/>
        <v>False</v>
      </c>
      <c r="E453">
        <f t="shared" si="34"/>
        <v>582</v>
      </c>
    </row>
    <row r="454" spans="1:5" x14ac:dyDescent="0.25">
      <c r="A454">
        <f t="shared" si="30"/>
        <v>4459540000</v>
      </c>
      <c r="B454">
        <f t="shared" si="31"/>
        <v>3814400000</v>
      </c>
      <c r="C454">
        <f t="shared" si="32"/>
        <v>3526805000</v>
      </c>
      <c r="D454" t="str">
        <f t="shared" si="33"/>
        <v>False</v>
      </c>
      <c r="E454">
        <f t="shared" si="34"/>
        <v>581</v>
      </c>
    </row>
    <row r="455" spans="1:5" x14ac:dyDescent="0.25">
      <c r="A455">
        <f t="shared" si="30"/>
        <v>4453200000</v>
      </c>
      <c r="B455">
        <f t="shared" si="31"/>
        <v>3812000000</v>
      </c>
      <c r="C455">
        <f t="shared" si="32"/>
        <v>3524900000</v>
      </c>
      <c r="D455" t="str">
        <f t="shared" si="33"/>
        <v>False</v>
      </c>
      <c r="E455">
        <f t="shared" si="34"/>
        <v>580</v>
      </c>
    </row>
    <row r="456" spans="1:5" x14ac:dyDescent="0.25">
      <c r="A456">
        <f t="shared" si="30"/>
        <v>4446860000</v>
      </c>
      <c r="B456">
        <f t="shared" si="31"/>
        <v>3809600000</v>
      </c>
      <c r="C456">
        <f t="shared" si="32"/>
        <v>3522995000</v>
      </c>
      <c r="D456" t="str">
        <f t="shared" si="33"/>
        <v>False</v>
      </c>
      <c r="E456">
        <f t="shared" si="34"/>
        <v>579</v>
      </c>
    </row>
    <row r="457" spans="1:5" x14ac:dyDescent="0.25">
      <c r="A457">
        <f t="shared" si="30"/>
        <v>4440520000</v>
      </c>
      <c r="B457">
        <f t="shared" si="31"/>
        <v>3807200000</v>
      </c>
      <c r="C457">
        <f t="shared" si="32"/>
        <v>3521090000</v>
      </c>
      <c r="D457" t="str">
        <f t="shared" si="33"/>
        <v>False</v>
      </c>
      <c r="E457">
        <f t="shared" si="34"/>
        <v>578</v>
      </c>
    </row>
    <row r="458" spans="1:5" x14ac:dyDescent="0.25">
      <c r="A458">
        <f t="shared" si="30"/>
        <v>4434180000</v>
      </c>
      <c r="B458">
        <f t="shared" si="31"/>
        <v>3804800000</v>
      </c>
      <c r="C458">
        <f t="shared" si="32"/>
        <v>3519185000</v>
      </c>
      <c r="D458" t="str">
        <f t="shared" si="33"/>
        <v>False</v>
      </c>
      <c r="E458">
        <f t="shared" si="34"/>
        <v>577</v>
      </c>
    </row>
    <row r="459" spans="1:5" x14ac:dyDescent="0.25">
      <c r="A459">
        <f t="shared" si="30"/>
        <v>4427840000</v>
      </c>
      <c r="B459">
        <f t="shared" si="31"/>
        <v>3802400000</v>
      </c>
      <c r="C459">
        <f t="shared" si="32"/>
        <v>3517280000</v>
      </c>
      <c r="D459" t="str">
        <f t="shared" si="33"/>
        <v>False</v>
      </c>
      <c r="E459">
        <f t="shared" si="34"/>
        <v>576</v>
      </c>
    </row>
    <row r="460" spans="1:5" x14ac:dyDescent="0.25">
      <c r="A460">
        <f t="shared" si="30"/>
        <v>4421500000</v>
      </c>
      <c r="B460">
        <f t="shared" si="31"/>
        <v>3800000000</v>
      </c>
      <c r="C460">
        <f t="shared" si="32"/>
        <v>3515375000</v>
      </c>
      <c r="D460" t="str">
        <f t="shared" si="33"/>
        <v>False</v>
      </c>
      <c r="E460">
        <f t="shared" si="34"/>
        <v>575</v>
      </c>
    </row>
    <row r="461" spans="1:5" x14ac:dyDescent="0.25">
      <c r="A461">
        <f t="shared" si="30"/>
        <v>4415160000</v>
      </c>
      <c r="B461">
        <f t="shared" si="31"/>
        <v>3797600000</v>
      </c>
      <c r="C461">
        <f t="shared" si="32"/>
        <v>3513470000</v>
      </c>
      <c r="D461" t="str">
        <f t="shared" si="33"/>
        <v>False</v>
      </c>
      <c r="E461">
        <f t="shared" si="34"/>
        <v>574</v>
      </c>
    </row>
    <row r="462" spans="1:5" x14ac:dyDescent="0.25">
      <c r="A462">
        <f t="shared" si="30"/>
        <v>4408820000</v>
      </c>
      <c r="B462">
        <f t="shared" si="31"/>
        <v>3795200000</v>
      </c>
      <c r="C462">
        <f t="shared" si="32"/>
        <v>3511565000</v>
      </c>
      <c r="D462" t="str">
        <f t="shared" si="33"/>
        <v>False</v>
      </c>
      <c r="E462">
        <f t="shared" si="34"/>
        <v>573</v>
      </c>
    </row>
    <row r="463" spans="1:5" x14ac:dyDescent="0.25">
      <c r="A463">
        <f t="shared" si="30"/>
        <v>4402480000</v>
      </c>
      <c r="B463">
        <f t="shared" si="31"/>
        <v>3792800000</v>
      </c>
      <c r="C463">
        <f t="shared" si="32"/>
        <v>3509660000</v>
      </c>
      <c r="D463" t="str">
        <f t="shared" si="33"/>
        <v>False</v>
      </c>
      <c r="E463">
        <f t="shared" si="34"/>
        <v>572</v>
      </c>
    </row>
    <row r="464" spans="1:5" x14ac:dyDescent="0.25">
      <c r="A464">
        <f t="shared" si="30"/>
        <v>4396140000</v>
      </c>
      <c r="B464">
        <f t="shared" si="31"/>
        <v>3790400000</v>
      </c>
      <c r="C464">
        <f t="shared" si="32"/>
        <v>3507755000</v>
      </c>
      <c r="D464" t="str">
        <f t="shared" si="33"/>
        <v>False</v>
      </c>
      <c r="E464">
        <f t="shared" si="34"/>
        <v>571</v>
      </c>
    </row>
    <row r="465" spans="1:5" x14ac:dyDescent="0.25">
      <c r="A465">
        <f t="shared" si="30"/>
        <v>4389800000</v>
      </c>
      <c r="B465">
        <f t="shared" si="31"/>
        <v>3788000000</v>
      </c>
      <c r="C465">
        <f t="shared" si="32"/>
        <v>3505850000</v>
      </c>
      <c r="D465" t="str">
        <f t="shared" si="33"/>
        <v>False</v>
      </c>
      <c r="E465">
        <f t="shared" si="34"/>
        <v>570</v>
      </c>
    </row>
    <row r="466" spans="1:5" x14ac:dyDescent="0.25">
      <c r="A466">
        <f t="shared" si="30"/>
        <v>4383460000</v>
      </c>
      <c r="B466">
        <f t="shared" si="31"/>
        <v>3785600000</v>
      </c>
      <c r="C466">
        <f t="shared" si="32"/>
        <v>3503945000</v>
      </c>
      <c r="D466" t="str">
        <f t="shared" si="33"/>
        <v>False</v>
      </c>
      <c r="E466">
        <f t="shared" si="34"/>
        <v>569</v>
      </c>
    </row>
    <row r="467" spans="1:5" x14ac:dyDescent="0.25">
      <c r="A467">
        <f t="shared" si="30"/>
        <v>4377120000</v>
      </c>
      <c r="B467">
        <f t="shared" si="31"/>
        <v>3783200000</v>
      </c>
      <c r="C467">
        <f t="shared" si="32"/>
        <v>3502040000</v>
      </c>
      <c r="D467" t="str">
        <f t="shared" si="33"/>
        <v>False</v>
      </c>
      <c r="E467">
        <f t="shared" si="34"/>
        <v>568</v>
      </c>
    </row>
    <row r="468" spans="1:5" x14ac:dyDescent="0.25">
      <c r="A468">
        <f t="shared" si="30"/>
        <v>4370780000</v>
      </c>
      <c r="B468">
        <f t="shared" si="31"/>
        <v>3780800000</v>
      </c>
      <c r="C468">
        <f t="shared" si="32"/>
        <v>3500135000</v>
      </c>
      <c r="D468" t="str">
        <f t="shared" si="33"/>
        <v>False</v>
      </c>
      <c r="E468">
        <f t="shared" si="34"/>
        <v>567</v>
      </c>
    </row>
    <row r="469" spans="1:5" x14ac:dyDescent="0.25">
      <c r="A469">
        <f t="shared" si="30"/>
        <v>4364440000</v>
      </c>
      <c r="B469">
        <f t="shared" si="31"/>
        <v>3778400000</v>
      </c>
      <c r="C469">
        <f t="shared" si="32"/>
        <v>3498230000</v>
      </c>
      <c r="D469" t="str">
        <f t="shared" si="33"/>
        <v>False</v>
      </c>
      <c r="E469">
        <f t="shared" si="34"/>
        <v>566</v>
      </c>
    </row>
    <row r="470" spans="1:5" x14ac:dyDescent="0.25">
      <c r="A470">
        <f t="shared" si="30"/>
        <v>4358100000</v>
      </c>
      <c r="B470">
        <f t="shared" si="31"/>
        <v>3776000000</v>
      </c>
      <c r="C470">
        <f t="shared" si="32"/>
        <v>3496325000</v>
      </c>
      <c r="D470" t="str">
        <f t="shared" si="33"/>
        <v>False</v>
      </c>
      <c r="E470">
        <f t="shared" si="34"/>
        <v>565</v>
      </c>
    </row>
    <row r="471" spans="1:5" x14ac:dyDescent="0.25">
      <c r="A471">
        <f t="shared" si="30"/>
        <v>4351760000</v>
      </c>
      <c r="B471">
        <f t="shared" si="31"/>
        <v>3773600000</v>
      </c>
      <c r="C471">
        <f t="shared" si="32"/>
        <v>3494420000</v>
      </c>
      <c r="D471" t="str">
        <f t="shared" si="33"/>
        <v>False</v>
      </c>
      <c r="E471">
        <f t="shared" si="34"/>
        <v>564</v>
      </c>
    </row>
    <row r="472" spans="1:5" x14ac:dyDescent="0.25">
      <c r="A472">
        <f t="shared" si="30"/>
        <v>4345420000</v>
      </c>
      <c r="B472">
        <f t="shared" si="31"/>
        <v>3771200000</v>
      </c>
      <c r="C472">
        <f t="shared" si="32"/>
        <v>3492515000</v>
      </c>
      <c r="D472" t="str">
        <f t="shared" si="33"/>
        <v>False</v>
      </c>
      <c r="E472">
        <f t="shared" si="34"/>
        <v>563</v>
      </c>
    </row>
    <row r="473" spans="1:5" x14ac:dyDescent="0.25">
      <c r="A473">
        <f t="shared" si="30"/>
        <v>4339080000</v>
      </c>
      <c r="B473">
        <f t="shared" si="31"/>
        <v>3768800000</v>
      </c>
      <c r="C473">
        <f t="shared" si="32"/>
        <v>3490610000</v>
      </c>
      <c r="D473" t="str">
        <f t="shared" si="33"/>
        <v>False</v>
      </c>
      <c r="E473">
        <f t="shared" si="34"/>
        <v>562</v>
      </c>
    </row>
    <row r="474" spans="1:5" x14ac:dyDescent="0.25">
      <c r="A474">
        <f t="shared" si="30"/>
        <v>4332740000</v>
      </c>
      <c r="B474">
        <f t="shared" si="31"/>
        <v>3766400000</v>
      </c>
      <c r="C474">
        <f t="shared" si="32"/>
        <v>3488705000</v>
      </c>
      <c r="D474" t="str">
        <f t="shared" si="33"/>
        <v>False</v>
      </c>
      <c r="E474">
        <f t="shared" si="34"/>
        <v>561</v>
      </c>
    </row>
    <row r="475" spans="1:5" x14ac:dyDescent="0.25">
      <c r="A475">
        <f t="shared" si="30"/>
        <v>4326400000</v>
      </c>
      <c r="B475">
        <f t="shared" si="31"/>
        <v>3764000000</v>
      </c>
      <c r="C475">
        <f t="shared" si="32"/>
        <v>3486800000</v>
      </c>
      <c r="D475" t="str">
        <f t="shared" si="33"/>
        <v>False</v>
      </c>
      <c r="E475">
        <f t="shared" si="34"/>
        <v>560</v>
      </c>
    </row>
    <row r="476" spans="1:5" x14ac:dyDescent="0.25">
      <c r="A476">
        <f t="shared" si="30"/>
        <v>4320060000</v>
      </c>
      <c r="B476">
        <f t="shared" si="31"/>
        <v>3761600000</v>
      </c>
      <c r="C476">
        <f t="shared" si="32"/>
        <v>3484895000</v>
      </c>
      <c r="D476" t="str">
        <f t="shared" si="33"/>
        <v>False</v>
      </c>
      <c r="E476">
        <f t="shared" si="34"/>
        <v>559</v>
      </c>
    </row>
    <row r="477" spans="1:5" x14ac:dyDescent="0.25">
      <c r="A477">
        <f t="shared" si="30"/>
        <v>4313720000</v>
      </c>
      <c r="B477">
        <f t="shared" si="31"/>
        <v>3759200000</v>
      </c>
      <c r="C477">
        <f t="shared" si="32"/>
        <v>3482990000</v>
      </c>
      <c r="D477" t="str">
        <f t="shared" si="33"/>
        <v>False</v>
      </c>
      <c r="E477">
        <f t="shared" si="34"/>
        <v>558</v>
      </c>
    </row>
    <row r="478" spans="1:5" x14ac:dyDescent="0.25">
      <c r="A478">
        <f t="shared" si="30"/>
        <v>4307380000</v>
      </c>
      <c r="B478">
        <f t="shared" si="31"/>
        <v>3756800000</v>
      </c>
      <c r="C478">
        <f t="shared" si="32"/>
        <v>3481085000</v>
      </c>
      <c r="D478" t="str">
        <f t="shared" si="33"/>
        <v>False</v>
      </c>
      <c r="E478">
        <f t="shared" si="34"/>
        <v>557</v>
      </c>
    </row>
    <row r="479" spans="1:5" x14ac:dyDescent="0.25">
      <c r="A479">
        <f t="shared" si="30"/>
        <v>4301040000</v>
      </c>
      <c r="B479">
        <f t="shared" si="31"/>
        <v>3754400000</v>
      </c>
      <c r="C479">
        <f t="shared" si="32"/>
        <v>3479180000</v>
      </c>
      <c r="D479" t="str">
        <f t="shared" si="33"/>
        <v>False</v>
      </c>
      <c r="E479">
        <f t="shared" si="34"/>
        <v>556</v>
      </c>
    </row>
    <row r="480" spans="1:5" x14ac:dyDescent="0.25">
      <c r="A480">
        <f t="shared" si="30"/>
        <v>4294700000</v>
      </c>
      <c r="B480">
        <f t="shared" si="31"/>
        <v>3752000000</v>
      </c>
      <c r="C480">
        <f t="shared" si="32"/>
        <v>3477275000</v>
      </c>
      <c r="D480" t="str">
        <f t="shared" si="33"/>
        <v>False</v>
      </c>
      <c r="E480">
        <f t="shared" si="34"/>
        <v>555</v>
      </c>
    </row>
    <row r="481" spans="1:5" x14ac:dyDescent="0.25">
      <c r="A481">
        <f t="shared" si="30"/>
        <v>4288360000</v>
      </c>
      <c r="B481">
        <f t="shared" si="31"/>
        <v>3749600000</v>
      </c>
      <c r="C481">
        <f t="shared" si="32"/>
        <v>3475370000</v>
      </c>
      <c r="D481" t="str">
        <f t="shared" si="33"/>
        <v>False</v>
      </c>
      <c r="E481">
        <f t="shared" si="34"/>
        <v>554</v>
      </c>
    </row>
    <row r="482" spans="1:5" x14ac:dyDescent="0.25">
      <c r="A482">
        <f t="shared" si="30"/>
        <v>4282020000</v>
      </c>
      <c r="B482">
        <f t="shared" si="31"/>
        <v>3747200000</v>
      </c>
      <c r="C482">
        <f t="shared" si="32"/>
        <v>3473465000</v>
      </c>
      <c r="D482" t="str">
        <f t="shared" si="33"/>
        <v>False</v>
      </c>
      <c r="E482">
        <f t="shared" si="34"/>
        <v>553</v>
      </c>
    </row>
    <row r="483" spans="1:5" x14ac:dyDescent="0.25">
      <c r="A483">
        <f t="shared" ref="A483:A546" si="35">($B$13*$B$33*E483)+($B$14*$B$33*2)</f>
        <v>4275680000</v>
      </c>
      <c r="B483">
        <f t="shared" ref="B483:B546" si="36">($C$13*$B$33*E483)+($C$14*$B$33*2)</f>
        <v>3744800000</v>
      </c>
      <c r="C483">
        <f t="shared" ref="C483:C546" si="37">($D$13*$B$33*E483*0.9)+($C$13*$B$33*E483*0.1)+($D$14*$B$33*2)</f>
        <v>3471560000</v>
      </c>
      <c r="D483" t="str">
        <f t="shared" si="33"/>
        <v>False</v>
      </c>
      <c r="E483">
        <f t="shared" si="34"/>
        <v>552</v>
      </c>
    </row>
    <row r="484" spans="1:5" x14ac:dyDescent="0.25">
      <c r="A484">
        <f t="shared" si="35"/>
        <v>4269340000</v>
      </c>
      <c r="B484">
        <f t="shared" si="36"/>
        <v>3742400000</v>
      </c>
      <c r="C484">
        <f t="shared" si="37"/>
        <v>3469655000</v>
      </c>
      <c r="D484" t="str">
        <f t="shared" ref="D484:D547" si="38">IF(C484&gt;A484,"True","False")</f>
        <v>False</v>
      </c>
      <c r="E484">
        <f t="shared" si="34"/>
        <v>551</v>
      </c>
    </row>
    <row r="485" spans="1:5" x14ac:dyDescent="0.25">
      <c r="A485">
        <f t="shared" si="35"/>
        <v>4263000000</v>
      </c>
      <c r="B485">
        <f t="shared" si="36"/>
        <v>3740000000</v>
      </c>
      <c r="C485">
        <f t="shared" si="37"/>
        <v>3467750000</v>
      </c>
      <c r="D485" t="str">
        <f t="shared" si="38"/>
        <v>False</v>
      </c>
      <c r="E485">
        <f t="shared" ref="E485:E548" si="39">E484-1</f>
        <v>550</v>
      </c>
    </row>
    <row r="486" spans="1:5" x14ac:dyDescent="0.25">
      <c r="A486">
        <f t="shared" si="35"/>
        <v>4256660000</v>
      </c>
      <c r="B486">
        <f t="shared" si="36"/>
        <v>3737600000</v>
      </c>
      <c r="C486">
        <f t="shared" si="37"/>
        <v>3465845000</v>
      </c>
      <c r="D486" t="str">
        <f t="shared" si="38"/>
        <v>False</v>
      </c>
      <c r="E486">
        <f t="shared" si="39"/>
        <v>549</v>
      </c>
    </row>
    <row r="487" spans="1:5" x14ac:dyDescent="0.25">
      <c r="A487">
        <f t="shared" si="35"/>
        <v>4250320000</v>
      </c>
      <c r="B487">
        <f t="shared" si="36"/>
        <v>3735200000</v>
      </c>
      <c r="C487">
        <f t="shared" si="37"/>
        <v>3463940000</v>
      </c>
      <c r="D487" t="str">
        <f t="shared" si="38"/>
        <v>False</v>
      </c>
      <c r="E487">
        <f t="shared" si="39"/>
        <v>548</v>
      </c>
    </row>
    <row r="488" spans="1:5" x14ac:dyDescent="0.25">
      <c r="A488">
        <f t="shared" si="35"/>
        <v>4243980000</v>
      </c>
      <c r="B488">
        <f t="shared" si="36"/>
        <v>3732800000</v>
      </c>
      <c r="C488">
        <f t="shared" si="37"/>
        <v>3462035000</v>
      </c>
      <c r="D488" t="str">
        <f t="shared" si="38"/>
        <v>False</v>
      </c>
      <c r="E488">
        <f t="shared" si="39"/>
        <v>547</v>
      </c>
    </row>
    <row r="489" spans="1:5" x14ac:dyDescent="0.25">
      <c r="A489">
        <f t="shared" si="35"/>
        <v>4237640000</v>
      </c>
      <c r="B489">
        <f t="shared" si="36"/>
        <v>3730400000</v>
      </c>
      <c r="C489">
        <f t="shared" si="37"/>
        <v>3460130000</v>
      </c>
      <c r="D489" t="str">
        <f t="shared" si="38"/>
        <v>False</v>
      </c>
      <c r="E489">
        <f t="shared" si="39"/>
        <v>546</v>
      </c>
    </row>
    <row r="490" spans="1:5" x14ac:dyDescent="0.25">
      <c r="A490">
        <f t="shared" si="35"/>
        <v>4231300000</v>
      </c>
      <c r="B490">
        <f t="shared" si="36"/>
        <v>3728000000</v>
      </c>
      <c r="C490">
        <f t="shared" si="37"/>
        <v>3458225000</v>
      </c>
      <c r="D490" t="str">
        <f t="shared" si="38"/>
        <v>False</v>
      </c>
      <c r="E490">
        <f t="shared" si="39"/>
        <v>545</v>
      </c>
    </row>
    <row r="491" spans="1:5" x14ac:dyDescent="0.25">
      <c r="A491">
        <f t="shared" si="35"/>
        <v>4224960000</v>
      </c>
      <c r="B491">
        <f t="shared" si="36"/>
        <v>3725600000</v>
      </c>
      <c r="C491">
        <f t="shared" si="37"/>
        <v>3456320000</v>
      </c>
      <c r="D491" t="str">
        <f t="shared" si="38"/>
        <v>False</v>
      </c>
      <c r="E491">
        <f t="shared" si="39"/>
        <v>544</v>
      </c>
    </row>
    <row r="492" spans="1:5" x14ac:dyDescent="0.25">
      <c r="A492">
        <f t="shared" si="35"/>
        <v>4218620000</v>
      </c>
      <c r="B492">
        <f t="shared" si="36"/>
        <v>3723200000</v>
      </c>
      <c r="C492">
        <f t="shared" si="37"/>
        <v>3454415000</v>
      </c>
      <c r="D492" t="str">
        <f t="shared" si="38"/>
        <v>False</v>
      </c>
      <c r="E492">
        <f t="shared" si="39"/>
        <v>543</v>
      </c>
    </row>
    <row r="493" spans="1:5" x14ac:dyDescent="0.25">
      <c r="A493">
        <f t="shared" si="35"/>
        <v>4212280000</v>
      </c>
      <c r="B493">
        <f t="shared" si="36"/>
        <v>3720800000</v>
      </c>
      <c r="C493">
        <f t="shared" si="37"/>
        <v>3452510000</v>
      </c>
      <c r="D493" t="str">
        <f t="shared" si="38"/>
        <v>False</v>
      </c>
      <c r="E493">
        <f t="shared" si="39"/>
        <v>542</v>
      </c>
    </row>
    <row r="494" spans="1:5" x14ac:dyDescent="0.25">
      <c r="A494">
        <f t="shared" si="35"/>
        <v>4205940000</v>
      </c>
      <c r="B494">
        <f t="shared" si="36"/>
        <v>3718400000</v>
      </c>
      <c r="C494">
        <f t="shared" si="37"/>
        <v>3450605000</v>
      </c>
      <c r="D494" t="str">
        <f t="shared" si="38"/>
        <v>False</v>
      </c>
      <c r="E494">
        <f t="shared" si="39"/>
        <v>541</v>
      </c>
    </row>
    <row r="495" spans="1:5" x14ac:dyDescent="0.25">
      <c r="A495">
        <f t="shared" si="35"/>
        <v>4199600000</v>
      </c>
      <c r="B495">
        <f t="shared" si="36"/>
        <v>3716000000</v>
      </c>
      <c r="C495">
        <f t="shared" si="37"/>
        <v>3448700000</v>
      </c>
      <c r="D495" t="str">
        <f t="shared" si="38"/>
        <v>False</v>
      </c>
      <c r="E495">
        <f t="shared" si="39"/>
        <v>540</v>
      </c>
    </row>
    <row r="496" spans="1:5" x14ac:dyDescent="0.25">
      <c r="A496">
        <f t="shared" si="35"/>
        <v>4193260000</v>
      </c>
      <c r="B496">
        <f t="shared" si="36"/>
        <v>3713600000</v>
      </c>
      <c r="C496">
        <f t="shared" si="37"/>
        <v>3446795000</v>
      </c>
      <c r="D496" t="str">
        <f t="shared" si="38"/>
        <v>False</v>
      </c>
      <c r="E496">
        <f t="shared" si="39"/>
        <v>539</v>
      </c>
    </row>
    <row r="497" spans="1:5" x14ac:dyDescent="0.25">
      <c r="A497">
        <f t="shared" si="35"/>
        <v>4186920000</v>
      </c>
      <c r="B497">
        <f t="shared" si="36"/>
        <v>3711200000</v>
      </c>
      <c r="C497">
        <f t="shared" si="37"/>
        <v>3444890000</v>
      </c>
      <c r="D497" t="str">
        <f t="shared" si="38"/>
        <v>False</v>
      </c>
      <c r="E497">
        <f t="shared" si="39"/>
        <v>538</v>
      </c>
    </row>
    <row r="498" spans="1:5" x14ac:dyDescent="0.25">
      <c r="A498">
        <f t="shared" si="35"/>
        <v>4180580000</v>
      </c>
      <c r="B498">
        <f t="shared" si="36"/>
        <v>3708800000</v>
      </c>
      <c r="C498">
        <f t="shared" si="37"/>
        <v>3442985000</v>
      </c>
      <c r="D498" t="str">
        <f t="shared" si="38"/>
        <v>False</v>
      </c>
      <c r="E498">
        <f t="shared" si="39"/>
        <v>537</v>
      </c>
    </row>
    <row r="499" spans="1:5" x14ac:dyDescent="0.25">
      <c r="A499">
        <f t="shared" si="35"/>
        <v>4174240000</v>
      </c>
      <c r="B499">
        <f t="shared" si="36"/>
        <v>3706400000</v>
      </c>
      <c r="C499">
        <f t="shared" si="37"/>
        <v>3441080000</v>
      </c>
      <c r="D499" t="str">
        <f t="shared" si="38"/>
        <v>False</v>
      </c>
      <c r="E499">
        <f t="shared" si="39"/>
        <v>536</v>
      </c>
    </row>
    <row r="500" spans="1:5" x14ac:dyDescent="0.25">
      <c r="A500">
        <f t="shared" si="35"/>
        <v>4167900000</v>
      </c>
      <c r="B500">
        <f t="shared" si="36"/>
        <v>3704000000</v>
      </c>
      <c r="C500">
        <f t="shared" si="37"/>
        <v>3439175000</v>
      </c>
      <c r="D500" t="str">
        <f t="shared" si="38"/>
        <v>False</v>
      </c>
      <c r="E500">
        <f t="shared" si="39"/>
        <v>535</v>
      </c>
    </row>
    <row r="501" spans="1:5" x14ac:dyDescent="0.25">
      <c r="A501">
        <f t="shared" si="35"/>
        <v>4161560000</v>
      </c>
      <c r="B501">
        <f t="shared" si="36"/>
        <v>3701600000</v>
      </c>
      <c r="C501">
        <f t="shared" si="37"/>
        <v>3437270000</v>
      </c>
      <c r="D501" t="str">
        <f t="shared" si="38"/>
        <v>False</v>
      </c>
      <c r="E501">
        <f t="shared" si="39"/>
        <v>534</v>
      </c>
    </row>
    <row r="502" spans="1:5" x14ac:dyDescent="0.25">
      <c r="A502">
        <f t="shared" si="35"/>
        <v>4155220000</v>
      </c>
      <c r="B502">
        <f t="shared" si="36"/>
        <v>3699200000</v>
      </c>
      <c r="C502">
        <f t="shared" si="37"/>
        <v>3435365000</v>
      </c>
      <c r="D502" t="str">
        <f t="shared" si="38"/>
        <v>False</v>
      </c>
      <c r="E502">
        <f t="shared" si="39"/>
        <v>533</v>
      </c>
    </row>
    <row r="503" spans="1:5" x14ac:dyDescent="0.25">
      <c r="A503">
        <f t="shared" si="35"/>
        <v>4148880000</v>
      </c>
      <c r="B503">
        <f t="shared" si="36"/>
        <v>3696800000</v>
      </c>
      <c r="C503">
        <f t="shared" si="37"/>
        <v>3433460000</v>
      </c>
      <c r="D503" t="str">
        <f t="shared" si="38"/>
        <v>False</v>
      </c>
      <c r="E503">
        <f t="shared" si="39"/>
        <v>532</v>
      </c>
    </row>
    <row r="504" spans="1:5" x14ac:dyDescent="0.25">
      <c r="A504">
        <f t="shared" si="35"/>
        <v>4142540000</v>
      </c>
      <c r="B504">
        <f t="shared" si="36"/>
        <v>3694400000</v>
      </c>
      <c r="C504">
        <f t="shared" si="37"/>
        <v>3431555000</v>
      </c>
      <c r="D504" t="str">
        <f t="shared" si="38"/>
        <v>False</v>
      </c>
      <c r="E504">
        <f t="shared" si="39"/>
        <v>531</v>
      </c>
    </row>
    <row r="505" spans="1:5" x14ac:dyDescent="0.25">
      <c r="A505">
        <f t="shared" si="35"/>
        <v>4136200000</v>
      </c>
      <c r="B505">
        <f t="shared" si="36"/>
        <v>3692000000</v>
      </c>
      <c r="C505">
        <f t="shared" si="37"/>
        <v>3429650000</v>
      </c>
      <c r="D505" t="str">
        <f t="shared" si="38"/>
        <v>False</v>
      </c>
      <c r="E505">
        <f t="shared" si="39"/>
        <v>530</v>
      </c>
    </row>
    <row r="506" spans="1:5" x14ac:dyDescent="0.25">
      <c r="A506">
        <f t="shared" si="35"/>
        <v>4129860000</v>
      </c>
      <c r="B506">
        <f t="shared" si="36"/>
        <v>3689600000</v>
      </c>
      <c r="C506">
        <f t="shared" si="37"/>
        <v>3427745000</v>
      </c>
      <c r="D506" t="str">
        <f t="shared" si="38"/>
        <v>False</v>
      </c>
      <c r="E506">
        <f t="shared" si="39"/>
        <v>529</v>
      </c>
    </row>
    <row r="507" spans="1:5" x14ac:dyDescent="0.25">
      <c r="A507">
        <f t="shared" si="35"/>
        <v>4123520000</v>
      </c>
      <c r="B507">
        <f t="shared" si="36"/>
        <v>3687200000</v>
      </c>
      <c r="C507">
        <f t="shared" si="37"/>
        <v>3425840000</v>
      </c>
      <c r="D507" t="str">
        <f t="shared" si="38"/>
        <v>False</v>
      </c>
      <c r="E507">
        <f t="shared" si="39"/>
        <v>528</v>
      </c>
    </row>
    <row r="508" spans="1:5" x14ac:dyDescent="0.25">
      <c r="A508">
        <f t="shared" si="35"/>
        <v>4117180000</v>
      </c>
      <c r="B508">
        <f t="shared" si="36"/>
        <v>3684800000</v>
      </c>
      <c r="C508">
        <f t="shared" si="37"/>
        <v>3423935000</v>
      </c>
      <c r="D508" t="str">
        <f t="shared" si="38"/>
        <v>False</v>
      </c>
      <c r="E508">
        <f t="shared" si="39"/>
        <v>527</v>
      </c>
    </row>
    <row r="509" spans="1:5" x14ac:dyDescent="0.25">
      <c r="A509">
        <f t="shared" si="35"/>
        <v>4110840000</v>
      </c>
      <c r="B509">
        <f t="shared" si="36"/>
        <v>3682400000</v>
      </c>
      <c r="C509">
        <f t="shared" si="37"/>
        <v>3422030000</v>
      </c>
      <c r="D509" t="str">
        <f t="shared" si="38"/>
        <v>False</v>
      </c>
      <c r="E509">
        <f t="shared" si="39"/>
        <v>526</v>
      </c>
    </row>
    <row r="510" spans="1:5" x14ac:dyDescent="0.25">
      <c r="A510">
        <f t="shared" si="35"/>
        <v>4104500000</v>
      </c>
      <c r="B510">
        <f t="shared" si="36"/>
        <v>3680000000</v>
      </c>
      <c r="C510">
        <f t="shared" si="37"/>
        <v>3420125000</v>
      </c>
      <c r="D510" t="str">
        <f t="shared" si="38"/>
        <v>False</v>
      </c>
      <c r="E510">
        <f t="shared" si="39"/>
        <v>525</v>
      </c>
    </row>
    <row r="511" spans="1:5" x14ac:dyDescent="0.25">
      <c r="A511">
        <f t="shared" si="35"/>
        <v>4098160000</v>
      </c>
      <c r="B511">
        <f t="shared" si="36"/>
        <v>3677600000</v>
      </c>
      <c r="C511">
        <f t="shared" si="37"/>
        <v>3418220000</v>
      </c>
      <c r="D511" t="str">
        <f t="shared" si="38"/>
        <v>False</v>
      </c>
      <c r="E511">
        <f t="shared" si="39"/>
        <v>524</v>
      </c>
    </row>
    <row r="512" spans="1:5" x14ac:dyDescent="0.25">
      <c r="A512">
        <f t="shared" si="35"/>
        <v>4091820000</v>
      </c>
      <c r="B512">
        <f t="shared" si="36"/>
        <v>3675200000</v>
      </c>
      <c r="C512">
        <f t="shared" si="37"/>
        <v>3416315000</v>
      </c>
      <c r="D512" t="str">
        <f t="shared" si="38"/>
        <v>False</v>
      </c>
      <c r="E512">
        <f t="shared" si="39"/>
        <v>523</v>
      </c>
    </row>
    <row r="513" spans="1:5" x14ac:dyDescent="0.25">
      <c r="A513">
        <f t="shared" si="35"/>
        <v>4085480000</v>
      </c>
      <c r="B513">
        <f t="shared" si="36"/>
        <v>3672800000</v>
      </c>
      <c r="C513">
        <f t="shared" si="37"/>
        <v>3414410000</v>
      </c>
      <c r="D513" t="str">
        <f t="shared" si="38"/>
        <v>False</v>
      </c>
      <c r="E513">
        <f t="shared" si="39"/>
        <v>522</v>
      </c>
    </row>
    <row r="514" spans="1:5" x14ac:dyDescent="0.25">
      <c r="A514">
        <f t="shared" si="35"/>
        <v>4079140000</v>
      </c>
      <c r="B514">
        <f t="shared" si="36"/>
        <v>3670400000</v>
      </c>
      <c r="C514">
        <f t="shared" si="37"/>
        <v>3412505000</v>
      </c>
      <c r="D514" t="str">
        <f t="shared" si="38"/>
        <v>False</v>
      </c>
      <c r="E514">
        <f t="shared" si="39"/>
        <v>521</v>
      </c>
    </row>
    <row r="515" spans="1:5" x14ac:dyDescent="0.25">
      <c r="A515">
        <f t="shared" si="35"/>
        <v>4072800000</v>
      </c>
      <c r="B515">
        <f t="shared" si="36"/>
        <v>3668000000</v>
      </c>
      <c r="C515">
        <f t="shared" si="37"/>
        <v>3410600000</v>
      </c>
      <c r="D515" t="str">
        <f t="shared" si="38"/>
        <v>False</v>
      </c>
      <c r="E515">
        <f t="shared" si="39"/>
        <v>520</v>
      </c>
    </row>
    <row r="516" spans="1:5" x14ac:dyDescent="0.25">
      <c r="A516">
        <f t="shared" si="35"/>
        <v>4066460000</v>
      </c>
      <c r="B516">
        <f t="shared" si="36"/>
        <v>3665600000</v>
      </c>
      <c r="C516">
        <f t="shared" si="37"/>
        <v>3408695000</v>
      </c>
      <c r="D516" t="str">
        <f t="shared" si="38"/>
        <v>False</v>
      </c>
      <c r="E516">
        <f t="shared" si="39"/>
        <v>519</v>
      </c>
    </row>
    <row r="517" spans="1:5" x14ac:dyDescent="0.25">
      <c r="A517">
        <f t="shared" si="35"/>
        <v>4060120000</v>
      </c>
      <c r="B517">
        <f t="shared" si="36"/>
        <v>3663200000</v>
      </c>
      <c r="C517">
        <f t="shared" si="37"/>
        <v>3406790000</v>
      </c>
      <c r="D517" t="str">
        <f t="shared" si="38"/>
        <v>False</v>
      </c>
      <c r="E517">
        <f t="shared" si="39"/>
        <v>518</v>
      </c>
    </row>
    <row r="518" spans="1:5" x14ac:dyDescent="0.25">
      <c r="A518">
        <f t="shared" si="35"/>
        <v>4053780000</v>
      </c>
      <c r="B518">
        <f t="shared" si="36"/>
        <v>3660800000</v>
      </c>
      <c r="C518">
        <f t="shared" si="37"/>
        <v>3404885000</v>
      </c>
      <c r="D518" t="str">
        <f t="shared" si="38"/>
        <v>False</v>
      </c>
      <c r="E518">
        <f t="shared" si="39"/>
        <v>517</v>
      </c>
    </row>
    <row r="519" spans="1:5" x14ac:dyDescent="0.25">
      <c r="A519">
        <f t="shared" si="35"/>
        <v>4047440000</v>
      </c>
      <c r="B519">
        <f t="shared" si="36"/>
        <v>3658400000</v>
      </c>
      <c r="C519">
        <f t="shared" si="37"/>
        <v>3402980000</v>
      </c>
      <c r="D519" t="str">
        <f t="shared" si="38"/>
        <v>False</v>
      </c>
      <c r="E519">
        <f t="shared" si="39"/>
        <v>516</v>
      </c>
    </row>
    <row r="520" spans="1:5" x14ac:dyDescent="0.25">
      <c r="A520">
        <f t="shared" si="35"/>
        <v>4041100000</v>
      </c>
      <c r="B520">
        <f t="shared" si="36"/>
        <v>3656000000</v>
      </c>
      <c r="C520">
        <f t="shared" si="37"/>
        <v>3401075000</v>
      </c>
      <c r="D520" t="str">
        <f t="shared" si="38"/>
        <v>False</v>
      </c>
      <c r="E520">
        <f t="shared" si="39"/>
        <v>515</v>
      </c>
    </row>
    <row r="521" spans="1:5" x14ac:dyDescent="0.25">
      <c r="A521">
        <f t="shared" si="35"/>
        <v>4034760000</v>
      </c>
      <c r="B521">
        <f t="shared" si="36"/>
        <v>3653600000</v>
      </c>
      <c r="C521">
        <f t="shared" si="37"/>
        <v>3399170000</v>
      </c>
      <c r="D521" t="str">
        <f t="shared" si="38"/>
        <v>False</v>
      </c>
      <c r="E521">
        <f t="shared" si="39"/>
        <v>514</v>
      </c>
    </row>
    <row r="522" spans="1:5" x14ac:dyDescent="0.25">
      <c r="A522">
        <f t="shared" si="35"/>
        <v>4028420000</v>
      </c>
      <c r="B522">
        <f t="shared" si="36"/>
        <v>3651200000</v>
      </c>
      <c r="C522">
        <f t="shared" si="37"/>
        <v>3397265000</v>
      </c>
      <c r="D522" t="str">
        <f t="shared" si="38"/>
        <v>False</v>
      </c>
      <c r="E522">
        <f t="shared" si="39"/>
        <v>513</v>
      </c>
    </row>
    <row r="523" spans="1:5" x14ac:dyDescent="0.25">
      <c r="A523">
        <f t="shared" si="35"/>
        <v>4022080000</v>
      </c>
      <c r="B523">
        <f t="shared" si="36"/>
        <v>3648800000</v>
      </c>
      <c r="C523">
        <f t="shared" si="37"/>
        <v>3395360000</v>
      </c>
      <c r="D523" t="str">
        <f t="shared" si="38"/>
        <v>False</v>
      </c>
      <c r="E523">
        <f t="shared" si="39"/>
        <v>512</v>
      </c>
    </row>
    <row r="524" spans="1:5" x14ac:dyDescent="0.25">
      <c r="A524">
        <f t="shared" si="35"/>
        <v>4015740000</v>
      </c>
      <c r="B524">
        <f t="shared" si="36"/>
        <v>3646400000</v>
      </c>
      <c r="C524">
        <f t="shared" si="37"/>
        <v>3393455000</v>
      </c>
      <c r="D524" t="str">
        <f t="shared" si="38"/>
        <v>False</v>
      </c>
      <c r="E524">
        <f t="shared" si="39"/>
        <v>511</v>
      </c>
    </row>
    <row r="525" spans="1:5" x14ac:dyDescent="0.25">
      <c r="A525">
        <f t="shared" si="35"/>
        <v>4009400000</v>
      </c>
      <c r="B525">
        <f t="shared" si="36"/>
        <v>3644000000</v>
      </c>
      <c r="C525">
        <f t="shared" si="37"/>
        <v>3391550000</v>
      </c>
      <c r="D525" t="str">
        <f t="shared" si="38"/>
        <v>False</v>
      </c>
      <c r="E525">
        <f t="shared" si="39"/>
        <v>510</v>
      </c>
    </row>
    <row r="526" spans="1:5" x14ac:dyDescent="0.25">
      <c r="A526">
        <f t="shared" si="35"/>
        <v>4003060000</v>
      </c>
      <c r="B526">
        <f t="shared" si="36"/>
        <v>3641600000</v>
      </c>
      <c r="C526">
        <f t="shared" si="37"/>
        <v>3389645000</v>
      </c>
      <c r="D526" t="str">
        <f t="shared" si="38"/>
        <v>False</v>
      </c>
      <c r="E526">
        <f t="shared" si="39"/>
        <v>509</v>
      </c>
    </row>
    <row r="527" spans="1:5" x14ac:dyDescent="0.25">
      <c r="A527">
        <f t="shared" si="35"/>
        <v>3996720000</v>
      </c>
      <c r="B527">
        <f t="shared" si="36"/>
        <v>3639200000</v>
      </c>
      <c r="C527">
        <f t="shared" si="37"/>
        <v>3387740000</v>
      </c>
      <c r="D527" t="str">
        <f t="shared" si="38"/>
        <v>False</v>
      </c>
      <c r="E527">
        <f t="shared" si="39"/>
        <v>508</v>
      </c>
    </row>
    <row r="528" spans="1:5" x14ac:dyDescent="0.25">
      <c r="A528">
        <f t="shared" si="35"/>
        <v>3990380000</v>
      </c>
      <c r="B528">
        <f t="shared" si="36"/>
        <v>3636800000</v>
      </c>
      <c r="C528">
        <f t="shared" si="37"/>
        <v>3385835000</v>
      </c>
      <c r="D528" t="str">
        <f t="shared" si="38"/>
        <v>False</v>
      </c>
      <c r="E528">
        <f t="shared" si="39"/>
        <v>507</v>
      </c>
    </row>
    <row r="529" spans="1:5" x14ac:dyDescent="0.25">
      <c r="A529">
        <f t="shared" si="35"/>
        <v>3984040000</v>
      </c>
      <c r="B529">
        <f t="shared" si="36"/>
        <v>3634400000</v>
      </c>
      <c r="C529">
        <f t="shared" si="37"/>
        <v>3383930000</v>
      </c>
      <c r="D529" t="str">
        <f t="shared" si="38"/>
        <v>False</v>
      </c>
      <c r="E529">
        <f t="shared" si="39"/>
        <v>506</v>
      </c>
    </row>
    <row r="530" spans="1:5" x14ac:dyDescent="0.25">
      <c r="A530">
        <f t="shared" si="35"/>
        <v>3977700000</v>
      </c>
      <c r="B530">
        <f t="shared" si="36"/>
        <v>3632000000</v>
      </c>
      <c r="C530">
        <f t="shared" si="37"/>
        <v>3382025000</v>
      </c>
      <c r="D530" t="str">
        <f t="shared" si="38"/>
        <v>False</v>
      </c>
      <c r="E530">
        <f t="shared" si="39"/>
        <v>505</v>
      </c>
    </row>
    <row r="531" spans="1:5" x14ac:dyDescent="0.25">
      <c r="A531">
        <f t="shared" si="35"/>
        <v>3971360000</v>
      </c>
      <c r="B531">
        <f t="shared" si="36"/>
        <v>3629600000</v>
      </c>
      <c r="C531">
        <f t="shared" si="37"/>
        <v>3380120000</v>
      </c>
      <c r="D531" t="str">
        <f t="shared" si="38"/>
        <v>False</v>
      </c>
      <c r="E531">
        <f t="shared" si="39"/>
        <v>504</v>
      </c>
    </row>
    <row r="532" spans="1:5" x14ac:dyDescent="0.25">
      <c r="A532">
        <f t="shared" si="35"/>
        <v>3965020000</v>
      </c>
      <c r="B532">
        <f t="shared" si="36"/>
        <v>3627200000</v>
      </c>
      <c r="C532">
        <f t="shared" si="37"/>
        <v>3378215000</v>
      </c>
      <c r="D532" t="str">
        <f t="shared" si="38"/>
        <v>False</v>
      </c>
      <c r="E532">
        <f t="shared" si="39"/>
        <v>503</v>
      </c>
    </row>
    <row r="533" spans="1:5" x14ac:dyDescent="0.25">
      <c r="A533">
        <f t="shared" si="35"/>
        <v>3958680000</v>
      </c>
      <c r="B533">
        <f t="shared" si="36"/>
        <v>3624800000</v>
      </c>
      <c r="C533">
        <f t="shared" si="37"/>
        <v>3376310000</v>
      </c>
      <c r="D533" t="str">
        <f t="shared" si="38"/>
        <v>False</v>
      </c>
      <c r="E533">
        <f t="shared" si="39"/>
        <v>502</v>
      </c>
    </row>
    <row r="534" spans="1:5" x14ac:dyDescent="0.25">
      <c r="A534">
        <f t="shared" si="35"/>
        <v>3952340000</v>
      </c>
      <c r="B534">
        <f t="shared" si="36"/>
        <v>3622400000</v>
      </c>
      <c r="C534">
        <f t="shared" si="37"/>
        <v>3374405000</v>
      </c>
      <c r="D534" t="str">
        <f t="shared" si="38"/>
        <v>False</v>
      </c>
      <c r="E534">
        <f t="shared" si="39"/>
        <v>501</v>
      </c>
    </row>
    <row r="535" spans="1:5" x14ac:dyDescent="0.25">
      <c r="A535">
        <f t="shared" si="35"/>
        <v>3946000000</v>
      </c>
      <c r="B535">
        <f t="shared" si="36"/>
        <v>3620000000</v>
      </c>
      <c r="C535">
        <f t="shared" si="37"/>
        <v>3372500000</v>
      </c>
      <c r="D535" t="str">
        <f t="shared" si="38"/>
        <v>False</v>
      </c>
      <c r="E535">
        <f t="shared" si="39"/>
        <v>500</v>
      </c>
    </row>
    <row r="536" spans="1:5" x14ac:dyDescent="0.25">
      <c r="A536">
        <f t="shared" si="35"/>
        <v>3939660000</v>
      </c>
      <c r="B536">
        <f t="shared" si="36"/>
        <v>3617600000</v>
      </c>
      <c r="C536">
        <f t="shared" si="37"/>
        <v>3370595000</v>
      </c>
      <c r="D536" t="str">
        <f t="shared" si="38"/>
        <v>False</v>
      </c>
      <c r="E536">
        <f t="shared" si="39"/>
        <v>499</v>
      </c>
    </row>
    <row r="537" spans="1:5" x14ac:dyDescent="0.25">
      <c r="A537">
        <f t="shared" si="35"/>
        <v>3933320000</v>
      </c>
      <c r="B537">
        <f t="shared" si="36"/>
        <v>3615200000</v>
      </c>
      <c r="C537">
        <f t="shared" si="37"/>
        <v>3368690000</v>
      </c>
      <c r="D537" t="str">
        <f t="shared" si="38"/>
        <v>False</v>
      </c>
      <c r="E537">
        <f t="shared" si="39"/>
        <v>498</v>
      </c>
    </row>
    <row r="538" spans="1:5" x14ac:dyDescent="0.25">
      <c r="A538">
        <f t="shared" si="35"/>
        <v>3926980000</v>
      </c>
      <c r="B538">
        <f t="shared" si="36"/>
        <v>3612800000</v>
      </c>
      <c r="C538">
        <f t="shared" si="37"/>
        <v>3366785000</v>
      </c>
      <c r="D538" t="str">
        <f t="shared" si="38"/>
        <v>False</v>
      </c>
      <c r="E538">
        <f t="shared" si="39"/>
        <v>497</v>
      </c>
    </row>
    <row r="539" spans="1:5" x14ac:dyDescent="0.25">
      <c r="A539">
        <f t="shared" si="35"/>
        <v>3920640000</v>
      </c>
      <c r="B539">
        <f t="shared" si="36"/>
        <v>3610400000</v>
      </c>
      <c r="C539">
        <f t="shared" si="37"/>
        <v>3364880000</v>
      </c>
      <c r="D539" t="str">
        <f t="shared" si="38"/>
        <v>False</v>
      </c>
      <c r="E539">
        <f t="shared" si="39"/>
        <v>496</v>
      </c>
    </row>
    <row r="540" spans="1:5" x14ac:dyDescent="0.25">
      <c r="A540">
        <f t="shared" si="35"/>
        <v>3914300000</v>
      </c>
      <c r="B540">
        <f t="shared" si="36"/>
        <v>3608000000</v>
      </c>
      <c r="C540">
        <f t="shared" si="37"/>
        <v>3362975000</v>
      </c>
      <c r="D540" t="str">
        <f t="shared" si="38"/>
        <v>False</v>
      </c>
      <c r="E540">
        <f t="shared" si="39"/>
        <v>495</v>
      </c>
    </row>
    <row r="541" spans="1:5" x14ac:dyDescent="0.25">
      <c r="A541">
        <f t="shared" si="35"/>
        <v>3907960000</v>
      </c>
      <c r="B541">
        <f t="shared" si="36"/>
        <v>3605600000</v>
      </c>
      <c r="C541">
        <f t="shared" si="37"/>
        <v>3361070000</v>
      </c>
      <c r="D541" t="str">
        <f t="shared" si="38"/>
        <v>False</v>
      </c>
      <c r="E541">
        <f t="shared" si="39"/>
        <v>494</v>
      </c>
    </row>
    <row r="542" spans="1:5" x14ac:dyDescent="0.25">
      <c r="A542">
        <f t="shared" si="35"/>
        <v>3901620000</v>
      </c>
      <c r="B542">
        <f t="shared" si="36"/>
        <v>3603200000</v>
      </c>
      <c r="C542">
        <f t="shared" si="37"/>
        <v>3359165000</v>
      </c>
      <c r="D542" t="str">
        <f t="shared" si="38"/>
        <v>False</v>
      </c>
      <c r="E542">
        <f t="shared" si="39"/>
        <v>493</v>
      </c>
    </row>
    <row r="543" spans="1:5" x14ac:dyDescent="0.25">
      <c r="A543">
        <f t="shared" si="35"/>
        <v>3895280000</v>
      </c>
      <c r="B543">
        <f t="shared" si="36"/>
        <v>3600800000</v>
      </c>
      <c r="C543">
        <f t="shared" si="37"/>
        <v>3357260000</v>
      </c>
      <c r="D543" t="str">
        <f t="shared" si="38"/>
        <v>False</v>
      </c>
      <c r="E543">
        <f t="shared" si="39"/>
        <v>492</v>
      </c>
    </row>
    <row r="544" spans="1:5" x14ac:dyDescent="0.25">
      <c r="A544">
        <f t="shared" si="35"/>
        <v>3888940000</v>
      </c>
      <c r="B544">
        <f t="shared" si="36"/>
        <v>3598400000</v>
      </c>
      <c r="C544">
        <f t="shared" si="37"/>
        <v>3355355000</v>
      </c>
      <c r="D544" t="str">
        <f t="shared" si="38"/>
        <v>False</v>
      </c>
      <c r="E544">
        <f t="shared" si="39"/>
        <v>491</v>
      </c>
    </row>
    <row r="545" spans="1:5" x14ac:dyDescent="0.25">
      <c r="A545">
        <f t="shared" si="35"/>
        <v>3882600000</v>
      </c>
      <c r="B545">
        <f t="shared" si="36"/>
        <v>3596000000</v>
      </c>
      <c r="C545">
        <f t="shared" si="37"/>
        <v>3353450000</v>
      </c>
      <c r="D545" t="str">
        <f t="shared" si="38"/>
        <v>False</v>
      </c>
      <c r="E545">
        <f t="shared" si="39"/>
        <v>490</v>
      </c>
    </row>
    <row r="546" spans="1:5" x14ac:dyDescent="0.25">
      <c r="A546">
        <f t="shared" si="35"/>
        <v>3876260000</v>
      </c>
      <c r="B546">
        <f t="shared" si="36"/>
        <v>3593600000</v>
      </c>
      <c r="C546">
        <f t="shared" si="37"/>
        <v>3351545000</v>
      </c>
      <c r="D546" t="str">
        <f t="shared" si="38"/>
        <v>False</v>
      </c>
      <c r="E546">
        <f t="shared" si="39"/>
        <v>489</v>
      </c>
    </row>
    <row r="547" spans="1:5" x14ac:dyDescent="0.25">
      <c r="A547">
        <f t="shared" ref="A547:A610" si="40">($B$13*$B$33*E547)+($B$14*$B$33*2)</f>
        <v>3869920000</v>
      </c>
      <c r="B547">
        <f t="shared" ref="B547:B610" si="41">($C$13*$B$33*E547)+($C$14*$B$33*2)</f>
        <v>3591200000</v>
      </c>
      <c r="C547">
        <f t="shared" ref="C547:C610" si="42">($D$13*$B$33*E547*0.9)+($C$13*$B$33*E547*0.1)+($D$14*$B$33*2)</f>
        <v>3349640000</v>
      </c>
      <c r="D547" t="str">
        <f t="shared" si="38"/>
        <v>False</v>
      </c>
      <c r="E547">
        <f t="shared" si="39"/>
        <v>488</v>
      </c>
    </row>
    <row r="548" spans="1:5" x14ac:dyDescent="0.25">
      <c r="A548">
        <f t="shared" si="40"/>
        <v>3863580000</v>
      </c>
      <c r="B548">
        <f t="shared" si="41"/>
        <v>3588800000</v>
      </c>
      <c r="C548">
        <f t="shared" si="42"/>
        <v>3347735000</v>
      </c>
      <c r="D548" t="str">
        <f t="shared" ref="D548:D611" si="43">IF(C548&gt;A548,"True","False")</f>
        <v>False</v>
      </c>
      <c r="E548">
        <f t="shared" si="39"/>
        <v>487</v>
      </c>
    </row>
    <row r="549" spans="1:5" x14ac:dyDescent="0.25">
      <c r="A549">
        <f t="shared" si="40"/>
        <v>3857240000</v>
      </c>
      <c r="B549">
        <f t="shared" si="41"/>
        <v>3586400000</v>
      </c>
      <c r="C549">
        <f t="shared" si="42"/>
        <v>3345830000</v>
      </c>
      <c r="D549" t="str">
        <f t="shared" si="43"/>
        <v>False</v>
      </c>
      <c r="E549">
        <f t="shared" ref="E549:E612" si="44">E548-1</f>
        <v>486</v>
      </c>
    </row>
    <row r="550" spans="1:5" x14ac:dyDescent="0.25">
      <c r="A550">
        <f t="shared" si="40"/>
        <v>3850900000</v>
      </c>
      <c r="B550">
        <f t="shared" si="41"/>
        <v>3584000000</v>
      </c>
      <c r="C550">
        <f t="shared" si="42"/>
        <v>3343925000</v>
      </c>
      <c r="D550" t="str">
        <f t="shared" si="43"/>
        <v>False</v>
      </c>
      <c r="E550">
        <f t="shared" si="44"/>
        <v>485</v>
      </c>
    </row>
    <row r="551" spans="1:5" x14ac:dyDescent="0.25">
      <c r="A551">
        <f t="shared" si="40"/>
        <v>3844560000</v>
      </c>
      <c r="B551">
        <f t="shared" si="41"/>
        <v>3581600000</v>
      </c>
      <c r="C551">
        <f t="shared" si="42"/>
        <v>3342020000</v>
      </c>
      <c r="D551" t="str">
        <f t="shared" si="43"/>
        <v>False</v>
      </c>
      <c r="E551">
        <f t="shared" si="44"/>
        <v>484</v>
      </c>
    </row>
    <row r="552" spans="1:5" x14ac:dyDescent="0.25">
      <c r="A552">
        <f t="shared" si="40"/>
        <v>3838220000</v>
      </c>
      <c r="B552">
        <f t="shared" si="41"/>
        <v>3579200000</v>
      </c>
      <c r="C552">
        <f t="shared" si="42"/>
        <v>3340115000</v>
      </c>
      <c r="D552" t="str">
        <f t="shared" si="43"/>
        <v>False</v>
      </c>
      <c r="E552">
        <f t="shared" si="44"/>
        <v>483</v>
      </c>
    </row>
    <row r="553" spans="1:5" x14ac:dyDescent="0.25">
      <c r="A553">
        <f t="shared" si="40"/>
        <v>3831880000</v>
      </c>
      <c r="B553">
        <f t="shared" si="41"/>
        <v>3576800000</v>
      </c>
      <c r="C553">
        <f t="shared" si="42"/>
        <v>3338210000</v>
      </c>
      <c r="D553" t="str">
        <f t="shared" si="43"/>
        <v>False</v>
      </c>
      <c r="E553">
        <f t="shared" si="44"/>
        <v>482</v>
      </c>
    </row>
    <row r="554" spans="1:5" x14ac:dyDescent="0.25">
      <c r="A554">
        <f t="shared" si="40"/>
        <v>3825540000</v>
      </c>
      <c r="B554">
        <f t="shared" si="41"/>
        <v>3574400000</v>
      </c>
      <c r="C554">
        <f t="shared" si="42"/>
        <v>3336305000</v>
      </c>
      <c r="D554" t="str">
        <f t="shared" si="43"/>
        <v>False</v>
      </c>
      <c r="E554">
        <f t="shared" si="44"/>
        <v>481</v>
      </c>
    </row>
    <row r="555" spans="1:5" x14ac:dyDescent="0.25">
      <c r="A555">
        <f t="shared" si="40"/>
        <v>3819200000</v>
      </c>
      <c r="B555">
        <f t="shared" si="41"/>
        <v>3572000000</v>
      </c>
      <c r="C555">
        <f t="shared" si="42"/>
        <v>3334400000</v>
      </c>
      <c r="D555" t="str">
        <f t="shared" si="43"/>
        <v>False</v>
      </c>
      <c r="E555">
        <f t="shared" si="44"/>
        <v>480</v>
      </c>
    </row>
    <row r="556" spans="1:5" x14ac:dyDescent="0.25">
      <c r="A556">
        <f t="shared" si="40"/>
        <v>3812860000</v>
      </c>
      <c r="B556">
        <f t="shared" si="41"/>
        <v>3569600000</v>
      </c>
      <c r="C556">
        <f t="shared" si="42"/>
        <v>3332495000</v>
      </c>
      <c r="D556" t="str">
        <f t="shared" si="43"/>
        <v>False</v>
      </c>
      <c r="E556">
        <f t="shared" si="44"/>
        <v>479</v>
      </c>
    </row>
    <row r="557" spans="1:5" x14ac:dyDescent="0.25">
      <c r="A557">
        <f t="shared" si="40"/>
        <v>3806520000</v>
      </c>
      <c r="B557">
        <f t="shared" si="41"/>
        <v>3567200000</v>
      </c>
      <c r="C557">
        <f t="shared" si="42"/>
        <v>3330590000</v>
      </c>
      <c r="D557" t="str">
        <f t="shared" si="43"/>
        <v>False</v>
      </c>
      <c r="E557">
        <f t="shared" si="44"/>
        <v>478</v>
      </c>
    </row>
    <row r="558" spans="1:5" x14ac:dyDescent="0.25">
      <c r="A558">
        <f t="shared" si="40"/>
        <v>3800180000</v>
      </c>
      <c r="B558">
        <f t="shared" si="41"/>
        <v>3564800000</v>
      </c>
      <c r="C558">
        <f t="shared" si="42"/>
        <v>3328685000</v>
      </c>
      <c r="D558" t="str">
        <f t="shared" si="43"/>
        <v>False</v>
      </c>
      <c r="E558">
        <f t="shared" si="44"/>
        <v>477</v>
      </c>
    </row>
    <row r="559" spans="1:5" x14ac:dyDescent="0.25">
      <c r="A559">
        <f t="shared" si="40"/>
        <v>3793840000</v>
      </c>
      <c r="B559">
        <f t="shared" si="41"/>
        <v>3562400000</v>
      </c>
      <c r="C559">
        <f t="shared" si="42"/>
        <v>3326780000</v>
      </c>
      <c r="D559" t="str">
        <f t="shared" si="43"/>
        <v>False</v>
      </c>
      <c r="E559">
        <f t="shared" si="44"/>
        <v>476</v>
      </c>
    </row>
    <row r="560" spans="1:5" x14ac:dyDescent="0.25">
      <c r="A560">
        <f t="shared" si="40"/>
        <v>3787500000</v>
      </c>
      <c r="B560">
        <f t="shared" si="41"/>
        <v>3560000000</v>
      </c>
      <c r="C560">
        <f t="shared" si="42"/>
        <v>3324875000</v>
      </c>
      <c r="D560" t="str">
        <f t="shared" si="43"/>
        <v>False</v>
      </c>
      <c r="E560">
        <f t="shared" si="44"/>
        <v>475</v>
      </c>
    </row>
    <row r="561" spans="1:5" x14ac:dyDescent="0.25">
      <c r="A561">
        <f t="shared" si="40"/>
        <v>3781160000</v>
      </c>
      <c r="B561">
        <f t="shared" si="41"/>
        <v>3557600000</v>
      </c>
      <c r="C561">
        <f t="shared" si="42"/>
        <v>3322970000</v>
      </c>
      <c r="D561" t="str">
        <f t="shared" si="43"/>
        <v>False</v>
      </c>
      <c r="E561">
        <f t="shared" si="44"/>
        <v>474</v>
      </c>
    </row>
    <row r="562" spans="1:5" x14ac:dyDescent="0.25">
      <c r="A562">
        <f t="shared" si="40"/>
        <v>3774820000</v>
      </c>
      <c r="B562">
        <f t="shared" si="41"/>
        <v>3555200000</v>
      </c>
      <c r="C562">
        <f t="shared" si="42"/>
        <v>3321065000</v>
      </c>
      <c r="D562" t="str">
        <f t="shared" si="43"/>
        <v>False</v>
      </c>
      <c r="E562">
        <f t="shared" si="44"/>
        <v>473</v>
      </c>
    </row>
    <row r="563" spans="1:5" x14ac:dyDescent="0.25">
      <c r="A563">
        <f t="shared" si="40"/>
        <v>3768480000</v>
      </c>
      <c r="B563">
        <f t="shared" si="41"/>
        <v>3552800000</v>
      </c>
      <c r="C563">
        <f t="shared" si="42"/>
        <v>3319160000</v>
      </c>
      <c r="D563" t="str">
        <f t="shared" si="43"/>
        <v>False</v>
      </c>
      <c r="E563">
        <f t="shared" si="44"/>
        <v>472</v>
      </c>
    </row>
    <row r="564" spans="1:5" x14ac:dyDescent="0.25">
      <c r="A564">
        <f t="shared" si="40"/>
        <v>3762140000</v>
      </c>
      <c r="B564">
        <f t="shared" si="41"/>
        <v>3550400000</v>
      </c>
      <c r="C564">
        <f t="shared" si="42"/>
        <v>3317255000</v>
      </c>
      <c r="D564" t="str">
        <f t="shared" si="43"/>
        <v>False</v>
      </c>
      <c r="E564">
        <f t="shared" si="44"/>
        <v>471</v>
      </c>
    </row>
    <row r="565" spans="1:5" x14ac:dyDescent="0.25">
      <c r="A565">
        <f t="shared" si="40"/>
        <v>3755800000</v>
      </c>
      <c r="B565">
        <f t="shared" si="41"/>
        <v>3548000000</v>
      </c>
      <c r="C565">
        <f t="shared" si="42"/>
        <v>3315350000</v>
      </c>
      <c r="D565" t="str">
        <f t="shared" si="43"/>
        <v>False</v>
      </c>
      <c r="E565">
        <f t="shared" si="44"/>
        <v>470</v>
      </c>
    </row>
    <row r="566" spans="1:5" x14ac:dyDescent="0.25">
      <c r="A566">
        <f t="shared" si="40"/>
        <v>3749460000</v>
      </c>
      <c r="B566">
        <f t="shared" si="41"/>
        <v>3545600000</v>
      </c>
      <c r="C566">
        <f t="shared" si="42"/>
        <v>3313445000</v>
      </c>
      <c r="D566" t="str">
        <f t="shared" si="43"/>
        <v>False</v>
      </c>
      <c r="E566">
        <f t="shared" si="44"/>
        <v>469</v>
      </c>
    </row>
    <row r="567" spans="1:5" x14ac:dyDescent="0.25">
      <c r="A567">
        <f t="shared" si="40"/>
        <v>3743120000</v>
      </c>
      <c r="B567">
        <f t="shared" si="41"/>
        <v>3543200000</v>
      </c>
      <c r="C567">
        <f t="shared" si="42"/>
        <v>3311540000</v>
      </c>
      <c r="D567" t="str">
        <f t="shared" si="43"/>
        <v>False</v>
      </c>
      <c r="E567">
        <f t="shared" si="44"/>
        <v>468</v>
      </c>
    </row>
    <row r="568" spans="1:5" x14ac:dyDescent="0.25">
      <c r="A568">
        <f t="shared" si="40"/>
        <v>3736780000</v>
      </c>
      <c r="B568">
        <f t="shared" si="41"/>
        <v>3540800000</v>
      </c>
      <c r="C568">
        <f t="shared" si="42"/>
        <v>3309635000</v>
      </c>
      <c r="D568" t="str">
        <f t="shared" si="43"/>
        <v>False</v>
      </c>
      <c r="E568">
        <f t="shared" si="44"/>
        <v>467</v>
      </c>
    </row>
    <row r="569" spans="1:5" x14ac:dyDescent="0.25">
      <c r="A569">
        <f t="shared" si="40"/>
        <v>3730440000</v>
      </c>
      <c r="B569">
        <f t="shared" si="41"/>
        <v>3538400000</v>
      </c>
      <c r="C569">
        <f t="shared" si="42"/>
        <v>3307730000</v>
      </c>
      <c r="D569" t="str">
        <f t="shared" si="43"/>
        <v>False</v>
      </c>
      <c r="E569">
        <f t="shared" si="44"/>
        <v>466</v>
      </c>
    </row>
    <row r="570" spans="1:5" x14ac:dyDescent="0.25">
      <c r="A570">
        <f t="shared" si="40"/>
        <v>3724100000</v>
      </c>
      <c r="B570">
        <f t="shared" si="41"/>
        <v>3536000000</v>
      </c>
      <c r="C570">
        <f t="shared" si="42"/>
        <v>3305825000</v>
      </c>
      <c r="D570" t="str">
        <f t="shared" si="43"/>
        <v>False</v>
      </c>
      <c r="E570">
        <f t="shared" si="44"/>
        <v>465</v>
      </c>
    </row>
    <row r="571" spans="1:5" x14ac:dyDescent="0.25">
      <c r="A571">
        <f t="shared" si="40"/>
        <v>3717760000</v>
      </c>
      <c r="B571">
        <f t="shared" si="41"/>
        <v>3533600000</v>
      </c>
      <c r="C571">
        <f t="shared" si="42"/>
        <v>3303920000</v>
      </c>
      <c r="D571" t="str">
        <f t="shared" si="43"/>
        <v>False</v>
      </c>
      <c r="E571">
        <f t="shared" si="44"/>
        <v>464</v>
      </c>
    </row>
    <row r="572" spans="1:5" x14ac:dyDescent="0.25">
      <c r="A572">
        <f t="shared" si="40"/>
        <v>3711420000</v>
      </c>
      <c r="B572">
        <f t="shared" si="41"/>
        <v>3531200000</v>
      </c>
      <c r="C572">
        <f t="shared" si="42"/>
        <v>3302015000</v>
      </c>
      <c r="D572" t="str">
        <f t="shared" si="43"/>
        <v>False</v>
      </c>
      <c r="E572">
        <f t="shared" si="44"/>
        <v>463</v>
      </c>
    </row>
    <row r="573" spans="1:5" x14ac:dyDescent="0.25">
      <c r="A573">
        <f t="shared" si="40"/>
        <v>3705080000</v>
      </c>
      <c r="B573">
        <f t="shared" si="41"/>
        <v>3528800000</v>
      </c>
      <c r="C573">
        <f t="shared" si="42"/>
        <v>3300110000</v>
      </c>
      <c r="D573" t="str">
        <f t="shared" si="43"/>
        <v>False</v>
      </c>
      <c r="E573">
        <f t="shared" si="44"/>
        <v>462</v>
      </c>
    </row>
    <row r="574" spans="1:5" x14ac:dyDescent="0.25">
      <c r="A574">
        <f t="shared" si="40"/>
        <v>3698740000</v>
      </c>
      <c r="B574">
        <f t="shared" si="41"/>
        <v>3526400000</v>
      </c>
      <c r="C574">
        <f t="shared" si="42"/>
        <v>3298205000</v>
      </c>
      <c r="D574" t="str">
        <f t="shared" si="43"/>
        <v>False</v>
      </c>
      <c r="E574">
        <f t="shared" si="44"/>
        <v>461</v>
      </c>
    </row>
    <row r="575" spans="1:5" x14ac:dyDescent="0.25">
      <c r="A575">
        <f t="shared" si="40"/>
        <v>3692400000</v>
      </c>
      <c r="B575">
        <f t="shared" si="41"/>
        <v>3524000000</v>
      </c>
      <c r="C575">
        <f t="shared" si="42"/>
        <v>3296300000</v>
      </c>
      <c r="D575" t="str">
        <f t="shared" si="43"/>
        <v>False</v>
      </c>
      <c r="E575">
        <f t="shared" si="44"/>
        <v>460</v>
      </c>
    </row>
    <row r="576" spans="1:5" x14ac:dyDescent="0.25">
      <c r="A576">
        <f t="shared" si="40"/>
        <v>3686060000</v>
      </c>
      <c r="B576">
        <f t="shared" si="41"/>
        <v>3521600000</v>
      </c>
      <c r="C576">
        <f t="shared" si="42"/>
        <v>3294395000</v>
      </c>
      <c r="D576" t="str">
        <f t="shared" si="43"/>
        <v>False</v>
      </c>
      <c r="E576">
        <f t="shared" si="44"/>
        <v>459</v>
      </c>
    </row>
    <row r="577" spans="1:5" x14ac:dyDescent="0.25">
      <c r="A577">
        <f t="shared" si="40"/>
        <v>3679720000</v>
      </c>
      <c r="B577">
        <f t="shared" si="41"/>
        <v>3519200000</v>
      </c>
      <c r="C577">
        <f t="shared" si="42"/>
        <v>3292490000</v>
      </c>
      <c r="D577" t="str">
        <f t="shared" si="43"/>
        <v>False</v>
      </c>
      <c r="E577">
        <f t="shared" si="44"/>
        <v>458</v>
      </c>
    </row>
    <row r="578" spans="1:5" x14ac:dyDescent="0.25">
      <c r="A578">
        <f t="shared" si="40"/>
        <v>3673380000</v>
      </c>
      <c r="B578">
        <f t="shared" si="41"/>
        <v>3516800000</v>
      </c>
      <c r="C578">
        <f t="shared" si="42"/>
        <v>3290585000</v>
      </c>
      <c r="D578" t="str">
        <f t="shared" si="43"/>
        <v>False</v>
      </c>
      <c r="E578">
        <f t="shared" si="44"/>
        <v>457</v>
      </c>
    </row>
    <row r="579" spans="1:5" x14ac:dyDescent="0.25">
      <c r="A579">
        <f t="shared" si="40"/>
        <v>3667040000</v>
      </c>
      <c r="B579">
        <f t="shared" si="41"/>
        <v>3514400000</v>
      </c>
      <c r="C579">
        <f t="shared" si="42"/>
        <v>3288680000</v>
      </c>
      <c r="D579" t="str">
        <f t="shared" si="43"/>
        <v>False</v>
      </c>
      <c r="E579">
        <f t="shared" si="44"/>
        <v>456</v>
      </c>
    </row>
    <row r="580" spans="1:5" x14ac:dyDescent="0.25">
      <c r="A580">
        <f t="shared" si="40"/>
        <v>3660700000</v>
      </c>
      <c r="B580">
        <f t="shared" si="41"/>
        <v>3512000000</v>
      </c>
      <c r="C580">
        <f t="shared" si="42"/>
        <v>3286775000</v>
      </c>
      <c r="D580" t="str">
        <f t="shared" si="43"/>
        <v>False</v>
      </c>
      <c r="E580">
        <f t="shared" si="44"/>
        <v>455</v>
      </c>
    </row>
    <row r="581" spans="1:5" x14ac:dyDescent="0.25">
      <c r="A581">
        <f t="shared" si="40"/>
        <v>3654360000</v>
      </c>
      <c r="B581">
        <f t="shared" si="41"/>
        <v>3509600000</v>
      </c>
      <c r="C581">
        <f t="shared" si="42"/>
        <v>3284870000</v>
      </c>
      <c r="D581" t="str">
        <f t="shared" si="43"/>
        <v>False</v>
      </c>
      <c r="E581">
        <f t="shared" si="44"/>
        <v>454</v>
      </c>
    </row>
    <row r="582" spans="1:5" x14ac:dyDescent="0.25">
      <c r="A582">
        <f t="shared" si="40"/>
        <v>3648020000</v>
      </c>
      <c r="B582">
        <f t="shared" si="41"/>
        <v>3507200000</v>
      </c>
      <c r="C582">
        <f t="shared" si="42"/>
        <v>3282965000</v>
      </c>
      <c r="D582" t="str">
        <f t="shared" si="43"/>
        <v>False</v>
      </c>
      <c r="E582">
        <f t="shared" si="44"/>
        <v>453</v>
      </c>
    </row>
    <row r="583" spans="1:5" x14ac:dyDescent="0.25">
      <c r="A583">
        <f t="shared" si="40"/>
        <v>3641680000</v>
      </c>
      <c r="B583">
        <f t="shared" si="41"/>
        <v>3504800000</v>
      </c>
      <c r="C583">
        <f t="shared" si="42"/>
        <v>3281060000</v>
      </c>
      <c r="D583" t="str">
        <f t="shared" si="43"/>
        <v>False</v>
      </c>
      <c r="E583">
        <f t="shared" si="44"/>
        <v>452</v>
      </c>
    </row>
    <row r="584" spans="1:5" x14ac:dyDescent="0.25">
      <c r="A584">
        <f t="shared" si="40"/>
        <v>3635340000</v>
      </c>
      <c r="B584">
        <f t="shared" si="41"/>
        <v>3502400000</v>
      </c>
      <c r="C584">
        <f t="shared" si="42"/>
        <v>3279155000</v>
      </c>
      <c r="D584" t="str">
        <f t="shared" si="43"/>
        <v>False</v>
      </c>
      <c r="E584">
        <f t="shared" si="44"/>
        <v>451</v>
      </c>
    </row>
    <row r="585" spans="1:5" x14ac:dyDescent="0.25">
      <c r="A585">
        <f t="shared" si="40"/>
        <v>3629000000</v>
      </c>
      <c r="B585">
        <f t="shared" si="41"/>
        <v>3500000000</v>
      </c>
      <c r="C585">
        <f t="shared" si="42"/>
        <v>3277250000</v>
      </c>
      <c r="D585" t="str">
        <f t="shared" si="43"/>
        <v>False</v>
      </c>
      <c r="E585">
        <f t="shared" si="44"/>
        <v>450</v>
      </c>
    </row>
    <row r="586" spans="1:5" x14ac:dyDescent="0.25">
      <c r="A586">
        <f t="shared" si="40"/>
        <v>3622660000</v>
      </c>
      <c r="B586">
        <f t="shared" si="41"/>
        <v>3497600000</v>
      </c>
      <c r="C586">
        <f t="shared" si="42"/>
        <v>3275345000</v>
      </c>
      <c r="D586" t="str">
        <f t="shared" si="43"/>
        <v>False</v>
      </c>
      <c r="E586">
        <f t="shared" si="44"/>
        <v>449</v>
      </c>
    </row>
    <row r="587" spans="1:5" x14ac:dyDescent="0.25">
      <c r="A587">
        <f t="shared" si="40"/>
        <v>3616320000</v>
      </c>
      <c r="B587">
        <f t="shared" si="41"/>
        <v>3495200000</v>
      </c>
      <c r="C587">
        <f t="shared" si="42"/>
        <v>3273440000</v>
      </c>
      <c r="D587" t="str">
        <f t="shared" si="43"/>
        <v>False</v>
      </c>
      <c r="E587">
        <f t="shared" si="44"/>
        <v>448</v>
      </c>
    </row>
    <row r="588" spans="1:5" x14ac:dyDescent="0.25">
      <c r="A588">
        <f t="shared" si="40"/>
        <v>3609980000</v>
      </c>
      <c r="B588">
        <f t="shared" si="41"/>
        <v>3492800000</v>
      </c>
      <c r="C588">
        <f t="shared" si="42"/>
        <v>3271535000</v>
      </c>
      <c r="D588" t="str">
        <f t="shared" si="43"/>
        <v>False</v>
      </c>
      <c r="E588">
        <f t="shared" si="44"/>
        <v>447</v>
      </c>
    </row>
    <row r="589" spans="1:5" x14ac:dyDescent="0.25">
      <c r="A589">
        <f t="shared" si="40"/>
        <v>3603640000</v>
      </c>
      <c r="B589">
        <f t="shared" si="41"/>
        <v>3490400000</v>
      </c>
      <c r="C589">
        <f t="shared" si="42"/>
        <v>3269630000</v>
      </c>
      <c r="D589" t="str">
        <f t="shared" si="43"/>
        <v>False</v>
      </c>
      <c r="E589">
        <f t="shared" si="44"/>
        <v>446</v>
      </c>
    </row>
    <row r="590" spans="1:5" x14ac:dyDescent="0.25">
      <c r="A590">
        <f t="shared" si="40"/>
        <v>3597300000</v>
      </c>
      <c r="B590">
        <f t="shared" si="41"/>
        <v>3488000000</v>
      </c>
      <c r="C590">
        <f t="shared" si="42"/>
        <v>3267725000</v>
      </c>
      <c r="D590" t="str">
        <f t="shared" si="43"/>
        <v>False</v>
      </c>
      <c r="E590">
        <f t="shared" si="44"/>
        <v>445</v>
      </c>
    </row>
    <row r="591" spans="1:5" x14ac:dyDescent="0.25">
      <c r="A591">
        <f t="shared" si="40"/>
        <v>3590960000</v>
      </c>
      <c r="B591">
        <f t="shared" si="41"/>
        <v>3485600000</v>
      </c>
      <c r="C591">
        <f t="shared" si="42"/>
        <v>3265820000</v>
      </c>
      <c r="D591" t="str">
        <f t="shared" si="43"/>
        <v>False</v>
      </c>
      <c r="E591">
        <f t="shared" si="44"/>
        <v>444</v>
      </c>
    </row>
    <row r="592" spans="1:5" x14ac:dyDescent="0.25">
      <c r="A592">
        <f t="shared" si="40"/>
        <v>3584620000</v>
      </c>
      <c r="B592">
        <f t="shared" si="41"/>
        <v>3483200000</v>
      </c>
      <c r="C592">
        <f t="shared" si="42"/>
        <v>3263915000</v>
      </c>
      <c r="D592" t="str">
        <f t="shared" si="43"/>
        <v>False</v>
      </c>
      <c r="E592">
        <f t="shared" si="44"/>
        <v>443</v>
      </c>
    </row>
    <row r="593" spans="1:5" x14ac:dyDescent="0.25">
      <c r="A593">
        <f t="shared" si="40"/>
        <v>3578280000</v>
      </c>
      <c r="B593">
        <f t="shared" si="41"/>
        <v>3480800000</v>
      </c>
      <c r="C593">
        <f t="shared" si="42"/>
        <v>3262010000</v>
      </c>
      <c r="D593" t="str">
        <f t="shared" si="43"/>
        <v>False</v>
      </c>
      <c r="E593">
        <f t="shared" si="44"/>
        <v>442</v>
      </c>
    </row>
    <row r="594" spans="1:5" x14ac:dyDescent="0.25">
      <c r="A594">
        <f t="shared" si="40"/>
        <v>3571940000</v>
      </c>
      <c r="B594">
        <f t="shared" si="41"/>
        <v>3478400000</v>
      </c>
      <c r="C594">
        <f t="shared" si="42"/>
        <v>3260105000</v>
      </c>
      <c r="D594" t="str">
        <f t="shared" si="43"/>
        <v>False</v>
      </c>
      <c r="E594">
        <f t="shared" si="44"/>
        <v>441</v>
      </c>
    </row>
    <row r="595" spans="1:5" x14ac:dyDescent="0.25">
      <c r="A595">
        <f t="shared" si="40"/>
        <v>3565600000</v>
      </c>
      <c r="B595">
        <f t="shared" si="41"/>
        <v>3476000000</v>
      </c>
      <c r="C595">
        <f t="shared" si="42"/>
        <v>3258200000</v>
      </c>
      <c r="D595" t="str">
        <f t="shared" si="43"/>
        <v>False</v>
      </c>
      <c r="E595">
        <f t="shared" si="44"/>
        <v>440</v>
      </c>
    </row>
    <row r="596" spans="1:5" x14ac:dyDescent="0.25">
      <c r="A596">
        <f t="shared" si="40"/>
        <v>3559260000</v>
      </c>
      <c r="B596">
        <f t="shared" si="41"/>
        <v>3473600000</v>
      </c>
      <c r="C596">
        <f t="shared" si="42"/>
        <v>3256295000</v>
      </c>
      <c r="D596" t="str">
        <f t="shared" si="43"/>
        <v>False</v>
      </c>
      <c r="E596">
        <f t="shared" si="44"/>
        <v>439</v>
      </c>
    </row>
    <row r="597" spans="1:5" x14ac:dyDescent="0.25">
      <c r="A597">
        <f t="shared" si="40"/>
        <v>3552920000</v>
      </c>
      <c r="B597">
        <f t="shared" si="41"/>
        <v>3471200000</v>
      </c>
      <c r="C597">
        <f t="shared" si="42"/>
        <v>3254390000</v>
      </c>
      <c r="D597" t="str">
        <f t="shared" si="43"/>
        <v>False</v>
      </c>
      <c r="E597">
        <f t="shared" si="44"/>
        <v>438</v>
      </c>
    </row>
    <row r="598" spans="1:5" x14ac:dyDescent="0.25">
      <c r="A598">
        <f t="shared" si="40"/>
        <v>3546580000</v>
      </c>
      <c r="B598">
        <f t="shared" si="41"/>
        <v>3468800000</v>
      </c>
      <c r="C598">
        <f t="shared" si="42"/>
        <v>3252485000</v>
      </c>
      <c r="D598" t="str">
        <f t="shared" si="43"/>
        <v>False</v>
      </c>
      <c r="E598">
        <f t="shared" si="44"/>
        <v>437</v>
      </c>
    </row>
    <row r="599" spans="1:5" x14ac:dyDescent="0.25">
      <c r="A599">
        <f t="shared" si="40"/>
        <v>3540240000</v>
      </c>
      <c r="B599">
        <f t="shared" si="41"/>
        <v>3466400000</v>
      </c>
      <c r="C599">
        <f t="shared" si="42"/>
        <v>3250580000</v>
      </c>
      <c r="D599" t="str">
        <f t="shared" si="43"/>
        <v>False</v>
      </c>
      <c r="E599">
        <f t="shared" si="44"/>
        <v>436</v>
      </c>
    </row>
    <row r="600" spans="1:5" x14ac:dyDescent="0.25">
      <c r="A600">
        <f t="shared" si="40"/>
        <v>3533900000</v>
      </c>
      <c r="B600">
        <f t="shared" si="41"/>
        <v>3464000000</v>
      </c>
      <c r="C600">
        <f t="shared" si="42"/>
        <v>3248675000</v>
      </c>
      <c r="D600" t="str">
        <f t="shared" si="43"/>
        <v>False</v>
      </c>
      <c r="E600">
        <f t="shared" si="44"/>
        <v>435</v>
      </c>
    </row>
    <row r="601" spans="1:5" x14ac:dyDescent="0.25">
      <c r="A601">
        <f t="shared" si="40"/>
        <v>3527560000</v>
      </c>
      <c r="B601">
        <f t="shared" si="41"/>
        <v>3461600000</v>
      </c>
      <c r="C601">
        <f t="shared" si="42"/>
        <v>3246770000</v>
      </c>
      <c r="D601" t="str">
        <f t="shared" si="43"/>
        <v>False</v>
      </c>
      <c r="E601">
        <f t="shared" si="44"/>
        <v>434</v>
      </c>
    </row>
    <row r="602" spans="1:5" x14ac:dyDescent="0.25">
      <c r="A602">
        <f t="shared" si="40"/>
        <v>3521220000</v>
      </c>
      <c r="B602">
        <f t="shared" si="41"/>
        <v>3459200000</v>
      </c>
      <c r="C602">
        <f t="shared" si="42"/>
        <v>3244865000</v>
      </c>
      <c r="D602" t="str">
        <f t="shared" si="43"/>
        <v>False</v>
      </c>
      <c r="E602">
        <f t="shared" si="44"/>
        <v>433</v>
      </c>
    </row>
    <row r="603" spans="1:5" x14ac:dyDescent="0.25">
      <c r="A603">
        <f t="shared" si="40"/>
        <v>3514880000</v>
      </c>
      <c r="B603">
        <f t="shared" si="41"/>
        <v>3456800000</v>
      </c>
      <c r="C603">
        <f t="shared" si="42"/>
        <v>3242960000</v>
      </c>
      <c r="D603" t="str">
        <f t="shared" si="43"/>
        <v>False</v>
      </c>
      <c r="E603">
        <f t="shared" si="44"/>
        <v>432</v>
      </c>
    </row>
    <row r="604" spans="1:5" x14ac:dyDescent="0.25">
      <c r="A604">
        <f t="shared" si="40"/>
        <v>3508540000</v>
      </c>
      <c r="B604">
        <f t="shared" si="41"/>
        <v>3454400000</v>
      </c>
      <c r="C604">
        <f t="shared" si="42"/>
        <v>3241055000</v>
      </c>
      <c r="D604" t="str">
        <f t="shared" si="43"/>
        <v>False</v>
      </c>
      <c r="E604">
        <f t="shared" si="44"/>
        <v>431</v>
      </c>
    </row>
    <row r="605" spans="1:5" x14ac:dyDescent="0.25">
      <c r="A605">
        <f t="shared" si="40"/>
        <v>3502200000</v>
      </c>
      <c r="B605">
        <f t="shared" si="41"/>
        <v>3452000000</v>
      </c>
      <c r="C605">
        <f t="shared" si="42"/>
        <v>3239150000</v>
      </c>
      <c r="D605" t="str">
        <f t="shared" si="43"/>
        <v>False</v>
      </c>
      <c r="E605">
        <f t="shared" si="44"/>
        <v>430</v>
      </c>
    </row>
    <row r="606" spans="1:5" x14ac:dyDescent="0.25">
      <c r="A606">
        <f t="shared" si="40"/>
        <v>3495860000</v>
      </c>
      <c r="B606">
        <f t="shared" si="41"/>
        <v>3449600000</v>
      </c>
      <c r="C606">
        <f t="shared" si="42"/>
        <v>3237245000</v>
      </c>
      <c r="D606" t="str">
        <f t="shared" si="43"/>
        <v>False</v>
      </c>
      <c r="E606">
        <f t="shared" si="44"/>
        <v>429</v>
      </c>
    </row>
    <row r="607" spans="1:5" x14ac:dyDescent="0.25">
      <c r="A607">
        <f t="shared" si="40"/>
        <v>3489520000</v>
      </c>
      <c r="B607">
        <f t="shared" si="41"/>
        <v>3447200000</v>
      </c>
      <c r="C607">
        <f t="shared" si="42"/>
        <v>3235340000</v>
      </c>
      <c r="D607" t="str">
        <f t="shared" si="43"/>
        <v>False</v>
      </c>
      <c r="E607">
        <f t="shared" si="44"/>
        <v>428</v>
      </c>
    </row>
    <row r="608" spans="1:5" x14ac:dyDescent="0.25">
      <c r="A608">
        <f t="shared" si="40"/>
        <v>3483180000</v>
      </c>
      <c r="B608">
        <f t="shared" si="41"/>
        <v>3444800000</v>
      </c>
      <c r="C608">
        <f t="shared" si="42"/>
        <v>3233435000</v>
      </c>
      <c r="D608" t="str">
        <f t="shared" si="43"/>
        <v>False</v>
      </c>
      <c r="E608">
        <f t="shared" si="44"/>
        <v>427</v>
      </c>
    </row>
    <row r="609" spans="1:5" x14ac:dyDescent="0.25">
      <c r="A609">
        <f t="shared" si="40"/>
        <v>3476840000</v>
      </c>
      <c r="B609">
        <f t="shared" si="41"/>
        <v>3442400000</v>
      </c>
      <c r="C609">
        <f t="shared" si="42"/>
        <v>3231530000</v>
      </c>
      <c r="D609" t="str">
        <f t="shared" si="43"/>
        <v>False</v>
      </c>
      <c r="E609">
        <f t="shared" si="44"/>
        <v>426</v>
      </c>
    </row>
    <row r="610" spans="1:5" x14ac:dyDescent="0.25">
      <c r="A610">
        <f t="shared" si="40"/>
        <v>3470500000</v>
      </c>
      <c r="B610">
        <f t="shared" si="41"/>
        <v>3440000000</v>
      </c>
      <c r="C610">
        <f t="shared" si="42"/>
        <v>3229625000</v>
      </c>
      <c r="D610" t="str">
        <f t="shared" si="43"/>
        <v>False</v>
      </c>
      <c r="E610">
        <f t="shared" si="44"/>
        <v>425</v>
      </c>
    </row>
    <row r="611" spans="1:5" x14ac:dyDescent="0.25">
      <c r="A611">
        <f t="shared" ref="A611:A674" si="45">($B$13*$B$33*E611)+($B$14*$B$33*2)</f>
        <v>3464160000</v>
      </c>
      <c r="B611">
        <f t="shared" ref="B611:B674" si="46">($C$13*$B$33*E611)+($C$14*$B$33*2)</f>
        <v>3437600000</v>
      </c>
      <c r="C611">
        <f t="shared" ref="C611:C674" si="47">($D$13*$B$33*E611*0.9)+($C$13*$B$33*E611*0.1)+($D$14*$B$33*2)</f>
        <v>3227720000</v>
      </c>
      <c r="D611" t="str">
        <f t="shared" si="43"/>
        <v>False</v>
      </c>
      <c r="E611">
        <f t="shared" si="44"/>
        <v>424</v>
      </c>
    </row>
    <row r="612" spans="1:5" x14ac:dyDescent="0.25">
      <c r="A612">
        <f t="shared" si="45"/>
        <v>3457820000</v>
      </c>
      <c r="B612">
        <f t="shared" si="46"/>
        <v>3435200000</v>
      </c>
      <c r="C612">
        <f t="shared" si="47"/>
        <v>3225815000</v>
      </c>
      <c r="D612" t="str">
        <f t="shared" ref="D612:D675" si="48">IF(C612&gt;A612,"True","False")</f>
        <v>False</v>
      </c>
      <c r="E612">
        <f t="shared" si="44"/>
        <v>423</v>
      </c>
    </row>
    <row r="613" spans="1:5" x14ac:dyDescent="0.25">
      <c r="A613">
        <f t="shared" si="45"/>
        <v>3451480000</v>
      </c>
      <c r="B613">
        <f t="shared" si="46"/>
        <v>3432800000</v>
      </c>
      <c r="C613">
        <f t="shared" si="47"/>
        <v>3223910000</v>
      </c>
      <c r="D613" t="str">
        <f t="shared" si="48"/>
        <v>False</v>
      </c>
      <c r="E613">
        <f t="shared" ref="E613:E676" si="49">E612-1</f>
        <v>422</v>
      </c>
    </row>
    <row r="614" spans="1:5" x14ac:dyDescent="0.25">
      <c r="A614">
        <f t="shared" si="45"/>
        <v>3445140000</v>
      </c>
      <c r="B614">
        <f t="shared" si="46"/>
        <v>3430400000</v>
      </c>
      <c r="C614">
        <f t="shared" si="47"/>
        <v>3222005000</v>
      </c>
      <c r="D614" t="str">
        <f t="shared" si="48"/>
        <v>False</v>
      </c>
      <c r="E614">
        <f t="shared" si="49"/>
        <v>421</v>
      </c>
    </row>
    <row r="615" spans="1:5" x14ac:dyDescent="0.25">
      <c r="A615">
        <f t="shared" si="45"/>
        <v>3438800000</v>
      </c>
      <c r="B615">
        <f t="shared" si="46"/>
        <v>3428000000</v>
      </c>
      <c r="C615">
        <f t="shared" si="47"/>
        <v>3220100000</v>
      </c>
      <c r="D615" t="str">
        <f t="shared" si="48"/>
        <v>False</v>
      </c>
      <c r="E615">
        <f t="shared" si="49"/>
        <v>420</v>
      </c>
    </row>
    <row r="616" spans="1:5" x14ac:dyDescent="0.25">
      <c r="A616">
        <f t="shared" si="45"/>
        <v>3432460000</v>
      </c>
      <c r="B616">
        <f t="shared" si="46"/>
        <v>3425600000</v>
      </c>
      <c r="C616">
        <f t="shared" si="47"/>
        <v>3218195000</v>
      </c>
      <c r="D616" t="str">
        <f t="shared" si="48"/>
        <v>False</v>
      </c>
      <c r="E616">
        <f t="shared" si="49"/>
        <v>419</v>
      </c>
    </row>
    <row r="617" spans="1:5" x14ac:dyDescent="0.25">
      <c r="A617">
        <f t="shared" si="45"/>
        <v>3426120000</v>
      </c>
      <c r="B617">
        <f t="shared" si="46"/>
        <v>3423200000</v>
      </c>
      <c r="C617">
        <f t="shared" si="47"/>
        <v>3216290000</v>
      </c>
      <c r="D617" t="str">
        <f t="shared" si="48"/>
        <v>False</v>
      </c>
      <c r="E617">
        <f t="shared" si="49"/>
        <v>418</v>
      </c>
    </row>
    <row r="618" spans="1:5" x14ac:dyDescent="0.25">
      <c r="A618">
        <f t="shared" si="45"/>
        <v>3419780000</v>
      </c>
      <c r="B618">
        <f t="shared" si="46"/>
        <v>3420800000</v>
      </c>
      <c r="C618">
        <f t="shared" si="47"/>
        <v>3214385000</v>
      </c>
      <c r="D618" t="str">
        <f t="shared" si="48"/>
        <v>False</v>
      </c>
      <c r="E618">
        <f t="shared" si="49"/>
        <v>417</v>
      </c>
    </row>
    <row r="619" spans="1:5" x14ac:dyDescent="0.25">
      <c r="A619">
        <f t="shared" si="45"/>
        <v>3413440000</v>
      </c>
      <c r="B619">
        <f t="shared" si="46"/>
        <v>3418400000</v>
      </c>
      <c r="C619">
        <f t="shared" si="47"/>
        <v>3212480000</v>
      </c>
      <c r="D619" t="str">
        <f t="shared" si="48"/>
        <v>False</v>
      </c>
      <c r="E619">
        <f t="shared" si="49"/>
        <v>416</v>
      </c>
    </row>
    <row r="620" spans="1:5" x14ac:dyDescent="0.25">
      <c r="A620">
        <f t="shared" si="45"/>
        <v>3407100000</v>
      </c>
      <c r="B620">
        <f t="shared" si="46"/>
        <v>3416000000</v>
      </c>
      <c r="C620">
        <f t="shared" si="47"/>
        <v>3210575000</v>
      </c>
      <c r="D620" t="str">
        <f t="shared" si="48"/>
        <v>False</v>
      </c>
      <c r="E620">
        <f t="shared" si="49"/>
        <v>415</v>
      </c>
    </row>
    <row r="621" spans="1:5" x14ac:dyDescent="0.25">
      <c r="A621">
        <f t="shared" si="45"/>
        <v>3400760000</v>
      </c>
      <c r="B621">
        <f t="shared" si="46"/>
        <v>3413600000</v>
      </c>
      <c r="C621">
        <f t="shared" si="47"/>
        <v>3208670000</v>
      </c>
      <c r="D621" t="str">
        <f t="shared" si="48"/>
        <v>False</v>
      </c>
      <c r="E621">
        <f t="shared" si="49"/>
        <v>414</v>
      </c>
    </row>
    <row r="622" spans="1:5" x14ac:dyDescent="0.25">
      <c r="A622">
        <f t="shared" si="45"/>
        <v>3394420000</v>
      </c>
      <c r="B622">
        <f t="shared" si="46"/>
        <v>3411200000</v>
      </c>
      <c r="C622">
        <f t="shared" si="47"/>
        <v>3206765000</v>
      </c>
      <c r="D622" t="str">
        <f t="shared" si="48"/>
        <v>False</v>
      </c>
      <c r="E622">
        <f t="shared" si="49"/>
        <v>413</v>
      </c>
    </row>
    <row r="623" spans="1:5" x14ac:dyDescent="0.25">
      <c r="A623">
        <f t="shared" si="45"/>
        <v>3388080000</v>
      </c>
      <c r="B623">
        <f t="shared" si="46"/>
        <v>3408800000</v>
      </c>
      <c r="C623">
        <f t="shared" si="47"/>
        <v>3204860000</v>
      </c>
      <c r="D623" t="str">
        <f t="shared" si="48"/>
        <v>False</v>
      </c>
      <c r="E623">
        <f t="shared" si="49"/>
        <v>412</v>
      </c>
    </row>
    <row r="624" spans="1:5" x14ac:dyDescent="0.25">
      <c r="A624">
        <f t="shared" si="45"/>
        <v>3381740000</v>
      </c>
      <c r="B624">
        <f t="shared" si="46"/>
        <v>3406400000</v>
      </c>
      <c r="C624">
        <f t="shared" si="47"/>
        <v>3202955000</v>
      </c>
      <c r="D624" t="str">
        <f t="shared" si="48"/>
        <v>False</v>
      </c>
      <c r="E624">
        <f t="shared" si="49"/>
        <v>411</v>
      </c>
    </row>
    <row r="625" spans="1:5" x14ac:dyDescent="0.25">
      <c r="A625">
        <f t="shared" si="45"/>
        <v>3375400000</v>
      </c>
      <c r="B625">
        <f t="shared" si="46"/>
        <v>3404000000</v>
      </c>
      <c r="C625">
        <f t="shared" si="47"/>
        <v>3201050000</v>
      </c>
      <c r="D625" t="str">
        <f t="shared" si="48"/>
        <v>False</v>
      </c>
      <c r="E625">
        <f t="shared" si="49"/>
        <v>410</v>
      </c>
    </row>
    <row r="626" spans="1:5" x14ac:dyDescent="0.25">
      <c r="A626">
        <f t="shared" si="45"/>
        <v>3369060000</v>
      </c>
      <c r="B626">
        <f t="shared" si="46"/>
        <v>3401600000</v>
      </c>
      <c r="C626">
        <f t="shared" si="47"/>
        <v>3199145000</v>
      </c>
      <c r="D626" t="str">
        <f t="shared" si="48"/>
        <v>False</v>
      </c>
      <c r="E626">
        <f t="shared" si="49"/>
        <v>409</v>
      </c>
    </row>
    <row r="627" spans="1:5" x14ac:dyDescent="0.25">
      <c r="A627">
        <f t="shared" si="45"/>
        <v>3362720000</v>
      </c>
      <c r="B627">
        <f t="shared" si="46"/>
        <v>3399200000</v>
      </c>
      <c r="C627">
        <f t="shared" si="47"/>
        <v>3197240000</v>
      </c>
      <c r="D627" t="str">
        <f t="shared" si="48"/>
        <v>False</v>
      </c>
      <c r="E627">
        <f t="shared" si="49"/>
        <v>408</v>
      </c>
    </row>
    <row r="628" spans="1:5" x14ac:dyDescent="0.25">
      <c r="A628">
        <f t="shared" si="45"/>
        <v>3356380000</v>
      </c>
      <c r="B628">
        <f t="shared" si="46"/>
        <v>3396800000</v>
      </c>
      <c r="C628">
        <f t="shared" si="47"/>
        <v>3195335000</v>
      </c>
      <c r="D628" t="str">
        <f t="shared" si="48"/>
        <v>False</v>
      </c>
      <c r="E628">
        <f t="shared" si="49"/>
        <v>407</v>
      </c>
    </row>
    <row r="629" spans="1:5" x14ac:dyDescent="0.25">
      <c r="A629">
        <f t="shared" si="45"/>
        <v>3350040000</v>
      </c>
      <c r="B629">
        <f t="shared" si="46"/>
        <v>3394400000</v>
      </c>
      <c r="C629">
        <f t="shared" si="47"/>
        <v>3193430000</v>
      </c>
      <c r="D629" t="str">
        <f t="shared" si="48"/>
        <v>False</v>
      </c>
      <c r="E629">
        <f t="shared" si="49"/>
        <v>406</v>
      </c>
    </row>
    <row r="630" spans="1:5" x14ac:dyDescent="0.25">
      <c r="A630">
        <f t="shared" si="45"/>
        <v>3343700000</v>
      </c>
      <c r="B630">
        <f t="shared" si="46"/>
        <v>3392000000</v>
      </c>
      <c r="C630">
        <f t="shared" si="47"/>
        <v>3191525000</v>
      </c>
      <c r="D630" t="str">
        <f t="shared" si="48"/>
        <v>False</v>
      </c>
      <c r="E630">
        <f t="shared" si="49"/>
        <v>405</v>
      </c>
    </row>
    <row r="631" spans="1:5" x14ac:dyDescent="0.25">
      <c r="A631">
        <f t="shared" si="45"/>
        <v>3337360000</v>
      </c>
      <c r="B631">
        <f t="shared" si="46"/>
        <v>3389600000</v>
      </c>
      <c r="C631">
        <f t="shared" si="47"/>
        <v>3189620000</v>
      </c>
      <c r="D631" t="str">
        <f t="shared" si="48"/>
        <v>False</v>
      </c>
      <c r="E631">
        <f t="shared" si="49"/>
        <v>404</v>
      </c>
    </row>
    <row r="632" spans="1:5" x14ac:dyDescent="0.25">
      <c r="A632">
        <f t="shared" si="45"/>
        <v>3331020000</v>
      </c>
      <c r="B632">
        <f t="shared" si="46"/>
        <v>3387200000</v>
      </c>
      <c r="C632">
        <f t="shared" si="47"/>
        <v>3187715000</v>
      </c>
      <c r="D632" t="str">
        <f t="shared" si="48"/>
        <v>False</v>
      </c>
      <c r="E632">
        <f t="shared" si="49"/>
        <v>403</v>
      </c>
    </row>
    <row r="633" spans="1:5" x14ac:dyDescent="0.25">
      <c r="A633">
        <f t="shared" si="45"/>
        <v>3324680000</v>
      </c>
      <c r="B633">
        <f t="shared" si="46"/>
        <v>3384800000</v>
      </c>
      <c r="C633">
        <f t="shared" si="47"/>
        <v>3185810000</v>
      </c>
      <c r="D633" t="str">
        <f t="shared" si="48"/>
        <v>False</v>
      </c>
      <c r="E633">
        <f t="shared" si="49"/>
        <v>402</v>
      </c>
    </row>
    <row r="634" spans="1:5" x14ac:dyDescent="0.25">
      <c r="A634">
        <f t="shared" si="45"/>
        <v>3318340000</v>
      </c>
      <c r="B634">
        <f t="shared" si="46"/>
        <v>3382400000</v>
      </c>
      <c r="C634">
        <f t="shared" si="47"/>
        <v>3183905000</v>
      </c>
      <c r="D634" t="str">
        <f t="shared" si="48"/>
        <v>False</v>
      </c>
      <c r="E634">
        <f t="shared" si="49"/>
        <v>401</v>
      </c>
    </row>
    <row r="635" spans="1:5" x14ac:dyDescent="0.25">
      <c r="A635">
        <f t="shared" si="45"/>
        <v>3312000000</v>
      </c>
      <c r="B635">
        <f t="shared" si="46"/>
        <v>3380000000</v>
      </c>
      <c r="C635">
        <f t="shared" si="47"/>
        <v>3182000000</v>
      </c>
      <c r="D635" t="str">
        <f t="shared" si="48"/>
        <v>False</v>
      </c>
      <c r="E635">
        <f t="shared" si="49"/>
        <v>400</v>
      </c>
    </row>
    <row r="636" spans="1:5" x14ac:dyDescent="0.25">
      <c r="A636">
        <f t="shared" si="45"/>
        <v>3305660000</v>
      </c>
      <c r="B636">
        <f t="shared" si="46"/>
        <v>3377600000</v>
      </c>
      <c r="C636">
        <f t="shared" si="47"/>
        <v>3180095000</v>
      </c>
      <c r="D636" t="str">
        <f t="shared" si="48"/>
        <v>False</v>
      </c>
      <c r="E636">
        <f t="shared" si="49"/>
        <v>399</v>
      </c>
    </row>
    <row r="637" spans="1:5" x14ac:dyDescent="0.25">
      <c r="A637">
        <f t="shared" si="45"/>
        <v>3299320000</v>
      </c>
      <c r="B637">
        <f t="shared" si="46"/>
        <v>3375200000</v>
      </c>
      <c r="C637">
        <f t="shared" si="47"/>
        <v>3178190000</v>
      </c>
      <c r="D637" t="str">
        <f t="shared" si="48"/>
        <v>False</v>
      </c>
      <c r="E637">
        <f t="shared" si="49"/>
        <v>398</v>
      </c>
    </row>
    <row r="638" spans="1:5" x14ac:dyDescent="0.25">
      <c r="A638">
        <f t="shared" si="45"/>
        <v>3292980000</v>
      </c>
      <c r="B638">
        <f t="shared" si="46"/>
        <v>3372800000</v>
      </c>
      <c r="C638">
        <f t="shared" si="47"/>
        <v>3176285000</v>
      </c>
      <c r="D638" t="str">
        <f t="shared" si="48"/>
        <v>False</v>
      </c>
      <c r="E638">
        <f t="shared" si="49"/>
        <v>397</v>
      </c>
    </row>
    <row r="639" spans="1:5" x14ac:dyDescent="0.25">
      <c r="A639">
        <f t="shared" si="45"/>
        <v>3286640000</v>
      </c>
      <c r="B639">
        <f t="shared" si="46"/>
        <v>3370400000</v>
      </c>
      <c r="C639">
        <f t="shared" si="47"/>
        <v>3174380000</v>
      </c>
      <c r="D639" t="str">
        <f t="shared" si="48"/>
        <v>False</v>
      </c>
      <c r="E639">
        <f t="shared" si="49"/>
        <v>396</v>
      </c>
    </row>
    <row r="640" spans="1:5" x14ac:dyDescent="0.25">
      <c r="A640">
        <f t="shared" si="45"/>
        <v>3280300000</v>
      </c>
      <c r="B640">
        <f t="shared" si="46"/>
        <v>3368000000</v>
      </c>
      <c r="C640">
        <f t="shared" si="47"/>
        <v>3172475000</v>
      </c>
      <c r="D640" t="str">
        <f t="shared" si="48"/>
        <v>False</v>
      </c>
      <c r="E640">
        <f t="shared" si="49"/>
        <v>395</v>
      </c>
    </row>
    <row r="641" spans="1:5" x14ac:dyDescent="0.25">
      <c r="A641">
        <f t="shared" si="45"/>
        <v>3273960000</v>
      </c>
      <c r="B641">
        <f t="shared" si="46"/>
        <v>3365600000</v>
      </c>
      <c r="C641">
        <f t="shared" si="47"/>
        <v>3170570000</v>
      </c>
      <c r="D641" t="str">
        <f t="shared" si="48"/>
        <v>False</v>
      </c>
      <c r="E641">
        <f t="shared" si="49"/>
        <v>394</v>
      </c>
    </row>
    <row r="642" spans="1:5" x14ac:dyDescent="0.25">
      <c r="A642">
        <f t="shared" si="45"/>
        <v>3267620000</v>
      </c>
      <c r="B642">
        <f t="shared" si="46"/>
        <v>3363200000</v>
      </c>
      <c r="C642">
        <f t="shared" si="47"/>
        <v>3168665000</v>
      </c>
      <c r="D642" t="str">
        <f t="shared" si="48"/>
        <v>False</v>
      </c>
      <c r="E642">
        <f t="shared" si="49"/>
        <v>393</v>
      </c>
    </row>
    <row r="643" spans="1:5" x14ac:dyDescent="0.25">
      <c r="A643">
        <f t="shared" si="45"/>
        <v>3261280000</v>
      </c>
      <c r="B643">
        <f t="shared" si="46"/>
        <v>3360800000</v>
      </c>
      <c r="C643">
        <f t="shared" si="47"/>
        <v>3166760000</v>
      </c>
      <c r="D643" t="str">
        <f t="shared" si="48"/>
        <v>False</v>
      </c>
      <c r="E643">
        <f t="shared" si="49"/>
        <v>392</v>
      </c>
    </row>
    <row r="644" spans="1:5" x14ac:dyDescent="0.25">
      <c r="A644">
        <f t="shared" si="45"/>
        <v>3254940000</v>
      </c>
      <c r="B644">
        <f t="shared" si="46"/>
        <v>3358400000</v>
      </c>
      <c r="C644">
        <f t="shared" si="47"/>
        <v>3164855000</v>
      </c>
      <c r="D644" t="str">
        <f t="shared" si="48"/>
        <v>False</v>
      </c>
      <c r="E644">
        <f t="shared" si="49"/>
        <v>391</v>
      </c>
    </row>
    <row r="645" spans="1:5" x14ac:dyDescent="0.25">
      <c r="A645">
        <f t="shared" si="45"/>
        <v>3248600000</v>
      </c>
      <c r="B645">
        <f t="shared" si="46"/>
        <v>3356000000</v>
      </c>
      <c r="C645">
        <f t="shared" si="47"/>
        <v>3162950000</v>
      </c>
      <c r="D645" t="str">
        <f t="shared" si="48"/>
        <v>False</v>
      </c>
      <c r="E645">
        <f t="shared" si="49"/>
        <v>390</v>
      </c>
    </row>
    <row r="646" spans="1:5" x14ac:dyDescent="0.25">
      <c r="A646">
        <f t="shared" si="45"/>
        <v>3242260000</v>
      </c>
      <c r="B646">
        <f t="shared" si="46"/>
        <v>3353600000</v>
      </c>
      <c r="C646">
        <f t="shared" si="47"/>
        <v>3161045000</v>
      </c>
      <c r="D646" t="str">
        <f t="shared" si="48"/>
        <v>False</v>
      </c>
      <c r="E646">
        <f t="shared" si="49"/>
        <v>389</v>
      </c>
    </row>
    <row r="647" spans="1:5" x14ac:dyDescent="0.25">
      <c r="A647">
        <f t="shared" si="45"/>
        <v>3235920000</v>
      </c>
      <c r="B647">
        <f t="shared" si="46"/>
        <v>3351200000</v>
      </c>
      <c r="C647">
        <f t="shared" si="47"/>
        <v>3159140000</v>
      </c>
      <c r="D647" t="str">
        <f t="shared" si="48"/>
        <v>False</v>
      </c>
      <c r="E647">
        <f t="shared" si="49"/>
        <v>388</v>
      </c>
    </row>
    <row r="648" spans="1:5" x14ac:dyDescent="0.25">
      <c r="A648">
        <f t="shared" si="45"/>
        <v>3229580000</v>
      </c>
      <c r="B648">
        <f t="shared" si="46"/>
        <v>3348800000</v>
      </c>
      <c r="C648">
        <f t="shared" si="47"/>
        <v>3157235000</v>
      </c>
      <c r="D648" t="str">
        <f t="shared" si="48"/>
        <v>False</v>
      </c>
      <c r="E648">
        <f t="shared" si="49"/>
        <v>387</v>
      </c>
    </row>
    <row r="649" spans="1:5" x14ac:dyDescent="0.25">
      <c r="A649">
        <f t="shared" si="45"/>
        <v>3223240000</v>
      </c>
      <c r="B649">
        <f t="shared" si="46"/>
        <v>3346400000</v>
      </c>
      <c r="C649">
        <f t="shared" si="47"/>
        <v>3155330000</v>
      </c>
      <c r="D649" t="str">
        <f t="shared" si="48"/>
        <v>False</v>
      </c>
      <c r="E649">
        <f t="shared" si="49"/>
        <v>386</v>
      </c>
    </row>
    <row r="650" spans="1:5" x14ac:dyDescent="0.25">
      <c r="A650">
        <f t="shared" si="45"/>
        <v>3216900000</v>
      </c>
      <c r="B650">
        <f t="shared" si="46"/>
        <v>3344000000</v>
      </c>
      <c r="C650">
        <f t="shared" si="47"/>
        <v>3153425000</v>
      </c>
      <c r="D650" t="str">
        <f t="shared" si="48"/>
        <v>False</v>
      </c>
      <c r="E650">
        <f t="shared" si="49"/>
        <v>385</v>
      </c>
    </row>
    <row r="651" spans="1:5" x14ac:dyDescent="0.25">
      <c r="A651">
        <f t="shared" si="45"/>
        <v>3210560000</v>
      </c>
      <c r="B651">
        <f t="shared" si="46"/>
        <v>3341600000</v>
      </c>
      <c r="C651">
        <f t="shared" si="47"/>
        <v>3151520000</v>
      </c>
      <c r="D651" t="str">
        <f t="shared" si="48"/>
        <v>False</v>
      </c>
      <c r="E651">
        <f t="shared" si="49"/>
        <v>384</v>
      </c>
    </row>
    <row r="652" spans="1:5" x14ac:dyDescent="0.25">
      <c r="A652">
        <f t="shared" si="45"/>
        <v>3204220000</v>
      </c>
      <c r="B652">
        <f t="shared" si="46"/>
        <v>3339200000</v>
      </c>
      <c r="C652">
        <f t="shared" si="47"/>
        <v>3149615000</v>
      </c>
      <c r="D652" t="str">
        <f t="shared" si="48"/>
        <v>False</v>
      </c>
      <c r="E652">
        <f t="shared" si="49"/>
        <v>383</v>
      </c>
    </row>
    <row r="653" spans="1:5" x14ac:dyDescent="0.25">
      <c r="A653">
        <f t="shared" si="45"/>
        <v>3197880000</v>
      </c>
      <c r="B653">
        <f t="shared" si="46"/>
        <v>3336800000</v>
      </c>
      <c r="C653">
        <f t="shared" si="47"/>
        <v>3147710000</v>
      </c>
      <c r="D653" t="str">
        <f t="shared" si="48"/>
        <v>False</v>
      </c>
      <c r="E653">
        <f t="shared" si="49"/>
        <v>382</v>
      </c>
    </row>
    <row r="654" spans="1:5" x14ac:dyDescent="0.25">
      <c r="A654">
        <f t="shared" si="45"/>
        <v>3191540000</v>
      </c>
      <c r="B654">
        <f t="shared" si="46"/>
        <v>3334400000</v>
      </c>
      <c r="C654">
        <f t="shared" si="47"/>
        <v>3145805000</v>
      </c>
      <c r="D654" t="str">
        <f t="shared" si="48"/>
        <v>False</v>
      </c>
      <c r="E654">
        <f t="shared" si="49"/>
        <v>381</v>
      </c>
    </row>
    <row r="655" spans="1:5" x14ac:dyDescent="0.25">
      <c r="A655">
        <f t="shared" si="45"/>
        <v>3185200000</v>
      </c>
      <c r="B655">
        <f t="shared" si="46"/>
        <v>3332000000</v>
      </c>
      <c r="C655">
        <f t="shared" si="47"/>
        <v>3143900000</v>
      </c>
      <c r="D655" t="str">
        <f t="shared" si="48"/>
        <v>False</v>
      </c>
      <c r="E655">
        <f t="shared" si="49"/>
        <v>380</v>
      </c>
    </row>
    <row r="656" spans="1:5" x14ac:dyDescent="0.25">
      <c r="A656">
        <f t="shared" si="45"/>
        <v>3178860000</v>
      </c>
      <c r="B656">
        <f t="shared" si="46"/>
        <v>3329600000</v>
      </c>
      <c r="C656">
        <f t="shared" si="47"/>
        <v>3141995000</v>
      </c>
      <c r="D656" t="str">
        <f t="shared" si="48"/>
        <v>False</v>
      </c>
      <c r="E656">
        <f t="shared" si="49"/>
        <v>379</v>
      </c>
    </row>
    <row r="657" spans="1:5" x14ac:dyDescent="0.25">
      <c r="A657">
        <f t="shared" si="45"/>
        <v>3172520000</v>
      </c>
      <c r="B657">
        <f t="shared" si="46"/>
        <v>3327200000</v>
      </c>
      <c r="C657">
        <f t="shared" si="47"/>
        <v>3140090000</v>
      </c>
      <c r="D657" t="str">
        <f t="shared" si="48"/>
        <v>False</v>
      </c>
      <c r="E657">
        <f t="shared" si="49"/>
        <v>378</v>
      </c>
    </row>
    <row r="658" spans="1:5" x14ac:dyDescent="0.25">
      <c r="A658">
        <f t="shared" si="45"/>
        <v>3166180000</v>
      </c>
      <c r="B658">
        <f t="shared" si="46"/>
        <v>3324800000</v>
      </c>
      <c r="C658">
        <f t="shared" si="47"/>
        <v>3138185000</v>
      </c>
      <c r="D658" t="str">
        <f t="shared" si="48"/>
        <v>False</v>
      </c>
      <c r="E658">
        <f t="shared" si="49"/>
        <v>377</v>
      </c>
    </row>
    <row r="659" spans="1:5" x14ac:dyDescent="0.25">
      <c r="A659">
        <f t="shared" si="45"/>
        <v>3159840000</v>
      </c>
      <c r="B659">
        <f t="shared" si="46"/>
        <v>3322400000</v>
      </c>
      <c r="C659">
        <f t="shared" si="47"/>
        <v>3136280000</v>
      </c>
      <c r="D659" t="str">
        <f t="shared" si="48"/>
        <v>False</v>
      </c>
      <c r="E659">
        <f t="shared" si="49"/>
        <v>376</v>
      </c>
    </row>
    <row r="660" spans="1:5" x14ac:dyDescent="0.25">
      <c r="A660">
        <f t="shared" si="45"/>
        <v>3153500000</v>
      </c>
      <c r="B660">
        <f t="shared" si="46"/>
        <v>3320000000</v>
      </c>
      <c r="C660">
        <f t="shared" si="47"/>
        <v>3134375000</v>
      </c>
      <c r="D660" t="str">
        <f t="shared" si="48"/>
        <v>False</v>
      </c>
      <c r="E660">
        <f t="shared" si="49"/>
        <v>375</v>
      </c>
    </row>
    <row r="661" spans="1:5" x14ac:dyDescent="0.25">
      <c r="A661">
        <f t="shared" si="45"/>
        <v>3147160000</v>
      </c>
      <c r="B661">
        <f t="shared" si="46"/>
        <v>3317600000</v>
      </c>
      <c r="C661">
        <f t="shared" si="47"/>
        <v>3132470000</v>
      </c>
      <c r="D661" t="str">
        <f t="shared" si="48"/>
        <v>False</v>
      </c>
      <c r="E661">
        <f t="shared" si="49"/>
        <v>374</v>
      </c>
    </row>
    <row r="662" spans="1:5" x14ac:dyDescent="0.25">
      <c r="A662">
        <f t="shared" si="45"/>
        <v>3140820000</v>
      </c>
      <c r="B662">
        <f t="shared" si="46"/>
        <v>3315200000</v>
      </c>
      <c r="C662">
        <f t="shared" si="47"/>
        <v>3130565000</v>
      </c>
      <c r="D662" t="str">
        <f t="shared" si="48"/>
        <v>False</v>
      </c>
      <c r="E662">
        <f t="shared" si="49"/>
        <v>373</v>
      </c>
    </row>
    <row r="663" spans="1:5" x14ac:dyDescent="0.25">
      <c r="A663">
        <f t="shared" si="45"/>
        <v>3134480000</v>
      </c>
      <c r="B663">
        <f t="shared" si="46"/>
        <v>3312800000</v>
      </c>
      <c r="C663">
        <f t="shared" si="47"/>
        <v>3128660000</v>
      </c>
      <c r="D663" t="str">
        <f t="shared" si="48"/>
        <v>False</v>
      </c>
      <c r="E663">
        <f t="shared" si="49"/>
        <v>372</v>
      </c>
    </row>
    <row r="664" spans="1:5" x14ac:dyDescent="0.25">
      <c r="A664">
        <f t="shared" si="45"/>
        <v>3128140000</v>
      </c>
      <c r="B664">
        <f t="shared" si="46"/>
        <v>3310400000</v>
      </c>
      <c r="C664">
        <f t="shared" si="47"/>
        <v>3126755000</v>
      </c>
      <c r="D664" t="str">
        <f t="shared" si="48"/>
        <v>False</v>
      </c>
      <c r="E664">
        <f t="shared" si="49"/>
        <v>371</v>
      </c>
    </row>
    <row r="665" spans="1:5" x14ac:dyDescent="0.25">
      <c r="A665">
        <f t="shared" si="45"/>
        <v>3121800000</v>
      </c>
      <c r="B665">
        <f t="shared" si="46"/>
        <v>3308000000</v>
      </c>
      <c r="C665">
        <f t="shared" si="47"/>
        <v>3124850000</v>
      </c>
      <c r="D665" t="str">
        <f t="shared" si="48"/>
        <v>True</v>
      </c>
      <c r="E665">
        <f t="shared" si="49"/>
        <v>370</v>
      </c>
    </row>
    <row r="666" spans="1:5" x14ac:dyDescent="0.25">
      <c r="A666">
        <f t="shared" si="45"/>
        <v>3115460000</v>
      </c>
      <c r="B666">
        <f t="shared" si="46"/>
        <v>3305600000</v>
      </c>
      <c r="C666">
        <f t="shared" si="47"/>
        <v>3122945000</v>
      </c>
      <c r="D666" t="str">
        <f t="shared" si="48"/>
        <v>True</v>
      </c>
      <c r="E666">
        <f t="shared" si="49"/>
        <v>369</v>
      </c>
    </row>
    <row r="667" spans="1:5" x14ac:dyDescent="0.25">
      <c r="A667">
        <f t="shared" si="45"/>
        <v>3109120000</v>
      </c>
      <c r="B667">
        <f t="shared" si="46"/>
        <v>3303200000</v>
      </c>
      <c r="C667">
        <f t="shared" si="47"/>
        <v>3121040000</v>
      </c>
      <c r="D667" t="str">
        <f t="shared" si="48"/>
        <v>True</v>
      </c>
      <c r="E667">
        <f t="shared" si="49"/>
        <v>368</v>
      </c>
    </row>
    <row r="668" spans="1:5" x14ac:dyDescent="0.25">
      <c r="A668">
        <f t="shared" si="45"/>
        <v>3102780000</v>
      </c>
      <c r="B668">
        <f t="shared" si="46"/>
        <v>3300800000</v>
      </c>
      <c r="C668">
        <f t="shared" si="47"/>
        <v>3119135000</v>
      </c>
      <c r="D668" t="str">
        <f t="shared" si="48"/>
        <v>True</v>
      </c>
      <c r="E668">
        <f t="shared" si="49"/>
        <v>367</v>
      </c>
    </row>
    <row r="669" spans="1:5" x14ac:dyDescent="0.25">
      <c r="A669">
        <f t="shared" si="45"/>
        <v>3096440000</v>
      </c>
      <c r="B669">
        <f t="shared" si="46"/>
        <v>3298400000</v>
      </c>
      <c r="C669">
        <f t="shared" si="47"/>
        <v>3117230000</v>
      </c>
      <c r="D669" t="str">
        <f t="shared" si="48"/>
        <v>True</v>
      </c>
      <c r="E669">
        <f t="shared" si="49"/>
        <v>366</v>
      </c>
    </row>
    <row r="670" spans="1:5" x14ac:dyDescent="0.25">
      <c r="A670">
        <f t="shared" si="45"/>
        <v>3090100000</v>
      </c>
      <c r="B670">
        <f t="shared" si="46"/>
        <v>3296000000</v>
      </c>
      <c r="C670">
        <f t="shared" si="47"/>
        <v>3115325000</v>
      </c>
      <c r="D670" t="str">
        <f t="shared" si="48"/>
        <v>True</v>
      </c>
      <c r="E670">
        <f t="shared" si="49"/>
        <v>365</v>
      </c>
    </row>
    <row r="671" spans="1:5" x14ac:dyDescent="0.25">
      <c r="A671">
        <f t="shared" si="45"/>
        <v>3083760000</v>
      </c>
      <c r="B671">
        <f t="shared" si="46"/>
        <v>3293600000</v>
      </c>
      <c r="C671">
        <f t="shared" si="47"/>
        <v>3113420000</v>
      </c>
      <c r="D671" t="str">
        <f t="shared" si="48"/>
        <v>True</v>
      </c>
      <c r="E671">
        <f t="shared" si="49"/>
        <v>364</v>
      </c>
    </row>
    <row r="672" spans="1:5" x14ac:dyDescent="0.25">
      <c r="A672">
        <f t="shared" si="45"/>
        <v>3077420000</v>
      </c>
      <c r="B672">
        <f t="shared" si="46"/>
        <v>3291200000</v>
      </c>
      <c r="C672">
        <f t="shared" si="47"/>
        <v>3111515000</v>
      </c>
      <c r="D672" t="str">
        <f t="shared" si="48"/>
        <v>True</v>
      </c>
      <c r="E672">
        <f t="shared" si="49"/>
        <v>363</v>
      </c>
    </row>
    <row r="673" spans="1:5" x14ac:dyDescent="0.25">
      <c r="A673">
        <f t="shared" si="45"/>
        <v>3071080000</v>
      </c>
      <c r="B673">
        <f t="shared" si="46"/>
        <v>3288800000</v>
      </c>
      <c r="C673">
        <f t="shared" si="47"/>
        <v>3109610000</v>
      </c>
      <c r="D673" t="str">
        <f t="shared" si="48"/>
        <v>True</v>
      </c>
      <c r="E673">
        <f t="shared" si="49"/>
        <v>362</v>
      </c>
    </row>
    <row r="674" spans="1:5" x14ac:dyDescent="0.25">
      <c r="A674">
        <f t="shared" si="45"/>
        <v>3064740000</v>
      </c>
      <c r="B674">
        <f t="shared" si="46"/>
        <v>3286400000</v>
      </c>
      <c r="C674">
        <f t="shared" si="47"/>
        <v>3107705000</v>
      </c>
      <c r="D674" t="str">
        <f t="shared" si="48"/>
        <v>True</v>
      </c>
      <c r="E674">
        <f t="shared" si="49"/>
        <v>361</v>
      </c>
    </row>
    <row r="675" spans="1:5" x14ac:dyDescent="0.25">
      <c r="A675">
        <f t="shared" ref="A675:A738" si="50">($B$13*$B$33*E675)+($B$14*$B$33*2)</f>
        <v>3058400000</v>
      </c>
      <c r="B675">
        <f t="shared" ref="B675:B738" si="51">($C$13*$B$33*E675)+($C$14*$B$33*2)</f>
        <v>3284000000</v>
      </c>
      <c r="C675">
        <f t="shared" ref="C675:C738" si="52">($D$13*$B$33*E675*0.9)+($C$13*$B$33*E675*0.1)+($D$14*$B$33*2)</f>
        <v>3105800000</v>
      </c>
      <c r="D675" t="str">
        <f t="shared" si="48"/>
        <v>True</v>
      </c>
      <c r="E675">
        <f t="shared" si="49"/>
        <v>360</v>
      </c>
    </row>
    <row r="676" spans="1:5" x14ac:dyDescent="0.25">
      <c r="A676">
        <f t="shared" si="50"/>
        <v>3052060000</v>
      </c>
      <c r="B676">
        <f t="shared" si="51"/>
        <v>3281600000</v>
      </c>
      <c r="C676">
        <f t="shared" si="52"/>
        <v>3103895000</v>
      </c>
      <c r="D676" t="str">
        <f t="shared" ref="D676:D739" si="53">IF(C676&gt;A676,"True","False")</f>
        <v>True</v>
      </c>
      <c r="E676">
        <f t="shared" si="49"/>
        <v>359</v>
      </c>
    </row>
    <row r="677" spans="1:5" x14ac:dyDescent="0.25">
      <c r="A677">
        <f t="shared" si="50"/>
        <v>3045720000</v>
      </c>
      <c r="B677">
        <f t="shared" si="51"/>
        <v>3279200000</v>
      </c>
      <c r="C677">
        <f t="shared" si="52"/>
        <v>3101990000</v>
      </c>
      <c r="D677" t="str">
        <f t="shared" si="53"/>
        <v>True</v>
      </c>
      <c r="E677">
        <f t="shared" ref="E677:E740" si="54">E676-1</f>
        <v>358</v>
      </c>
    </row>
    <row r="678" spans="1:5" x14ac:dyDescent="0.25">
      <c r="A678">
        <f t="shared" si="50"/>
        <v>3039380000</v>
      </c>
      <c r="B678">
        <f t="shared" si="51"/>
        <v>3276800000</v>
      </c>
      <c r="C678">
        <f t="shared" si="52"/>
        <v>3100085000</v>
      </c>
      <c r="D678" t="str">
        <f t="shared" si="53"/>
        <v>True</v>
      </c>
      <c r="E678">
        <f t="shared" si="54"/>
        <v>357</v>
      </c>
    </row>
    <row r="679" spans="1:5" x14ac:dyDescent="0.25">
      <c r="A679">
        <f t="shared" si="50"/>
        <v>3033040000</v>
      </c>
      <c r="B679">
        <f t="shared" si="51"/>
        <v>3274400000</v>
      </c>
      <c r="C679">
        <f t="shared" si="52"/>
        <v>3098180000</v>
      </c>
      <c r="D679" t="str">
        <f t="shared" si="53"/>
        <v>True</v>
      </c>
      <c r="E679">
        <f t="shared" si="54"/>
        <v>356</v>
      </c>
    </row>
    <row r="680" spans="1:5" x14ac:dyDescent="0.25">
      <c r="A680">
        <f t="shared" si="50"/>
        <v>3026700000</v>
      </c>
      <c r="B680">
        <f t="shared" si="51"/>
        <v>3272000000</v>
      </c>
      <c r="C680">
        <f t="shared" si="52"/>
        <v>3096275000</v>
      </c>
      <c r="D680" t="str">
        <f t="shared" si="53"/>
        <v>True</v>
      </c>
      <c r="E680">
        <f t="shared" si="54"/>
        <v>355</v>
      </c>
    </row>
    <row r="681" spans="1:5" x14ac:dyDescent="0.25">
      <c r="A681">
        <f t="shared" si="50"/>
        <v>3020360000</v>
      </c>
      <c r="B681">
        <f t="shared" si="51"/>
        <v>3269600000</v>
      </c>
      <c r="C681">
        <f t="shared" si="52"/>
        <v>3094370000</v>
      </c>
      <c r="D681" t="str">
        <f t="shared" si="53"/>
        <v>True</v>
      </c>
      <c r="E681">
        <f t="shared" si="54"/>
        <v>354</v>
      </c>
    </row>
    <row r="682" spans="1:5" x14ac:dyDescent="0.25">
      <c r="A682">
        <f t="shared" si="50"/>
        <v>3014020000</v>
      </c>
      <c r="B682">
        <f t="shared" si="51"/>
        <v>3267200000</v>
      </c>
      <c r="C682">
        <f t="shared" si="52"/>
        <v>3092465000</v>
      </c>
      <c r="D682" t="str">
        <f t="shared" si="53"/>
        <v>True</v>
      </c>
      <c r="E682">
        <f t="shared" si="54"/>
        <v>353</v>
      </c>
    </row>
    <row r="683" spans="1:5" x14ac:dyDescent="0.25">
      <c r="A683">
        <f t="shared" si="50"/>
        <v>3007680000</v>
      </c>
      <c r="B683">
        <f t="shared" si="51"/>
        <v>3264800000</v>
      </c>
      <c r="C683">
        <f t="shared" si="52"/>
        <v>3090560000</v>
      </c>
      <c r="D683" t="str">
        <f t="shared" si="53"/>
        <v>True</v>
      </c>
      <c r="E683">
        <f t="shared" si="54"/>
        <v>352</v>
      </c>
    </row>
    <row r="684" spans="1:5" x14ac:dyDescent="0.25">
      <c r="A684">
        <f t="shared" si="50"/>
        <v>3001340000</v>
      </c>
      <c r="B684">
        <f t="shared" si="51"/>
        <v>3262400000</v>
      </c>
      <c r="C684">
        <f t="shared" si="52"/>
        <v>3088655000</v>
      </c>
      <c r="D684" t="str">
        <f t="shared" si="53"/>
        <v>True</v>
      </c>
      <c r="E684">
        <f t="shared" si="54"/>
        <v>351</v>
      </c>
    </row>
    <row r="685" spans="1:5" x14ac:dyDescent="0.25">
      <c r="A685">
        <f t="shared" si="50"/>
        <v>2995000000</v>
      </c>
      <c r="B685">
        <f t="shared" si="51"/>
        <v>3260000000</v>
      </c>
      <c r="C685">
        <f t="shared" si="52"/>
        <v>3086750000</v>
      </c>
      <c r="D685" t="str">
        <f t="shared" si="53"/>
        <v>True</v>
      </c>
      <c r="E685">
        <f t="shared" si="54"/>
        <v>350</v>
      </c>
    </row>
    <row r="686" spans="1:5" x14ac:dyDescent="0.25">
      <c r="A686">
        <f t="shared" si="50"/>
        <v>2988660000</v>
      </c>
      <c r="B686">
        <f t="shared" si="51"/>
        <v>3257600000</v>
      </c>
      <c r="C686">
        <f t="shared" si="52"/>
        <v>3084845000</v>
      </c>
      <c r="D686" t="str">
        <f t="shared" si="53"/>
        <v>True</v>
      </c>
      <c r="E686">
        <f t="shared" si="54"/>
        <v>349</v>
      </c>
    </row>
    <row r="687" spans="1:5" x14ac:dyDescent="0.25">
      <c r="A687">
        <f t="shared" si="50"/>
        <v>2982320000</v>
      </c>
      <c r="B687">
        <f t="shared" si="51"/>
        <v>3255200000</v>
      </c>
      <c r="C687">
        <f t="shared" si="52"/>
        <v>3082940000</v>
      </c>
      <c r="D687" t="str">
        <f t="shared" si="53"/>
        <v>True</v>
      </c>
      <c r="E687">
        <f t="shared" si="54"/>
        <v>348</v>
      </c>
    </row>
    <row r="688" spans="1:5" x14ac:dyDescent="0.25">
      <c r="A688">
        <f t="shared" si="50"/>
        <v>2975980000</v>
      </c>
      <c r="B688">
        <f t="shared" si="51"/>
        <v>3252800000</v>
      </c>
      <c r="C688">
        <f t="shared" si="52"/>
        <v>3081035000</v>
      </c>
      <c r="D688" t="str">
        <f t="shared" si="53"/>
        <v>True</v>
      </c>
      <c r="E688">
        <f t="shared" si="54"/>
        <v>347</v>
      </c>
    </row>
    <row r="689" spans="1:5" x14ac:dyDescent="0.25">
      <c r="A689">
        <f t="shared" si="50"/>
        <v>2969640000</v>
      </c>
      <c r="B689">
        <f t="shared" si="51"/>
        <v>3250400000</v>
      </c>
      <c r="C689">
        <f t="shared" si="52"/>
        <v>3079130000</v>
      </c>
      <c r="D689" t="str">
        <f t="shared" si="53"/>
        <v>True</v>
      </c>
      <c r="E689">
        <f t="shared" si="54"/>
        <v>346</v>
      </c>
    </row>
    <row r="690" spans="1:5" x14ac:dyDescent="0.25">
      <c r="A690">
        <f t="shared" si="50"/>
        <v>2963300000</v>
      </c>
      <c r="B690">
        <f t="shared" si="51"/>
        <v>3248000000</v>
      </c>
      <c r="C690">
        <f t="shared" si="52"/>
        <v>3077225000</v>
      </c>
      <c r="D690" t="str">
        <f t="shared" si="53"/>
        <v>True</v>
      </c>
      <c r="E690">
        <f t="shared" si="54"/>
        <v>345</v>
      </c>
    </row>
    <row r="691" spans="1:5" x14ac:dyDescent="0.25">
      <c r="A691">
        <f t="shared" si="50"/>
        <v>2956960000</v>
      </c>
      <c r="B691">
        <f t="shared" si="51"/>
        <v>3245600000</v>
      </c>
      <c r="C691">
        <f t="shared" si="52"/>
        <v>3075320000</v>
      </c>
      <c r="D691" t="str">
        <f t="shared" si="53"/>
        <v>True</v>
      </c>
      <c r="E691">
        <f t="shared" si="54"/>
        <v>344</v>
      </c>
    </row>
    <row r="692" spans="1:5" x14ac:dyDescent="0.25">
      <c r="A692">
        <f t="shared" si="50"/>
        <v>2950620000</v>
      </c>
      <c r="B692">
        <f t="shared" si="51"/>
        <v>3243200000</v>
      </c>
      <c r="C692">
        <f t="shared" si="52"/>
        <v>3073415000</v>
      </c>
      <c r="D692" t="str">
        <f t="shared" si="53"/>
        <v>True</v>
      </c>
      <c r="E692">
        <f t="shared" si="54"/>
        <v>343</v>
      </c>
    </row>
    <row r="693" spans="1:5" x14ac:dyDescent="0.25">
      <c r="A693">
        <f t="shared" si="50"/>
        <v>2944280000</v>
      </c>
      <c r="B693">
        <f t="shared" si="51"/>
        <v>3240800000</v>
      </c>
      <c r="C693">
        <f t="shared" si="52"/>
        <v>3071510000</v>
      </c>
      <c r="D693" t="str">
        <f t="shared" si="53"/>
        <v>True</v>
      </c>
      <c r="E693">
        <f t="shared" si="54"/>
        <v>342</v>
      </c>
    </row>
    <row r="694" spans="1:5" x14ac:dyDescent="0.25">
      <c r="A694">
        <f t="shared" si="50"/>
        <v>2937940000</v>
      </c>
      <c r="B694">
        <f t="shared" si="51"/>
        <v>3238400000</v>
      </c>
      <c r="C694">
        <f t="shared" si="52"/>
        <v>3069605000</v>
      </c>
      <c r="D694" t="str">
        <f t="shared" si="53"/>
        <v>True</v>
      </c>
      <c r="E694">
        <f t="shared" si="54"/>
        <v>341</v>
      </c>
    </row>
    <row r="695" spans="1:5" x14ac:dyDescent="0.25">
      <c r="A695">
        <f t="shared" si="50"/>
        <v>2931600000</v>
      </c>
      <c r="B695">
        <f t="shared" si="51"/>
        <v>3236000000</v>
      </c>
      <c r="C695">
        <f t="shared" si="52"/>
        <v>3067700000</v>
      </c>
      <c r="D695" t="str">
        <f t="shared" si="53"/>
        <v>True</v>
      </c>
      <c r="E695">
        <f t="shared" si="54"/>
        <v>340</v>
      </c>
    </row>
    <row r="696" spans="1:5" x14ac:dyDescent="0.25">
      <c r="A696">
        <f t="shared" si="50"/>
        <v>2925260000</v>
      </c>
      <c r="B696">
        <f t="shared" si="51"/>
        <v>3233600000</v>
      </c>
      <c r="C696">
        <f t="shared" si="52"/>
        <v>3065795000</v>
      </c>
      <c r="D696" t="str">
        <f t="shared" si="53"/>
        <v>True</v>
      </c>
      <c r="E696">
        <f t="shared" si="54"/>
        <v>339</v>
      </c>
    </row>
    <row r="697" spans="1:5" x14ac:dyDescent="0.25">
      <c r="A697">
        <f t="shared" si="50"/>
        <v>2918920000</v>
      </c>
      <c r="B697">
        <f t="shared" si="51"/>
        <v>3231200000</v>
      </c>
      <c r="C697">
        <f t="shared" si="52"/>
        <v>3063890000</v>
      </c>
      <c r="D697" t="str">
        <f t="shared" si="53"/>
        <v>True</v>
      </c>
      <c r="E697">
        <f t="shared" si="54"/>
        <v>338</v>
      </c>
    </row>
    <row r="698" spans="1:5" x14ac:dyDescent="0.25">
      <c r="A698">
        <f t="shared" si="50"/>
        <v>2912580000</v>
      </c>
      <c r="B698">
        <f t="shared" si="51"/>
        <v>3228800000</v>
      </c>
      <c r="C698">
        <f t="shared" si="52"/>
        <v>3061985000</v>
      </c>
      <c r="D698" t="str">
        <f t="shared" si="53"/>
        <v>True</v>
      </c>
      <c r="E698">
        <f t="shared" si="54"/>
        <v>337</v>
      </c>
    </row>
    <row r="699" spans="1:5" x14ac:dyDescent="0.25">
      <c r="A699">
        <f t="shared" si="50"/>
        <v>2906240000</v>
      </c>
      <c r="B699">
        <f t="shared" si="51"/>
        <v>3226400000</v>
      </c>
      <c r="C699">
        <f t="shared" si="52"/>
        <v>3060080000</v>
      </c>
      <c r="D699" t="str">
        <f t="shared" si="53"/>
        <v>True</v>
      </c>
      <c r="E699">
        <f t="shared" si="54"/>
        <v>336</v>
      </c>
    </row>
    <row r="700" spans="1:5" x14ac:dyDescent="0.25">
      <c r="A700">
        <f t="shared" si="50"/>
        <v>2899900000</v>
      </c>
      <c r="B700">
        <f t="shared" si="51"/>
        <v>3224000000</v>
      </c>
      <c r="C700">
        <f t="shared" si="52"/>
        <v>3058175000</v>
      </c>
      <c r="D700" t="str">
        <f t="shared" si="53"/>
        <v>True</v>
      </c>
      <c r="E700">
        <f t="shared" si="54"/>
        <v>335</v>
      </c>
    </row>
    <row r="701" spans="1:5" x14ac:dyDescent="0.25">
      <c r="A701">
        <f t="shared" si="50"/>
        <v>2893560000</v>
      </c>
      <c r="B701">
        <f t="shared" si="51"/>
        <v>3221600000</v>
      </c>
      <c r="C701">
        <f t="shared" si="52"/>
        <v>3056270000</v>
      </c>
      <c r="D701" t="str">
        <f t="shared" si="53"/>
        <v>True</v>
      </c>
      <c r="E701">
        <f t="shared" si="54"/>
        <v>334</v>
      </c>
    </row>
    <row r="702" spans="1:5" x14ac:dyDescent="0.25">
      <c r="A702">
        <f t="shared" si="50"/>
        <v>2887220000</v>
      </c>
      <c r="B702">
        <f t="shared" si="51"/>
        <v>3219200000</v>
      </c>
      <c r="C702">
        <f t="shared" si="52"/>
        <v>3054365000</v>
      </c>
      <c r="D702" t="str">
        <f t="shared" si="53"/>
        <v>True</v>
      </c>
      <c r="E702">
        <f t="shared" si="54"/>
        <v>333</v>
      </c>
    </row>
    <row r="703" spans="1:5" x14ac:dyDescent="0.25">
      <c r="A703">
        <f t="shared" si="50"/>
        <v>2880880000</v>
      </c>
      <c r="B703">
        <f t="shared" si="51"/>
        <v>3216800000</v>
      </c>
      <c r="C703">
        <f t="shared" si="52"/>
        <v>3052460000</v>
      </c>
      <c r="D703" t="str">
        <f t="shared" si="53"/>
        <v>True</v>
      </c>
      <c r="E703">
        <f t="shared" si="54"/>
        <v>332</v>
      </c>
    </row>
    <row r="704" spans="1:5" x14ac:dyDescent="0.25">
      <c r="A704">
        <f t="shared" si="50"/>
        <v>2874540000</v>
      </c>
      <c r="B704">
        <f t="shared" si="51"/>
        <v>3214400000</v>
      </c>
      <c r="C704">
        <f t="shared" si="52"/>
        <v>3050555000</v>
      </c>
      <c r="D704" t="str">
        <f t="shared" si="53"/>
        <v>True</v>
      </c>
      <c r="E704">
        <f t="shared" si="54"/>
        <v>331</v>
      </c>
    </row>
    <row r="705" spans="1:5" x14ac:dyDescent="0.25">
      <c r="A705">
        <f t="shared" si="50"/>
        <v>2868200000</v>
      </c>
      <c r="B705">
        <f t="shared" si="51"/>
        <v>3212000000</v>
      </c>
      <c r="C705">
        <f t="shared" si="52"/>
        <v>3048650000</v>
      </c>
      <c r="D705" t="str">
        <f t="shared" si="53"/>
        <v>True</v>
      </c>
      <c r="E705">
        <f t="shared" si="54"/>
        <v>330</v>
      </c>
    </row>
    <row r="706" spans="1:5" x14ac:dyDescent="0.25">
      <c r="A706">
        <f t="shared" si="50"/>
        <v>2861860000</v>
      </c>
      <c r="B706">
        <f t="shared" si="51"/>
        <v>3209600000</v>
      </c>
      <c r="C706">
        <f t="shared" si="52"/>
        <v>3046745000</v>
      </c>
      <c r="D706" t="str">
        <f t="shared" si="53"/>
        <v>True</v>
      </c>
      <c r="E706">
        <f t="shared" si="54"/>
        <v>329</v>
      </c>
    </row>
    <row r="707" spans="1:5" x14ac:dyDescent="0.25">
      <c r="A707">
        <f t="shared" si="50"/>
        <v>2855520000</v>
      </c>
      <c r="B707">
        <f t="shared" si="51"/>
        <v>3207200000</v>
      </c>
      <c r="C707">
        <f t="shared" si="52"/>
        <v>3044840000</v>
      </c>
      <c r="D707" t="str">
        <f t="shared" si="53"/>
        <v>True</v>
      </c>
      <c r="E707">
        <f t="shared" si="54"/>
        <v>328</v>
      </c>
    </row>
    <row r="708" spans="1:5" x14ac:dyDescent="0.25">
      <c r="A708">
        <f t="shared" si="50"/>
        <v>2849180000</v>
      </c>
      <c r="B708">
        <f t="shared" si="51"/>
        <v>3204800000</v>
      </c>
      <c r="C708">
        <f t="shared" si="52"/>
        <v>3042935000</v>
      </c>
      <c r="D708" t="str">
        <f t="shared" si="53"/>
        <v>True</v>
      </c>
      <c r="E708">
        <f t="shared" si="54"/>
        <v>327</v>
      </c>
    </row>
    <row r="709" spans="1:5" x14ac:dyDescent="0.25">
      <c r="A709">
        <f t="shared" si="50"/>
        <v>2842840000</v>
      </c>
      <c r="B709">
        <f t="shared" si="51"/>
        <v>3202400000</v>
      </c>
      <c r="C709">
        <f t="shared" si="52"/>
        <v>3041030000</v>
      </c>
      <c r="D709" t="str">
        <f t="shared" si="53"/>
        <v>True</v>
      </c>
      <c r="E709">
        <f t="shared" si="54"/>
        <v>326</v>
      </c>
    </row>
    <row r="710" spans="1:5" x14ac:dyDescent="0.25">
      <c r="A710">
        <f t="shared" si="50"/>
        <v>2836500000</v>
      </c>
      <c r="B710">
        <f t="shared" si="51"/>
        <v>3200000000</v>
      </c>
      <c r="C710">
        <f t="shared" si="52"/>
        <v>3039125000</v>
      </c>
      <c r="D710" t="str">
        <f t="shared" si="53"/>
        <v>True</v>
      </c>
      <c r="E710">
        <f t="shared" si="54"/>
        <v>325</v>
      </c>
    </row>
    <row r="711" spans="1:5" x14ac:dyDescent="0.25">
      <c r="A711">
        <f t="shared" si="50"/>
        <v>2830160000</v>
      </c>
      <c r="B711">
        <f t="shared" si="51"/>
        <v>3197600000</v>
      </c>
      <c r="C711">
        <f t="shared" si="52"/>
        <v>3037220000</v>
      </c>
      <c r="D711" t="str">
        <f t="shared" si="53"/>
        <v>True</v>
      </c>
      <c r="E711">
        <f t="shared" si="54"/>
        <v>324</v>
      </c>
    </row>
    <row r="712" spans="1:5" x14ac:dyDescent="0.25">
      <c r="A712">
        <f t="shared" si="50"/>
        <v>2823820000</v>
      </c>
      <c r="B712">
        <f t="shared" si="51"/>
        <v>3195200000</v>
      </c>
      <c r="C712">
        <f t="shared" si="52"/>
        <v>3035315000</v>
      </c>
      <c r="D712" t="str">
        <f t="shared" si="53"/>
        <v>True</v>
      </c>
      <c r="E712">
        <f t="shared" si="54"/>
        <v>323</v>
      </c>
    </row>
    <row r="713" spans="1:5" x14ac:dyDescent="0.25">
      <c r="A713">
        <f t="shared" si="50"/>
        <v>2817480000</v>
      </c>
      <c r="B713">
        <f t="shared" si="51"/>
        <v>3192800000</v>
      </c>
      <c r="C713">
        <f t="shared" si="52"/>
        <v>3033410000</v>
      </c>
      <c r="D713" t="str">
        <f t="shared" si="53"/>
        <v>True</v>
      </c>
      <c r="E713">
        <f t="shared" si="54"/>
        <v>322</v>
      </c>
    </row>
    <row r="714" spans="1:5" x14ac:dyDescent="0.25">
      <c r="A714">
        <f t="shared" si="50"/>
        <v>2811140000</v>
      </c>
      <c r="B714">
        <f t="shared" si="51"/>
        <v>3190400000</v>
      </c>
      <c r="C714">
        <f t="shared" si="52"/>
        <v>3031505000</v>
      </c>
      <c r="D714" t="str">
        <f t="shared" si="53"/>
        <v>True</v>
      </c>
      <c r="E714">
        <f t="shared" si="54"/>
        <v>321</v>
      </c>
    </row>
    <row r="715" spans="1:5" x14ac:dyDescent="0.25">
      <c r="A715">
        <f t="shared" si="50"/>
        <v>2804800000</v>
      </c>
      <c r="B715">
        <f t="shared" si="51"/>
        <v>3188000000</v>
      </c>
      <c r="C715">
        <f t="shared" si="52"/>
        <v>3029600000</v>
      </c>
      <c r="D715" t="str">
        <f t="shared" si="53"/>
        <v>True</v>
      </c>
      <c r="E715">
        <f t="shared" si="54"/>
        <v>320</v>
      </c>
    </row>
    <row r="716" spans="1:5" x14ac:dyDescent="0.25">
      <c r="A716">
        <f t="shared" si="50"/>
        <v>2798460000</v>
      </c>
      <c r="B716">
        <f t="shared" si="51"/>
        <v>3185600000</v>
      </c>
      <c r="C716">
        <f t="shared" si="52"/>
        <v>3027695000</v>
      </c>
      <c r="D716" t="str">
        <f t="shared" si="53"/>
        <v>True</v>
      </c>
      <c r="E716">
        <f t="shared" si="54"/>
        <v>319</v>
      </c>
    </row>
    <row r="717" spans="1:5" x14ac:dyDescent="0.25">
      <c r="A717">
        <f t="shared" si="50"/>
        <v>2792120000</v>
      </c>
      <c r="B717">
        <f t="shared" si="51"/>
        <v>3183200000</v>
      </c>
      <c r="C717">
        <f t="shared" si="52"/>
        <v>3025790000</v>
      </c>
      <c r="D717" t="str">
        <f t="shared" si="53"/>
        <v>True</v>
      </c>
      <c r="E717">
        <f t="shared" si="54"/>
        <v>318</v>
      </c>
    </row>
    <row r="718" spans="1:5" x14ac:dyDescent="0.25">
      <c r="A718">
        <f t="shared" si="50"/>
        <v>2785780000</v>
      </c>
      <c r="B718">
        <f t="shared" si="51"/>
        <v>3180800000</v>
      </c>
      <c r="C718">
        <f t="shared" si="52"/>
        <v>3023885000</v>
      </c>
      <c r="D718" t="str">
        <f t="shared" si="53"/>
        <v>True</v>
      </c>
      <c r="E718">
        <f t="shared" si="54"/>
        <v>317</v>
      </c>
    </row>
    <row r="719" spans="1:5" x14ac:dyDescent="0.25">
      <c r="A719">
        <f t="shared" si="50"/>
        <v>2779440000</v>
      </c>
      <c r="B719">
        <f t="shared" si="51"/>
        <v>3178400000</v>
      </c>
      <c r="C719">
        <f t="shared" si="52"/>
        <v>3021980000</v>
      </c>
      <c r="D719" t="str">
        <f t="shared" si="53"/>
        <v>True</v>
      </c>
      <c r="E719">
        <f t="shared" si="54"/>
        <v>316</v>
      </c>
    </row>
    <row r="720" spans="1:5" x14ac:dyDescent="0.25">
      <c r="A720">
        <f t="shared" si="50"/>
        <v>2773100000</v>
      </c>
      <c r="B720">
        <f t="shared" si="51"/>
        <v>3176000000</v>
      </c>
      <c r="C720">
        <f t="shared" si="52"/>
        <v>3020075000</v>
      </c>
      <c r="D720" t="str">
        <f t="shared" si="53"/>
        <v>True</v>
      </c>
      <c r="E720">
        <f t="shared" si="54"/>
        <v>315</v>
      </c>
    </row>
    <row r="721" spans="1:5" x14ac:dyDescent="0.25">
      <c r="A721">
        <f t="shared" si="50"/>
        <v>2766760000</v>
      </c>
      <c r="B721">
        <f t="shared" si="51"/>
        <v>3173600000</v>
      </c>
      <c r="C721">
        <f t="shared" si="52"/>
        <v>3018170000</v>
      </c>
      <c r="D721" t="str">
        <f t="shared" si="53"/>
        <v>True</v>
      </c>
      <c r="E721">
        <f t="shared" si="54"/>
        <v>314</v>
      </c>
    </row>
    <row r="722" spans="1:5" x14ac:dyDescent="0.25">
      <c r="A722">
        <f t="shared" si="50"/>
        <v>2760420000</v>
      </c>
      <c r="B722">
        <f t="shared" si="51"/>
        <v>3171200000</v>
      </c>
      <c r="C722">
        <f t="shared" si="52"/>
        <v>3016265000</v>
      </c>
      <c r="D722" t="str">
        <f t="shared" si="53"/>
        <v>True</v>
      </c>
      <c r="E722">
        <f t="shared" si="54"/>
        <v>313</v>
      </c>
    </row>
    <row r="723" spans="1:5" x14ac:dyDescent="0.25">
      <c r="A723">
        <f t="shared" si="50"/>
        <v>2754080000</v>
      </c>
      <c r="B723">
        <f t="shared" si="51"/>
        <v>3168800000</v>
      </c>
      <c r="C723">
        <f t="shared" si="52"/>
        <v>3014360000</v>
      </c>
      <c r="D723" t="str">
        <f t="shared" si="53"/>
        <v>True</v>
      </c>
      <c r="E723">
        <f t="shared" si="54"/>
        <v>312</v>
      </c>
    </row>
    <row r="724" spans="1:5" x14ac:dyDescent="0.25">
      <c r="A724">
        <f t="shared" si="50"/>
        <v>2747740000</v>
      </c>
      <c r="B724">
        <f t="shared" si="51"/>
        <v>3166400000</v>
      </c>
      <c r="C724">
        <f t="shared" si="52"/>
        <v>3012455000</v>
      </c>
      <c r="D724" t="str">
        <f t="shared" si="53"/>
        <v>True</v>
      </c>
      <c r="E724">
        <f t="shared" si="54"/>
        <v>311</v>
      </c>
    </row>
    <row r="725" spans="1:5" x14ac:dyDescent="0.25">
      <c r="A725">
        <f t="shared" si="50"/>
        <v>2741400000</v>
      </c>
      <c r="B725">
        <f t="shared" si="51"/>
        <v>3164000000</v>
      </c>
      <c r="C725">
        <f t="shared" si="52"/>
        <v>3010550000</v>
      </c>
      <c r="D725" t="str">
        <f t="shared" si="53"/>
        <v>True</v>
      </c>
      <c r="E725">
        <f t="shared" si="54"/>
        <v>310</v>
      </c>
    </row>
    <row r="726" spans="1:5" x14ac:dyDescent="0.25">
      <c r="A726">
        <f t="shared" si="50"/>
        <v>2735060000</v>
      </c>
      <c r="B726">
        <f t="shared" si="51"/>
        <v>3161600000</v>
      </c>
      <c r="C726">
        <f t="shared" si="52"/>
        <v>3008645000</v>
      </c>
      <c r="D726" t="str">
        <f t="shared" si="53"/>
        <v>True</v>
      </c>
      <c r="E726">
        <f t="shared" si="54"/>
        <v>309</v>
      </c>
    </row>
    <row r="727" spans="1:5" x14ac:dyDescent="0.25">
      <c r="A727">
        <f t="shared" si="50"/>
        <v>2728720000</v>
      </c>
      <c r="B727">
        <f t="shared" si="51"/>
        <v>3159200000</v>
      </c>
      <c r="C727">
        <f t="shared" si="52"/>
        <v>3006740000</v>
      </c>
      <c r="D727" t="str">
        <f t="shared" si="53"/>
        <v>True</v>
      </c>
      <c r="E727">
        <f t="shared" si="54"/>
        <v>308</v>
      </c>
    </row>
    <row r="728" spans="1:5" x14ac:dyDescent="0.25">
      <c r="A728">
        <f t="shared" si="50"/>
        <v>2722380000</v>
      </c>
      <c r="B728">
        <f t="shared" si="51"/>
        <v>3156800000</v>
      </c>
      <c r="C728">
        <f t="shared" si="52"/>
        <v>3004835000</v>
      </c>
      <c r="D728" t="str">
        <f t="shared" si="53"/>
        <v>True</v>
      </c>
      <c r="E728">
        <f t="shared" si="54"/>
        <v>307</v>
      </c>
    </row>
    <row r="729" spans="1:5" x14ac:dyDescent="0.25">
      <c r="A729">
        <f t="shared" si="50"/>
        <v>2716040000</v>
      </c>
      <c r="B729">
        <f t="shared" si="51"/>
        <v>3154400000</v>
      </c>
      <c r="C729">
        <f t="shared" si="52"/>
        <v>3002930000</v>
      </c>
      <c r="D729" t="str">
        <f t="shared" si="53"/>
        <v>True</v>
      </c>
      <c r="E729">
        <f t="shared" si="54"/>
        <v>306</v>
      </c>
    </row>
    <row r="730" spans="1:5" x14ac:dyDescent="0.25">
      <c r="A730">
        <f t="shared" si="50"/>
        <v>2709700000</v>
      </c>
      <c r="B730">
        <f t="shared" si="51"/>
        <v>3152000000</v>
      </c>
      <c r="C730">
        <f t="shared" si="52"/>
        <v>3001025000</v>
      </c>
      <c r="D730" t="str">
        <f t="shared" si="53"/>
        <v>True</v>
      </c>
      <c r="E730">
        <f t="shared" si="54"/>
        <v>305</v>
      </c>
    </row>
    <row r="731" spans="1:5" x14ac:dyDescent="0.25">
      <c r="A731">
        <f t="shared" si="50"/>
        <v>2703360000</v>
      </c>
      <c r="B731">
        <f t="shared" si="51"/>
        <v>3149600000</v>
      </c>
      <c r="C731">
        <f t="shared" si="52"/>
        <v>2999120000</v>
      </c>
      <c r="D731" t="str">
        <f t="shared" si="53"/>
        <v>True</v>
      </c>
      <c r="E731">
        <f t="shared" si="54"/>
        <v>304</v>
      </c>
    </row>
    <row r="732" spans="1:5" x14ac:dyDescent="0.25">
      <c r="A732">
        <f t="shared" si="50"/>
        <v>2697020000</v>
      </c>
      <c r="B732">
        <f t="shared" si="51"/>
        <v>3147200000</v>
      </c>
      <c r="C732">
        <f t="shared" si="52"/>
        <v>2997215000</v>
      </c>
      <c r="D732" t="str">
        <f t="shared" si="53"/>
        <v>True</v>
      </c>
      <c r="E732">
        <f t="shared" si="54"/>
        <v>303</v>
      </c>
    </row>
    <row r="733" spans="1:5" x14ac:dyDescent="0.25">
      <c r="A733">
        <f t="shared" si="50"/>
        <v>2690680000</v>
      </c>
      <c r="B733">
        <f t="shared" si="51"/>
        <v>3144800000</v>
      </c>
      <c r="C733">
        <f t="shared" si="52"/>
        <v>2995310000</v>
      </c>
      <c r="D733" t="str">
        <f t="shared" si="53"/>
        <v>True</v>
      </c>
      <c r="E733">
        <f t="shared" si="54"/>
        <v>302</v>
      </c>
    </row>
    <row r="734" spans="1:5" x14ac:dyDescent="0.25">
      <c r="A734">
        <f t="shared" si="50"/>
        <v>2684340000</v>
      </c>
      <c r="B734">
        <f t="shared" si="51"/>
        <v>3142400000</v>
      </c>
      <c r="C734">
        <f t="shared" si="52"/>
        <v>2993405000</v>
      </c>
      <c r="D734" t="str">
        <f t="shared" si="53"/>
        <v>True</v>
      </c>
      <c r="E734">
        <f t="shared" si="54"/>
        <v>301</v>
      </c>
    </row>
    <row r="735" spans="1:5" x14ac:dyDescent="0.25">
      <c r="A735">
        <f t="shared" si="50"/>
        <v>2678000000</v>
      </c>
      <c r="B735">
        <f t="shared" si="51"/>
        <v>3140000000</v>
      </c>
      <c r="C735">
        <f t="shared" si="52"/>
        <v>2991500000</v>
      </c>
      <c r="D735" t="str">
        <f t="shared" si="53"/>
        <v>True</v>
      </c>
      <c r="E735">
        <f t="shared" si="54"/>
        <v>300</v>
      </c>
    </row>
    <row r="736" spans="1:5" x14ac:dyDescent="0.25">
      <c r="A736">
        <f t="shared" si="50"/>
        <v>2671660000</v>
      </c>
      <c r="B736">
        <f t="shared" si="51"/>
        <v>3137600000</v>
      </c>
      <c r="C736">
        <f t="shared" si="52"/>
        <v>2989595000</v>
      </c>
      <c r="D736" t="str">
        <f t="shared" si="53"/>
        <v>True</v>
      </c>
      <c r="E736">
        <f t="shared" si="54"/>
        <v>299</v>
      </c>
    </row>
    <row r="737" spans="1:5" x14ac:dyDescent="0.25">
      <c r="A737">
        <f t="shared" si="50"/>
        <v>2665320000</v>
      </c>
      <c r="B737">
        <f t="shared" si="51"/>
        <v>3135200000</v>
      </c>
      <c r="C737">
        <f t="shared" si="52"/>
        <v>2987690000</v>
      </c>
      <c r="D737" t="str">
        <f t="shared" si="53"/>
        <v>True</v>
      </c>
      <c r="E737">
        <f t="shared" si="54"/>
        <v>298</v>
      </c>
    </row>
    <row r="738" spans="1:5" x14ac:dyDescent="0.25">
      <c r="A738">
        <f t="shared" si="50"/>
        <v>2658980000</v>
      </c>
      <c r="B738">
        <f t="shared" si="51"/>
        <v>3132800000</v>
      </c>
      <c r="C738">
        <f t="shared" si="52"/>
        <v>2985785000</v>
      </c>
      <c r="D738" t="str">
        <f t="shared" si="53"/>
        <v>True</v>
      </c>
      <c r="E738">
        <f t="shared" si="54"/>
        <v>297</v>
      </c>
    </row>
    <row r="739" spans="1:5" x14ac:dyDescent="0.25">
      <c r="A739">
        <f t="shared" ref="A739:A802" si="55">($B$13*$B$33*E739)+($B$14*$B$33*2)</f>
        <v>2652640000</v>
      </c>
      <c r="B739">
        <f t="shared" ref="B739:B802" si="56">($C$13*$B$33*E739)+($C$14*$B$33*2)</f>
        <v>3130400000</v>
      </c>
      <c r="C739">
        <f t="shared" ref="C739:C802" si="57">($D$13*$B$33*E739*0.9)+($C$13*$B$33*E739*0.1)+($D$14*$B$33*2)</f>
        <v>2983880000</v>
      </c>
      <c r="D739" t="str">
        <f t="shared" si="53"/>
        <v>True</v>
      </c>
      <c r="E739">
        <f t="shared" si="54"/>
        <v>296</v>
      </c>
    </row>
    <row r="740" spans="1:5" x14ac:dyDescent="0.25">
      <c r="A740">
        <f t="shared" si="55"/>
        <v>2646300000</v>
      </c>
      <c r="B740">
        <f t="shared" si="56"/>
        <v>3128000000</v>
      </c>
      <c r="C740">
        <f t="shared" si="57"/>
        <v>2981975000</v>
      </c>
      <c r="D740" t="str">
        <f t="shared" ref="D740:D803" si="58">IF(C740&gt;A740,"True","False")</f>
        <v>True</v>
      </c>
      <c r="E740">
        <f t="shared" si="54"/>
        <v>295</v>
      </c>
    </row>
    <row r="741" spans="1:5" x14ac:dyDescent="0.25">
      <c r="A741">
        <f t="shared" si="55"/>
        <v>2639960000</v>
      </c>
      <c r="B741">
        <f t="shared" si="56"/>
        <v>3125600000</v>
      </c>
      <c r="C741">
        <f t="shared" si="57"/>
        <v>2980070000</v>
      </c>
      <c r="D741" t="str">
        <f t="shared" si="58"/>
        <v>True</v>
      </c>
      <c r="E741">
        <f t="shared" ref="E741:E804" si="59">E740-1</f>
        <v>294</v>
      </c>
    </row>
    <row r="742" spans="1:5" x14ac:dyDescent="0.25">
      <c r="A742">
        <f t="shared" si="55"/>
        <v>2633620000</v>
      </c>
      <c r="B742">
        <f t="shared" si="56"/>
        <v>3123200000</v>
      </c>
      <c r="C742">
        <f t="shared" si="57"/>
        <v>2978165000</v>
      </c>
      <c r="D742" t="str">
        <f t="shared" si="58"/>
        <v>True</v>
      </c>
      <c r="E742">
        <f t="shared" si="59"/>
        <v>293</v>
      </c>
    </row>
    <row r="743" spans="1:5" x14ac:dyDescent="0.25">
      <c r="A743">
        <f t="shared" si="55"/>
        <v>2627280000</v>
      </c>
      <c r="B743">
        <f t="shared" si="56"/>
        <v>3120800000</v>
      </c>
      <c r="C743">
        <f t="shared" si="57"/>
        <v>2976260000</v>
      </c>
      <c r="D743" t="str">
        <f t="shared" si="58"/>
        <v>True</v>
      </c>
      <c r="E743">
        <f t="shared" si="59"/>
        <v>292</v>
      </c>
    </row>
    <row r="744" spans="1:5" x14ac:dyDescent="0.25">
      <c r="A744">
        <f t="shared" si="55"/>
        <v>2620940000</v>
      </c>
      <c r="B744">
        <f t="shared" si="56"/>
        <v>3118400000</v>
      </c>
      <c r="C744">
        <f t="shared" si="57"/>
        <v>2974355000</v>
      </c>
      <c r="D744" t="str">
        <f t="shared" si="58"/>
        <v>True</v>
      </c>
      <c r="E744">
        <f t="shared" si="59"/>
        <v>291</v>
      </c>
    </row>
    <row r="745" spans="1:5" x14ac:dyDescent="0.25">
      <c r="A745">
        <f t="shared" si="55"/>
        <v>2614600000</v>
      </c>
      <c r="B745">
        <f t="shared" si="56"/>
        <v>3116000000</v>
      </c>
      <c r="C745">
        <f t="shared" si="57"/>
        <v>2972450000</v>
      </c>
      <c r="D745" t="str">
        <f t="shared" si="58"/>
        <v>True</v>
      </c>
      <c r="E745">
        <f t="shared" si="59"/>
        <v>290</v>
      </c>
    </row>
    <row r="746" spans="1:5" x14ac:dyDescent="0.25">
      <c r="A746">
        <f t="shared" si="55"/>
        <v>2608260000</v>
      </c>
      <c r="B746">
        <f t="shared" si="56"/>
        <v>3113600000</v>
      </c>
      <c r="C746">
        <f t="shared" si="57"/>
        <v>2970545000</v>
      </c>
      <c r="D746" t="str">
        <f t="shared" si="58"/>
        <v>True</v>
      </c>
      <c r="E746">
        <f t="shared" si="59"/>
        <v>289</v>
      </c>
    </row>
    <row r="747" spans="1:5" x14ac:dyDescent="0.25">
      <c r="A747">
        <f t="shared" si="55"/>
        <v>2601920000</v>
      </c>
      <c r="B747">
        <f t="shared" si="56"/>
        <v>3111200000</v>
      </c>
      <c r="C747">
        <f t="shared" si="57"/>
        <v>2968640000</v>
      </c>
      <c r="D747" t="str">
        <f t="shared" si="58"/>
        <v>True</v>
      </c>
      <c r="E747">
        <f t="shared" si="59"/>
        <v>288</v>
      </c>
    </row>
    <row r="748" spans="1:5" x14ac:dyDescent="0.25">
      <c r="A748">
        <f t="shared" si="55"/>
        <v>2595580000</v>
      </c>
      <c r="B748">
        <f t="shared" si="56"/>
        <v>3108800000</v>
      </c>
      <c r="C748">
        <f t="shared" si="57"/>
        <v>2966735000</v>
      </c>
      <c r="D748" t="str">
        <f t="shared" si="58"/>
        <v>True</v>
      </c>
      <c r="E748">
        <f t="shared" si="59"/>
        <v>287</v>
      </c>
    </row>
    <row r="749" spans="1:5" x14ac:dyDescent="0.25">
      <c r="A749">
        <f t="shared" si="55"/>
        <v>2589240000</v>
      </c>
      <c r="B749">
        <f t="shared" si="56"/>
        <v>3106400000</v>
      </c>
      <c r="C749">
        <f t="shared" si="57"/>
        <v>2964830000</v>
      </c>
      <c r="D749" t="str">
        <f t="shared" si="58"/>
        <v>True</v>
      </c>
      <c r="E749">
        <f t="shared" si="59"/>
        <v>286</v>
      </c>
    </row>
    <row r="750" spans="1:5" x14ac:dyDescent="0.25">
      <c r="A750">
        <f t="shared" si="55"/>
        <v>2582900000</v>
      </c>
      <c r="B750">
        <f t="shared" si="56"/>
        <v>3104000000</v>
      </c>
      <c r="C750">
        <f t="shared" si="57"/>
        <v>2962925000</v>
      </c>
      <c r="D750" t="str">
        <f t="shared" si="58"/>
        <v>True</v>
      </c>
      <c r="E750">
        <f t="shared" si="59"/>
        <v>285</v>
      </c>
    </row>
    <row r="751" spans="1:5" x14ac:dyDescent="0.25">
      <c r="A751">
        <f t="shared" si="55"/>
        <v>2576560000</v>
      </c>
      <c r="B751">
        <f t="shared" si="56"/>
        <v>3101600000</v>
      </c>
      <c r="C751">
        <f t="shared" si="57"/>
        <v>2961020000</v>
      </c>
      <c r="D751" t="str">
        <f t="shared" si="58"/>
        <v>True</v>
      </c>
      <c r="E751">
        <f t="shared" si="59"/>
        <v>284</v>
      </c>
    </row>
    <row r="752" spans="1:5" x14ac:dyDescent="0.25">
      <c r="A752">
        <f t="shared" si="55"/>
        <v>2570220000</v>
      </c>
      <c r="B752">
        <f t="shared" si="56"/>
        <v>3099200000</v>
      </c>
      <c r="C752">
        <f t="shared" si="57"/>
        <v>2959115000</v>
      </c>
      <c r="D752" t="str">
        <f t="shared" si="58"/>
        <v>True</v>
      </c>
      <c r="E752">
        <f t="shared" si="59"/>
        <v>283</v>
      </c>
    </row>
    <row r="753" spans="1:5" x14ac:dyDescent="0.25">
      <c r="A753">
        <f t="shared" si="55"/>
        <v>2563880000</v>
      </c>
      <c r="B753">
        <f t="shared" si="56"/>
        <v>3096800000</v>
      </c>
      <c r="C753">
        <f t="shared" si="57"/>
        <v>2957210000</v>
      </c>
      <c r="D753" t="str">
        <f t="shared" si="58"/>
        <v>True</v>
      </c>
      <c r="E753">
        <f t="shared" si="59"/>
        <v>282</v>
      </c>
    </row>
    <row r="754" spans="1:5" x14ac:dyDescent="0.25">
      <c r="A754">
        <f t="shared" si="55"/>
        <v>2557540000</v>
      </c>
      <c r="B754">
        <f t="shared" si="56"/>
        <v>3094400000</v>
      </c>
      <c r="C754">
        <f t="shared" si="57"/>
        <v>2955305000</v>
      </c>
      <c r="D754" t="str">
        <f t="shared" si="58"/>
        <v>True</v>
      </c>
      <c r="E754">
        <f t="shared" si="59"/>
        <v>281</v>
      </c>
    </row>
    <row r="755" spans="1:5" x14ac:dyDescent="0.25">
      <c r="A755">
        <f t="shared" si="55"/>
        <v>2551200000</v>
      </c>
      <c r="B755">
        <f t="shared" si="56"/>
        <v>3092000000</v>
      </c>
      <c r="C755">
        <f t="shared" si="57"/>
        <v>2953400000</v>
      </c>
      <c r="D755" t="str">
        <f t="shared" si="58"/>
        <v>True</v>
      </c>
      <c r="E755">
        <f t="shared" si="59"/>
        <v>280</v>
      </c>
    </row>
    <row r="756" spans="1:5" x14ac:dyDescent="0.25">
      <c r="A756">
        <f t="shared" si="55"/>
        <v>2544860000</v>
      </c>
      <c r="B756">
        <f t="shared" si="56"/>
        <v>3089600000</v>
      </c>
      <c r="C756">
        <f t="shared" si="57"/>
        <v>2951495000</v>
      </c>
      <c r="D756" t="str">
        <f t="shared" si="58"/>
        <v>True</v>
      </c>
      <c r="E756">
        <f t="shared" si="59"/>
        <v>279</v>
      </c>
    </row>
    <row r="757" spans="1:5" x14ac:dyDescent="0.25">
      <c r="A757">
        <f t="shared" si="55"/>
        <v>2538520000</v>
      </c>
      <c r="B757">
        <f t="shared" si="56"/>
        <v>3087200000</v>
      </c>
      <c r="C757">
        <f t="shared" si="57"/>
        <v>2949590000</v>
      </c>
      <c r="D757" t="str">
        <f t="shared" si="58"/>
        <v>True</v>
      </c>
      <c r="E757">
        <f t="shared" si="59"/>
        <v>278</v>
      </c>
    </row>
    <row r="758" spans="1:5" x14ac:dyDescent="0.25">
      <c r="A758">
        <f t="shared" si="55"/>
        <v>2532180000</v>
      </c>
      <c r="B758">
        <f t="shared" si="56"/>
        <v>3084800000</v>
      </c>
      <c r="C758">
        <f t="shared" si="57"/>
        <v>2947685000</v>
      </c>
      <c r="D758" t="str">
        <f t="shared" si="58"/>
        <v>True</v>
      </c>
      <c r="E758">
        <f t="shared" si="59"/>
        <v>277</v>
      </c>
    </row>
    <row r="759" spans="1:5" x14ac:dyDescent="0.25">
      <c r="A759">
        <f t="shared" si="55"/>
        <v>2525840000</v>
      </c>
      <c r="B759">
        <f t="shared" si="56"/>
        <v>3082400000</v>
      </c>
      <c r="C759">
        <f t="shared" si="57"/>
        <v>2945780000</v>
      </c>
      <c r="D759" t="str">
        <f t="shared" si="58"/>
        <v>True</v>
      </c>
      <c r="E759">
        <f t="shared" si="59"/>
        <v>276</v>
      </c>
    </row>
    <row r="760" spans="1:5" x14ac:dyDescent="0.25">
      <c r="A760">
        <f t="shared" si="55"/>
        <v>2519500000</v>
      </c>
      <c r="B760">
        <f t="shared" si="56"/>
        <v>3080000000</v>
      </c>
      <c r="C760">
        <f t="shared" si="57"/>
        <v>2943875000</v>
      </c>
      <c r="D760" t="str">
        <f t="shared" si="58"/>
        <v>True</v>
      </c>
      <c r="E760">
        <f t="shared" si="59"/>
        <v>275</v>
      </c>
    </row>
    <row r="761" spans="1:5" x14ac:dyDescent="0.25">
      <c r="A761">
        <f t="shared" si="55"/>
        <v>2513160000</v>
      </c>
      <c r="B761">
        <f t="shared" si="56"/>
        <v>3077600000</v>
      </c>
      <c r="C761">
        <f t="shared" si="57"/>
        <v>2941970000</v>
      </c>
      <c r="D761" t="str">
        <f t="shared" si="58"/>
        <v>True</v>
      </c>
      <c r="E761">
        <f t="shared" si="59"/>
        <v>274</v>
      </c>
    </row>
    <row r="762" spans="1:5" x14ac:dyDescent="0.25">
      <c r="A762">
        <f t="shared" si="55"/>
        <v>2506820000</v>
      </c>
      <c r="B762">
        <f t="shared" si="56"/>
        <v>3075200000</v>
      </c>
      <c r="C762">
        <f t="shared" si="57"/>
        <v>2940065000</v>
      </c>
      <c r="D762" t="str">
        <f t="shared" si="58"/>
        <v>True</v>
      </c>
      <c r="E762">
        <f t="shared" si="59"/>
        <v>273</v>
      </c>
    </row>
    <row r="763" spans="1:5" x14ac:dyDescent="0.25">
      <c r="A763">
        <f t="shared" si="55"/>
        <v>2500480000</v>
      </c>
      <c r="B763">
        <f t="shared" si="56"/>
        <v>3072800000</v>
      </c>
      <c r="C763">
        <f t="shared" si="57"/>
        <v>2938160000</v>
      </c>
      <c r="D763" t="str">
        <f t="shared" si="58"/>
        <v>True</v>
      </c>
      <c r="E763">
        <f t="shared" si="59"/>
        <v>272</v>
      </c>
    </row>
    <row r="764" spans="1:5" x14ac:dyDescent="0.25">
      <c r="A764">
        <f t="shared" si="55"/>
        <v>2494140000</v>
      </c>
      <c r="B764">
        <f t="shared" si="56"/>
        <v>3070400000</v>
      </c>
      <c r="C764">
        <f t="shared" si="57"/>
        <v>2936255000</v>
      </c>
      <c r="D764" t="str">
        <f t="shared" si="58"/>
        <v>True</v>
      </c>
      <c r="E764">
        <f t="shared" si="59"/>
        <v>271</v>
      </c>
    </row>
    <row r="765" spans="1:5" x14ac:dyDescent="0.25">
      <c r="A765">
        <f t="shared" si="55"/>
        <v>2487800000</v>
      </c>
      <c r="B765">
        <f t="shared" si="56"/>
        <v>3068000000</v>
      </c>
      <c r="C765">
        <f t="shared" si="57"/>
        <v>2934350000</v>
      </c>
      <c r="D765" t="str">
        <f t="shared" si="58"/>
        <v>True</v>
      </c>
      <c r="E765">
        <f t="shared" si="59"/>
        <v>270</v>
      </c>
    </row>
    <row r="766" spans="1:5" x14ac:dyDescent="0.25">
      <c r="A766">
        <f t="shared" si="55"/>
        <v>2481460000</v>
      </c>
      <c r="B766">
        <f t="shared" si="56"/>
        <v>3065600000</v>
      </c>
      <c r="C766">
        <f t="shared" si="57"/>
        <v>2932445000</v>
      </c>
      <c r="D766" t="str">
        <f t="shared" si="58"/>
        <v>True</v>
      </c>
      <c r="E766">
        <f t="shared" si="59"/>
        <v>269</v>
      </c>
    </row>
    <row r="767" spans="1:5" x14ac:dyDescent="0.25">
      <c r="A767">
        <f t="shared" si="55"/>
        <v>2475120000</v>
      </c>
      <c r="B767">
        <f t="shared" si="56"/>
        <v>3063200000</v>
      </c>
      <c r="C767">
        <f t="shared" si="57"/>
        <v>2930540000</v>
      </c>
      <c r="D767" t="str">
        <f t="shared" si="58"/>
        <v>True</v>
      </c>
      <c r="E767">
        <f t="shared" si="59"/>
        <v>268</v>
      </c>
    </row>
    <row r="768" spans="1:5" x14ac:dyDescent="0.25">
      <c r="A768">
        <f t="shared" si="55"/>
        <v>2468780000</v>
      </c>
      <c r="B768">
        <f t="shared" si="56"/>
        <v>3060800000</v>
      </c>
      <c r="C768">
        <f t="shared" si="57"/>
        <v>2928635000</v>
      </c>
      <c r="D768" t="str">
        <f t="shared" si="58"/>
        <v>True</v>
      </c>
      <c r="E768">
        <f t="shared" si="59"/>
        <v>267</v>
      </c>
    </row>
    <row r="769" spans="1:5" x14ac:dyDescent="0.25">
      <c r="A769">
        <f t="shared" si="55"/>
        <v>2462440000</v>
      </c>
      <c r="B769">
        <f t="shared" si="56"/>
        <v>3058400000</v>
      </c>
      <c r="C769">
        <f t="shared" si="57"/>
        <v>2926730000</v>
      </c>
      <c r="D769" t="str">
        <f t="shared" si="58"/>
        <v>True</v>
      </c>
      <c r="E769">
        <f t="shared" si="59"/>
        <v>266</v>
      </c>
    </row>
    <row r="770" spans="1:5" x14ac:dyDescent="0.25">
      <c r="A770">
        <f t="shared" si="55"/>
        <v>2456100000</v>
      </c>
      <c r="B770">
        <f t="shared" si="56"/>
        <v>3056000000</v>
      </c>
      <c r="C770">
        <f t="shared" si="57"/>
        <v>2924825000</v>
      </c>
      <c r="D770" t="str">
        <f t="shared" si="58"/>
        <v>True</v>
      </c>
      <c r="E770">
        <f t="shared" si="59"/>
        <v>265</v>
      </c>
    </row>
    <row r="771" spans="1:5" x14ac:dyDescent="0.25">
      <c r="A771">
        <f t="shared" si="55"/>
        <v>2449760000</v>
      </c>
      <c r="B771">
        <f t="shared" si="56"/>
        <v>3053600000</v>
      </c>
      <c r="C771">
        <f t="shared" si="57"/>
        <v>2922920000</v>
      </c>
      <c r="D771" t="str">
        <f t="shared" si="58"/>
        <v>True</v>
      </c>
      <c r="E771">
        <f t="shared" si="59"/>
        <v>264</v>
      </c>
    </row>
    <row r="772" spans="1:5" x14ac:dyDescent="0.25">
      <c r="A772">
        <f t="shared" si="55"/>
        <v>2443420000</v>
      </c>
      <c r="B772">
        <f t="shared" si="56"/>
        <v>3051200000</v>
      </c>
      <c r="C772">
        <f t="shared" si="57"/>
        <v>2921015000</v>
      </c>
      <c r="D772" t="str">
        <f t="shared" si="58"/>
        <v>True</v>
      </c>
      <c r="E772">
        <f t="shared" si="59"/>
        <v>263</v>
      </c>
    </row>
    <row r="773" spans="1:5" x14ac:dyDescent="0.25">
      <c r="A773">
        <f t="shared" si="55"/>
        <v>2437080000</v>
      </c>
      <c r="B773">
        <f t="shared" si="56"/>
        <v>3048800000</v>
      </c>
      <c r="C773">
        <f t="shared" si="57"/>
        <v>2919110000</v>
      </c>
      <c r="D773" t="str">
        <f t="shared" si="58"/>
        <v>True</v>
      </c>
      <c r="E773">
        <f t="shared" si="59"/>
        <v>262</v>
      </c>
    </row>
    <row r="774" spans="1:5" x14ac:dyDescent="0.25">
      <c r="A774">
        <f t="shared" si="55"/>
        <v>2430740000</v>
      </c>
      <c r="B774">
        <f t="shared" si="56"/>
        <v>3046400000</v>
      </c>
      <c r="C774">
        <f t="shared" si="57"/>
        <v>2917205000</v>
      </c>
      <c r="D774" t="str">
        <f t="shared" si="58"/>
        <v>True</v>
      </c>
      <c r="E774">
        <f t="shared" si="59"/>
        <v>261</v>
      </c>
    </row>
    <row r="775" spans="1:5" x14ac:dyDescent="0.25">
      <c r="A775">
        <f t="shared" si="55"/>
        <v>2424400000</v>
      </c>
      <c r="B775">
        <f t="shared" si="56"/>
        <v>3044000000</v>
      </c>
      <c r="C775">
        <f t="shared" si="57"/>
        <v>2915300000</v>
      </c>
      <c r="D775" t="str">
        <f t="shared" si="58"/>
        <v>True</v>
      </c>
      <c r="E775">
        <f t="shared" si="59"/>
        <v>260</v>
      </c>
    </row>
    <row r="776" spans="1:5" x14ac:dyDescent="0.25">
      <c r="A776">
        <f t="shared" si="55"/>
        <v>2418060000</v>
      </c>
      <c r="B776">
        <f t="shared" si="56"/>
        <v>3041600000</v>
      </c>
      <c r="C776">
        <f t="shared" si="57"/>
        <v>2913395000</v>
      </c>
      <c r="D776" t="str">
        <f t="shared" si="58"/>
        <v>True</v>
      </c>
      <c r="E776">
        <f t="shared" si="59"/>
        <v>259</v>
      </c>
    </row>
    <row r="777" spans="1:5" x14ac:dyDescent="0.25">
      <c r="A777">
        <f t="shared" si="55"/>
        <v>2411720000</v>
      </c>
      <c r="B777">
        <f t="shared" si="56"/>
        <v>3039200000</v>
      </c>
      <c r="C777">
        <f t="shared" si="57"/>
        <v>2911490000</v>
      </c>
      <c r="D777" t="str">
        <f t="shared" si="58"/>
        <v>True</v>
      </c>
      <c r="E777">
        <f t="shared" si="59"/>
        <v>258</v>
      </c>
    </row>
    <row r="778" spans="1:5" x14ac:dyDescent="0.25">
      <c r="A778">
        <f t="shared" si="55"/>
        <v>2405380000</v>
      </c>
      <c r="B778">
        <f t="shared" si="56"/>
        <v>3036800000</v>
      </c>
      <c r="C778">
        <f t="shared" si="57"/>
        <v>2909585000</v>
      </c>
      <c r="D778" t="str">
        <f t="shared" si="58"/>
        <v>True</v>
      </c>
      <c r="E778">
        <f t="shared" si="59"/>
        <v>257</v>
      </c>
    </row>
    <row r="779" spans="1:5" x14ac:dyDescent="0.25">
      <c r="A779">
        <f t="shared" si="55"/>
        <v>2399040000</v>
      </c>
      <c r="B779">
        <f t="shared" si="56"/>
        <v>3034400000</v>
      </c>
      <c r="C779">
        <f t="shared" si="57"/>
        <v>2907680000</v>
      </c>
      <c r="D779" t="str">
        <f t="shared" si="58"/>
        <v>True</v>
      </c>
      <c r="E779">
        <f t="shared" si="59"/>
        <v>256</v>
      </c>
    </row>
    <row r="780" spans="1:5" x14ac:dyDescent="0.25">
      <c r="A780">
        <f t="shared" si="55"/>
        <v>2392700000</v>
      </c>
      <c r="B780">
        <f t="shared" si="56"/>
        <v>3032000000</v>
      </c>
      <c r="C780">
        <f t="shared" si="57"/>
        <v>2905775000</v>
      </c>
      <c r="D780" t="str">
        <f t="shared" si="58"/>
        <v>True</v>
      </c>
      <c r="E780">
        <f t="shared" si="59"/>
        <v>255</v>
      </c>
    </row>
    <row r="781" spans="1:5" x14ac:dyDescent="0.25">
      <c r="A781">
        <f t="shared" si="55"/>
        <v>2386360000</v>
      </c>
      <c r="B781">
        <f t="shared" si="56"/>
        <v>3029600000</v>
      </c>
      <c r="C781">
        <f t="shared" si="57"/>
        <v>2903870000</v>
      </c>
      <c r="D781" t="str">
        <f t="shared" si="58"/>
        <v>True</v>
      </c>
      <c r="E781">
        <f t="shared" si="59"/>
        <v>254</v>
      </c>
    </row>
    <row r="782" spans="1:5" x14ac:dyDescent="0.25">
      <c r="A782">
        <f t="shared" si="55"/>
        <v>2380020000</v>
      </c>
      <c r="B782">
        <f t="shared" si="56"/>
        <v>3027200000</v>
      </c>
      <c r="C782">
        <f t="shared" si="57"/>
        <v>2901965000</v>
      </c>
      <c r="D782" t="str">
        <f t="shared" si="58"/>
        <v>True</v>
      </c>
      <c r="E782">
        <f t="shared" si="59"/>
        <v>253</v>
      </c>
    </row>
    <row r="783" spans="1:5" x14ac:dyDescent="0.25">
      <c r="A783">
        <f t="shared" si="55"/>
        <v>2373680000</v>
      </c>
      <c r="B783">
        <f t="shared" si="56"/>
        <v>3024800000</v>
      </c>
      <c r="C783">
        <f t="shared" si="57"/>
        <v>2900060000</v>
      </c>
      <c r="D783" t="str">
        <f t="shared" si="58"/>
        <v>True</v>
      </c>
      <c r="E783">
        <f t="shared" si="59"/>
        <v>252</v>
      </c>
    </row>
    <row r="784" spans="1:5" x14ac:dyDescent="0.25">
      <c r="A784">
        <f t="shared" si="55"/>
        <v>2367340000</v>
      </c>
      <c r="B784">
        <f t="shared" si="56"/>
        <v>3022400000</v>
      </c>
      <c r="C784">
        <f t="shared" si="57"/>
        <v>2898155000</v>
      </c>
      <c r="D784" t="str">
        <f t="shared" si="58"/>
        <v>True</v>
      </c>
      <c r="E784">
        <f t="shared" si="59"/>
        <v>251</v>
      </c>
    </row>
    <row r="785" spans="1:5" x14ac:dyDescent="0.25">
      <c r="A785">
        <f t="shared" si="55"/>
        <v>2361000000</v>
      </c>
      <c r="B785">
        <f t="shared" si="56"/>
        <v>3020000000</v>
      </c>
      <c r="C785">
        <f t="shared" si="57"/>
        <v>2896250000</v>
      </c>
      <c r="D785" t="str">
        <f t="shared" si="58"/>
        <v>True</v>
      </c>
      <c r="E785">
        <f t="shared" si="59"/>
        <v>250</v>
      </c>
    </row>
    <row r="786" spans="1:5" x14ac:dyDescent="0.25">
      <c r="A786">
        <f t="shared" si="55"/>
        <v>2354660000</v>
      </c>
      <c r="B786">
        <f t="shared" si="56"/>
        <v>3017600000</v>
      </c>
      <c r="C786">
        <f t="shared" si="57"/>
        <v>2894345000</v>
      </c>
      <c r="D786" t="str">
        <f t="shared" si="58"/>
        <v>True</v>
      </c>
      <c r="E786">
        <f t="shared" si="59"/>
        <v>249</v>
      </c>
    </row>
    <row r="787" spans="1:5" x14ac:dyDescent="0.25">
      <c r="A787">
        <f t="shared" si="55"/>
        <v>2348320000</v>
      </c>
      <c r="B787">
        <f t="shared" si="56"/>
        <v>3015200000</v>
      </c>
      <c r="C787">
        <f t="shared" si="57"/>
        <v>2892440000</v>
      </c>
      <c r="D787" t="str">
        <f t="shared" si="58"/>
        <v>True</v>
      </c>
      <c r="E787">
        <f t="shared" si="59"/>
        <v>248</v>
      </c>
    </row>
    <row r="788" spans="1:5" x14ac:dyDescent="0.25">
      <c r="A788">
        <f t="shared" si="55"/>
        <v>2341980000</v>
      </c>
      <c r="B788">
        <f t="shared" si="56"/>
        <v>3012800000</v>
      </c>
      <c r="C788">
        <f t="shared" si="57"/>
        <v>2890535000</v>
      </c>
      <c r="D788" t="str">
        <f t="shared" si="58"/>
        <v>True</v>
      </c>
      <c r="E788">
        <f t="shared" si="59"/>
        <v>247</v>
      </c>
    </row>
    <row r="789" spans="1:5" x14ac:dyDescent="0.25">
      <c r="A789">
        <f t="shared" si="55"/>
        <v>2335640000</v>
      </c>
      <c r="B789">
        <f t="shared" si="56"/>
        <v>3010400000</v>
      </c>
      <c r="C789">
        <f t="shared" si="57"/>
        <v>2888630000</v>
      </c>
      <c r="D789" t="str">
        <f t="shared" si="58"/>
        <v>True</v>
      </c>
      <c r="E789">
        <f t="shared" si="59"/>
        <v>246</v>
      </c>
    </row>
    <row r="790" spans="1:5" x14ac:dyDescent="0.25">
      <c r="A790">
        <f t="shared" si="55"/>
        <v>2329300000</v>
      </c>
      <c r="B790">
        <f t="shared" si="56"/>
        <v>3008000000</v>
      </c>
      <c r="C790">
        <f t="shared" si="57"/>
        <v>2886725000</v>
      </c>
      <c r="D790" t="str">
        <f t="shared" si="58"/>
        <v>True</v>
      </c>
      <c r="E790">
        <f t="shared" si="59"/>
        <v>245</v>
      </c>
    </row>
    <row r="791" spans="1:5" x14ac:dyDescent="0.25">
      <c r="A791">
        <f t="shared" si="55"/>
        <v>2322960000</v>
      </c>
      <c r="B791">
        <f t="shared" si="56"/>
        <v>3005600000</v>
      </c>
      <c r="C791">
        <f t="shared" si="57"/>
        <v>2884820000</v>
      </c>
      <c r="D791" t="str">
        <f t="shared" si="58"/>
        <v>True</v>
      </c>
      <c r="E791">
        <f t="shared" si="59"/>
        <v>244</v>
      </c>
    </row>
    <row r="792" spans="1:5" x14ac:dyDescent="0.25">
      <c r="A792">
        <f t="shared" si="55"/>
        <v>2316620000</v>
      </c>
      <c r="B792">
        <f t="shared" si="56"/>
        <v>3003200000</v>
      </c>
      <c r="C792">
        <f t="shared" si="57"/>
        <v>2882915000</v>
      </c>
      <c r="D792" t="str">
        <f t="shared" si="58"/>
        <v>True</v>
      </c>
      <c r="E792">
        <f t="shared" si="59"/>
        <v>243</v>
      </c>
    </row>
    <row r="793" spans="1:5" x14ac:dyDescent="0.25">
      <c r="A793">
        <f t="shared" si="55"/>
        <v>2310280000</v>
      </c>
      <c r="B793">
        <f t="shared" si="56"/>
        <v>3000800000</v>
      </c>
      <c r="C793">
        <f t="shared" si="57"/>
        <v>2881010000</v>
      </c>
      <c r="D793" t="str">
        <f t="shared" si="58"/>
        <v>True</v>
      </c>
      <c r="E793">
        <f t="shared" si="59"/>
        <v>242</v>
      </c>
    </row>
    <row r="794" spans="1:5" x14ac:dyDescent="0.25">
      <c r="A794">
        <f t="shared" si="55"/>
        <v>2303940000</v>
      </c>
      <c r="B794">
        <f t="shared" si="56"/>
        <v>2998400000</v>
      </c>
      <c r="C794">
        <f t="shared" si="57"/>
        <v>2879105000</v>
      </c>
      <c r="D794" t="str">
        <f t="shared" si="58"/>
        <v>True</v>
      </c>
      <c r="E794">
        <f t="shared" si="59"/>
        <v>241</v>
      </c>
    </row>
    <row r="795" spans="1:5" x14ac:dyDescent="0.25">
      <c r="A795">
        <f t="shared" si="55"/>
        <v>2297600000</v>
      </c>
      <c r="B795">
        <f t="shared" si="56"/>
        <v>2996000000</v>
      </c>
      <c r="C795">
        <f t="shared" si="57"/>
        <v>2877200000</v>
      </c>
      <c r="D795" t="str">
        <f t="shared" si="58"/>
        <v>True</v>
      </c>
      <c r="E795">
        <f t="shared" si="59"/>
        <v>240</v>
      </c>
    </row>
    <row r="796" spans="1:5" x14ac:dyDescent="0.25">
      <c r="A796">
        <f t="shared" si="55"/>
        <v>2291260000</v>
      </c>
      <c r="B796">
        <f t="shared" si="56"/>
        <v>2993600000</v>
      </c>
      <c r="C796">
        <f t="shared" si="57"/>
        <v>2875295000</v>
      </c>
      <c r="D796" t="str">
        <f t="shared" si="58"/>
        <v>True</v>
      </c>
      <c r="E796">
        <f t="shared" si="59"/>
        <v>239</v>
      </c>
    </row>
    <row r="797" spans="1:5" x14ac:dyDescent="0.25">
      <c r="A797">
        <f t="shared" si="55"/>
        <v>2284920000</v>
      </c>
      <c r="B797">
        <f t="shared" si="56"/>
        <v>2991200000</v>
      </c>
      <c r="C797">
        <f t="shared" si="57"/>
        <v>2873390000</v>
      </c>
      <c r="D797" t="str">
        <f t="shared" si="58"/>
        <v>True</v>
      </c>
      <c r="E797">
        <f t="shared" si="59"/>
        <v>238</v>
      </c>
    </row>
    <row r="798" spans="1:5" x14ac:dyDescent="0.25">
      <c r="A798">
        <f t="shared" si="55"/>
        <v>2278580000</v>
      </c>
      <c r="B798">
        <f t="shared" si="56"/>
        <v>2988800000</v>
      </c>
      <c r="C798">
        <f t="shared" si="57"/>
        <v>2871485000</v>
      </c>
      <c r="D798" t="str">
        <f t="shared" si="58"/>
        <v>True</v>
      </c>
      <c r="E798">
        <f t="shared" si="59"/>
        <v>237</v>
      </c>
    </row>
    <row r="799" spans="1:5" x14ac:dyDescent="0.25">
      <c r="A799">
        <f t="shared" si="55"/>
        <v>2272240000</v>
      </c>
      <c r="B799">
        <f t="shared" si="56"/>
        <v>2986400000</v>
      </c>
      <c r="C799">
        <f t="shared" si="57"/>
        <v>2869580000</v>
      </c>
      <c r="D799" t="str">
        <f t="shared" si="58"/>
        <v>True</v>
      </c>
      <c r="E799">
        <f t="shared" si="59"/>
        <v>236</v>
      </c>
    </row>
    <row r="800" spans="1:5" x14ac:dyDescent="0.25">
      <c r="A800">
        <f t="shared" si="55"/>
        <v>2265900000</v>
      </c>
      <c r="B800">
        <f t="shared" si="56"/>
        <v>2984000000</v>
      </c>
      <c r="C800">
        <f t="shared" si="57"/>
        <v>2867675000</v>
      </c>
      <c r="D800" t="str">
        <f t="shared" si="58"/>
        <v>True</v>
      </c>
      <c r="E800">
        <f t="shared" si="59"/>
        <v>235</v>
      </c>
    </row>
    <row r="801" spans="1:5" x14ac:dyDescent="0.25">
      <c r="A801">
        <f t="shared" si="55"/>
        <v>2259560000</v>
      </c>
      <c r="B801">
        <f t="shared" si="56"/>
        <v>2981600000</v>
      </c>
      <c r="C801">
        <f t="shared" si="57"/>
        <v>2865770000</v>
      </c>
      <c r="D801" t="str">
        <f t="shared" si="58"/>
        <v>True</v>
      </c>
      <c r="E801">
        <f t="shared" si="59"/>
        <v>234</v>
      </c>
    </row>
    <row r="802" spans="1:5" x14ac:dyDescent="0.25">
      <c r="A802">
        <f t="shared" si="55"/>
        <v>2253220000</v>
      </c>
      <c r="B802">
        <f t="shared" si="56"/>
        <v>2979200000</v>
      </c>
      <c r="C802">
        <f t="shared" si="57"/>
        <v>2863865000</v>
      </c>
      <c r="D802" t="str">
        <f t="shared" si="58"/>
        <v>True</v>
      </c>
      <c r="E802">
        <f t="shared" si="59"/>
        <v>233</v>
      </c>
    </row>
    <row r="803" spans="1:5" x14ac:dyDescent="0.25">
      <c r="A803">
        <f t="shared" ref="A803:A866" si="60">($B$13*$B$33*E803)+($B$14*$B$33*2)</f>
        <v>2246880000</v>
      </c>
      <c r="B803">
        <f t="shared" ref="B803:B866" si="61">($C$13*$B$33*E803)+($C$14*$B$33*2)</f>
        <v>2976800000</v>
      </c>
      <c r="C803">
        <f t="shared" ref="C803:C866" si="62">($D$13*$B$33*E803*0.9)+($C$13*$B$33*E803*0.1)+($D$14*$B$33*2)</f>
        <v>2861960000</v>
      </c>
      <c r="D803" t="str">
        <f t="shared" si="58"/>
        <v>True</v>
      </c>
      <c r="E803">
        <f t="shared" si="59"/>
        <v>232</v>
      </c>
    </row>
    <row r="804" spans="1:5" x14ac:dyDescent="0.25">
      <c r="A804">
        <f t="shared" si="60"/>
        <v>2240540000</v>
      </c>
      <c r="B804">
        <f t="shared" si="61"/>
        <v>2974400000</v>
      </c>
      <c r="C804">
        <f t="shared" si="62"/>
        <v>2860055000</v>
      </c>
      <c r="D804" t="str">
        <f t="shared" ref="D804:D867" si="63">IF(C804&gt;A804,"True","False")</f>
        <v>True</v>
      </c>
      <c r="E804">
        <f t="shared" si="59"/>
        <v>231</v>
      </c>
    </row>
    <row r="805" spans="1:5" x14ac:dyDescent="0.25">
      <c r="A805">
        <f t="shared" si="60"/>
        <v>2234200000</v>
      </c>
      <c r="B805">
        <f t="shared" si="61"/>
        <v>2972000000</v>
      </c>
      <c r="C805">
        <f t="shared" si="62"/>
        <v>2858150000</v>
      </c>
      <c r="D805" t="str">
        <f t="shared" si="63"/>
        <v>True</v>
      </c>
      <c r="E805">
        <f t="shared" ref="E805:E868" si="64">E804-1</f>
        <v>230</v>
      </c>
    </row>
    <row r="806" spans="1:5" x14ac:dyDescent="0.25">
      <c r="A806">
        <f t="shared" si="60"/>
        <v>2227860000</v>
      </c>
      <c r="B806">
        <f t="shared" si="61"/>
        <v>2969600000</v>
      </c>
      <c r="C806">
        <f t="shared" si="62"/>
        <v>2856245000</v>
      </c>
      <c r="D806" t="str">
        <f t="shared" si="63"/>
        <v>True</v>
      </c>
      <c r="E806">
        <f t="shared" si="64"/>
        <v>229</v>
      </c>
    </row>
    <row r="807" spans="1:5" x14ac:dyDescent="0.25">
      <c r="A807">
        <f t="shared" si="60"/>
        <v>2221520000</v>
      </c>
      <c r="B807">
        <f t="shared" si="61"/>
        <v>2967200000</v>
      </c>
      <c r="C807">
        <f t="shared" si="62"/>
        <v>2854340000</v>
      </c>
      <c r="D807" t="str">
        <f t="shared" si="63"/>
        <v>True</v>
      </c>
      <c r="E807">
        <f t="shared" si="64"/>
        <v>228</v>
      </c>
    </row>
    <row r="808" spans="1:5" x14ac:dyDescent="0.25">
      <c r="A808">
        <f t="shared" si="60"/>
        <v>2215180000</v>
      </c>
      <c r="B808">
        <f t="shared" si="61"/>
        <v>2964800000</v>
      </c>
      <c r="C808">
        <f t="shared" si="62"/>
        <v>2852435000</v>
      </c>
      <c r="D808" t="str">
        <f t="shared" si="63"/>
        <v>True</v>
      </c>
      <c r="E808">
        <f t="shared" si="64"/>
        <v>227</v>
      </c>
    </row>
    <row r="809" spans="1:5" x14ac:dyDescent="0.25">
      <c r="A809">
        <f t="shared" si="60"/>
        <v>2208840000</v>
      </c>
      <c r="B809">
        <f t="shared" si="61"/>
        <v>2962400000</v>
      </c>
      <c r="C809">
        <f t="shared" si="62"/>
        <v>2850530000</v>
      </c>
      <c r="D809" t="str">
        <f t="shared" si="63"/>
        <v>True</v>
      </c>
      <c r="E809">
        <f t="shared" si="64"/>
        <v>226</v>
      </c>
    </row>
    <row r="810" spans="1:5" x14ac:dyDescent="0.25">
      <c r="A810">
        <f t="shared" si="60"/>
        <v>2202500000</v>
      </c>
      <c r="B810">
        <f t="shared" si="61"/>
        <v>2960000000</v>
      </c>
      <c r="C810">
        <f t="shared" si="62"/>
        <v>2848625000</v>
      </c>
      <c r="D810" t="str">
        <f t="shared" si="63"/>
        <v>True</v>
      </c>
      <c r="E810">
        <f t="shared" si="64"/>
        <v>225</v>
      </c>
    </row>
    <row r="811" spans="1:5" x14ac:dyDescent="0.25">
      <c r="A811">
        <f t="shared" si="60"/>
        <v>2196160000</v>
      </c>
      <c r="B811">
        <f t="shared" si="61"/>
        <v>2957600000</v>
      </c>
      <c r="C811">
        <f t="shared" si="62"/>
        <v>2846720000</v>
      </c>
      <c r="D811" t="str">
        <f t="shared" si="63"/>
        <v>True</v>
      </c>
      <c r="E811">
        <f t="shared" si="64"/>
        <v>224</v>
      </c>
    </row>
    <row r="812" spans="1:5" x14ac:dyDescent="0.25">
      <c r="A812">
        <f t="shared" si="60"/>
        <v>2189820000</v>
      </c>
      <c r="B812">
        <f t="shared" si="61"/>
        <v>2955200000</v>
      </c>
      <c r="C812">
        <f t="shared" si="62"/>
        <v>2844815000</v>
      </c>
      <c r="D812" t="str">
        <f t="shared" si="63"/>
        <v>True</v>
      </c>
      <c r="E812">
        <f t="shared" si="64"/>
        <v>223</v>
      </c>
    </row>
    <row r="813" spans="1:5" x14ac:dyDescent="0.25">
      <c r="A813">
        <f t="shared" si="60"/>
        <v>2183480000</v>
      </c>
      <c r="B813">
        <f t="shared" si="61"/>
        <v>2952800000</v>
      </c>
      <c r="C813">
        <f t="shared" si="62"/>
        <v>2842910000</v>
      </c>
      <c r="D813" t="str">
        <f t="shared" si="63"/>
        <v>True</v>
      </c>
      <c r="E813">
        <f t="shared" si="64"/>
        <v>222</v>
      </c>
    </row>
    <row r="814" spans="1:5" x14ac:dyDescent="0.25">
      <c r="A814">
        <f t="shared" si="60"/>
        <v>2177140000</v>
      </c>
      <c r="B814">
        <f t="shared" si="61"/>
        <v>2950400000</v>
      </c>
      <c r="C814">
        <f t="shared" si="62"/>
        <v>2841005000</v>
      </c>
      <c r="D814" t="str">
        <f t="shared" si="63"/>
        <v>True</v>
      </c>
      <c r="E814">
        <f t="shared" si="64"/>
        <v>221</v>
      </c>
    </row>
    <row r="815" spans="1:5" x14ac:dyDescent="0.25">
      <c r="A815">
        <f t="shared" si="60"/>
        <v>2170800000</v>
      </c>
      <c r="B815">
        <f t="shared" si="61"/>
        <v>2948000000</v>
      </c>
      <c r="C815">
        <f t="shared" si="62"/>
        <v>2839100000</v>
      </c>
      <c r="D815" t="str">
        <f t="shared" si="63"/>
        <v>True</v>
      </c>
      <c r="E815">
        <f t="shared" si="64"/>
        <v>220</v>
      </c>
    </row>
    <row r="816" spans="1:5" x14ac:dyDescent="0.25">
      <c r="A816">
        <f t="shared" si="60"/>
        <v>2164460000</v>
      </c>
      <c r="B816">
        <f t="shared" si="61"/>
        <v>2945600000</v>
      </c>
      <c r="C816">
        <f t="shared" si="62"/>
        <v>2837195000</v>
      </c>
      <c r="D816" t="str">
        <f t="shared" si="63"/>
        <v>True</v>
      </c>
      <c r="E816">
        <f t="shared" si="64"/>
        <v>219</v>
      </c>
    </row>
    <row r="817" spans="1:5" x14ac:dyDescent="0.25">
      <c r="A817">
        <f t="shared" si="60"/>
        <v>2158120000</v>
      </c>
      <c r="B817">
        <f t="shared" si="61"/>
        <v>2943200000</v>
      </c>
      <c r="C817">
        <f t="shared" si="62"/>
        <v>2835290000</v>
      </c>
      <c r="D817" t="str">
        <f t="shared" si="63"/>
        <v>True</v>
      </c>
      <c r="E817">
        <f t="shared" si="64"/>
        <v>218</v>
      </c>
    </row>
    <row r="818" spans="1:5" x14ac:dyDescent="0.25">
      <c r="A818">
        <f t="shared" si="60"/>
        <v>2151780000</v>
      </c>
      <c r="B818">
        <f t="shared" si="61"/>
        <v>2940800000</v>
      </c>
      <c r="C818">
        <f t="shared" si="62"/>
        <v>2833385000</v>
      </c>
      <c r="D818" t="str">
        <f t="shared" si="63"/>
        <v>True</v>
      </c>
      <c r="E818">
        <f t="shared" si="64"/>
        <v>217</v>
      </c>
    </row>
    <row r="819" spans="1:5" x14ac:dyDescent="0.25">
      <c r="A819">
        <f t="shared" si="60"/>
        <v>2145440000</v>
      </c>
      <c r="B819">
        <f t="shared" si="61"/>
        <v>2938400000</v>
      </c>
      <c r="C819">
        <f t="shared" si="62"/>
        <v>2831480000</v>
      </c>
      <c r="D819" t="str">
        <f t="shared" si="63"/>
        <v>True</v>
      </c>
      <c r="E819">
        <f t="shared" si="64"/>
        <v>216</v>
      </c>
    </row>
    <row r="820" spans="1:5" x14ac:dyDescent="0.25">
      <c r="A820">
        <f t="shared" si="60"/>
        <v>2139100000</v>
      </c>
      <c r="B820">
        <f t="shared" si="61"/>
        <v>2936000000</v>
      </c>
      <c r="C820">
        <f t="shared" si="62"/>
        <v>2829575000</v>
      </c>
      <c r="D820" t="str">
        <f t="shared" si="63"/>
        <v>True</v>
      </c>
      <c r="E820">
        <f t="shared" si="64"/>
        <v>215</v>
      </c>
    </row>
    <row r="821" spans="1:5" x14ac:dyDescent="0.25">
      <c r="A821">
        <f t="shared" si="60"/>
        <v>2132760000</v>
      </c>
      <c r="B821">
        <f t="shared" si="61"/>
        <v>2933600000</v>
      </c>
      <c r="C821">
        <f t="shared" si="62"/>
        <v>2827670000</v>
      </c>
      <c r="D821" t="str">
        <f t="shared" si="63"/>
        <v>True</v>
      </c>
      <c r="E821">
        <f t="shared" si="64"/>
        <v>214</v>
      </c>
    </row>
    <row r="822" spans="1:5" x14ac:dyDescent="0.25">
      <c r="A822">
        <f t="shared" si="60"/>
        <v>2126420000</v>
      </c>
      <c r="B822">
        <f t="shared" si="61"/>
        <v>2931200000</v>
      </c>
      <c r="C822">
        <f t="shared" si="62"/>
        <v>2825765000</v>
      </c>
      <c r="D822" t="str">
        <f t="shared" si="63"/>
        <v>True</v>
      </c>
      <c r="E822">
        <f t="shared" si="64"/>
        <v>213</v>
      </c>
    </row>
    <row r="823" spans="1:5" x14ac:dyDescent="0.25">
      <c r="A823">
        <f t="shared" si="60"/>
        <v>2120080000</v>
      </c>
      <c r="B823">
        <f t="shared" si="61"/>
        <v>2928800000</v>
      </c>
      <c r="C823">
        <f t="shared" si="62"/>
        <v>2823860000</v>
      </c>
      <c r="D823" t="str">
        <f t="shared" si="63"/>
        <v>True</v>
      </c>
      <c r="E823">
        <f t="shared" si="64"/>
        <v>212</v>
      </c>
    </row>
    <row r="824" spans="1:5" x14ac:dyDescent="0.25">
      <c r="A824">
        <f t="shared" si="60"/>
        <v>2113740000</v>
      </c>
      <c r="B824">
        <f t="shared" si="61"/>
        <v>2926400000</v>
      </c>
      <c r="C824">
        <f t="shared" si="62"/>
        <v>2821955000</v>
      </c>
      <c r="D824" t="str">
        <f t="shared" si="63"/>
        <v>True</v>
      </c>
      <c r="E824">
        <f t="shared" si="64"/>
        <v>211</v>
      </c>
    </row>
    <row r="825" spans="1:5" x14ac:dyDescent="0.25">
      <c r="A825">
        <f t="shared" si="60"/>
        <v>2107400000</v>
      </c>
      <c r="B825">
        <f t="shared" si="61"/>
        <v>2924000000</v>
      </c>
      <c r="C825">
        <f t="shared" si="62"/>
        <v>2820050000</v>
      </c>
      <c r="D825" t="str">
        <f t="shared" si="63"/>
        <v>True</v>
      </c>
      <c r="E825">
        <f t="shared" si="64"/>
        <v>210</v>
      </c>
    </row>
    <row r="826" spans="1:5" x14ac:dyDescent="0.25">
      <c r="A826">
        <f t="shared" si="60"/>
        <v>2101060000</v>
      </c>
      <c r="B826">
        <f t="shared" si="61"/>
        <v>2921600000</v>
      </c>
      <c r="C826">
        <f t="shared" si="62"/>
        <v>2818145000</v>
      </c>
      <c r="D826" t="str">
        <f t="shared" si="63"/>
        <v>True</v>
      </c>
      <c r="E826">
        <f t="shared" si="64"/>
        <v>209</v>
      </c>
    </row>
    <row r="827" spans="1:5" x14ac:dyDescent="0.25">
      <c r="A827">
        <f t="shared" si="60"/>
        <v>2094720000</v>
      </c>
      <c r="B827">
        <f t="shared" si="61"/>
        <v>2919200000</v>
      </c>
      <c r="C827">
        <f t="shared" si="62"/>
        <v>2816240000</v>
      </c>
      <c r="D827" t="str">
        <f t="shared" si="63"/>
        <v>True</v>
      </c>
      <c r="E827">
        <f t="shared" si="64"/>
        <v>208</v>
      </c>
    </row>
    <row r="828" spans="1:5" x14ac:dyDescent="0.25">
      <c r="A828">
        <f t="shared" si="60"/>
        <v>2088380000</v>
      </c>
      <c r="B828">
        <f t="shared" si="61"/>
        <v>2916800000</v>
      </c>
      <c r="C828">
        <f t="shared" si="62"/>
        <v>2814335000</v>
      </c>
      <c r="D828" t="str">
        <f t="shared" si="63"/>
        <v>True</v>
      </c>
      <c r="E828">
        <f t="shared" si="64"/>
        <v>207</v>
      </c>
    </row>
    <row r="829" spans="1:5" x14ac:dyDescent="0.25">
      <c r="A829">
        <f t="shared" si="60"/>
        <v>2082040000</v>
      </c>
      <c r="B829">
        <f t="shared" si="61"/>
        <v>2914400000</v>
      </c>
      <c r="C829">
        <f t="shared" si="62"/>
        <v>2812430000</v>
      </c>
      <c r="D829" t="str">
        <f t="shared" si="63"/>
        <v>True</v>
      </c>
      <c r="E829">
        <f t="shared" si="64"/>
        <v>206</v>
      </c>
    </row>
    <row r="830" spans="1:5" x14ac:dyDescent="0.25">
      <c r="A830">
        <f t="shared" si="60"/>
        <v>2075700000</v>
      </c>
      <c r="B830">
        <f t="shared" si="61"/>
        <v>2912000000</v>
      </c>
      <c r="C830">
        <f t="shared" si="62"/>
        <v>2810525000</v>
      </c>
      <c r="D830" t="str">
        <f t="shared" si="63"/>
        <v>True</v>
      </c>
      <c r="E830">
        <f t="shared" si="64"/>
        <v>205</v>
      </c>
    </row>
    <row r="831" spans="1:5" x14ac:dyDescent="0.25">
      <c r="A831">
        <f t="shared" si="60"/>
        <v>2069360000</v>
      </c>
      <c r="B831">
        <f t="shared" si="61"/>
        <v>2909600000</v>
      </c>
      <c r="C831">
        <f t="shared" si="62"/>
        <v>2808620000</v>
      </c>
      <c r="D831" t="str">
        <f t="shared" si="63"/>
        <v>True</v>
      </c>
      <c r="E831">
        <f t="shared" si="64"/>
        <v>204</v>
      </c>
    </row>
    <row r="832" spans="1:5" x14ac:dyDescent="0.25">
      <c r="A832">
        <f t="shared" si="60"/>
        <v>2063020000</v>
      </c>
      <c r="B832">
        <f t="shared" si="61"/>
        <v>2907200000</v>
      </c>
      <c r="C832">
        <f t="shared" si="62"/>
        <v>2806715000</v>
      </c>
      <c r="D832" t="str">
        <f t="shared" si="63"/>
        <v>True</v>
      </c>
      <c r="E832">
        <f t="shared" si="64"/>
        <v>203</v>
      </c>
    </row>
    <row r="833" spans="1:5" x14ac:dyDescent="0.25">
      <c r="A833">
        <f t="shared" si="60"/>
        <v>2056680000</v>
      </c>
      <c r="B833">
        <f t="shared" si="61"/>
        <v>2904800000</v>
      </c>
      <c r="C833">
        <f t="shared" si="62"/>
        <v>2804810000</v>
      </c>
      <c r="D833" t="str">
        <f t="shared" si="63"/>
        <v>True</v>
      </c>
      <c r="E833">
        <f t="shared" si="64"/>
        <v>202</v>
      </c>
    </row>
    <row r="834" spans="1:5" x14ac:dyDescent="0.25">
      <c r="A834">
        <f t="shared" si="60"/>
        <v>2050340000</v>
      </c>
      <c r="B834">
        <f t="shared" si="61"/>
        <v>2902400000</v>
      </c>
      <c r="C834">
        <f t="shared" si="62"/>
        <v>2802905000</v>
      </c>
      <c r="D834" t="str">
        <f t="shared" si="63"/>
        <v>True</v>
      </c>
      <c r="E834">
        <f t="shared" si="64"/>
        <v>201</v>
      </c>
    </row>
    <row r="835" spans="1:5" x14ac:dyDescent="0.25">
      <c r="A835">
        <f t="shared" si="60"/>
        <v>2044000000</v>
      </c>
      <c r="B835">
        <f t="shared" si="61"/>
        <v>2900000000</v>
      </c>
      <c r="C835">
        <f t="shared" si="62"/>
        <v>2801000000</v>
      </c>
      <c r="D835" t="str">
        <f t="shared" si="63"/>
        <v>True</v>
      </c>
      <c r="E835">
        <f t="shared" si="64"/>
        <v>200</v>
      </c>
    </row>
    <row r="836" spans="1:5" x14ac:dyDescent="0.25">
      <c r="A836">
        <f t="shared" si="60"/>
        <v>2037660000</v>
      </c>
      <c r="B836">
        <f t="shared" si="61"/>
        <v>2897600000</v>
      </c>
      <c r="C836">
        <f t="shared" si="62"/>
        <v>2799095000</v>
      </c>
      <c r="D836" t="str">
        <f t="shared" si="63"/>
        <v>True</v>
      </c>
      <c r="E836">
        <f t="shared" si="64"/>
        <v>199</v>
      </c>
    </row>
    <row r="837" spans="1:5" x14ac:dyDescent="0.25">
      <c r="A837">
        <f t="shared" si="60"/>
        <v>2031320000</v>
      </c>
      <c r="B837">
        <f t="shared" si="61"/>
        <v>2895200000</v>
      </c>
      <c r="C837">
        <f t="shared" si="62"/>
        <v>2797190000</v>
      </c>
      <c r="D837" t="str">
        <f t="shared" si="63"/>
        <v>True</v>
      </c>
      <c r="E837">
        <f t="shared" si="64"/>
        <v>198</v>
      </c>
    </row>
    <row r="838" spans="1:5" x14ac:dyDescent="0.25">
      <c r="A838">
        <f t="shared" si="60"/>
        <v>2024980000</v>
      </c>
      <c r="B838">
        <f t="shared" si="61"/>
        <v>2892800000</v>
      </c>
      <c r="C838">
        <f t="shared" si="62"/>
        <v>2795285000</v>
      </c>
      <c r="D838" t="str">
        <f t="shared" si="63"/>
        <v>True</v>
      </c>
      <c r="E838">
        <f t="shared" si="64"/>
        <v>197</v>
      </c>
    </row>
    <row r="839" spans="1:5" x14ac:dyDescent="0.25">
      <c r="A839">
        <f t="shared" si="60"/>
        <v>2018640000</v>
      </c>
      <c r="B839">
        <f t="shared" si="61"/>
        <v>2890400000</v>
      </c>
      <c r="C839">
        <f t="shared" si="62"/>
        <v>2793380000</v>
      </c>
      <c r="D839" t="str">
        <f t="shared" si="63"/>
        <v>True</v>
      </c>
      <c r="E839">
        <f t="shared" si="64"/>
        <v>196</v>
      </c>
    </row>
    <row r="840" spans="1:5" x14ac:dyDescent="0.25">
      <c r="A840">
        <f t="shared" si="60"/>
        <v>2012300000</v>
      </c>
      <c r="B840">
        <f t="shared" si="61"/>
        <v>2888000000</v>
      </c>
      <c r="C840">
        <f t="shared" si="62"/>
        <v>2791475000</v>
      </c>
      <c r="D840" t="str">
        <f t="shared" si="63"/>
        <v>True</v>
      </c>
      <c r="E840">
        <f t="shared" si="64"/>
        <v>195</v>
      </c>
    </row>
    <row r="841" spans="1:5" x14ac:dyDescent="0.25">
      <c r="A841">
        <f t="shared" si="60"/>
        <v>2005960000</v>
      </c>
      <c r="B841">
        <f t="shared" si="61"/>
        <v>2885600000</v>
      </c>
      <c r="C841">
        <f t="shared" si="62"/>
        <v>2789570000</v>
      </c>
      <c r="D841" t="str">
        <f t="shared" si="63"/>
        <v>True</v>
      </c>
      <c r="E841">
        <f t="shared" si="64"/>
        <v>194</v>
      </c>
    </row>
    <row r="842" spans="1:5" x14ac:dyDescent="0.25">
      <c r="A842">
        <f t="shared" si="60"/>
        <v>1999620000</v>
      </c>
      <c r="B842">
        <f t="shared" si="61"/>
        <v>2883200000</v>
      </c>
      <c r="C842">
        <f t="shared" si="62"/>
        <v>2787665000</v>
      </c>
      <c r="D842" t="str">
        <f t="shared" si="63"/>
        <v>True</v>
      </c>
      <c r="E842">
        <f t="shared" si="64"/>
        <v>193</v>
      </c>
    </row>
    <row r="843" spans="1:5" x14ac:dyDescent="0.25">
      <c r="A843">
        <f t="shared" si="60"/>
        <v>1993280000</v>
      </c>
      <c r="B843">
        <f t="shared" si="61"/>
        <v>2880800000</v>
      </c>
      <c r="C843">
        <f t="shared" si="62"/>
        <v>2785760000</v>
      </c>
      <c r="D843" t="str">
        <f t="shared" si="63"/>
        <v>True</v>
      </c>
      <c r="E843">
        <f t="shared" si="64"/>
        <v>192</v>
      </c>
    </row>
    <row r="844" spans="1:5" x14ac:dyDescent="0.25">
      <c r="A844">
        <f t="shared" si="60"/>
        <v>1986940000</v>
      </c>
      <c r="B844">
        <f t="shared" si="61"/>
        <v>2878400000</v>
      </c>
      <c r="C844">
        <f t="shared" si="62"/>
        <v>2783855000</v>
      </c>
      <c r="D844" t="str">
        <f t="shared" si="63"/>
        <v>True</v>
      </c>
      <c r="E844">
        <f t="shared" si="64"/>
        <v>191</v>
      </c>
    </row>
    <row r="845" spans="1:5" x14ac:dyDescent="0.25">
      <c r="A845">
        <f t="shared" si="60"/>
        <v>1980600000</v>
      </c>
      <c r="B845">
        <f t="shared" si="61"/>
        <v>2876000000</v>
      </c>
      <c r="C845">
        <f t="shared" si="62"/>
        <v>2781950000</v>
      </c>
      <c r="D845" t="str">
        <f t="shared" si="63"/>
        <v>True</v>
      </c>
      <c r="E845">
        <f t="shared" si="64"/>
        <v>190</v>
      </c>
    </row>
    <row r="846" spans="1:5" x14ac:dyDescent="0.25">
      <c r="A846">
        <f t="shared" si="60"/>
        <v>1974260000</v>
      </c>
      <c r="B846">
        <f t="shared" si="61"/>
        <v>2873600000</v>
      </c>
      <c r="C846">
        <f t="shared" si="62"/>
        <v>2780045000</v>
      </c>
      <c r="D846" t="str">
        <f t="shared" si="63"/>
        <v>True</v>
      </c>
      <c r="E846">
        <f t="shared" si="64"/>
        <v>189</v>
      </c>
    </row>
    <row r="847" spans="1:5" x14ac:dyDescent="0.25">
      <c r="A847">
        <f t="shared" si="60"/>
        <v>1967920000</v>
      </c>
      <c r="B847">
        <f t="shared" si="61"/>
        <v>2871200000</v>
      </c>
      <c r="C847">
        <f t="shared" si="62"/>
        <v>2778140000</v>
      </c>
      <c r="D847" t="str">
        <f t="shared" si="63"/>
        <v>True</v>
      </c>
      <c r="E847">
        <f t="shared" si="64"/>
        <v>188</v>
      </c>
    </row>
    <row r="848" spans="1:5" x14ac:dyDescent="0.25">
      <c r="A848">
        <f t="shared" si="60"/>
        <v>1961580000</v>
      </c>
      <c r="B848">
        <f t="shared" si="61"/>
        <v>2868800000</v>
      </c>
      <c r="C848">
        <f t="shared" si="62"/>
        <v>2776235000</v>
      </c>
      <c r="D848" t="str">
        <f t="shared" si="63"/>
        <v>True</v>
      </c>
      <c r="E848">
        <f t="shared" si="64"/>
        <v>187</v>
      </c>
    </row>
    <row r="849" spans="1:5" x14ac:dyDescent="0.25">
      <c r="A849">
        <f t="shared" si="60"/>
        <v>1955240000</v>
      </c>
      <c r="B849">
        <f t="shared" si="61"/>
        <v>2866400000</v>
      </c>
      <c r="C849">
        <f t="shared" si="62"/>
        <v>2774330000</v>
      </c>
      <c r="D849" t="str">
        <f t="shared" si="63"/>
        <v>True</v>
      </c>
      <c r="E849">
        <f t="shared" si="64"/>
        <v>186</v>
      </c>
    </row>
    <row r="850" spans="1:5" x14ac:dyDescent="0.25">
      <c r="A850">
        <f t="shared" si="60"/>
        <v>1948900000</v>
      </c>
      <c r="B850">
        <f t="shared" si="61"/>
        <v>2864000000</v>
      </c>
      <c r="C850">
        <f t="shared" si="62"/>
        <v>2772425000</v>
      </c>
      <c r="D850" t="str">
        <f t="shared" si="63"/>
        <v>True</v>
      </c>
      <c r="E850">
        <f t="shared" si="64"/>
        <v>185</v>
      </c>
    </row>
    <row r="851" spans="1:5" x14ac:dyDescent="0.25">
      <c r="A851">
        <f t="shared" si="60"/>
        <v>1942560000</v>
      </c>
      <c r="B851">
        <f t="shared" si="61"/>
        <v>2861600000</v>
      </c>
      <c r="C851">
        <f t="shared" si="62"/>
        <v>2770520000</v>
      </c>
      <c r="D851" t="str">
        <f t="shared" si="63"/>
        <v>True</v>
      </c>
      <c r="E851">
        <f t="shared" si="64"/>
        <v>184</v>
      </c>
    </row>
    <row r="852" spans="1:5" x14ac:dyDescent="0.25">
      <c r="A852">
        <f t="shared" si="60"/>
        <v>1936220000</v>
      </c>
      <c r="B852">
        <f t="shared" si="61"/>
        <v>2859200000</v>
      </c>
      <c r="C852">
        <f t="shared" si="62"/>
        <v>2768615000</v>
      </c>
      <c r="D852" t="str">
        <f t="shared" si="63"/>
        <v>True</v>
      </c>
      <c r="E852">
        <f t="shared" si="64"/>
        <v>183</v>
      </c>
    </row>
    <row r="853" spans="1:5" x14ac:dyDescent="0.25">
      <c r="A853">
        <f t="shared" si="60"/>
        <v>1929880000</v>
      </c>
      <c r="B853">
        <f t="shared" si="61"/>
        <v>2856800000</v>
      </c>
      <c r="C853">
        <f t="shared" si="62"/>
        <v>2766710000</v>
      </c>
      <c r="D853" t="str">
        <f t="shared" si="63"/>
        <v>True</v>
      </c>
      <c r="E853">
        <f t="shared" si="64"/>
        <v>182</v>
      </c>
    </row>
    <row r="854" spans="1:5" x14ac:dyDescent="0.25">
      <c r="A854">
        <f t="shared" si="60"/>
        <v>1923540000</v>
      </c>
      <c r="B854">
        <f t="shared" si="61"/>
        <v>2854400000</v>
      </c>
      <c r="C854">
        <f t="shared" si="62"/>
        <v>2764805000</v>
      </c>
      <c r="D854" t="str">
        <f t="shared" si="63"/>
        <v>True</v>
      </c>
      <c r="E854">
        <f t="shared" si="64"/>
        <v>181</v>
      </c>
    </row>
    <row r="855" spans="1:5" x14ac:dyDescent="0.25">
      <c r="A855">
        <f t="shared" si="60"/>
        <v>1917200000</v>
      </c>
      <c r="B855">
        <f t="shared" si="61"/>
        <v>2852000000</v>
      </c>
      <c r="C855">
        <f t="shared" si="62"/>
        <v>2762900000</v>
      </c>
      <c r="D855" t="str">
        <f t="shared" si="63"/>
        <v>True</v>
      </c>
      <c r="E855">
        <f t="shared" si="64"/>
        <v>180</v>
      </c>
    </row>
    <row r="856" spans="1:5" x14ac:dyDescent="0.25">
      <c r="A856">
        <f t="shared" si="60"/>
        <v>1910860000</v>
      </c>
      <c r="B856">
        <f t="shared" si="61"/>
        <v>2849600000</v>
      </c>
      <c r="C856">
        <f t="shared" si="62"/>
        <v>2760995000</v>
      </c>
      <c r="D856" t="str">
        <f t="shared" si="63"/>
        <v>True</v>
      </c>
      <c r="E856">
        <f t="shared" si="64"/>
        <v>179</v>
      </c>
    </row>
    <row r="857" spans="1:5" x14ac:dyDescent="0.25">
      <c r="A857">
        <f t="shared" si="60"/>
        <v>1904520000</v>
      </c>
      <c r="B857">
        <f t="shared" si="61"/>
        <v>2847200000</v>
      </c>
      <c r="C857">
        <f t="shared" si="62"/>
        <v>2759090000</v>
      </c>
      <c r="D857" t="str">
        <f t="shared" si="63"/>
        <v>True</v>
      </c>
      <c r="E857">
        <f t="shared" si="64"/>
        <v>178</v>
      </c>
    </row>
    <row r="858" spans="1:5" x14ac:dyDescent="0.25">
      <c r="A858">
        <f t="shared" si="60"/>
        <v>1898180000</v>
      </c>
      <c r="B858">
        <f t="shared" si="61"/>
        <v>2844800000</v>
      </c>
      <c r="C858">
        <f t="shared" si="62"/>
        <v>2757185000</v>
      </c>
      <c r="D858" t="str">
        <f t="shared" si="63"/>
        <v>True</v>
      </c>
      <c r="E858">
        <f t="shared" si="64"/>
        <v>177</v>
      </c>
    </row>
    <row r="859" spans="1:5" x14ac:dyDescent="0.25">
      <c r="A859">
        <f t="shared" si="60"/>
        <v>1891840000</v>
      </c>
      <c r="B859">
        <f t="shared" si="61"/>
        <v>2842400000</v>
      </c>
      <c r="C859">
        <f t="shared" si="62"/>
        <v>2755280000</v>
      </c>
      <c r="D859" t="str">
        <f t="shared" si="63"/>
        <v>True</v>
      </c>
      <c r="E859">
        <f t="shared" si="64"/>
        <v>176</v>
      </c>
    </row>
    <row r="860" spans="1:5" x14ac:dyDescent="0.25">
      <c r="A860">
        <f t="shared" si="60"/>
        <v>1885500000</v>
      </c>
      <c r="B860">
        <f t="shared" si="61"/>
        <v>2840000000</v>
      </c>
      <c r="C860">
        <f t="shared" si="62"/>
        <v>2753375000</v>
      </c>
      <c r="D860" t="str">
        <f t="shared" si="63"/>
        <v>True</v>
      </c>
      <c r="E860">
        <f t="shared" si="64"/>
        <v>175</v>
      </c>
    </row>
    <row r="861" spans="1:5" x14ac:dyDescent="0.25">
      <c r="A861">
        <f t="shared" si="60"/>
        <v>1879160000</v>
      </c>
      <c r="B861">
        <f t="shared" si="61"/>
        <v>2837600000</v>
      </c>
      <c r="C861">
        <f t="shared" si="62"/>
        <v>2751470000</v>
      </c>
      <c r="D861" t="str">
        <f t="shared" si="63"/>
        <v>True</v>
      </c>
      <c r="E861">
        <f t="shared" si="64"/>
        <v>174</v>
      </c>
    </row>
    <row r="862" spans="1:5" x14ac:dyDescent="0.25">
      <c r="A862">
        <f t="shared" si="60"/>
        <v>1872820000</v>
      </c>
      <c r="B862">
        <f t="shared" si="61"/>
        <v>2835200000</v>
      </c>
      <c r="C862">
        <f t="shared" si="62"/>
        <v>2749565000</v>
      </c>
      <c r="D862" t="str">
        <f t="shared" si="63"/>
        <v>True</v>
      </c>
      <c r="E862">
        <f t="shared" si="64"/>
        <v>173</v>
      </c>
    </row>
    <row r="863" spans="1:5" x14ac:dyDescent="0.25">
      <c r="A863">
        <f t="shared" si="60"/>
        <v>1866480000</v>
      </c>
      <c r="B863">
        <f t="shared" si="61"/>
        <v>2832800000</v>
      </c>
      <c r="C863">
        <f t="shared" si="62"/>
        <v>2747660000</v>
      </c>
      <c r="D863" t="str">
        <f t="shared" si="63"/>
        <v>True</v>
      </c>
      <c r="E863">
        <f t="shared" si="64"/>
        <v>172</v>
      </c>
    </row>
    <row r="864" spans="1:5" x14ac:dyDescent="0.25">
      <c r="A864">
        <f t="shared" si="60"/>
        <v>1860140000</v>
      </c>
      <c r="B864">
        <f t="shared" si="61"/>
        <v>2830400000</v>
      </c>
      <c r="C864">
        <f t="shared" si="62"/>
        <v>2745755000</v>
      </c>
      <c r="D864" t="str">
        <f t="shared" si="63"/>
        <v>True</v>
      </c>
      <c r="E864">
        <f t="shared" si="64"/>
        <v>171</v>
      </c>
    </row>
    <row r="865" spans="1:5" x14ac:dyDescent="0.25">
      <c r="A865">
        <f t="shared" si="60"/>
        <v>1853800000</v>
      </c>
      <c r="B865">
        <f t="shared" si="61"/>
        <v>2828000000</v>
      </c>
      <c r="C865">
        <f t="shared" si="62"/>
        <v>2743850000</v>
      </c>
      <c r="D865" t="str">
        <f t="shared" si="63"/>
        <v>True</v>
      </c>
      <c r="E865">
        <f t="shared" si="64"/>
        <v>170</v>
      </c>
    </row>
    <row r="866" spans="1:5" x14ac:dyDescent="0.25">
      <c r="A866">
        <f t="shared" si="60"/>
        <v>1847460000</v>
      </c>
      <c r="B866">
        <f t="shared" si="61"/>
        <v>2825600000</v>
      </c>
      <c r="C866">
        <f t="shared" si="62"/>
        <v>2741945000</v>
      </c>
      <c r="D866" t="str">
        <f t="shared" si="63"/>
        <v>True</v>
      </c>
      <c r="E866">
        <f t="shared" si="64"/>
        <v>169</v>
      </c>
    </row>
    <row r="867" spans="1:5" x14ac:dyDescent="0.25">
      <c r="A867">
        <f t="shared" ref="A867:A930" si="65">($B$13*$B$33*E867)+($B$14*$B$33*2)</f>
        <v>1841120000</v>
      </c>
      <c r="B867">
        <f t="shared" ref="B867:B930" si="66">($C$13*$B$33*E867)+($C$14*$B$33*2)</f>
        <v>2823200000</v>
      </c>
      <c r="C867">
        <f t="shared" ref="C867:C930" si="67">($D$13*$B$33*E867*0.9)+($C$13*$B$33*E867*0.1)+($D$14*$B$33*2)</f>
        <v>2740040000</v>
      </c>
      <c r="D867" t="str">
        <f t="shared" si="63"/>
        <v>True</v>
      </c>
      <c r="E867">
        <f t="shared" si="64"/>
        <v>168</v>
      </c>
    </row>
    <row r="868" spans="1:5" x14ac:dyDescent="0.25">
      <c r="A868">
        <f t="shared" si="65"/>
        <v>1834780000</v>
      </c>
      <c r="B868">
        <f t="shared" si="66"/>
        <v>2820800000</v>
      </c>
      <c r="C868">
        <f t="shared" si="67"/>
        <v>2738135000</v>
      </c>
      <c r="D868" t="str">
        <f t="shared" ref="D868:D931" si="68">IF(C868&gt;A868,"True","False")</f>
        <v>True</v>
      </c>
      <c r="E868">
        <f t="shared" si="64"/>
        <v>167</v>
      </c>
    </row>
    <row r="869" spans="1:5" x14ac:dyDescent="0.25">
      <c r="A869">
        <f t="shared" si="65"/>
        <v>1828440000</v>
      </c>
      <c r="B869">
        <f t="shared" si="66"/>
        <v>2818400000</v>
      </c>
      <c r="C869">
        <f t="shared" si="67"/>
        <v>2736230000</v>
      </c>
      <c r="D869" t="str">
        <f t="shared" si="68"/>
        <v>True</v>
      </c>
      <c r="E869">
        <f t="shared" ref="E869:E932" si="69">E868-1</f>
        <v>166</v>
      </c>
    </row>
    <row r="870" spans="1:5" x14ac:dyDescent="0.25">
      <c r="A870">
        <f t="shared" si="65"/>
        <v>1822100000</v>
      </c>
      <c r="B870">
        <f t="shared" si="66"/>
        <v>2816000000</v>
      </c>
      <c r="C870">
        <f t="shared" si="67"/>
        <v>2734325000</v>
      </c>
      <c r="D870" t="str">
        <f t="shared" si="68"/>
        <v>True</v>
      </c>
      <c r="E870">
        <f t="shared" si="69"/>
        <v>165</v>
      </c>
    </row>
    <row r="871" spans="1:5" x14ac:dyDescent="0.25">
      <c r="A871">
        <f t="shared" si="65"/>
        <v>1815760000</v>
      </c>
      <c r="B871">
        <f t="shared" si="66"/>
        <v>2813600000</v>
      </c>
      <c r="C871">
        <f t="shared" si="67"/>
        <v>2732420000</v>
      </c>
      <c r="D871" t="str">
        <f t="shared" si="68"/>
        <v>True</v>
      </c>
      <c r="E871">
        <f t="shared" si="69"/>
        <v>164</v>
      </c>
    </row>
    <row r="872" spans="1:5" x14ac:dyDescent="0.25">
      <c r="A872">
        <f t="shared" si="65"/>
        <v>1809420000</v>
      </c>
      <c r="B872">
        <f t="shared" si="66"/>
        <v>2811200000</v>
      </c>
      <c r="C872">
        <f t="shared" si="67"/>
        <v>2730515000</v>
      </c>
      <c r="D872" t="str">
        <f t="shared" si="68"/>
        <v>True</v>
      </c>
      <c r="E872">
        <f t="shared" si="69"/>
        <v>163</v>
      </c>
    </row>
    <row r="873" spans="1:5" x14ac:dyDescent="0.25">
      <c r="A873">
        <f t="shared" si="65"/>
        <v>1803080000</v>
      </c>
      <c r="B873">
        <f t="shared" si="66"/>
        <v>2808800000</v>
      </c>
      <c r="C873">
        <f t="shared" si="67"/>
        <v>2728610000</v>
      </c>
      <c r="D873" t="str">
        <f t="shared" si="68"/>
        <v>True</v>
      </c>
      <c r="E873">
        <f t="shared" si="69"/>
        <v>162</v>
      </c>
    </row>
    <row r="874" spans="1:5" x14ac:dyDescent="0.25">
      <c r="A874">
        <f t="shared" si="65"/>
        <v>1796740000</v>
      </c>
      <c r="B874">
        <f t="shared" si="66"/>
        <v>2806400000</v>
      </c>
      <c r="C874">
        <f t="shared" si="67"/>
        <v>2726705000</v>
      </c>
      <c r="D874" t="str">
        <f t="shared" si="68"/>
        <v>True</v>
      </c>
      <c r="E874">
        <f t="shared" si="69"/>
        <v>161</v>
      </c>
    </row>
    <row r="875" spans="1:5" x14ac:dyDescent="0.25">
      <c r="A875">
        <f t="shared" si="65"/>
        <v>1790400000</v>
      </c>
      <c r="B875">
        <f t="shared" si="66"/>
        <v>2804000000</v>
      </c>
      <c r="C875">
        <f t="shared" si="67"/>
        <v>2724800000</v>
      </c>
      <c r="D875" t="str">
        <f t="shared" si="68"/>
        <v>True</v>
      </c>
      <c r="E875">
        <f t="shared" si="69"/>
        <v>160</v>
      </c>
    </row>
    <row r="876" spans="1:5" x14ac:dyDescent="0.25">
      <c r="A876">
        <f t="shared" si="65"/>
        <v>1784060000</v>
      </c>
      <c r="B876">
        <f t="shared" si="66"/>
        <v>2801600000</v>
      </c>
      <c r="C876">
        <f t="shared" si="67"/>
        <v>2722895000</v>
      </c>
      <c r="D876" t="str">
        <f t="shared" si="68"/>
        <v>True</v>
      </c>
      <c r="E876">
        <f t="shared" si="69"/>
        <v>159</v>
      </c>
    </row>
    <row r="877" spans="1:5" x14ac:dyDescent="0.25">
      <c r="A877">
        <f t="shared" si="65"/>
        <v>1777720000</v>
      </c>
      <c r="B877">
        <f t="shared" si="66"/>
        <v>2799200000</v>
      </c>
      <c r="C877">
        <f t="shared" si="67"/>
        <v>2720990000</v>
      </c>
      <c r="D877" t="str">
        <f t="shared" si="68"/>
        <v>True</v>
      </c>
      <c r="E877">
        <f t="shared" si="69"/>
        <v>158</v>
      </c>
    </row>
    <row r="878" spans="1:5" x14ac:dyDescent="0.25">
      <c r="A878">
        <f t="shared" si="65"/>
        <v>1771380000</v>
      </c>
      <c r="B878">
        <f t="shared" si="66"/>
        <v>2796800000</v>
      </c>
      <c r="C878">
        <f t="shared" si="67"/>
        <v>2719085000</v>
      </c>
      <c r="D878" t="str">
        <f t="shared" si="68"/>
        <v>True</v>
      </c>
      <c r="E878">
        <f t="shared" si="69"/>
        <v>157</v>
      </c>
    </row>
    <row r="879" spans="1:5" x14ac:dyDescent="0.25">
      <c r="A879">
        <f t="shared" si="65"/>
        <v>1765040000</v>
      </c>
      <c r="B879">
        <f t="shared" si="66"/>
        <v>2794400000</v>
      </c>
      <c r="C879">
        <f t="shared" si="67"/>
        <v>2717180000</v>
      </c>
      <c r="D879" t="str">
        <f t="shared" si="68"/>
        <v>True</v>
      </c>
      <c r="E879">
        <f t="shared" si="69"/>
        <v>156</v>
      </c>
    </row>
    <row r="880" spans="1:5" x14ac:dyDescent="0.25">
      <c r="A880">
        <f t="shared" si="65"/>
        <v>1758700000</v>
      </c>
      <c r="B880">
        <f t="shared" si="66"/>
        <v>2792000000</v>
      </c>
      <c r="C880">
        <f t="shared" si="67"/>
        <v>2715275000</v>
      </c>
      <c r="D880" t="str">
        <f t="shared" si="68"/>
        <v>True</v>
      </c>
      <c r="E880">
        <f t="shared" si="69"/>
        <v>155</v>
      </c>
    </row>
    <row r="881" spans="1:5" x14ac:dyDescent="0.25">
      <c r="A881">
        <f t="shared" si="65"/>
        <v>1752360000</v>
      </c>
      <c r="B881">
        <f t="shared" si="66"/>
        <v>2789600000</v>
      </c>
      <c r="C881">
        <f t="shared" si="67"/>
        <v>2713370000</v>
      </c>
      <c r="D881" t="str">
        <f t="shared" si="68"/>
        <v>True</v>
      </c>
      <c r="E881">
        <f t="shared" si="69"/>
        <v>154</v>
      </c>
    </row>
    <row r="882" spans="1:5" x14ac:dyDescent="0.25">
      <c r="A882">
        <f t="shared" si="65"/>
        <v>1746020000</v>
      </c>
      <c r="B882">
        <f t="shared" si="66"/>
        <v>2787200000</v>
      </c>
      <c r="C882">
        <f t="shared" si="67"/>
        <v>2711465000</v>
      </c>
      <c r="D882" t="str">
        <f t="shared" si="68"/>
        <v>True</v>
      </c>
      <c r="E882">
        <f t="shared" si="69"/>
        <v>153</v>
      </c>
    </row>
    <row r="883" spans="1:5" x14ac:dyDescent="0.25">
      <c r="A883">
        <f t="shared" si="65"/>
        <v>1739680000</v>
      </c>
      <c r="B883">
        <f t="shared" si="66"/>
        <v>2784800000</v>
      </c>
      <c r="C883">
        <f t="shared" si="67"/>
        <v>2709560000</v>
      </c>
      <c r="D883" t="str">
        <f t="shared" si="68"/>
        <v>True</v>
      </c>
      <c r="E883">
        <f t="shared" si="69"/>
        <v>152</v>
      </c>
    </row>
    <row r="884" spans="1:5" x14ac:dyDescent="0.25">
      <c r="A884">
        <f t="shared" si="65"/>
        <v>1733340000</v>
      </c>
      <c r="B884">
        <f t="shared" si="66"/>
        <v>2782400000</v>
      </c>
      <c r="C884">
        <f t="shared" si="67"/>
        <v>2707655000</v>
      </c>
      <c r="D884" t="str">
        <f t="shared" si="68"/>
        <v>True</v>
      </c>
      <c r="E884">
        <f t="shared" si="69"/>
        <v>151</v>
      </c>
    </row>
    <row r="885" spans="1:5" x14ac:dyDescent="0.25">
      <c r="A885">
        <f t="shared" si="65"/>
        <v>1727000000</v>
      </c>
      <c r="B885">
        <f t="shared" si="66"/>
        <v>2780000000</v>
      </c>
      <c r="C885">
        <f t="shared" si="67"/>
        <v>2705750000</v>
      </c>
      <c r="D885" t="str">
        <f t="shared" si="68"/>
        <v>True</v>
      </c>
      <c r="E885">
        <f t="shared" si="69"/>
        <v>150</v>
      </c>
    </row>
    <row r="886" spans="1:5" x14ac:dyDescent="0.25">
      <c r="A886">
        <f t="shared" si="65"/>
        <v>1720660000</v>
      </c>
      <c r="B886">
        <f t="shared" si="66"/>
        <v>2777600000</v>
      </c>
      <c r="C886">
        <f t="shared" si="67"/>
        <v>2703845000</v>
      </c>
      <c r="D886" t="str">
        <f t="shared" si="68"/>
        <v>True</v>
      </c>
      <c r="E886">
        <f t="shared" si="69"/>
        <v>149</v>
      </c>
    </row>
    <row r="887" spans="1:5" x14ac:dyDescent="0.25">
      <c r="A887">
        <f t="shared" si="65"/>
        <v>1714320000</v>
      </c>
      <c r="B887">
        <f t="shared" si="66"/>
        <v>2775200000</v>
      </c>
      <c r="C887">
        <f t="shared" si="67"/>
        <v>2701940000</v>
      </c>
      <c r="D887" t="str">
        <f t="shared" si="68"/>
        <v>True</v>
      </c>
      <c r="E887">
        <f t="shared" si="69"/>
        <v>148</v>
      </c>
    </row>
    <row r="888" spans="1:5" x14ac:dyDescent="0.25">
      <c r="A888">
        <f t="shared" si="65"/>
        <v>1707980000</v>
      </c>
      <c r="B888">
        <f t="shared" si="66"/>
        <v>2772800000</v>
      </c>
      <c r="C888">
        <f t="shared" si="67"/>
        <v>2700035000</v>
      </c>
      <c r="D888" t="str">
        <f t="shared" si="68"/>
        <v>True</v>
      </c>
      <c r="E888">
        <f t="shared" si="69"/>
        <v>147</v>
      </c>
    </row>
    <row r="889" spans="1:5" x14ac:dyDescent="0.25">
      <c r="A889">
        <f t="shared" si="65"/>
        <v>1701640000</v>
      </c>
      <c r="B889">
        <f t="shared" si="66"/>
        <v>2770400000</v>
      </c>
      <c r="C889">
        <f t="shared" si="67"/>
        <v>2698130000</v>
      </c>
      <c r="D889" t="str">
        <f t="shared" si="68"/>
        <v>True</v>
      </c>
      <c r="E889">
        <f t="shared" si="69"/>
        <v>146</v>
      </c>
    </row>
    <row r="890" spans="1:5" x14ac:dyDescent="0.25">
      <c r="A890">
        <f t="shared" si="65"/>
        <v>1695300000</v>
      </c>
      <c r="B890">
        <f t="shared" si="66"/>
        <v>2768000000</v>
      </c>
      <c r="C890">
        <f t="shared" si="67"/>
        <v>2696225000</v>
      </c>
      <c r="D890" t="str">
        <f t="shared" si="68"/>
        <v>True</v>
      </c>
      <c r="E890">
        <f t="shared" si="69"/>
        <v>145</v>
      </c>
    </row>
    <row r="891" spans="1:5" x14ac:dyDescent="0.25">
      <c r="A891">
        <f t="shared" si="65"/>
        <v>1688960000</v>
      </c>
      <c r="B891">
        <f t="shared" si="66"/>
        <v>2765600000</v>
      </c>
      <c r="C891">
        <f t="shared" si="67"/>
        <v>2694320000</v>
      </c>
      <c r="D891" t="str">
        <f t="shared" si="68"/>
        <v>True</v>
      </c>
      <c r="E891">
        <f t="shared" si="69"/>
        <v>144</v>
      </c>
    </row>
    <row r="892" spans="1:5" x14ac:dyDescent="0.25">
      <c r="A892">
        <f t="shared" si="65"/>
        <v>1682620000</v>
      </c>
      <c r="B892">
        <f t="shared" si="66"/>
        <v>2763200000</v>
      </c>
      <c r="C892">
        <f t="shared" si="67"/>
        <v>2692415000</v>
      </c>
      <c r="D892" t="str">
        <f t="shared" si="68"/>
        <v>True</v>
      </c>
      <c r="E892">
        <f t="shared" si="69"/>
        <v>143</v>
      </c>
    </row>
    <row r="893" spans="1:5" x14ac:dyDescent="0.25">
      <c r="A893">
        <f t="shared" si="65"/>
        <v>1676280000</v>
      </c>
      <c r="B893">
        <f t="shared" si="66"/>
        <v>2760800000</v>
      </c>
      <c r="C893">
        <f t="shared" si="67"/>
        <v>2690510000</v>
      </c>
      <c r="D893" t="str">
        <f t="shared" si="68"/>
        <v>True</v>
      </c>
      <c r="E893">
        <f t="shared" si="69"/>
        <v>142</v>
      </c>
    </row>
    <row r="894" spans="1:5" x14ac:dyDescent="0.25">
      <c r="A894">
        <f t="shared" si="65"/>
        <v>1669940000</v>
      </c>
      <c r="B894">
        <f t="shared" si="66"/>
        <v>2758400000</v>
      </c>
      <c r="C894">
        <f t="shared" si="67"/>
        <v>2688605000</v>
      </c>
      <c r="D894" t="str">
        <f t="shared" si="68"/>
        <v>True</v>
      </c>
      <c r="E894">
        <f t="shared" si="69"/>
        <v>141</v>
      </c>
    </row>
    <row r="895" spans="1:5" x14ac:dyDescent="0.25">
      <c r="A895">
        <f t="shared" si="65"/>
        <v>1663600000</v>
      </c>
      <c r="B895">
        <f t="shared" si="66"/>
        <v>2756000000</v>
      </c>
      <c r="C895">
        <f t="shared" si="67"/>
        <v>2686700000</v>
      </c>
      <c r="D895" t="str">
        <f t="shared" si="68"/>
        <v>True</v>
      </c>
      <c r="E895">
        <f t="shared" si="69"/>
        <v>140</v>
      </c>
    </row>
    <row r="896" spans="1:5" x14ac:dyDescent="0.25">
      <c r="A896">
        <f t="shared" si="65"/>
        <v>1657260000</v>
      </c>
      <c r="B896">
        <f t="shared" si="66"/>
        <v>2753600000</v>
      </c>
      <c r="C896">
        <f t="shared" si="67"/>
        <v>2684795000</v>
      </c>
      <c r="D896" t="str">
        <f t="shared" si="68"/>
        <v>True</v>
      </c>
      <c r="E896">
        <f t="shared" si="69"/>
        <v>139</v>
      </c>
    </row>
    <row r="897" spans="1:5" x14ac:dyDescent="0.25">
      <c r="A897">
        <f t="shared" si="65"/>
        <v>1650920000</v>
      </c>
      <c r="B897">
        <f t="shared" si="66"/>
        <v>2751200000</v>
      </c>
      <c r="C897">
        <f t="shared" si="67"/>
        <v>2682890000</v>
      </c>
      <c r="D897" t="str">
        <f t="shared" si="68"/>
        <v>True</v>
      </c>
      <c r="E897">
        <f t="shared" si="69"/>
        <v>138</v>
      </c>
    </row>
    <row r="898" spans="1:5" x14ac:dyDescent="0.25">
      <c r="A898">
        <f t="shared" si="65"/>
        <v>1644580000</v>
      </c>
      <c r="B898">
        <f t="shared" si="66"/>
        <v>2748800000</v>
      </c>
      <c r="C898">
        <f t="shared" si="67"/>
        <v>2680985000</v>
      </c>
      <c r="D898" t="str">
        <f t="shared" si="68"/>
        <v>True</v>
      </c>
      <c r="E898">
        <f t="shared" si="69"/>
        <v>137</v>
      </c>
    </row>
    <row r="899" spans="1:5" x14ac:dyDescent="0.25">
      <c r="A899">
        <f t="shared" si="65"/>
        <v>1638240000</v>
      </c>
      <c r="B899">
        <f t="shared" si="66"/>
        <v>2746400000</v>
      </c>
      <c r="C899">
        <f t="shared" si="67"/>
        <v>2679080000</v>
      </c>
      <c r="D899" t="str">
        <f t="shared" si="68"/>
        <v>True</v>
      </c>
      <c r="E899">
        <f t="shared" si="69"/>
        <v>136</v>
      </c>
    </row>
    <row r="900" spans="1:5" x14ac:dyDescent="0.25">
      <c r="A900">
        <f t="shared" si="65"/>
        <v>1631900000</v>
      </c>
      <c r="B900">
        <f t="shared" si="66"/>
        <v>2744000000</v>
      </c>
      <c r="C900">
        <f t="shared" si="67"/>
        <v>2677175000</v>
      </c>
      <c r="D900" t="str">
        <f t="shared" si="68"/>
        <v>True</v>
      </c>
      <c r="E900">
        <f t="shared" si="69"/>
        <v>135</v>
      </c>
    </row>
    <row r="901" spans="1:5" x14ac:dyDescent="0.25">
      <c r="A901">
        <f t="shared" si="65"/>
        <v>1625560000</v>
      </c>
      <c r="B901">
        <f t="shared" si="66"/>
        <v>2741600000</v>
      </c>
      <c r="C901">
        <f t="shared" si="67"/>
        <v>2675270000</v>
      </c>
      <c r="D901" t="str">
        <f t="shared" si="68"/>
        <v>True</v>
      </c>
      <c r="E901">
        <f t="shared" si="69"/>
        <v>134</v>
      </c>
    </row>
    <row r="902" spans="1:5" x14ac:dyDescent="0.25">
      <c r="A902">
        <f t="shared" si="65"/>
        <v>1619220000</v>
      </c>
      <c r="B902">
        <f t="shared" si="66"/>
        <v>2739200000</v>
      </c>
      <c r="C902">
        <f t="shared" si="67"/>
        <v>2673365000</v>
      </c>
      <c r="D902" t="str">
        <f t="shared" si="68"/>
        <v>True</v>
      </c>
      <c r="E902">
        <f t="shared" si="69"/>
        <v>133</v>
      </c>
    </row>
    <row r="903" spans="1:5" x14ac:dyDescent="0.25">
      <c r="A903">
        <f t="shared" si="65"/>
        <v>1612880000</v>
      </c>
      <c r="B903">
        <f t="shared" si="66"/>
        <v>2736800000</v>
      </c>
      <c r="C903">
        <f t="shared" si="67"/>
        <v>2671460000</v>
      </c>
      <c r="D903" t="str">
        <f t="shared" si="68"/>
        <v>True</v>
      </c>
      <c r="E903">
        <f t="shared" si="69"/>
        <v>132</v>
      </c>
    </row>
    <row r="904" spans="1:5" x14ac:dyDescent="0.25">
      <c r="A904">
        <f t="shared" si="65"/>
        <v>1606540000</v>
      </c>
      <c r="B904">
        <f t="shared" si="66"/>
        <v>2734400000</v>
      </c>
      <c r="C904">
        <f t="shared" si="67"/>
        <v>2669555000</v>
      </c>
      <c r="D904" t="str">
        <f t="shared" si="68"/>
        <v>True</v>
      </c>
      <c r="E904">
        <f t="shared" si="69"/>
        <v>131</v>
      </c>
    </row>
    <row r="905" spans="1:5" x14ac:dyDescent="0.25">
      <c r="A905">
        <f t="shared" si="65"/>
        <v>1600200000</v>
      </c>
      <c r="B905">
        <f t="shared" si="66"/>
        <v>2732000000</v>
      </c>
      <c r="C905">
        <f t="shared" si="67"/>
        <v>2667650000</v>
      </c>
      <c r="D905" t="str">
        <f t="shared" si="68"/>
        <v>True</v>
      </c>
      <c r="E905">
        <f t="shared" si="69"/>
        <v>130</v>
      </c>
    </row>
    <row r="906" spans="1:5" x14ac:dyDescent="0.25">
      <c r="A906">
        <f t="shared" si="65"/>
        <v>1593860000</v>
      </c>
      <c r="B906">
        <f t="shared" si="66"/>
        <v>2729600000</v>
      </c>
      <c r="C906">
        <f t="shared" si="67"/>
        <v>2665745000</v>
      </c>
      <c r="D906" t="str">
        <f t="shared" si="68"/>
        <v>True</v>
      </c>
      <c r="E906">
        <f t="shared" si="69"/>
        <v>129</v>
      </c>
    </row>
    <row r="907" spans="1:5" x14ac:dyDescent="0.25">
      <c r="A907">
        <f t="shared" si="65"/>
        <v>1587520000</v>
      </c>
      <c r="B907">
        <f t="shared" si="66"/>
        <v>2727200000</v>
      </c>
      <c r="C907">
        <f t="shared" si="67"/>
        <v>2663840000</v>
      </c>
      <c r="D907" t="str">
        <f t="shared" si="68"/>
        <v>True</v>
      </c>
      <c r="E907">
        <f t="shared" si="69"/>
        <v>128</v>
      </c>
    </row>
    <row r="908" spans="1:5" x14ac:dyDescent="0.25">
      <c r="A908">
        <f t="shared" si="65"/>
        <v>1581180000</v>
      </c>
      <c r="B908">
        <f t="shared" si="66"/>
        <v>2724800000</v>
      </c>
      <c r="C908">
        <f t="shared" si="67"/>
        <v>2661935000</v>
      </c>
      <c r="D908" t="str">
        <f t="shared" si="68"/>
        <v>True</v>
      </c>
      <c r="E908">
        <f t="shared" si="69"/>
        <v>127</v>
      </c>
    </row>
    <row r="909" spans="1:5" x14ac:dyDescent="0.25">
      <c r="A909">
        <f t="shared" si="65"/>
        <v>1574840000</v>
      </c>
      <c r="B909">
        <f t="shared" si="66"/>
        <v>2722400000</v>
      </c>
      <c r="C909">
        <f t="shared" si="67"/>
        <v>2660030000</v>
      </c>
      <c r="D909" t="str">
        <f t="shared" si="68"/>
        <v>True</v>
      </c>
      <c r="E909">
        <f t="shared" si="69"/>
        <v>126</v>
      </c>
    </row>
    <row r="910" spans="1:5" x14ac:dyDescent="0.25">
      <c r="A910">
        <f t="shared" si="65"/>
        <v>1568500000</v>
      </c>
      <c r="B910">
        <f t="shared" si="66"/>
        <v>2720000000</v>
      </c>
      <c r="C910">
        <f t="shared" si="67"/>
        <v>2658125000</v>
      </c>
      <c r="D910" t="str">
        <f t="shared" si="68"/>
        <v>True</v>
      </c>
      <c r="E910">
        <f t="shared" si="69"/>
        <v>125</v>
      </c>
    </row>
    <row r="911" spans="1:5" x14ac:dyDescent="0.25">
      <c r="A911">
        <f t="shared" si="65"/>
        <v>1562160000</v>
      </c>
      <c r="B911">
        <f t="shared" si="66"/>
        <v>2717600000</v>
      </c>
      <c r="C911">
        <f t="shared" si="67"/>
        <v>2656220000</v>
      </c>
      <c r="D911" t="str">
        <f t="shared" si="68"/>
        <v>True</v>
      </c>
      <c r="E911">
        <f t="shared" si="69"/>
        <v>124</v>
      </c>
    </row>
    <row r="912" spans="1:5" x14ac:dyDescent="0.25">
      <c r="A912">
        <f t="shared" si="65"/>
        <v>1555820000</v>
      </c>
      <c r="B912">
        <f t="shared" si="66"/>
        <v>2715200000</v>
      </c>
      <c r="C912">
        <f t="shared" si="67"/>
        <v>2654315000</v>
      </c>
      <c r="D912" t="str">
        <f t="shared" si="68"/>
        <v>True</v>
      </c>
      <c r="E912">
        <f t="shared" si="69"/>
        <v>123</v>
      </c>
    </row>
    <row r="913" spans="1:5" x14ac:dyDescent="0.25">
      <c r="A913">
        <f t="shared" si="65"/>
        <v>1549480000</v>
      </c>
      <c r="B913">
        <f t="shared" si="66"/>
        <v>2712800000</v>
      </c>
      <c r="C913">
        <f t="shared" si="67"/>
        <v>2652410000</v>
      </c>
      <c r="D913" t="str">
        <f t="shared" si="68"/>
        <v>True</v>
      </c>
      <c r="E913">
        <f t="shared" si="69"/>
        <v>122</v>
      </c>
    </row>
    <row r="914" spans="1:5" x14ac:dyDescent="0.25">
      <c r="A914">
        <f t="shared" si="65"/>
        <v>1543140000</v>
      </c>
      <c r="B914">
        <f t="shared" si="66"/>
        <v>2710400000</v>
      </c>
      <c r="C914">
        <f t="shared" si="67"/>
        <v>2650505000</v>
      </c>
      <c r="D914" t="str">
        <f t="shared" si="68"/>
        <v>True</v>
      </c>
      <c r="E914">
        <f t="shared" si="69"/>
        <v>121</v>
      </c>
    </row>
    <row r="915" spans="1:5" x14ac:dyDescent="0.25">
      <c r="A915">
        <f t="shared" si="65"/>
        <v>1536800000</v>
      </c>
      <c r="B915">
        <f t="shared" si="66"/>
        <v>2708000000</v>
      </c>
      <c r="C915">
        <f t="shared" si="67"/>
        <v>2648600000</v>
      </c>
      <c r="D915" t="str">
        <f t="shared" si="68"/>
        <v>True</v>
      </c>
      <c r="E915">
        <f t="shared" si="69"/>
        <v>120</v>
      </c>
    </row>
    <row r="916" spans="1:5" x14ac:dyDescent="0.25">
      <c r="A916">
        <f t="shared" si="65"/>
        <v>1530460000</v>
      </c>
      <c r="B916">
        <f t="shared" si="66"/>
        <v>2705600000</v>
      </c>
      <c r="C916">
        <f t="shared" si="67"/>
        <v>2646695000</v>
      </c>
      <c r="D916" t="str">
        <f t="shared" si="68"/>
        <v>True</v>
      </c>
      <c r="E916">
        <f t="shared" si="69"/>
        <v>119</v>
      </c>
    </row>
    <row r="917" spans="1:5" x14ac:dyDescent="0.25">
      <c r="A917">
        <f t="shared" si="65"/>
        <v>1524120000</v>
      </c>
      <c r="B917">
        <f t="shared" si="66"/>
        <v>2703200000</v>
      </c>
      <c r="C917">
        <f t="shared" si="67"/>
        <v>2644790000</v>
      </c>
      <c r="D917" t="str">
        <f t="shared" si="68"/>
        <v>True</v>
      </c>
      <c r="E917">
        <f t="shared" si="69"/>
        <v>118</v>
      </c>
    </row>
    <row r="918" spans="1:5" x14ac:dyDescent="0.25">
      <c r="A918">
        <f t="shared" si="65"/>
        <v>1517780000</v>
      </c>
      <c r="B918">
        <f t="shared" si="66"/>
        <v>2700800000</v>
      </c>
      <c r="C918">
        <f t="shared" si="67"/>
        <v>2642885000</v>
      </c>
      <c r="D918" t="str">
        <f t="shared" si="68"/>
        <v>True</v>
      </c>
      <c r="E918">
        <f t="shared" si="69"/>
        <v>117</v>
      </c>
    </row>
    <row r="919" spans="1:5" x14ac:dyDescent="0.25">
      <c r="A919">
        <f t="shared" si="65"/>
        <v>1511440000</v>
      </c>
      <c r="B919">
        <f t="shared" si="66"/>
        <v>2698400000</v>
      </c>
      <c r="C919">
        <f t="shared" si="67"/>
        <v>2640980000</v>
      </c>
      <c r="D919" t="str">
        <f t="shared" si="68"/>
        <v>True</v>
      </c>
      <c r="E919">
        <f t="shared" si="69"/>
        <v>116</v>
      </c>
    </row>
    <row r="920" spans="1:5" x14ac:dyDescent="0.25">
      <c r="A920">
        <f t="shared" si="65"/>
        <v>1505100000</v>
      </c>
      <c r="B920">
        <f t="shared" si="66"/>
        <v>2696000000</v>
      </c>
      <c r="C920">
        <f t="shared" si="67"/>
        <v>2639075000</v>
      </c>
      <c r="D920" t="str">
        <f t="shared" si="68"/>
        <v>True</v>
      </c>
      <c r="E920">
        <f t="shared" si="69"/>
        <v>115</v>
      </c>
    </row>
    <row r="921" spans="1:5" x14ac:dyDescent="0.25">
      <c r="A921">
        <f t="shared" si="65"/>
        <v>1498760000</v>
      </c>
      <c r="B921">
        <f t="shared" si="66"/>
        <v>2693600000</v>
      </c>
      <c r="C921">
        <f t="shared" si="67"/>
        <v>2637170000</v>
      </c>
      <c r="D921" t="str">
        <f t="shared" si="68"/>
        <v>True</v>
      </c>
      <c r="E921">
        <f t="shared" si="69"/>
        <v>114</v>
      </c>
    </row>
    <row r="922" spans="1:5" x14ac:dyDescent="0.25">
      <c r="A922">
        <f t="shared" si="65"/>
        <v>1492420000</v>
      </c>
      <c r="B922">
        <f t="shared" si="66"/>
        <v>2691200000</v>
      </c>
      <c r="C922">
        <f t="shared" si="67"/>
        <v>2635265000</v>
      </c>
      <c r="D922" t="str">
        <f t="shared" si="68"/>
        <v>True</v>
      </c>
      <c r="E922">
        <f t="shared" si="69"/>
        <v>113</v>
      </c>
    </row>
    <row r="923" spans="1:5" x14ac:dyDescent="0.25">
      <c r="A923">
        <f t="shared" si="65"/>
        <v>1486080000</v>
      </c>
      <c r="B923">
        <f t="shared" si="66"/>
        <v>2688800000</v>
      </c>
      <c r="C923">
        <f t="shared" si="67"/>
        <v>2633360000</v>
      </c>
      <c r="D923" t="str">
        <f t="shared" si="68"/>
        <v>True</v>
      </c>
      <c r="E923">
        <f t="shared" si="69"/>
        <v>112</v>
      </c>
    </row>
    <row r="924" spans="1:5" x14ac:dyDescent="0.25">
      <c r="A924">
        <f t="shared" si="65"/>
        <v>1479740000</v>
      </c>
      <c r="B924">
        <f t="shared" si="66"/>
        <v>2686400000</v>
      </c>
      <c r="C924">
        <f t="shared" si="67"/>
        <v>2631455000</v>
      </c>
      <c r="D924" t="str">
        <f t="shared" si="68"/>
        <v>True</v>
      </c>
      <c r="E924">
        <f t="shared" si="69"/>
        <v>111</v>
      </c>
    </row>
    <row r="925" spans="1:5" x14ac:dyDescent="0.25">
      <c r="A925">
        <f t="shared" si="65"/>
        <v>1473400000</v>
      </c>
      <c r="B925">
        <f t="shared" si="66"/>
        <v>2684000000</v>
      </c>
      <c r="C925">
        <f t="shared" si="67"/>
        <v>2629550000</v>
      </c>
      <c r="D925" t="str">
        <f t="shared" si="68"/>
        <v>True</v>
      </c>
      <c r="E925">
        <f t="shared" si="69"/>
        <v>110</v>
      </c>
    </row>
    <row r="926" spans="1:5" x14ac:dyDescent="0.25">
      <c r="A926">
        <f t="shared" si="65"/>
        <v>1467060000</v>
      </c>
      <c r="B926">
        <f t="shared" si="66"/>
        <v>2681600000</v>
      </c>
      <c r="C926">
        <f t="shared" si="67"/>
        <v>2627645000</v>
      </c>
      <c r="D926" t="str">
        <f t="shared" si="68"/>
        <v>True</v>
      </c>
      <c r="E926">
        <f t="shared" si="69"/>
        <v>109</v>
      </c>
    </row>
    <row r="927" spans="1:5" x14ac:dyDescent="0.25">
      <c r="A927">
        <f t="shared" si="65"/>
        <v>1460720000</v>
      </c>
      <c r="B927">
        <f t="shared" si="66"/>
        <v>2679200000</v>
      </c>
      <c r="C927">
        <f t="shared" si="67"/>
        <v>2625740000</v>
      </c>
      <c r="D927" t="str">
        <f t="shared" si="68"/>
        <v>True</v>
      </c>
      <c r="E927">
        <f t="shared" si="69"/>
        <v>108</v>
      </c>
    </row>
    <row r="928" spans="1:5" x14ac:dyDescent="0.25">
      <c r="A928">
        <f t="shared" si="65"/>
        <v>1454380000</v>
      </c>
      <c r="B928">
        <f t="shared" si="66"/>
        <v>2676800000</v>
      </c>
      <c r="C928">
        <f t="shared" si="67"/>
        <v>2623835000</v>
      </c>
      <c r="D928" t="str">
        <f t="shared" si="68"/>
        <v>True</v>
      </c>
      <c r="E928">
        <f t="shared" si="69"/>
        <v>107</v>
      </c>
    </row>
    <row r="929" spans="1:5" x14ac:dyDescent="0.25">
      <c r="A929">
        <f t="shared" si="65"/>
        <v>1448040000</v>
      </c>
      <c r="B929">
        <f t="shared" si="66"/>
        <v>2674400000</v>
      </c>
      <c r="C929">
        <f t="shared" si="67"/>
        <v>2621930000</v>
      </c>
      <c r="D929" t="str">
        <f t="shared" si="68"/>
        <v>True</v>
      </c>
      <c r="E929">
        <f t="shared" si="69"/>
        <v>106</v>
      </c>
    </row>
    <row r="930" spans="1:5" x14ac:dyDescent="0.25">
      <c r="A930">
        <f t="shared" si="65"/>
        <v>1441700000</v>
      </c>
      <c r="B930">
        <f t="shared" si="66"/>
        <v>2672000000</v>
      </c>
      <c r="C930">
        <f t="shared" si="67"/>
        <v>2620025000</v>
      </c>
      <c r="D930" t="str">
        <f t="shared" si="68"/>
        <v>True</v>
      </c>
      <c r="E930">
        <f t="shared" si="69"/>
        <v>105</v>
      </c>
    </row>
    <row r="931" spans="1:5" x14ac:dyDescent="0.25">
      <c r="A931">
        <f t="shared" ref="A931:A994" si="70">($B$13*$B$33*E931)+($B$14*$B$33*2)</f>
        <v>1435360000</v>
      </c>
      <c r="B931">
        <f t="shared" ref="B931:B994" si="71">($C$13*$B$33*E931)+($C$14*$B$33*2)</f>
        <v>2669600000</v>
      </c>
      <c r="C931">
        <f t="shared" ref="C931:C994" si="72">($D$13*$B$33*E931*0.9)+($C$13*$B$33*E931*0.1)+($D$14*$B$33*2)</f>
        <v>2618120000</v>
      </c>
      <c r="D931" t="str">
        <f t="shared" si="68"/>
        <v>True</v>
      </c>
      <c r="E931">
        <f t="shared" si="69"/>
        <v>104</v>
      </c>
    </row>
    <row r="932" spans="1:5" x14ac:dyDescent="0.25">
      <c r="A932">
        <f t="shared" si="70"/>
        <v>1429020000</v>
      </c>
      <c r="B932">
        <f t="shared" si="71"/>
        <v>2667200000</v>
      </c>
      <c r="C932">
        <f t="shared" si="72"/>
        <v>2616215000</v>
      </c>
      <c r="D932" t="str">
        <f t="shared" ref="D932:D995" si="73">IF(C932&gt;A932,"True","False")</f>
        <v>True</v>
      </c>
      <c r="E932">
        <f t="shared" si="69"/>
        <v>103</v>
      </c>
    </row>
    <row r="933" spans="1:5" x14ac:dyDescent="0.25">
      <c r="A933">
        <f t="shared" si="70"/>
        <v>1422680000</v>
      </c>
      <c r="B933">
        <f t="shared" si="71"/>
        <v>2664800000</v>
      </c>
      <c r="C933">
        <f t="shared" si="72"/>
        <v>2614310000</v>
      </c>
      <c r="D933" t="str">
        <f t="shared" si="73"/>
        <v>True</v>
      </c>
      <c r="E933">
        <f t="shared" ref="E933:E987" si="74">E932-1</f>
        <v>102</v>
      </c>
    </row>
    <row r="934" spans="1:5" x14ac:dyDescent="0.25">
      <c r="A934">
        <f t="shared" si="70"/>
        <v>1416340000</v>
      </c>
      <c r="B934">
        <f t="shared" si="71"/>
        <v>2662400000</v>
      </c>
      <c r="C934">
        <f t="shared" si="72"/>
        <v>2612405000</v>
      </c>
      <c r="D934" t="str">
        <f t="shared" si="73"/>
        <v>True</v>
      </c>
      <c r="E934">
        <f t="shared" si="74"/>
        <v>101</v>
      </c>
    </row>
    <row r="935" spans="1:5" x14ac:dyDescent="0.25">
      <c r="A935">
        <f t="shared" si="70"/>
        <v>1410000000</v>
      </c>
      <c r="B935">
        <f t="shared" si="71"/>
        <v>2660000000</v>
      </c>
      <c r="C935">
        <f t="shared" si="72"/>
        <v>2610500000</v>
      </c>
      <c r="D935" t="str">
        <f t="shared" si="73"/>
        <v>True</v>
      </c>
      <c r="E935">
        <f t="shared" si="74"/>
        <v>100</v>
      </c>
    </row>
    <row r="936" spans="1:5" x14ac:dyDescent="0.25">
      <c r="A936">
        <f t="shared" si="70"/>
        <v>1403660000</v>
      </c>
      <c r="B936">
        <f t="shared" si="71"/>
        <v>2657600000</v>
      </c>
      <c r="C936">
        <f t="shared" si="72"/>
        <v>2608595000</v>
      </c>
      <c r="D936" t="str">
        <f t="shared" si="73"/>
        <v>True</v>
      </c>
      <c r="E936">
        <f t="shared" si="74"/>
        <v>99</v>
      </c>
    </row>
    <row r="937" spans="1:5" x14ac:dyDescent="0.25">
      <c r="A937">
        <f t="shared" si="70"/>
        <v>1397320000</v>
      </c>
      <c r="B937">
        <f t="shared" si="71"/>
        <v>2655200000</v>
      </c>
      <c r="C937">
        <f t="shared" si="72"/>
        <v>2606690000</v>
      </c>
      <c r="D937" t="str">
        <f t="shared" si="73"/>
        <v>True</v>
      </c>
      <c r="E937">
        <f t="shared" si="74"/>
        <v>98</v>
      </c>
    </row>
    <row r="938" spans="1:5" x14ac:dyDescent="0.25">
      <c r="A938">
        <f t="shared" si="70"/>
        <v>1390980000</v>
      </c>
      <c r="B938">
        <f t="shared" si="71"/>
        <v>2652800000</v>
      </c>
      <c r="C938">
        <f t="shared" si="72"/>
        <v>2604785000</v>
      </c>
      <c r="D938" t="str">
        <f t="shared" si="73"/>
        <v>True</v>
      </c>
      <c r="E938">
        <f t="shared" si="74"/>
        <v>97</v>
      </c>
    </row>
    <row r="939" spans="1:5" x14ac:dyDescent="0.25">
      <c r="A939">
        <f t="shared" si="70"/>
        <v>1384640000</v>
      </c>
      <c r="B939">
        <f t="shared" si="71"/>
        <v>2650400000</v>
      </c>
      <c r="C939">
        <f t="shared" si="72"/>
        <v>2602880000</v>
      </c>
      <c r="D939" t="str">
        <f t="shared" si="73"/>
        <v>True</v>
      </c>
      <c r="E939">
        <f t="shared" si="74"/>
        <v>96</v>
      </c>
    </row>
    <row r="940" spans="1:5" x14ac:dyDescent="0.25">
      <c r="A940">
        <f t="shared" si="70"/>
        <v>1378300000</v>
      </c>
      <c r="B940">
        <f t="shared" si="71"/>
        <v>2648000000</v>
      </c>
      <c r="C940">
        <f t="shared" si="72"/>
        <v>2600975000</v>
      </c>
      <c r="D940" t="str">
        <f t="shared" si="73"/>
        <v>True</v>
      </c>
      <c r="E940">
        <f t="shared" si="74"/>
        <v>95</v>
      </c>
    </row>
    <row r="941" spans="1:5" x14ac:dyDescent="0.25">
      <c r="A941">
        <f t="shared" si="70"/>
        <v>1371960000</v>
      </c>
      <c r="B941">
        <f t="shared" si="71"/>
        <v>2645600000</v>
      </c>
      <c r="C941">
        <f t="shared" si="72"/>
        <v>2599070000</v>
      </c>
      <c r="D941" t="str">
        <f t="shared" si="73"/>
        <v>True</v>
      </c>
      <c r="E941">
        <f t="shared" si="74"/>
        <v>94</v>
      </c>
    </row>
    <row r="942" spans="1:5" x14ac:dyDescent="0.25">
      <c r="A942">
        <f t="shared" si="70"/>
        <v>1365620000</v>
      </c>
      <c r="B942">
        <f t="shared" si="71"/>
        <v>2643200000</v>
      </c>
      <c r="C942">
        <f t="shared" si="72"/>
        <v>2597165000</v>
      </c>
      <c r="D942" t="str">
        <f t="shared" si="73"/>
        <v>True</v>
      </c>
      <c r="E942">
        <f t="shared" si="74"/>
        <v>93</v>
      </c>
    </row>
    <row r="943" spans="1:5" x14ac:dyDescent="0.25">
      <c r="A943">
        <f t="shared" si="70"/>
        <v>1359280000</v>
      </c>
      <c r="B943">
        <f t="shared" si="71"/>
        <v>2640800000</v>
      </c>
      <c r="C943">
        <f t="shared" si="72"/>
        <v>2595260000</v>
      </c>
      <c r="D943" t="str">
        <f t="shared" si="73"/>
        <v>True</v>
      </c>
      <c r="E943">
        <f t="shared" si="74"/>
        <v>92</v>
      </c>
    </row>
    <row r="944" spans="1:5" x14ac:dyDescent="0.25">
      <c r="A944">
        <f t="shared" si="70"/>
        <v>1352940000</v>
      </c>
      <c r="B944">
        <f t="shared" si="71"/>
        <v>2638400000</v>
      </c>
      <c r="C944">
        <f t="shared" si="72"/>
        <v>2593355000</v>
      </c>
      <c r="D944" t="str">
        <f t="shared" si="73"/>
        <v>True</v>
      </c>
      <c r="E944">
        <f t="shared" si="74"/>
        <v>91</v>
      </c>
    </row>
    <row r="945" spans="1:5" x14ac:dyDescent="0.25">
      <c r="A945">
        <f t="shared" si="70"/>
        <v>1346600000</v>
      </c>
      <c r="B945">
        <f t="shared" si="71"/>
        <v>2636000000</v>
      </c>
      <c r="C945">
        <f t="shared" si="72"/>
        <v>2591450000</v>
      </c>
      <c r="D945" t="str">
        <f t="shared" si="73"/>
        <v>True</v>
      </c>
      <c r="E945">
        <f t="shared" si="74"/>
        <v>90</v>
      </c>
    </row>
    <row r="946" spans="1:5" x14ac:dyDescent="0.25">
      <c r="A946">
        <f t="shared" si="70"/>
        <v>1340260000</v>
      </c>
      <c r="B946">
        <f t="shared" si="71"/>
        <v>2633600000</v>
      </c>
      <c r="C946">
        <f t="shared" si="72"/>
        <v>2589545000</v>
      </c>
      <c r="D946" t="str">
        <f t="shared" si="73"/>
        <v>True</v>
      </c>
      <c r="E946">
        <f t="shared" si="74"/>
        <v>89</v>
      </c>
    </row>
    <row r="947" spans="1:5" x14ac:dyDescent="0.25">
      <c r="A947">
        <f t="shared" si="70"/>
        <v>1333920000</v>
      </c>
      <c r="B947">
        <f t="shared" si="71"/>
        <v>2631200000</v>
      </c>
      <c r="C947">
        <f t="shared" si="72"/>
        <v>2587640000</v>
      </c>
      <c r="D947" t="str">
        <f t="shared" si="73"/>
        <v>True</v>
      </c>
      <c r="E947">
        <f t="shared" si="74"/>
        <v>88</v>
      </c>
    </row>
    <row r="948" spans="1:5" x14ac:dyDescent="0.25">
      <c r="A948">
        <f t="shared" si="70"/>
        <v>1327580000</v>
      </c>
      <c r="B948">
        <f t="shared" si="71"/>
        <v>2628800000</v>
      </c>
      <c r="C948">
        <f t="shared" si="72"/>
        <v>2585735000</v>
      </c>
      <c r="D948" t="str">
        <f t="shared" si="73"/>
        <v>True</v>
      </c>
      <c r="E948">
        <f t="shared" si="74"/>
        <v>87</v>
      </c>
    </row>
    <row r="949" spans="1:5" x14ac:dyDescent="0.25">
      <c r="A949">
        <f t="shared" si="70"/>
        <v>1321240000</v>
      </c>
      <c r="B949">
        <f t="shared" si="71"/>
        <v>2626400000</v>
      </c>
      <c r="C949">
        <f t="shared" si="72"/>
        <v>2583830000</v>
      </c>
      <c r="D949" t="str">
        <f t="shared" si="73"/>
        <v>True</v>
      </c>
      <c r="E949">
        <f t="shared" si="74"/>
        <v>86</v>
      </c>
    </row>
    <row r="950" spans="1:5" x14ac:dyDescent="0.25">
      <c r="A950">
        <f t="shared" si="70"/>
        <v>1314900000</v>
      </c>
      <c r="B950">
        <f t="shared" si="71"/>
        <v>2624000000</v>
      </c>
      <c r="C950">
        <f t="shared" si="72"/>
        <v>2581925000</v>
      </c>
      <c r="D950" t="str">
        <f t="shared" si="73"/>
        <v>True</v>
      </c>
      <c r="E950">
        <f t="shared" si="74"/>
        <v>85</v>
      </c>
    </row>
    <row r="951" spans="1:5" x14ac:dyDescent="0.25">
      <c r="A951">
        <f t="shared" si="70"/>
        <v>1308560000</v>
      </c>
      <c r="B951">
        <f t="shared" si="71"/>
        <v>2621600000</v>
      </c>
      <c r="C951">
        <f t="shared" si="72"/>
        <v>2580020000</v>
      </c>
      <c r="D951" t="str">
        <f t="shared" si="73"/>
        <v>True</v>
      </c>
      <c r="E951">
        <f t="shared" si="74"/>
        <v>84</v>
      </c>
    </row>
    <row r="952" spans="1:5" x14ac:dyDescent="0.25">
      <c r="A952">
        <f t="shared" si="70"/>
        <v>1302220000</v>
      </c>
      <c r="B952">
        <f t="shared" si="71"/>
        <v>2619200000</v>
      </c>
      <c r="C952">
        <f t="shared" si="72"/>
        <v>2578115000</v>
      </c>
      <c r="D952" t="str">
        <f t="shared" si="73"/>
        <v>True</v>
      </c>
      <c r="E952">
        <f t="shared" si="74"/>
        <v>83</v>
      </c>
    </row>
    <row r="953" spans="1:5" x14ac:dyDescent="0.25">
      <c r="A953">
        <f t="shared" si="70"/>
        <v>1295880000</v>
      </c>
      <c r="B953">
        <f t="shared" si="71"/>
        <v>2616800000</v>
      </c>
      <c r="C953">
        <f t="shared" si="72"/>
        <v>2576210000</v>
      </c>
      <c r="D953" t="str">
        <f t="shared" si="73"/>
        <v>True</v>
      </c>
      <c r="E953">
        <f t="shared" si="74"/>
        <v>82</v>
      </c>
    </row>
    <row r="954" spans="1:5" x14ac:dyDescent="0.25">
      <c r="A954">
        <f t="shared" si="70"/>
        <v>1289540000</v>
      </c>
      <c r="B954">
        <f t="shared" si="71"/>
        <v>2614400000</v>
      </c>
      <c r="C954">
        <f t="shared" si="72"/>
        <v>2574305000</v>
      </c>
      <c r="D954" t="str">
        <f t="shared" si="73"/>
        <v>True</v>
      </c>
      <c r="E954">
        <f t="shared" si="74"/>
        <v>81</v>
      </c>
    </row>
    <row r="955" spans="1:5" x14ac:dyDescent="0.25">
      <c r="A955">
        <f t="shared" si="70"/>
        <v>1283200000</v>
      </c>
      <c r="B955">
        <f t="shared" si="71"/>
        <v>2612000000</v>
      </c>
      <c r="C955">
        <f t="shared" si="72"/>
        <v>2572400000</v>
      </c>
      <c r="D955" t="str">
        <f t="shared" si="73"/>
        <v>True</v>
      </c>
      <c r="E955">
        <f t="shared" si="74"/>
        <v>80</v>
      </c>
    </row>
    <row r="956" spans="1:5" x14ac:dyDescent="0.25">
      <c r="A956">
        <f t="shared" si="70"/>
        <v>1276860000</v>
      </c>
      <c r="B956">
        <f t="shared" si="71"/>
        <v>2609600000</v>
      </c>
      <c r="C956">
        <f t="shared" si="72"/>
        <v>2570495000</v>
      </c>
      <c r="D956" t="str">
        <f t="shared" si="73"/>
        <v>True</v>
      </c>
      <c r="E956">
        <f t="shared" si="74"/>
        <v>79</v>
      </c>
    </row>
    <row r="957" spans="1:5" x14ac:dyDescent="0.25">
      <c r="A957">
        <f t="shared" si="70"/>
        <v>1270520000</v>
      </c>
      <c r="B957">
        <f t="shared" si="71"/>
        <v>2607200000</v>
      </c>
      <c r="C957">
        <f t="shared" si="72"/>
        <v>2568590000</v>
      </c>
      <c r="D957" t="str">
        <f t="shared" si="73"/>
        <v>True</v>
      </c>
      <c r="E957">
        <f t="shared" si="74"/>
        <v>78</v>
      </c>
    </row>
    <row r="958" spans="1:5" x14ac:dyDescent="0.25">
      <c r="A958">
        <f t="shared" si="70"/>
        <v>1264180000</v>
      </c>
      <c r="B958">
        <f t="shared" si="71"/>
        <v>2604800000</v>
      </c>
      <c r="C958">
        <f t="shared" si="72"/>
        <v>2566685000</v>
      </c>
      <c r="D958" t="str">
        <f t="shared" si="73"/>
        <v>True</v>
      </c>
      <c r="E958">
        <f t="shared" si="74"/>
        <v>77</v>
      </c>
    </row>
    <row r="959" spans="1:5" x14ac:dyDescent="0.25">
      <c r="A959">
        <f t="shared" si="70"/>
        <v>1257840000</v>
      </c>
      <c r="B959">
        <f t="shared" si="71"/>
        <v>2602400000</v>
      </c>
      <c r="C959">
        <f t="shared" si="72"/>
        <v>2564780000</v>
      </c>
      <c r="D959" t="str">
        <f t="shared" si="73"/>
        <v>True</v>
      </c>
      <c r="E959">
        <f t="shared" si="74"/>
        <v>76</v>
      </c>
    </row>
    <row r="960" spans="1:5" x14ac:dyDescent="0.25">
      <c r="A960">
        <f t="shared" si="70"/>
        <v>1251500000</v>
      </c>
      <c r="B960">
        <f t="shared" si="71"/>
        <v>2600000000</v>
      </c>
      <c r="C960">
        <f t="shared" si="72"/>
        <v>2562875000</v>
      </c>
      <c r="D960" t="str">
        <f t="shared" si="73"/>
        <v>True</v>
      </c>
      <c r="E960">
        <f t="shared" si="74"/>
        <v>75</v>
      </c>
    </row>
    <row r="961" spans="1:5" x14ac:dyDescent="0.25">
      <c r="A961">
        <f t="shared" si="70"/>
        <v>1245160000</v>
      </c>
      <c r="B961">
        <f t="shared" si="71"/>
        <v>2597600000</v>
      </c>
      <c r="C961">
        <f t="shared" si="72"/>
        <v>2560970000</v>
      </c>
      <c r="D961" t="str">
        <f t="shared" si="73"/>
        <v>True</v>
      </c>
      <c r="E961">
        <f t="shared" si="74"/>
        <v>74</v>
      </c>
    </row>
    <row r="962" spans="1:5" x14ac:dyDescent="0.25">
      <c r="A962">
        <f t="shared" si="70"/>
        <v>1238820000</v>
      </c>
      <c r="B962">
        <f t="shared" si="71"/>
        <v>2595200000</v>
      </c>
      <c r="C962">
        <f t="shared" si="72"/>
        <v>2559065000</v>
      </c>
      <c r="D962" t="str">
        <f t="shared" si="73"/>
        <v>True</v>
      </c>
      <c r="E962">
        <f t="shared" si="74"/>
        <v>73</v>
      </c>
    </row>
    <row r="963" spans="1:5" x14ac:dyDescent="0.25">
      <c r="A963">
        <f t="shared" si="70"/>
        <v>1232480000</v>
      </c>
      <c r="B963">
        <f t="shared" si="71"/>
        <v>2592800000</v>
      </c>
      <c r="C963">
        <f t="shared" si="72"/>
        <v>2557160000</v>
      </c>
      <c r="D963" t="str">
        <f t="shared" si="73"/>
        <v>True</v>
      </c>
      <c r="E963">
        <f t="shared" si="74"/>
        <v>72</v>
      </c>
    </row>
    <row r="964" spans="1:5" x14ac:dyDescent="0.25">
      <c r="A964">
        <f t="shared" si="70"/>
        <v>1226140000</v>
      </c>
      <c r="B964">
        <f t="shared" si="71"/>
        <v>2590400000</v>
      </c>
      <c r="C964">
        <f t="shared" si="72"/>
        <v>2555255000</v>
      </c>
      <c r="D964" t="str">
        <f t="shared" si="73"/>
        <v>True</v>
      </c>
      <c r="E964">
        <f t="shared" si="74"/>
        <v>71</v>
      </c>
    </row>
    <row r="965" spans="1:5" x14ac:dyDescent="0.25">
      <c r="A965">
        <f t="shared" si="70"/>
        <v>1219800000</v>
      </c>
      <c r="B965">
        <f t="shared" si="71"/>
        <v>2588000000</v>
      </c>
      <c r="C965">
        <f t="shared" si="72"/>
        <v>2553350000</v>
      </c>
      <c r="D965" t="str">
        <f t="shared" si="73"/>
        <v>True</v>
      </c>
      <c r="E965">
        <f t="shared" si="74"/>
        <v>70</v>
      </c>
    </row>
    <row r="966" spans="1:5" x14ac:dyDescent="0.25">
      <c r="A966">
        <f t="shared" si="70"/>
        <v>1213460000</v>
      </c>
      <c r="B966">
        <f t="shared" si="71"/>
        <v>2585600000</v>
      </c>
      <c r="C966">
        <f t="shared" si="72"/>
        <v>2551445000</v>
      </c>
      <c r="D966" t="str">
        <f t="shared" si="73"/>
        <v>True</v>
      </c>
      <c r="E966">
        <f t="shared" si="74"/>
        <v>69</v>
      </c>
    </row>
    <row r="967" spans="1:5" x14ac:dyDescent="0.25">
      <c r="A967">
        <f t="shared" si="70"/>
        <v>1207120000</v>
      </c>
      <c r="B967">
        <f t="shared" si="71"/>
        <v>2583200000</v>
      </c>
      <c r="C967">
        <f t="shared" si="72"/>
        <v>2549540000</v>
      </c>
      <c r="D967" t="str">
        <f t="shared" si="73"/>
        <v>True</v>
      </c>
      <c r="E967">
        <f t="shared" si="74"/>
        <v>68</v>
      </c>
    </row>
    <row r="968" spans="1:5" x14ac:dyDescent="0.25">
      <c r="A968">
        <f t="shared" si="70"/>
        <v>1200780000</v>
      </c>
      <c r="B968">
        <f t="shared" si="71"/>
        <v>2580800000</v>
      </c>
      <c r="C968">
        <f t="shared" si="72"/>
        <v>2547635000</v>
      </c>
      <c r="D968" t="str">
        <f t="shared" si="73"/>
        <v>True</v>
      </c>
      <c r="E968">
        <f t="shared" si="74"/>
        <v>67</v>
      </c>
    </row>
    <row r="969" spans="1:5" x14ac:dyDescent="0.25">
      <c r="A969">
        <f t="shared" si="70"/>
        <v>1194440000</v>
      </c>
      <c r="B969">
        <f t="shared" si="71"/>
        <v>2578400000</v>
      </c>
      <c r="C969">
        <f t="shared" si="72"/>
        <v>2545730000</v>
      </c>
      <c r="D969" t="str">
        <f t="shared" si="73"/>
        <v>True</v>
      </c>
      <c r="E969">
        <f t="shared" si="74"/>
        <v>66</v>
      </c>
    </row>
    <row r="970" spans="1:5" x14ac:dyDescent="0.25">
      <c r="A970">
        <f t="shared" si="70"/>
        <v>1188100000</v>
      </c>
      <c r="B970">
        <f t="shared" si="71"/>
        <v>2576000000</v>
      </c>
      <c r="C970">
        <f t="shared" si="72"/>
        <v>2543825000</v>
      </c>
      <c r="D970" t="str">
        <f t="shared" si="73"/>
        <v>True</v>
      </c>
      <c r="E970">
        <f t="shared" si="74"/>
        <v>65</v>
      </c>
    </row>
    <row r="971" spans="1:5" x14ac:dyDescent="0.25">
      <c r="A971">
        <f t="shared" si="70"/>
        <v>1181760000</v>
      </c>
      <c r="B971">
        <f t="shared" si="71"/>
        <v>2573600000</v>
      </c>
      <c r="C971">
        <f t="shared" si="72"/>
        <v>2541920000</v>
      </c>
      <c r="D971" t="str">
        <f t="shared" si="73"/>
        <v>True</v>
      </c>
      <c r="E971">
        <f t="shared" si="74"/>
        <v>64</v>
      </c>
    </row>
    <row r="972" spans="1:5" x14ac:dyDescent="0.25">
      <c r="A972">
        <f t="shared" si="70"/>
        <v>1175420000</v>
      </c>
      <c r="B972">
        <f t="shared" si="71"/>
        <v>2571200000</v>
      </c>
      <c r="C972">
        <f t="shared" si="72"/>
        <v>2540015000</v>
      </c>
      <c r="D972" t="str">
        <f t="shared" si="73"/>
        <v>True</v>
      </c>
      <c r="E972">
        <f t="shared" si="74"/>
        <v>63</v>
      </c>
    </row>
    <row r="973" spans="1:5" x14ac:dyDescent="0.25">
      <c r="A973">
        <f t="shared" si="70"/>
        <v>1169080000</v>
      </c>
      <c r="B973">
        <f t="shared" si="71"/>
        <v>2568800000</v>
      </c>
      <c r="C973">
        <f t="shared" si="72"/>
        <v>2538110000</v>
      </c>
      <c r="D973" t="str">
        <f t="shared" si="73"/>
        <v>True</v>
      </c>
      <c r="E973">
        <f t="shared" si="74"/>
        <v>62</v>
      </c>
    </row>
    <row r="974" spans="1:5" x14ac:dyDescent="0.25">
      <c r="A974">
        <f t="shared" si="70"/>
        <v>1162740000</v>
      </c>
      <c r="B974">
        <f t="shared" si="71"/>
        <v>2566400000</v>
      </c>
      <c r="C974">
        <f t="shared" si="72"/>
        <v>2536205000</v>
      </c>
      <c r="D974" t="str">
        <f t="shared" si="73"/>
        <v>True</v>
      </c>
      <c r="E974">
        <f t="shared" si="74"/>
        <v>61</v>
      </c>
    </row>
    <row r="975" spans="1:5" x14ac:dyDescent="0.25">
      <c r="A975">
        <f t="shared" si="70"/>
        <v>1156400000</v>
      </c>
      <c r="B975">
        <f t="shared" si="71"/>
        <v>2564000000</v>
      </c>
      <c r="C975">
        <f t="shared" si="72"/>
        <v>2534300000</v>
      </c>
      <c r="D975" t="str">
        <f t="shared" si="73"/>
        <v>True</v>
      </c>
      <c r="E975">
        <f t="shared" si="74"/>
        <v>60</v>
      </c>
    </row>
    <row r="976" spans="1:5" x14ac:dyDescent="0.25">
      <c r="A976">
        <f t="shared" si="70"/>
        <v>1150060000</v>
      </c>
      <c r="B976">
        <f t="shared" si="71"/>
        <v>2561600000</v>
      </c>
      <c r="C976">
        <f t="shared" si="72"/>
        <v>2532395000</v>
      </c>
      <c r="D976" t="str">
        <f t="shared" si="73"/>
        <v>True</v>
      </c>
      <c r="E976">
        <f t="shared" si="74"/>
        <v>59</v>
      </c>
    </row>
    <row r="977" spans="1:5" x14ac:dyDescent="0.25">
      <c r="A977">
        <f t="shared" si="70"/>
        <v>1143720000</v>
      </c>
      <c r="B977">
        <f t="shared" si="71"/>
        <v>2559200000</v>
      </c>
      <c r="C977">
        <f t="shared" si="72"/>
        <v>2530490000</v>
      </c>
      <c r="D977" t="str">
        <f t="shared" si="73"/>
        <v>True</v>
      </c>
      <c r="E977">
        <f t="shared" si="74"/>
        <v>58</v>
      </c>
    </row>
    <row r="978" spans="1:5" x14ac:dyDescent="0.25">
      <c r="A978">
        <f t="shared" si="70"/>
        <v>1137380000</v>
      </c>
      <c r="B978">
        <f t="shared" si="71"/>
        <v>2556800000</v>
      </c>
      <c r="C978">
        <f t="shared" si="72"/>
        <v>2528585000</v>
      </c>
      <c r="D978" t="str">
        <f t="shared" si="73"/>
        <v>True</v>
      </c>
      <c r="E978">
        <f t="shared" si="74"/>
        <v>57</v>
      </c>
    </row>
    <row r="979" spans="1:5" x14ac:dyDescent="0.25">
      <c r="A979">
        <f t="shared" si="70"/>
        <v>1131040000</v>
      </c>
      <c r="B979">
        <f t="shared" si="71"/>
        <v>2554400000</v>
      </c>
      <c r="C979">
        <f t="shared" si="72"/>
        <v>2526680000</v>
      </c>
      <c r="D979" t="str">
        <f t="shared" si="73"/>
        <v>True</v>
      </c>
      <c r="E979">
        <f t="shared" si="74"/>
        <v>56</v>
      </c>
    </row>
    <row r="980" spans="1:5" x14ac:dyDescent="0.25">
      <c r="A980">
        <f t="shared" si="70"/>
        <v>1124700000</v>
      </c>
      <c r="B980">
        <f t="shared" si="71"/>
        <v>2552000000</v>
      </c>
      <c r="C980">
        <f t="shared" si="72"/>
        <v>2524775000</v>
      </c>
      <c r="D980" t="str">
        <f t="shared" si="73"/>
        <v>True</v>
      </c>
      <c r="E980">
        <f t="shared" si="74"/>
        <v>55</v>
      </c>
    </row>
    <row r="981" spans="1:5" x14ac:dyDescent="0.25">
      <c r="A981">
        <f t="shared" si="70"/>
        <v>1118360000</v>
      </c>
      <c r="B981">
        <f t="shared" si="71"/>
        <v>2549600000</v>
      </c>
      <c r="C981">
        <f t="shared" si="72"/>
        <v>2522870000</v>
      </c>
      <c r="D981" t="str">
        <f t="shared" si="73"/>
        <v>True</v>
      </c>
      <c r="E981">
        <f t="shared" si="74"/>
        <v>54</v>
      </c>
    </row>
    <row r="982" spans="1:5" x14ac:dyDescent="0.25">
      <c r="A982">
        <f t="shared" si="70"/>
        <v>1112020000</v>
      </c>
      <c r="B982">
        <f t="shared" si="71"/>
        <v>2547200000</v>
      </c>
      <c r="C982">
        <f t="shared" si="72"/>
        <v>2520965000</v>
      </c>
      <c r="D982" t="str">
        <f t="shared" si="73"/>
        <v>True</v>
      </c>
      <c r="E982">
        <f t="shared" si="74"/>
        <v>53</v>
      </c>
    </row>
    <row r="983" spans="1:5" x14ac:dyDescent="0.25">
      <c r="A983">
        <f t="shared" si="70"/>
        <v>1105680000</v>
      </c>
      <c r="B983">
        <f t="shared" si="71"/>
        <v>2544800000</v>
      </c>
      <c r="C983">
        <f t="shared" si="72"/>
        <v>2519060000</v>
      </c>
      <c r="D983" t="str">
        <f t="shared" si="73"/>
        <v>True</v>
      </c>
      <c r="E983">
        <f t="shared" si="74"/>
        <v>52</v>
      </c>
    </row>
    <row r="984" spans="1:5" x14ac:dyDescent="0.25">
      <c r="A984">
        <f t="shared" si="70"/>
        <v>1099340000</v>
      </c>
      <c r="B984">
        <f t="shared" si="71"/>
        <v>2542400000</v>
      </c>
      <c r="C984">
        <f t="shared" si="72"/>
        <v>2517155000</v>
      </c>
      <c r="D984" t="str">
        <f t="shared" si="73"/>
        <v>True</v>
      </c>
      <c r="E984">
        <f t="shared" si="74"/>
        <v>51</v>
      </c>
    </row>
    <row r="985" spans="1:5" x14ac:dyDescent="0.25">
      <c r="A985">
        <f t="shared" si="70"/>
        <v>1093000000</v>
      </c>
      <c r="B985">
        <f t="shared" si="71"/>
        <v>2540000000</v>
      </c>
      <c r="C985">
        <f t="shared" si="72"/>
        <v>2515250000</v>
      </c>
      <c r="D985" t="str">
        <f t="shared" si="73"/>
        <v>True</v>
      </c>
      <c r="E985">
        <f t="shared" si="74"/>
        <v>50</v>
      </c>
    </row>
    <row r="986" spans="1:5" x14ac:dyDescent="0.25">
      <c r="A986">
        <f t="shared" si="70"/>
        <v>1086660000</v>
      </c>
      <c r="B986">
        <f t="shared" si="71"/>
        <v>2537600000</v>
      </c>
      <c r="C986">
        <f t="shared" si="72"/>
        <v>2513345000</v>
      </c>
      <c r="D986" t="str">
        <f t="shared" si="73"/>
        <v>True</v>
      </c>
      <c r="E986">
        <f t="shared" si="74"/>
        <v>49</v>
      </c>
    </row>
    <row r="987" spans="1:5" x14ac:dyDescent="0.25">
      <c r="A987">
        <f t="shared" si="70"/>
        <v>1080320000</v>
      </c>
      <c r="B987">
        <f t="shared" si="71"/>
        <v>2535200000</v>
      </c>
      <c r="C987">
        <f t="shared" si="72"/>
        <v>2511440000</v>
      </c>
      <c r="D987" t="str">
        <f t="shared" si="73"/>
        <v>True</v>
      </c>
      <c r="E987">
        <f t="shared" si="74"/>
        <v>48</v>
      </c>
    </row>
    <row r="988" spans="1:5" x14ac:dyDescent="0.25">
      <c r="A988">
        <f t="shared" si="70"/>
        <v>1073980000</v>
      </c>
      <c r="B988">
        <f t="shared" si="71"/>
        <v>2532800000</v>
      </c>
      <c r="C988">
        <f t="shared" si="72"/>
        <v>2509535000</v>
      </c>
      <c r="D988" t="str">
        <f t="shared" si="73"/>
        <v>True</v>
      </c>
      <c r="E988">
        <f>E987-1</f>
        <v>47</v>
      </c>
    </row>
    <row r="989" spans="1:5" x14ac:dyDescent="0.25">
      <c r="A989">
        <f t="shared" si="70"/>
        <v>1067640000</v>
      </c>
      <c r="B989">
        <f t="shared" si="71"/>
        <v>2530400000</v>
      </c>
      <c r="C989">
        <f t="shared" si="72"/>
        <v>2507630000</v>
      </c>
      <c r="D989" t="str">
        <f t="shared" si="73"/>
        <v>True</v>
      </c>
      <c r="E989">
        <f t="shared" ref="E989:E1027" si="75">E988-1</f>
        <v>46</v>
      </c>
    </row>
    <row r="990" spans="1:5" x14ac:dyDescent="0.25">
      <c r="A990">
        <f t="shared" si="70"/>
        <v>1061300000</v>
      </c>
      <c r="B990">
        <f t="shared" si="71"/>
        <v>2528000000</v>
      </c>
      <c r="C990">
        <f t="shared" si="72"/>
        <v>2505725000</v>
      </c>
      <c r="D990" t="str">
        <f t="shared" si="73"/>
        <v>True</v>
      </c>
      <c r="E990">
        <f t="shared" si="75"/>
        <v>45</v>
      </c>
    </row>
    <row r="991" spans="1:5" x14ac:dyDescent="0.25">
      <c r="A991">
        <f t="shared" si="70"/>
        <v>1054960000</v>
      </c>
      <c r="B991">
        <f t="shared" si="71"/>
        <v>2525600000</v>
      </c>
      <c r="C991">
        <f t="shared" si="72"/>
        <v>2503820000</v>
      </c>
      <c r="D991" t="str">
        <f t="shared" si="73"/>
        <v>True</v>
      </c>
      <c r="E991">
        <f t="shared" si="75"/>
        <v>44</v>
      </c>
    </row>
    <row r="992" spans="1:5" x14ac:dyDescent="0.25">
      <c r="A992">
        <f t="shared" si="70"/>
        <v>1048620000</v>
      </c>
      <c r="B992">
        <f t="shared" si="71"/>
        <v>2523200000</v>
      </c>
      <c r="C992">
        <f t="shared" si="72"/>
        <v>2501915000</v>
      </c>
      <c r="D992" t="str">
        <f t="shared" si="73"/>
        <v>True</v>
      </c>
      <c r="E992">
        <f t="shared" si="75"/>
        <v>43</v>
      </c>
    </row>
    <row r="993" spans="1:5" x14ac:dyDescent="0.25">
      <c r="A993">
        <f t="shared" si="70"/>
        <v>1042280000</v>
      </c>
      <c r="B993">
        <f t="shared" si="71"/>
        <v>2520800000</v>
      </c>
      <c r="C993">
        <f t="shared" si="72"/>
        <v>2500010000</v>
      </c>
      <c r="D993" t="str">
        <f t="shared" si="73"/>
        <v>True</v>
      </c>
      <c r="E993">
        <f t="shared" si="75"/>
        <v>42</v>
      </c>
    </row>
    <row r="994" spans="1:5" x14ac:dyDescent="0.25">
      <c r="A994">
        <f t="shared" si="70"/>
        <v>1035940000</v>
      </c>
      <c r="B994">
        <f t="shared" si="71"/>
        <v>2518400000</v>
      </c>
      <c r="C994">
        <f t="shared" si="72"/>
        <v>2498105000</v>
      </c>
      <c r="D994" t="str">
        <f t="shared" si="73"/>
        <v>True</v>
      </c>
      <c r="E994">
        <f t="shared" si="75"/>
        <v>41</v>
      </c>
    </row>
    <row r="995" spans="1:5" x14ac:dyDescent="0.25">
      <c r="A995">
        <f t="shared" ref="A995:A1035" si="76">($B$13*$B$33*E995)+($B$14*$B$33*2)</f>
        <v>1029600000</v>
      </c>
      <c r="B995">
        <f t="shared" ref="B995:B1035" si="77">($C$13*$B$33*E995)+($C$14*$B$33*2)</f>
        <v>2516000000</v>
      </c>
      <c r="C995">
        <f t="shared" ref="C995:C1035" si="78">($D$13*$B$33*E995*0.9)+($C$13*$B$33*E995*0.1)+($D$14*$B$33*2)</f>
        <v>2496200000</v>
      </c>
      <c r="D995" t="str">
        <f t="shared" si="73"/>
        <v>True</v>
      </c>
      <c r="E995">
        <f t="shared" si="75"/>
        <v>40</v>
      </c>
    </row>
    <row r="996" spans="1:5" x14ac:dyDescent="0.25">
      <c r="A996">
        <f t="shared" si="76"/>
        <v>1023260000</v>
      </c>
      <c r="B996">
        <f t="shared" si="77"/>
        <v>2513600000</v>
      </c>
      <c r="C996">
        <f t="shared" si="78"/>
        <v>2494295000</v>
      </c>
      <c r="D996" t="str">
        <f t="shared" ref="D996:D1035" si="79">IF(C996&gt;A996,"True","False")</f>
        <v>True</v>
      </c>
      <c r="E996">
        <f t="shared" si="75"/>
        <v>39</v>
      </c>
    </row>
    <row r="997" spans="1:5" x14ac:dyDescent="0.25">
      <c r="A997">
        <f t="shared" si="76"/>
        <v>1016920000</v>
      </c>
      <c r="B997">
        <f t="shared" si="77"/>
        <v>2511200000</v>
      </c>
      <c r="C997">
        <f t="shared" si="78"/>
        <v>2492390000</v>
      </c>
      <c r="D997" t="str">
        <f t="shared" si="79"/>
        <v>True</v>
      </c>
      <c r="E997">
        <f t="shared" si="75"/>
        <v>38</v>
      </c>
    </row>
    <row r="998" spans="1:5" x14ac:dyDescent="0.25">
      <c r="A998">
        <f t="shared" si="76"/>
        <v>1010580000</v>
      </c>
      <c r="B998">
        <f t="shared" si="77"/>
        <v>2508800000</v>
      </c>
      <c r="C998">
        <f t="shared" si="78"/>
        <v>2490485000</v>
      </c>
      <c r="D998" t="str">
        <f t="shared" si="79"/>
        <v>True</v>
      </c>
      <c r="E998">
        <f t="shared" si="75"/>
        <v>37</v>
      </c>
    </row>
    <row r="999" spans="1:5" x14ac:dyDescent="0.25">
      <c r="A999">
        <f t="shared" si="76"/>
        <v>1004240000</v>
      </c>
      <c r="B999">
        <f t="shared" si="77"/>
        <v>2506400000</v>
      </c>
      <c r="C999">
        <f t="shared" si="78"/>
        <v>2488580000</v>
      </c>
      <c r="D999" t="str">
        <f t="shared" si="79"/>
        <v>True</v>
      </c>
      <c r="E999">
        <f t="shared" si="75"/>
        <v>36</v>
      </c>
    </row>
    <row r="1000" spans="1:5" x14ac:dyDescent="0.25">
      <c r="A1000">
        <f t="shared" si="76"/>
        <v>997900000</v>
      </c>
      <c r="B1000">
        <f t="shared" si="77"/>
        <v>2504000000</v>
      </c>
      <c r="C1000">
        <f t="shared" si="78"/>
        <v>2486675000</v>
      </c>
      <c r="D1000" t="str">
        <f t="shared" si="79"/>
        <v>True</v>
      </c>
      <c r="E1000">
        <f t="shared" si="75"/>
        <v>35</v>
      </c>
    </row>
    <row r="1001" spans="1:5" x14ac:dyDescent="0.25">
      <c r="A1001">
        <f t="shared" si="76"/>
        <v>991560000</v>
      </c>
      <c r="B1001">
        <f t="shared" si="77"/>
        <v>2501600000</v>
      </c>
      <c r="C1001">
        <f t="shared" si="78"/>
        <v>2484770000</v>
      </c>
      <c r="D1001" t="str">
        <f t="shared" si="79"/>
        <v>True</v>
      </c>
      <c r="E1001">
        <f t="shared" si="75"/>
        <v>34</v>
      </c>
    </row>
    <row r="1002" spans="1:5" x14ac:dyDescent="0.25">
      <c r="A1002">
        <f t="shared" si="76"/>
        <v>985220000</v>
      </c>
      <c r="B1002">
        <f t="shared" si="77"/>
        <v>2499200000</v>
      </c>
      <c r="C1002">
        <f t="shared" si="78"/>
        <v>2482865000</v>
      </c>
      <c r="D1002" t="str">
        <f t="shared" si="79"/>
        <v>True</v>
      </c>
      <c r="E1002">
        <f t="shared" si="75"/>
        <v>33</v>
      </c>
    </row>
    <row r="1003" spans="1:5" x14ac:dyDescent="0.25">
      <c r="A1003">
        <f t="shared" si="76"/>
        <v>978880000</v>
      </c>
      <c r="B1003">
        <f t="shared" si="77"/>
        <v>2496800000</v>
      </c>
      <c r="C1003">
        <f t="shared" si="78"/>
        <v>2480960000</v>
      </c>
      <c r="D1003" t="str">
        <f t="shared" si="79"/>
        <v>True</v>
      </c>
      <c r="E1003">
        <f t="shared" si="75"/>
        <v>32</v>
      </c>
    </row>
    <row r="1004" spans="1:5" x14ac:dyDescent="0.25">
      <c r="A1004">
        <f t="shared" si="76"/>
        <v>972540000</v>
      </c>
      <c r="B1004">
        <f t="shared" si="77"/>
        <v>2494400000</v>
      </c>
      <c r="C1004">
        <f t="shared" si="78"/>
        <v>2479055000</v>
      </c>
      <c r="D1004" t="str">
        <f t="shared" si="79"/>
        <v>True</v>
      </c>
      <c r="E1004">
        <f t="shared" si="75"/>
        <v>31</v>
      </c>
    </row>
    <row r="1005" spans="1:5" x14ac:dyDescent="0.25">
      <c r="A1005">
        <f t="shared" si="76"/>
        <v>966200000</v>
      </c>
      <c r="B1005">
        <f t="shared" si="77"/>
        <v>2492000000</v>
      </c>
      <c r="C1005">
        <f t="shared" si="78"/>
        <v>2477150000</v>
      </c>
      <c r="D1005" t="str">
        <f t="shared" si="79"/>
        <v>True</v>
      </c>
      <c r="E1005">
        <f t="shared" si="75"/>
        <v>30</v>
      </c>
    </row>
    <row r="1006" spans="1:5" x14ac:dyDescent="0.25">
      <c r="A1006">
        <f t="shared" si="76"/>
        <v>959860000</v>
      </c>
      <c r="B1006">
        <f t="shared" si="77"/>
        <v>2489600000</v>
      </c>
      <c r="C1006">
        <f t="shared" si="78"/>
        <v>2475245000</v>
      </c>
      <c r="D1006" t="str">
        <f t="shared" si="79"/>
        <v>True</v>
      </c>
      <c r="E1006">
        <f t="shared" si="75"/>
        <v>29</v>
      </c>
    </row>
    <row r="1007" spans="1:5" x14ac:dyDescent="0.25">
      <c r="A1007">
        <f t="shared" si="76"/>
        <v>953520000</v>
      </c>
      <c r="B1007">
        <f t="shared" si="77"/>
        <v>2487200000</v>
      </c>
      <c r="C1007">
        <f t="shared" si="78"/>
        <v>2473340000</v>
      </c>
      <c r="D1007" t="str">
        <f t="shared" si="79"/>
        <v>True</v>
      </c>
      <c r="E1007">
        <f t="shared" si="75"/>
        <v>28</v>
      </c>
    </row>
    <row r="1008" spans="1:5" x14ac:dyDescent="0.25">
      <c r="A1008">
        <f t="shared" si="76"/>
        <v>947180000</v>
      </c>
      <c r="B1008">
        <f t="shared" si="77"/>
        <v>2484800000</v>
      </c>
      <c r="C1008">
        <f t="shared" si="78"/>
        <v>2471435000</v>
      </c>
      <c r="D1008" t="str">
        <f t="shared" si="79"/>
        <v>True</v>
      </c>
      <c r="E1008">
        <f t="shared" si="75"/>
        <v>27</v>
      </c>
    </row>
    <row r="1009" spans="1:5" x14ac:dyDescent="0.25">
      <c r="A1009">
        <f t="shared" si="76"/>
        <v>940840000</v>
      </c>
      <c r="B1009">
        <f t="shared" si="77"/>
        <v>2482400000</v>
      </c>
      <c r="C1009">
        <f t="shared" si="78"/>
        <v>2469530000</v>
      </c>
      <c r="D1009" t="str">
        <f t="shared" si="79"/>
        <v>True</v>
      </c>
      <c r="E1009">
        <f t="shared" si="75"/>
        <v>26</v>
      </c>
    </row>
    <row r="1010" spans="1:5" x14ac:dyDescent="0.25">
      <c r="A1010">
        <f t="shared" si="76"/>
        <v>934500000</v>
      </c>
      <c r="B1010">
        <f t="shared" si="77"/>
        <v>2480000000</v>
      </c>
      <c r="C1010">
        <f t="shared" si="78"/>
        <v>2467625000</v>
      </c>
      <c r="D1010" t="str">
        <f t="shared" si="79"/>
        <v>True</v>
      </c>
      <c r="E1010">
        <f t="shared" si="75"/>
        <v>25</v>
      </c>
    </row>
    <row r="1011" spans="1:5" x14ac:dyDescent="0.25">
      <c r="A1011">
        <f t="shared" si="76"/>
        <v>928160000</v>
      </c>
      <c r="B1011">
        <f t="shared" si="77"/>
        <v>2477600000</v>
      </c>
      <c r="C1011">
        <f t="shared" si="78"/>
        <v>2465720000</v>
      </c>
      <c r="D1011" t="str">
        <f t="shared" si="79"/>
        <v>True</v>
      </c>
      <c r="E1011">
        <f t="shared" si="75"/>
        <v>24</v>
      </c>
    </row>
    <row r="1012" spans="1:5" x14ac:dyDescent="0.25">
      <c r="A1012">
        <f t="shared" si="76"/>
        <v>921820000</v>
      </c>
      <c r="B1012">
        <f t="shared" si="77"/>
        <v>2475200000</v>
      </c>
      <c r="C1012">
        <f t="shared" si="78"/>
        <v>2463815000</v>
      </c>
      <c r="D1012" t="str">
        <f t="shared" si="79"/>
        <v>True</v>
      </c>
      <c r="E1012">
        <f t="shared" si="75"/>
        <v>23</v>
      </c>
    </row>
    <row r="1013" spans="1:5" x14ac:dyDescent="0.25">
      <c r="A1013">
        <f t="shared" si="76"/>
        <v>915480000</v>
      </c>
      <c r="B1013">
        <f t="shared" si="77"/>
        <v>2472800000</v>
      </c>
      <c r="C1013">
        <f t="shared" si="78"/>
        <v>2461910000</v>
      </c>
      <c r="D1013" t="str">
        <f t="shared" si="79"/>
        <v>True</v>
      </c>
      <c r="E1013">
        <f t="shared" si="75"/>
        <v>22</v>
      </c>
    </row>
    <row r="1014" spans="1:5" x14ac:dyDescent="0.25">
      <c r="A1014">
        <f t="shared" si="76"/>
        <v>909140000</v>
      </c>
      <c r="B1014">
        <f t="shared" si="77"/>
        <v>2470400000</v>
      </c>
      <c r="C1014">
        <f t="shared" si="78"/>
        <v>2460005000</v>
      </c>
      <c r="D1014" t="str">
        <f t="shared" si="79"/>
        <v>True</v>
      </c>
      <c r="E1014">
        <f t="shared" si="75"/>
        <v>21</v>
      </c>
    </row>
    <row r="1015" spans="1:5" x14ac:dyDescent="0.25">
      <c r="A1015">
        <f t="shared" si="76"/>
        <v>902800000</v>
      </c>
      <c r="B1015">
        <f t="shared" si="77"/>
        <v>2468000000</v>
      </c>
      <c r="C1015">
        <f t="shared" si="78"/>
        <v>2458100000</v>
      </c>
      <c r="D1015" t="str">
        <f t="shared" si="79"/>
        <v>True</v>
      </c>
      <c r="E1015">
        <f t="shared" si="75"/>
        <v>20</v>
      </c>
    </row>
    <row r="1016" spans="1:5" x14ac:dyDescent="0.25">
      <c r="A1016">
        <f t="shared" si="76"/>
        <v>896460000</v>
      </c>
      <c r="B1016">
        <f t="shared" si="77"/>
        <v>2465600000</v>
      </c>
      <c r="C1016">
        <f t="shared" si="78"/>
        <v>2456195000</v>
      </c>
      <c r="D1016" t="str">
        <f t="shared" si="79"/>
        <v>True</v>
      </c>
      <c r="E1016">
        <f t="shared" si="75"/>
        <v>19</v>
      </c>
    </row>
    <row r="1017" spans="1:5" x14ac:dyDescent="0.25">
      <c r="A1017">
        <f t="shared" si="76"/>
        <v>890120000</v>
      </c>
      <c r="B1017">
        <f t="shared" si="77"/>
        <v>2463200000</v>
      </c>
      <c r="C1017">
        <f t="shared" si="78"/>
        <v>2454290000</v>
      </c>
      <c r="D1017" t="str">
        <f t="shared" si="79"/>
        <v>True</v>
      </c>
      <c r="E1017">
        <f t="shared" si="75"/>
        <v>18</v>
      </c>
    </row>
    <row r="1018" spans="1:5" x14ac:dyDescent="0.25">
      <c r="A1018">
        <f t="shared" si="76"/>
        <v>883780000</v>
      </c>
      <c r="B1018">
        <f t="shared" si="77"/>
        <v>2460800000</v>
      </c>
      <c r="C1018">
        <f t="shared" si="78"/>
        <v>2452385000</v>
      </c>
      <c r="D1018" t="str">
        <f t="shared" si="79"/>
        <v>True</v>
      </c>
      <c r="E1018">
        <f t="shared" si="75"/>
        <v>17</v>
      </c>
    </row>
    <row r="1019" spans="1:5" x14ac:dyDescent="0.25">
      <c r="A1019">
        <f t="shared" si="76"/>
        <v>877440000</v>
      </c>
      <c r="B1019">
        <f t="shared" si="77"/>
        <v>2458400000</v>
      </c>
      <c r="C1019">
        <f t="shared" si="78"/>
        <v>2450480000</v>
      </c>
      <c r="D1019" t="str">
        <f t="shared" si="79"/>
        <v>True</v>
      </c>
      <c r="E1019">
        <f t="shared" si="75"/>
        <v>16</v>
      </c>
    </row>
    <row r="1020" spans="1:5" x14ac:dyDescent="0.25">
      <c r="A1020">
        <f t="shared" si="76"/>
        <v>871100000</v>
      </c>
      <c r="B1020">
        <f t="shared" si="77"/>
        <v>2456000000</v>
      </c>
      <c r="C1020">
        <f t="shared" si="78"/>
        <v>2448575000</v>
      </c>
      <c r="D1020" t="str">
        <f t="shared" si="79"/>
        <v>True</v>
      </c>
      <c r="E1020">
        <f t="shared" si="75"/>
        <v>15</v>
      </c>
    </row>
    <row r="1021" spans="1:5" x14ac:dyDescent="0.25">
      <c r="A1021">
        <f t="shared" si="76"/>
        <v>864760000</v>
      </c>
      <c r="B1021">
        <f t="shared" si="77"/>
        <v>2453600000</v>
      </c>
      <c r="C1021">
        <f t="shared" si="78"/>
        <v>2446670000</v>
      </c>
      <c r="D1021" t="str">
        <f t="shared" si="79"/>
        <v>True</v>
      </c>
      <c r="E1021">
        <f t="shared" si="75"/>
        <v>14</v>
      </c>
    </row>
    <row r="1022" spans="1:5" x14ac:dyDescent="0.25">
      <c r="A1022">
        <f t="shared" si="76"/>
        <v>858420000</v>
      </c>
      <c r="B1022">
        <f t="shared" si="77"/>
        <v>2451200000</v>
      </c>
      <c r="C1022">
        <f t="shared" si="78"/>
        <v>2444765000</v>
      </c>
      <c r="D1022" t="str">
        <f t="shared" si="79"/>
        <v>True</v>
      </c>
      <c r="E1022">
        <f t="shared" si="75"/>
        <v>13</v>
      </c>
    </row>
    <row r="1023" spans="1:5" x14ac:dyDescent="0.25">
      <c r="A1023">
        <f t="shared" si="76"/>
        <v>852080000</v>
      </c>
      <c r="B1023">
        <f t="shared" si="77"/>
        <v>2448800000</v>
      </c>
      <c r="C1023">
        <f t="shared" si="78"/>
        <v>2442860000</v>
      </c>
      <c r="D1023" t="str">
        <f t="shared" si="79"/>
        <v>True</v>
      </c>
      <c r="E1023">
        <f t="shared" si="75"/>
        <v>12</v>
      </c>
    </row>
    <row r="1024" spans="1:5" x14ac:dyDescent="0.25">
      <c r="A1024">
        <f t="shared" si="76"/>
        <v>845740000</v>
      </c>
      <c r="B1024">
        <f t="shared" si="77"/>
        <v>2446400000</v>
      </c>
      <c r="C1024">
        <f t="shared" si="78"/>
        <v>2440955000</v>
      </c>
      <c r="D1024" t="str">
        <f t="shared" si="79"/>
        <v>True</v>
      </c>
      <c r="E1024">
        <f t="shared" si="75"/>
        <v>11</v>
      </c>
    </row>
    <row r="1025" spans="1:5" x14ac:dyDescent="0.25">
      <c r="A1025">
        <f t="shared" si="76"/>
        <v>839400000</v>
      </c>
      <c r="B1025">
        <f t="shared" si="77"/>
        <v>2444000000</v>
      </c>
      <c r="C1025">
        <f t="shared" si="78"/>
        <v>2439050000</v>
      </c>
      <c r="D1025" t="str">
        <f t="shared" si="79"/>
        <v>True</v>
      </c>
      <c r="E1025">
        <f t="shared" si="75"/>
        <v>10</v>
      </c>
    </row>
    <row r="1026" spans="1:5" x14ac:dyDescent="0.25">
      <c r="A1026">
        <f t="shared" si="76"/>
        <v>833060000</v>
      </c>
      <c r="B1026">
        <f t="shared" si="77"/>
        <v>2441600000</v>
      </c>
      <c r="C1026">
        <f t="shared" si="78"/>
        <v>2437145000</v>
      </c>
      <c r="D1026" t="str">
        <f t="shared" si="79"/>
        <v>True</v>
      </c>
      <c r="E1026">
        <f t="shared" si="75"/>
        <v>9</v>
      </c>
    </row>
    <row r="1027" spans="1:5" x14ac:dyDescent="0.25">
      <c r="A1027">
        <f t="shared" si="76"/>
        <v>826720000</v>
      </c>
      <c r="B1027">
        <f t="shared" si="77"/>
        <v>2439200000</v>
      </c>
      <c r="C1027">
        <f t="shared" si="78"/>
        <v>2435240000</v>
      </c>
      <c r="D1027" t="str">
        <f t="shared" si="79"/>
        <v>True</v>
      </c>
      <c r="E1027">
        <f t="shared" si="75"/>
        <v>8</v>
      </c>
    </row>
    <row r="1028" spans="1:5" x14ac:dyDescent="0.25">
      <c r="A1028">
        <f t="shared" si="76"/>
        <v>820380000</v>
      </c>
      <c r="B1028">
        <f t="shared" si="77"/>
        <v>2436800000</v>
      </c>
      <c r="C1028">
        <f t="shared" si="78"/>
        <v>2433335000</v>
      </c>
      <c r="D1028" t="str">
        <f t="shared" si="79"/>
        <v>True</v>
      </c>
      <c r="E1028">
        <f t="shared" ref="E1028:E1035" si="80">E1027-1</f>
        <v>7</v>
      </c>
    </row>
    <row r="1029" spans="1:5" x14ac:dyDescent="0.25">
      <c r="A1029">
        <f t="shared" si="76"/>
        <v>814040000</v>
      </c>
      <c r="B1029">
        <f t="shared" si="77"/>
        <v>2434400000</v>
      </c>
      <c r="C1029">
        <f t="shared" si="78"/>
        <v>2431430000</v>
      </c>
      <c r="D1029" t="str">
        <f t="shared" si="79"/>
        <v>True</v>
      </c>
      <c r="E1029">
        <f t="shared" si="80"/>
        <v>6</v>
      </c>
    </row>
    <row r="1030" spans="1:5" x14ac:dyDescent="0.25">
      <c r="A1030">
        <f t="shared" si="76"/>
        <v>807700000</v>
      </c>
      <c r="B1030">
        <f t="shared" si="77"/>
        <v>2432000000</v>
      </c>
      <c r="C1030">
        <f t="shared" si="78"/>
        <v>2429525000</v>
      </c>
      <c r="D1030" t="str">
        <f t="shared" si="79"/>
        <v>True</v>
      </c>
      <c r="E1030">
        <f t="shared" si="80"/>
        <v>5</v>
      </c>
    </row>
    <row r="1031" spans="1:5" x14ac:dyDescent="0.25">
      <c r="A1031">
        <f t="shared" si="76"/>
        <v>801360000</v>
      </c>
      <c r="B1031">
        <f t="shared" si="77"/>
        <v>2429600000</v>
      </c>
      <c r="C1031">
        <f t="shared" si="78"/>
        <v>2427620000</v>
      </c>
      <c r="D1031" t="str">
        <f t="shared" si="79"/>
        <v>True</v>
      </c>
      <c r="E1031">
        <f t="shared" si="80"/>
        <v>4</v>
      </c>
    </row>
    <row r="1032" spans="1:5" x14ac:dyDescent="0.25">
      <c r="A1032">
        <f t="shared" si="76"/>
        <v>795020000</v>
      </c>
      <c r="B1032">
        <f t="shared" si="77"/>
        <v>2427200000</v>
      </c>
      <c r="C1032">
        <f t="shared" si="78"/>
        <v>2425715000</v>
      </c>
      <c r="D1032" t="str">
        <f t="shared" si="79"/>
        <v>True</v>
      </c>
      <c r="E1032">
        <f t="shared" si="80"/>
        <v>3</v>
      </c>
    </row>
    <row r="1033" spans="1:5" x14ac:dyDescent="0.25">
      <c r="A1033">
        <f t="shared" si="76"/>
        <v>788680000</v>
      </c>
      <c r="B1033">
        <f t="shared" si="77"/>
        <v>2424800000</v>
      </c>
      <c r="C1033">
        <f t="shared" si="78"/>
        <v>2423810000</v>
      </c>
      <c r="D1033" t="str">
        <f t="shared" si="79"/>
        <v>True</v>
      </c>
      <c r="E1033">
        <f t="shared" si="80"/>
        <v>2</v>
      </c>
    </row>
    <row r="1034" spans="1:5" x14ac:dyDescent="0.25">
      <c r="A1034">
        <f t="shared" si="76"/>
        <v>782340000</v>
      </c>
      <c r="B1034">
        <f t="shared" si="77"/>
        <v>2422400000</v>
      </c>
      <c r="C1034">
        <f t="shared" si="78"/>
        <v>2421905000</v>
      </c>
      <c r="D1034" t="str">
        <f t="shared" si="79"/>
        <v>True</v>
      </c>
      <c r="E1034">
        <f t="shared" si="80"/>
        <v>1</v>
      </c>
    </row>
    <row r="1035" spans="1:5" x14ac:dyDescent="0.25">
      <c r="A1035">
        <f t="shared" si="76"/>
        <v>776000000</v>
      </c>
      <c r="B1035">
        <f t="shared" si="77"/>
        <v>2420000000</v>
      </c>
      <c r="C1035">
        <f t="shared" si="78"/>
        <v>2420000000</v>
      </c>
      <c r="D1035" t="str">
        <f t="shared" si="79"/>
        <v>True</v>
      </c>
      <c r="E1035">
        <f t="shared" si="80"/>
        <v>0</v>
      </c>
    </row>
  </sheetData>
  <hyperlinks>
    <hyperlink ref="A5" r:id="rId1" xr:uid="{CFE14722-50AF-4428-B0D7-D8535A883629}"/>
    <hyperlink ref="A6" r:id="rId2" xr:uid="{DA11174B-5CB2-4BC9-9FF5-708E1760C697}"/>
    <hyperlink ref="A7" r:id="rId3" xr:uid="{33AFBC91-23BA-448D-91D0-6AA4049F750C}"/>
    <hyperlink ref="A8" r:id="rId4" xr:uid="{D5BA3B3F-22F0-4C9C-A05B-DDDB87211B2E}"/>
    <hyperlink ref="A9" r:id="rId5" location="v=onepage&amp;q=abb%20break%20even%20distance%20200%20km%20dc&amp;f=false" display="https://books.google.nl/books?id=i730DAAAQBAJ&amp;pg=PA108&amp;lpg=PA108&amp;dq=abb+break+even+distance+200+km+dc&amp;source=bl&amp;ots=WNce_m8Okw&amp;sig=ACfU3U1Hm7jwZCaR4JRDGIfdeDL2r796-A&amp;hl=en&amp;sa=X&amp;ved=2ahUKEwjDo_2M-pLpAhWBDOwKHd26C5MQ6AEwCXoECAoQAQ - v=onepage&amp;q=abb%20break%20even%20distance%20200%20km%20dc&amp;f=false" xr:uid="{9E97EEFB-4769-4ADD-9927-344F604BA7FF}"/>
    <hyperlink ref="A22" r:id="rId6" location="v=onepage&amp;q=hvdc%20normalized%20cost%20per%20km&amp;f=false" display="v=onepage&amp;q=hvdc%20normalized%20cost%20per%20km&amp;f=false" xr:uid="{F8AF5BF1-364B-4645-9753-0EA7A287888C}"/>
    <hyperlink ref="A24" r:id="rId7" xr:uid="{6729025A-587D-4F23-B75F-BD6EF4F05563}"/>
    <hyperlink ref="A25" r:id="rId8" xr:uid="{823F88D0-A165-4881-8327-2A157C45EA71}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FB5C-DBE9-41DD-8C94-64787CE24036}">
  <dimension ref="A1:F11"/>
  <sheetViews>
    <sheetView workbookViewId="0">
      <selection activeCell="B3" sqref="B3"/>
    </sheetView>
  </sheetViews>
  <sheetFormatPr defaultRowHeight="15" x14ac:dyDescent="0.25"/>
  <cols>
    <col min="1" max="1" width="28.7109375" customWidth="1"/>
    <col min="2" max="2" width="29" customWidth="1"/>
    <col min="5" max="5" width="17.5703125" customWidth="1"/>
  </cols>
  <sheetData>
    <row r="1" spans="1:6" x14ac:dyDescent="0.25">
      <c r="A1" t="s">
        <v>761</v>
      </c>
      <c r="B1" t="s">
        <v>762</v>
      </c>
      <c r="C1" t="s">
        <v>0</v>
      </c>
      <c r="D1" t="s">
        <v>763</v>
      </c>
      <c r="F1" s="1"/>
    </row>
    <row r="2" spans="1:6" x14ac:dyDescent="0.25">
      <c r="A2" t="s">
        <v>765</v>
      </c>
      <c r="B2" s="4">
        <f>194</f>
        <v>194</v>
      </c>
      <c r="C2" s="4"/>
      <c r="D2" s="1" t="s">
        <v>758</v>
      </c>
    </row>
    <row r="3" spans="1:6" x14ac:dyDescent="0.25">
      <c r="A3" t="s">
        <v>766</v>
      </c>
      <c r="B3" s="4">
        <f>B2*0.868</f>
        <v>168.392</v>
      </c>
      <c r="C3" s="4"/>
      <c r="D3" s="1" t="s">
        <v>764</v>
      </c>
    </row>
    <row r="4" spans="1:6" x14ac:dyDescent="0.25">
      <c r="A4" t="s">
        <v>769</v>
      </c>
      <c r="B4" s="4">
        <f>B3*4</f>
        <v>673.56799999999998</v>
      </c>
      <c r="C4" s="4"/>
      <c r="D4" t="s">
        <v>771</v>
      </c>
    </row>
    <row r="5" spans="1:6" x14ac:dyDescent="0.25">
      <c r="D5" t="s">
        <v>768</v>
      </c>
    </row>
    <row r="6" spans="1:6" x14ac:dyDescent="0.25">
      <c r="A6" t="s">
        <v>759</v>
      </c>
      <c r="B6">
        <v>2.5</v>
      </c>
    </row>
    <row r="7" spans="1:6" x14ac:dyDescent="0.25">
      <c r="A7" t="s">
        <v>770</v>
      </c>
      <c r="B7">
        <f>ROUND(B4*B6/100,1)</f>
        <v>16.8</v>
      </c>
      <c r="D7" t="s">
        <v>772</v>
      </c>
    </row>
    <row r="8" spans="1:6" x14ac:dyDescent="0.25">
      <c r="A8" t="s">
        <v>767</v>
      </c>
      <c r="D8" t="s">
        <v>773</v>
      </c>
    </row>
    <row r="11" spans="1:6" x14ac:dyDescent="0.25">
      <c r="A11" s="1"/>
    </row>
  </sheetData>
  <hyperlinks>
    <hyperlink ref="D2" r:id="rId1" xr:uid="{3D57D241-5976-4799-B49A-C324E52A3942}"/>
    <hyperlink ref="D3" r:id="rId2" xr:uid="{6D15B7EE-7086-41A5-8EB8-C2BE8D96D38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</vt:lpstr>
      <vt:lpstr>Interface</vt:lpstr>
      <vt:lpstr>Centerpoints</vt:lpstr>
      <vt:lpstr>Costs and losses lines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Brinkerink, Maarten</cp:lastModifiedBy>
  <dcterms:created xsi:type="dcterms:W3CDTF">2019-11-21T10:52:02Z</dcterms:created>
  <dcterms:modified xsi:type="dcterms:W3CDTF">2020-07-07T13:50:59Z</dcterms:modified>
</cp:coreProperties>
</file>