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75" windowWidth="19035" windowHeight="13035"/>
  </bookViews>
  <sheets>
    <sheet name="Zacks Data" sheetId="1" r:id="rId1"/>
  </sheets>
  <externalReferences>
    <externalReference r:id="rId2"/>
  </externalReferences>
  <definedNames>
    <definedName name="Ticker">'Zacks Data'!$F$2</definedName>
  </definedNames>
  <calcPr calcId="145621" iterate="1" iterateCount="1"/>
</workbook>
</file>

<file path=xl/calcChain.xml><?xml version="1.0" encoding="utf-8"?>
<calcChain xmlns="http://schemas.openxmlformats.org/spreadsheetml/2006/main">
  <c r="E28" i="1" l="1"/>
  <c r="D4" i="1"/>
  <c r="E30" i="1"/>
  <c r="E23" i="1"/>
  <c r="E9" i="1"/>
  <c r="E6" i="1"/>
  <c r="C8" i="1"/>
  <c r="E19" i="1"/>
  <c r="C4" i="1"/>
  <c r="B7" i="1"/>
  <c r="E25" i="1"/>
  <c r="E8" i="1"/>
  <c r="E11" i="1"/>
  <c r="E10" i="1"/>
  <c r="D7" i="1"/>
  <c r="E29" i="1"/>
  <c r="E35" i="1"/>
  <c r="E2" i="1"/>
  <c r="C5" i="1"/>
  <c r="E4" i="1"/>
  <c r="E38" i="1"/>
  <c r="E24" i="1"/>
  <c r="E34" i="1"/>
  <c r="E39" i="1"/>
  <c r="E36" i="1"/>
  <c r="C6" i="1"/>
  <c r="C3" i="1"/>
  <c r="E26" i="1"/>
  <c r="B3" i="1"/>
  <c r="D2" i="1"/>
  <c r="E7" i="1"/>
  <c r="E32" i="1"/>
  <c r="E27" i="1"/>
  <c r="E31" i="1"/>
  <c r="B6" i="1"/>
  <c r="E12" i="1"/>
  <c r="D8" i="1"/>
  <c r="B2" i="1"/>
  <c r="B4" i="1"/>
  <c r="E40" i="1"/>
  <c r="E22" i="1"/>
  <c r="E14" i="1"/>
  <c r="E42" i="1"/>
  <c r="E18" i="1"/>
  <c r="D5" i="1"/>
  <c r="E20" i="1"/>
  <c r="E15" i="1"/>
  <c r="E33" i="1"/>
  <c r="E13" i="1"/>
  <c r="E16" i="1"/>
  <c r="B8" i="1"/>
  <c r="B5" i="1"/>
  <c r="E21" i="1"/>
  <c r="E3" i="1"/>
  <c r="E41" i="1"/>
  <c r="C2" i="1"/>
  <c r="E17" i="1"/>
  <c r="E5" i="1"/>
  <c r="D3" i="1"/>
  <c r="D6" i="1"/>
  <c r="C7" i="1"/>
</calcChain>
</file>

<file path=xl/sharedStrings.xml><?xml version="1.0" encoding="utf-8"?>
<sst xmlns="http://schemas.openxmlformats.org/spreadsheetml/2006/main" count="41" uniqueCount="41">
  <si>
    <t>Low Estimate</t>
  </si>
  <si>
    <t>High Estimate</t>
  </si>
  <si>
    <t>Average Estimate</t>
  </si>
  <si>
    <t>Year Ago EPS</t>
  </si>
  <si>
    <t>EPS Growth</t>
  </si>
  <si>
    <t># of Estimates</t>
  </si>
  <si>
    <t>Target Price Consensus</t>
  </si>
  <si>
    <t>Industry Group</t>
  </si>
  <si>
    <t>Rank of Industry</t>
  </si>
  <si>
    <t>Market Capitalization</t>
  </si>
  <si>
    <t>PEG Ratio</t>
  </si>
  <si>
    <t>Current Year Estimate</t>
  </si>
  <si>
    <t>EPS Last Year</t>
  </si>
  <si>
    <t>Earning per Share (TTM)</t>
  </si>
  <si>
    <t>Price/Earnings</t>
  </si>
  <si>
    <t>Price/Book</t>
  </si>
  <si>
    <t>Price/Cash Flow</t>
  </si>
  <si>
    <t>Price/Sales</t>
  </si>
  <si>
    <t>Zacks Rank</t>
  </si>
  <si>
    <t>Zacks Recommendation</t>
  </si>
  <si>
    <t>Average Broker Recommendations</t>
  </si>
  <si>
    <t>Current</t>
  </si>
  <si>
    <t>Last Week</t>
  </si>
  <si>
    <t># of Recommendations</t>
  </si>
  <si>
    <t>Average Target Price</t>
  </si>
  <si>
    <t>Beta</t>
  </si>
  <si>
    <t>Forward P/E</t>
  </si>
  <si>
    <t>Next Earnings Date</t>
  </si>
  <si>
    <t>Sector</t>
  </si>
  <si>
    <t>Long Term Growth Rate</t>
  </si>
  <si>
    <t>Stock Style, Value</t>
  </si>
  <si>
    <t>Stock Style, Growth</t>
  </si>
  <si>
    <t>Stock Style, Momentum</t>
  </si>
  <si>
    <t>Stock Style, VGM</t>
  </si>
  <si>
    <t>AAPL</t>
  </si>
  <si>
    <t>Industry Rank (out of 251)</t>
  </si>
  <si>
    <t>Rank Within Industy</t>
  </si>
  <si>
    <t>Earnings ESP - Current</t>
  </si>
  <si>
    <t>Earnings ESP - Prev Q</t>
  </si>
  <si>
    <t>Earnings ESP - Prev 2Q</t>
  </si>
  <si>
    <t>Earnings ESP - Prev 3Q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</si>
</sst>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&quot;$&quot;#,##0.00"/>
    <numFmt numFmtId="166" formatCode="&quot;$&quot;#,##0"/>
    <numFmt numFmtId="167" formatCode="0.0"/>
  </numFmts>
  <fonts count="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6" xfId="0" applyNumberFormat="1" applyBorder="1" applyAlignment="1">
      <alignment horizontal="right"/>
    </xf>
    <xf numFmtId="165" fontId="0" fillId="0" borderId="7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0" fillId="0" borderId="9" xfId="1" applyNumberFormat="1" applyFont="1" applyBorder="1" applyAlignment="1">
      <alignment horizontal="righ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right" wrapText="1"/>
    </xf>
    <xf numFmtId="0" fontId="3" fillId="0" borderId="14" xfId="0" applyFont="1" applyBorder="1" applyAlignment="1">
      <alignment horizontal="right" wrapText="1"/>
    </xf>
    <xf numFmtId="0" fontId="3" fillId="0" borderId="15" xfId="0" applyFont="1" applyBorder="1" applyAlignment="1">
      <alignment horizontal="right" wrapText="1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65" fontId="0" fillId="0" borderId="11" xfId="0" applyNumberFormat="1" applyBorder="1" applyAlignment="1">
      <alignment horizontal="right"/>
    </xf>
    <xf numFmtId="167" fontId="0" fillId="0" borderId="10" xfId="0" applyNumberFormat="1" applyBorder="1" applyAlignment="1">
      <alignment horizontal="right"/>
    </xf>
    <xf numFmtId="167" fontId="0" fillId="0" borderId="11" xfId="0" applyNumberFormat="1" applyBorder="1" applyAlignment="1">
      <alignment horizontal="right"/>
    </xf>
    <xf numFmtId="0" fontId="4" fillId="2" borderId="16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" xfId="0" applyBorder="1" applyAlignment="1">
      <alignment horizontal="right"/>
    </xf>
    <xf numFmtId="166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0" fontId="0" fillId="0" borderId="11" xfId="1" applyNumberFormat="1" applyFont="1" applyBorder="1" applyAlignment="1">
      <alignment horizontal="right"/>
    </xf>
    <xf numFmtId="0" fontId="0" fillId="0" borderId="1" xfId="0" quotePrefix="1" applyBorder="1" applyAlignment="1">
      <alignment horizontal="right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F%20Add-In\RCH_Stock_Market_Function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RCHGetElementNumb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4"/>
  <sheetViews>
    <sheetView showGridLines="0" tabSelected="1" workbookViewId="0">
      <selection activeCell="E16" sqref="E16"/>
    </sheetView>
  </sheetViews>
  <sheetFormatPr defaultColWidth="0" defaultRowHeight="12.75" zeroHeight="1" x14ac:dyDescent="0.2"/>
  <cols>
    <col min="1" max="1" width="1.7109375" style="1" customWidth="1"/>
    <col min="2" max="4" width="12.7109375" style="5" customWidth="1"/>
    <col min="5" max="5" width="29" style="5" customWidth="1"/>
    <col min="6" max="6" width="24.140625" style="1" bestFit="1" customWidth="1"/>
    <col min="7" max="7" width="1.7109375" style="1" customWidth="1"/>
    <col min="8" max="16384" width="0" style="1" hidden="1"/>
  </cols>
  <sheetData>
    <row r="1" spans="1:7" ht="13.5" thickBot="1" x14ac:dyDescent="0.25"/>
    <row r="2" spans="1:7" ht="16.5" thickBot="1" x14ac:dyDescent="0.25">
      <c r="A2" s="2"/>
      <c r="B2" s="18" t="str">
        <f>[1]!RCHGetElementNumber(Ticker, 853)</f>
        <v>6/2023</v>
      </c>
      <c r="C2" s="19" t="str">
        <f>[1]!RCHGetElementNumber(Ticker, 859)</f>
        <v>9/2023</v>
      </c>
      <c r="D2" s="19" t="str">
        <f>[1]!RCHGetElementNumber(Ticker, 865)</f>
        <v>9/2023</v>
      </c>
      <c r="E2" s="20" t="str">
        <f>[1]!RCHGetElementNumber(Ticker, 871)</f>
        <v>9/2024</v>
      </c>
      <c r="F2" s="27" t="s">
        <v>34</v>
      </c>
    </row>
    <row r="3" spans="1:7" x14ac:dyDescent="0.2">
      <c r="A3" s="2"/>
      <c r="B3" s="8">
        <f>[1]!RCHGetElementNumber(Ticker, 854)</f>
        <v>1.1599999999999999</v>
      </c>
      <c r="C3" s="9">
        <f>[1]!RCHGetElementNumber(Ticker, 860)</f>
        <v>1.26</v>
      </c>
      <c r="D3" s="9">
        <f>[1]!RCHGetElementNumber(Ticker, 866)</f>
        <v>5.84</v>
      </c>
      <c r="E3" s="10">
        <f>[1]!RCHGetElementNumber(Ticker, 872)</f>
        <v>6.17</v>
      </c>
      <c r="F3" s="15" t="s">
        <v>0</v>
      </c>
      <c r="G3" s="3"/>
    </row>
    <row r="4" spans="1:7" x14ac:dyDescent="0.2">
      <c r="A4" s="2"/>
      <c r="B4" s="11">
        <f>[1]!RCHGetElementNumber(Ticker, 855)</f>
        <v>1.21</v>
      </c>
      <c r="C4" s="7">
        <f>[1]!RCHGetElementNumber(Ticker, 861)</f>
        <v>1.51</v>
      </c>
      <c r="D4" s="7">
        <f>[1]!RCHGetElementNumber(Ticker, 867)</f>
        <v>6.11</v>
      </c>
      <c r="E4" s="12">
        <f>[1]!RCHGetElementNumber(Ticker, 873)</f>
        <v>7.25</v>
      </c>
      <c r="F4" s="16" t="s">
        <v>1</v>
      </c>
      <c r="G4" s="3"/>
    </row>
    <row r="5" spans="1:7" x14ac:dyDescent="0.2">
      <c r="A5" s="2"/>
      <c r="B5" s="11">
        <f>[1]!RCHGetElementNumber(Ticker, 856)</f>
        <v>1.18</v>
      </c>
      <c r="C5" s="7">
        <f>[1]!RCHGetElementNumber(Ticker, 862)</f>
        <v>1.39</v>
      </c>
      <c r="D5" s="7">
        <f>[1]!RCHGetElementNumber(Ticker, 868)</f>
        <v>5.99</v>
      </c>
      <c r="E5" s="12">
        <f>[1]!RCHGetElementNumber(Ticker, 874)</f>
        <v>6.64</v>
      </c>
      <c r="F5" s="16" t="s">
        <v>2</v>
      </c>
      <c r="G5" s="3"/>
    </row>
    <row r="6" spans="1:7" x14ac:dyDescent="0.2">
      <c r="A6" s="2"/>
      <c r="B6" s="11">
        <f>[1]!RCHGetElementNumber(Ticker, 857)</f>
        <v>1.2</v>
      </c>
      <c r="C6" s="7">
        <f>[1]!RCHGetElementNumber(Ticker, 863)</f>
        <v>1.29</v>
      </c>
      <c r="D6" s="7">
        <f>[1]!RCHGetElementNumber(Ticker, 869)</f>
        <v>6.11</v>
      </c>
      <c r="E6" s="12">
        <f>[1]!RCHGetElementNumber(Ticker, 875)</f>
        <v>5.99</v>
      </c>
      <c r="F6" s="16" t="s">
        <v>3</v>
      </c>
      <c r="G6" s="3"/>
    </row>
    <row r="7" spans="1:7" x14ac:dyDescent="0.2">
      <c r="A7" s="2"/>
      <c r="B7" s="13">
        <f>[1]!RCHGetElementNumber(Ticker, 858)</f>
        <v>-1.67E-2</v>
      </c>
      <c r="C7" s="6">
        <f>[1]!RCHGetElementNumber(Ticker, 864)</f>
        <v>7.7499999999999999E-2</v>
      </c>
      <c r="D7" s="6">
        <f>[1]!RCHGetElementNumber(Ticker, 870)</f>
        <v>-1.9599999999999999E-2</v>
      </c>
      <c r="E7" s="14">
        <f>[1]!RCHGetElementNumber(Ticker, 876)</f>
        <v>0.1084</v>
      </c>
      <c r="F7" s="16" t="s">
        <v>4</v>
      </c>
      <c r="G7" s="3"/>
    </row>
    <row r="8" spans="1:7" ht="13.5" thickBot="1" x14ac:dyDescent="0.25">
      <c r="A8" s="2"/>
      <c r="B8" s="28">
        <f>[1]!RCHGetElementNumber(Ticker, 13874)</f>
        <v>10</v>
      </c>
      <c r="C8" s="29">
        <f>[1]!RCHGetElementNumber(Ticker, 13875)</f>
        <v>10</v>
      </c>
      <c r="D8" s="29">
        <f>[1]!RCHGetElementNumber(Ticker, 13876)</f>
        <v>10</v>
      </c>
      <c r="E8" s="30">
        <f>[1]!RCHGetElementNumber(Ticker, 13877)</f>
        <v>10</v>
      </c>
      <c r="F8" s="17" t="s">
        <v>5</v>
      </c>
      <c r="G8" s="3"/>
    </row>
    <row r="9" spans="1:7" x14ac:dyDescent="0.2">
      <c r="D9" s="31"/>
      <c r="E9" s="21" t="str">
        <f>[1]!RCHGetElementNumber(Ticker, 848)</f>
        <v>3-Hold</v>
      </c>
      <c r="F9" s="15" t="s">
        <v>18</v>
      </c>
      <c r="G9" s="3"/>
    </row>
    <row r="10" spans="1:7" x14ac:dyDescent="0.2">
      <c r="D10" s="31"/>
      <c r="E10" s="22" t="str">
        <f>[1]!RCHGetElementNumber(Ticker, 13873)</f>
        <v>Obsolete -- No data found</v>
      </c>
      <c r="F10" s="16" t="s">
        <v>19</v>
      </c>
      <c r="G10" s="3"/>
    </row>
    <row r="11" spans="1:7" x14ac:dyDescent="0.2">
      <c r="D11" s="31"/>
      <c r="E11" s="22" t="str">
        <f>[1]!RCHGetElementNumber(Ticker, 844)</f>
        <v>D</v>
      </c>
      <c r="F11" s="16" t="s">
        <v>30</v>
      </c>
      <c r="G11" s="3"/>
    </row>
    <row r="12" spans="1:7" x14ac:dyDescent="0.2">
      <c r="D12" s="31"/>
      <c r="E12" s="22" t="str">
        <f>[1]!RCHGetElementNumber(Ticker, 845)</f>
        <v>B</v>
      </c>
      <c r="F12" s="16" t="s">
        <v>31</v>
      </c>
      <c r="G12" s="3"/>
    </row>
    <row r="13" spans="1:7" x14ac:dyDescent="0.2">
      <c r="D13" s="31"/>
      <c r="E13" s="22" t="str">
        <f>[1]!RCHGetElementNumber(Ticker, 846)</f>
        <v>C</v>
      </c>
      <c r="F13" s="16" t="s">
        <v>32</v>
      </c>
      <c r="G13" s="3"/>
    </row>
    <row r="14" spans="1:7" x14ac:dyDescent="0.2">
      <c r="D14" s="31"/>
      <c r="E14" s="22" t="str">
        <f>[1]!RCHGetElementNumber(Ticker, 847)</f>
        <v>C</v>
      </c>
      <c r="F14" s="16" t="s">
        <v>33</v>
      </c>
      <c r="G14" s="3"/>
    </row>
    <row r="15" spans="1:7" x14ac:dyDescent="0.2">
      <c r="D15" s="31"/>
      <c r="E15" s="24">
        <f>[1]!RCHGetElementNumber(Ticker, 849)</f>
        <v>183.78</v>
      </c>
      <c r="F15" s="16" t="s">
        <v>6</v>
      </c>
      <c r="G15" s="3"/>
    </row>
    <row r="16" spans="1:7" x14ac:dyDescent="0.2">
      <c r="D16" s="31"/>
      <c r="E16" s="22" t="str">
        <f>[1]!RCHGetElementNumber(Ticker, 850)</f>
        <v>Computer - Mini computers</v>
      </c>
      <c r="F16" s="16" t="s">
        <v>7</v>
      </c>
      <c r="G16" s="3"/>
    </row>
    <row r="17" spans="4:7" x14ac:dyDescent="0.2">
      <c r="D17" s="31"/>
      <c r="E17" s="22" t="str">
        <f>[1]!RCHGetElementNumber(Ticker, 852)</f>
        <v>Top 6% (15 out of 251)</v>
      </c>
      <c r="F17" s="16" t="s">
        <v>36</v>
      </c>
      <c r="G17" s="3"/>
    </row>
    <row r="18" spans="4:7" x14ac:dyDescent="0.2">
      <c r="D18" s="31"/>
      <c r="E18" s="22">
        <f>[1]!RCHGetElementNumber(Ticker, 851)</f>
        <v>15</v>
      </c>
      <c r="F18" s="16" t="s">
        <v>35</v>
      </c>
      <c r="G18" s="3"/>
    </row>
    <row r="19" spans="4:7" ht="13.5" thickBot="1" x14ac:dyDescent="0.25">
      <c r="D19" s="31"/>
      <c r="E19" s="22" t="str">
        <f>[1]!RCHGetElementNumber(Ticker, 13896)</f>
        <v>" Computer and Technology "</v>
      </c>
      <c r="F19" s="16" t="s">
        <v>28</v>
      </c>
      <c r="G19" s="3"/>
    </row>
    <row r="20" spans="4:7" x14ac:dyDescent="0.2">
      <c r="D20" s="31"/>
      <c r="E20" s="32" t="str">
        <f>[1]!RCHGetElementNumber(Ticker, 13869)</f>
        <v>2,755.04 B</v>
      </c>
      <c r="F20" s="15" t="s">
        <v>9</v>
      </c>
      <c r="G20" s="3"/>
    </row>
    <row r="21" spans="4:7" x14ac:dyDescent="0.2">
      <c r="D21" s="31"/>
      <c r="E21" s="24" t="str">
        <f>[1]!RCHGetElementNumber(Ticker, 13871)</f>
        <v>5.99</v>
      </c>
      <c r="F21" s="16" t="s">
        <v>11</v>
      </c>
      <c r="G21" s="3"/>
    </row>
    <row r="22" spans="4:7" x14ac:dyDescent="0.2">
      <c r="D22" s="31"/>
      <c r="E22" s="24" t="str">
        <f>[1]!RCHGetElementNumber(Ticker, 13872)</f>
        <v>6.11</v>
      </c>
      <c r="F22" s="16" t="s">
        <v>12</v>
      </c>
      <c r="G22" s="3"/>
    </row>
    <row r="23" spans="4:7" x14ac:dyDescent="0.2">
      <c r="D23" s="31"/>
      <c r="E23" s="35">
        <f>[1]!RCHGetElementNumber(Ticker, 13895)</f>
        <v>0.125</v>
      </c>
      <c r="F23" s="16" t="s">
        <v>29</v>
      </c>
      <c r="G23" s="3"/>
    </row>
    <row r="24" spans="4:7" x14ac:dyDescent="0.2">
      <c r="D24" s="31"/>
      <c r="E24" s="24">
        <f>[1]!RCHGetElementNumber(Ticker, 13878)</f>
        <v>5.89</v>
      </c>
      <c r="F24" s="16" t="s">
        <v>13</v>
      </c>
      <c r="G24" s="3"/>
    </row>
    <row r="25" spans="4:7" x14ac:dyDescent="0.2">
      <c r="D25" s="31"/>
      <c r="E25" s="33" t="str">
        <f>[1]!RCHGetElementNumber(Ticker, 13893)</f>
        <v>7/27/23</v>
      </c>
      <c r="F25" s="16" t="s">
        <v>27</v>
      </c>
      <c r="G25" s="3"/>
    </row>
    <row r="26" spans="4:7" x14ac:dyDescent="0.2">
      <c r="D26" s="31"/>
      <c r="E26" s="35" t="str">
        <f>[1]!RCHGetElementNumber(Ticker, 13894)</f>
        <v>0.00%</v>
      </c>
      <c r="F26" s="16" t="s">
        <v>37</v>
      </c>
      <c r="G26" s="3"/>
    </row>
    <row r="27" spans="4:7" x14ac:dyDescent="0.2">
      <c r="D27" s="31"/>
      <c r="E27" s="35" t="str">
        <f>[1]!RCHGetElementNumber(Ticker, 13897)</f>
        <v>0.14%</v>
      </c>
      <c r="F27" s="16" t="s">
        <v>38</v>
      </c>
      <c r="G27" s="3"/>
    </row>
    <row r="28" spans="4:7" x14ac:dyDescent="0.2">
      <c r="D28" s="31"/>
      <c r="E28" s="35" t="str">
        <f>[1]!RCHGetElementNumber(Ticker, 13898)</f>
        <v>-0.08%</v>
      </c>
      <c r="F28" s="16" t="s">
        <v>39</v>
      </c>
      <c r="G28" s="3"/>
    </row>
    <row r="29" spans="4:7" x14ac:dyDescent="0.2">
      <c r="D29" s="31"/>
      <c r="E29" s="35" t="str">
        <f>[1]!RCHGetElementNumber(Ticker, 13899)</f>
        <v>0.00%</v>
      </c>
      <c r="F29" s="16" t="s">
        <v>40</v>
      </c>
      <c r="G29" s="3"/>
    </row>
    <row r="30" spans="4:7" x14ac:dyDescent="0.2">
      <c r="D30" s="31"/>
      <c r="E30" s="33" t="str">
        <f>[1]!RCHGetElementNumber(Ticker, 13891)</f>
        <v>1.29</v>
      </c>
      <c r="F30" s="16" t="s">
        <v>25</v>
      </c>
      <c r="G30" s="3"/>
    </row>
    <row r="31" spans="4:7" x14ac:dyDescent="0.2">
      <c r="D31" s="31"/>
      <c r="E31" s="22">
        <f>[1]!RCHGetElementNumber(Ticker, 13870)</f>
        <v>2.34</v>
      </c>
      <c r="F31" s="16" t="s">
        <v>10</v>
      </c>
      <c r="G31" s="3"/>
    </row>
    <row r="32" spans="4:7" x14ac:dyDescent="0.2">
      <c r="D32" s="31"/>
      <c r="E32" s="33" t="str">
        <f>[1]!RCHGetElementNumber(Ticker, 13892)</f>
        <v>29.24</v>
      </c>
      <c r="F32" s="16" t="s">
        <v>26</v>
      </c>
      <c r="G32" s="3"/>
    </row>
    <row r="33" spans="4:7" x14ac:dyDescent="0.2">
      <c r="D33" s="31"/>
      <c r="E33" s="33">
        <f>[1]!RCHGetElementNumber(Ticker, 13881)</f>
        <v>29.74</v>
      </c>
      <c r="F33" s="16" t="s">
        <v>14</v>
      </c>
      <c r="G33" s="3"/>
    </row>
    <row r="34" spans="4:7" x14ac:dyDescent="0.2">
      <c r="D34" s="31"/>
      <c r="E34" s="33">
        <f>[1]!RCHGetElementNumber(Ticker, 13882)</f>
        <v>44.32</v>
      </c>
      <c r="F34" s="16" t="s">
        <v>15</v>
      </c>
      <c r="G34" s="3"/>
    </row>
    <row r="35" spans="4:7" x14ac:dyDescent="0.2">
      <c r="D35" s="31"/>
      <c r="E35" s="33">
        <f>[1]!RCHGetElementNumber(Ticker, 13883)</f>
        <v>25.12</v>
      </c>
      <c r="F35" s="16" t="s">
        <v>16</v>
      </c>
      <c r="G35" s="3"/>
    </row>
    <row r="36" spans="4:7" ht="13.5" thickBot="1" x14ac:dyDescent="0.25">
      <c r="D36" s="31"/>
      <c r="E36" s="34">
        <f>[1]!RCHGetElementNumber(Ticker, 13884)</f>
        <v>7.15</v>
      </c>
      <c r="F36" s="17" t="s">
        <v>17</v>
      </c>
      <c r="G36" s="3"/>
    </row>
    <row r="37" spans="4:7" ht="13.5" thickBot="1" x14ac:dyDescent="0.25">
      <c r="D37" s="31"/>
      <c r="E37" s="37" t="s">
        <v>20</v>
      </c>
      <c r="F37" s="38"/>
      <c r="G37" s="3"/>
    </row>
    <row r="38" spans="4:7" x14ac:dyDescent="0.2">
      <c r="D38" s="31"/>
      <c r="E38" s="25">
        <f>[1]!RCHGetElementNumber(Ticker, 13885)</f>
        <v>1.33</v>
      </c>
      <c r="F38" s="15" t="s">
        <v>21</v>
      </c>
      <c r="G38" s="3"/>
    </row>
    <row r="39" spans="4:7" x14ac:dyDescent="0.2">
      <c r="E39" s="26">
        <f>[1]!RCHGetElementNumber(Ticker, 13886)</f>
        <v>1.33</v>
      </c>
      <c r="F39" s="16" t="s">
        <v>22</v>
      </c>
    </row>
    <row r="40" spans="4:7" x14ac:dyDescent="0.2">
      <c r="E40" s="22">
        <f>[1]!RCHGetElementNumber(Ticker, 13887)</f>
        <v>26</v>
      </c>
      <c r="F40" s="16" t="s">
        <v>23</v>
      </c>
    </row>
    <row r="41" spans="4:7" x14ac:dyDescent="0.2">
      <c r="E41" s="24">
        <f>[1]!RCHGetElementNumber(Ticker, 13888)</f>
        <v>183.78</v>
      </c>
      <c r="F41" s="16" t="s">
        <v>24</v>
      </c>
    </row>
    <row r="42" spans="4:7" ht="13.5" thickBot="1" x14ac:dyDescent="0.25">
      <c r="E42" s="23">
        <f>[1]!RCHGetElementNumber(Ticker, 13889)</f>
        <v>15</v>
      </c>
      <c r="F42" s="17" t="s">
        <v>8</v>
      </c>
    </row>
    <row r="43" spans="4:7" x14ac:dyDescent="0.2">
      <c r="E43" s="36"/>
      <c r="F43" s="4"/>
    </row>
    <row r="44" spans="4:7" x14ac:dyDescent="0.2"/>
    <row r="45" spans="4:7" x14ac:dyDescent="0.2"/>
    <row r="46" spans="4:7" x14ac:dyDescent="0.2"/>
    <row r="47" spans="4:7" x14ac:dyDescent="0.2"/>
    <row r="48" spans="4:7" x14ac:dyDescent="0.2"/>
    <row r="49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hidden="1" x14ac:dyDescent="0.2"/>
    <row r="62" hidden="1" x14ac:dyDescent="0.2"/>
    <row r="63" hidden="1" x14ac:dyDescent="0.2"/>
    <row r="64" hidden="1" x14ac:dyDescent="0.2"/>
  </sheetData>
  <mergeCells count="1">
    <mergeCell ref="E37:F37"/>
  </mergeCells>
  <phoneticPr fontId="2" type="noConversion"/>
  <dataValidations disablePrompts="1" count="1">
    <dataValidation allowBlank="1" showInputMessage="1" showErrorMessage="1" promptTitle="Ticker Symbol" prompt="_x000a_Enter your ticker symbol here to change the table values_x000a_" sqref="F2"/>
  </dataValidations>
  <pageMargins left="0.25" right="0.25" top="0.25" bottom="0.25" header="0.25" footer="0.2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Zacks Data</vt:lpstr>
      <vt:lpstr>Ticker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Harmelink</dc:creator>
  <cp:lastModifiedBy>pryorm</cp:lastModifiedBy>
  <cp:lastPrinted>2006-08-12T06:50:53Z</cp:lastPrinted>
  <dcterms:created xsi:type="dcterms:W3CDTF">2006-08-12T06:43:34Z</dcterms:created>
  <dcterms:modified xsi:type="dcterms:W3CDTF">2023-05-22T23:15:59Z</dcterms:modified>
</cp:coreProperties>
</file>