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855" windowHeight="11715"/>
  </bookViews>
  <sheets>
    <sheet name="Sheet1" sheetId="1" r:id="rId1"/>
  </sheets>
  <externalReferences>
    <externalReference r:id="rId2"/>
  </externalReferences>
  <definedNames>
    <definedName name="Ticker">Sheet1!$B$2</definedName>
  </definedNames>
  <calcPr calcId="145621" iterate="1" iterateCount="1"/>
</workbook>
</file>

<file path=xl/calcChain.xml><?xml version="1.0" encoding="utf-8"?>
<calcChain xmlns="http://schemas.openxmlformats.org/spreadsheetml/2006/main">
  <c r="F27" i="1" l="1"/>
  <c r="E26" i="1"/>
  <c r="D25" i="1"/>
  <c r="C24" i="1"/>
  <c r="B23" i="1"/>
  <c r="F21" i="1"/>
  <c r="E20" i="1"/>
  <c r="D19" i="1"/>
  <c r="C18" i="1"/>
  <c r="B17" i="1"/>
  <c r="F15" i="1"/>
  <c r="E14" i="1"/>
  <c r="D13" i="1"/>
  <c r="C12" i="1"/>
  <c r="B11" i="1"/>
  <c r="F9" i="1"/>
  <c r="E8" i="1"/>
  <c r="D7" i="1"/>
  <c r="C6" i="1"/>
  <c r="B5" i="1"/>
  <c r="E9" i="1"/>
  <c r="C7" i="1"/>
  <c r="B6" i="1"/>
  <c r="C8" i="1"/>
  <c r="F5" i="1"/>
  <c r="B8" i="1"/>
  <c r="F6" i="1"/>
  <c r="F25" i="1"/>
  <c r="D17" i="1"/>
  <c r="D11" i="1"/>
  <c r="D5" i="1"/>
  <c r="E27" i="1"/>
  <c r="D26" i="1"/>
  <c r="C25" i="1"/>
  <c r="B24" i="1"/>
  <c r="F22" i="1"/>
  <c r="E21" i="1"/>
  <c r="D20" i="1"/>
  <c r="C19" i="1"/>
  <c r="B18" i="1"/>
  <c r="F16" i="1"/>
  <c r="E15" i="1"/>
  <c r="D14" i="1"/>
  <c r="C13" i="1"/>
  <c r="B12" i="1"/>
  <c r="F10" i="1"/>
  <c r="D8" i="1"/>
  <c r="D10" i="1"/>
  <c r="E5" i="1"/>
  <c r="E24" i="1"/>
  <c r="F19" i="1"/>
  <c r="C16" i="1"/>
  <c r="C10" i="1"/>
  <c r="D27" i="1"/>
  <c r="C26" i="1"/>
  <c r="B25" i="1"/>
  <c r="F23" i="1"/>
  <c r="E22" i="1"/>
  <c r="D21" i="1"/>
  <c r="C20" i="1"/>
  <c r="B19" i="1"/>
  <c r="F17" i="1"/>
  <c r="E16" i="1"/>
  <c r="D15" i="1"/>
  <c r="C14" i="1"/>
  <c r="B13" i="1"/>
  <c r="F11" i="1"/>
  <c r="E10" i="1"/>
  <c r="D9" i="1"/>
  <c r="B7" i="1"/>
  <c r="B27" i="1"/>
  <c r="B21" i="1"/>
  <c r="F13" i="1"/>
  <c r="E6" i="1"/>
  <c r="C27" i="1"/>
  <c r="B26" i="1"/>
  <c r="F24" i="1"/>
  <c r="E23" i="1"/>
  <c r="D22" i="1"/>
  <c r="C21" i="1"/>
  <c r="B20" i="1"/>
  <c r="F18" i="1"/>
  <c r="E17" i="1"/>
  <c r="D16" i="1"/>
  <c r="C15" i="1"/>
  <c r="B14" i="1"/>
  <c r="F12" i="1"/>
  <c r="E11" i="1"/>
  <c r="C9" i="1"/>
  <c r="D23" i="1"/>
  <c r="C22" i="1"/>
  <c r="E18" i="1"/>
  <c r="B15" i="1"/>
  <c r="B9" i="1"/>
  <c r="F26" i="1"/>
  <c r="E25" i="1"/>
  <c r="D24" i="1"/>
  <c r="C23" i="1"/>
  <c r="B22" i="1"/>
  <c r="F20" i="1"/>
  <c r="E19" i="1"/>
  <c r="D18" i="1"/>
  <c r="C17" i="1"/>
  <c r="B16" i="1"/>
  <c r="F14" i="1"/>
  <c r="E13" i="1"/>
  <c r="D12" i="1"/>
  <c r="C11" i="1"/>
  <c r="B10" i="1"/>
  <c r="F8" i="1"/>
  <c r="E7" i="1"/>
  <c r="D6" i="1"/>
  <c r="C5" i="1"/>
  <c r="E12" i="1"/>
  <c r="F7" i="1"/>
  <c r="G7" i="1" l="1"/>
  <c r="H7" i="1" s="1"/>
  <c r="G8" i="1"/>
  <c r="H8" i="1"/>
  <c r="G14" i="1"/>
  <c r="H14" i="1" s="1"/>
  <c r="G20" i="1"/>
  <c r="H20" i="1" s="1"/>
  <c r="G26" i="1"/>
  <c r="H26" i="1"/>
  <c r="G12" i="1"/>
  <c r="H12" i="1" s="1"/>
  <c r="G18" i="1"/>
  <c r="H18" i="1"/>
  <c r="G24" i="1"/>
  <c r="H24" i="1" s="1"/>
  <c r="G13" i="1"/>
  <c r="H13" i="1" s="1"/>
  <c r="G11" i="1"/>
  <c r="H11" i="1" s="1"/>
  <c r="G17" i="1"/>
  <c r="H17" i="1" s="1"/>
  <c r="G23" i="1"/>
  <c r="H23" i="1" s="1"/>
  <c r="G19" i="1"/>
  <c r="H19" i="1" s="1"/>
  <c r="G10" i="1"/>
  <c r="H10" i="1"/>
  <c r="G16" i="1"/>
  <c r="H16" i="1"/>
  <c r="G22" i="1"/>
  <c r="H22" i="1"/>
  <c r="G25" i="1"/>
  <c r="H25" i="1"/>
  <c r="G6" i="1"/>
  <c r="H6" i="1"/>
  <c r="G5" i="1"/>
  <c r="H5" i="1" s="1"/>
  <c r="G9" i="1"/>
  <c r="H9" i="1" s="1"/>
  <c r="G15" i="1"/>
  <c r="H15" i="1"/>
  <c r="G21" i="1"/>
  <c r="H21" i="1"/>
  <c r="G27" i="1"/>
  <c r="H27" i="1"/>
</calcChain>
</file>

<file path=xl/sharedStrings.xml><?xml version="1.0" encoding="utf-8"?>
<sst xmlns="http://schemas.openxmlformats.org/spreadsheetml/2006/main" count="9" uniqueCount="9">
  <si>
    <t>Fiscal Quarter</t>
  </si>
  <si>
    <t>Reported EPS</t>
  </si>
  <si>
    <t>Estimated EPS</t>
  </si>
  <si>
    <t>$ Surprise</t>
  </si>
  <si>
    <t>Reported Time</t>
  </si>
  <si>
    <t>Reported Date</t>
  </si>
  <si>
    <t>% Surprise</t>
  </si>
  <si>
    <t xml:space="preserve"> &lt;=== Enter Ticker Symbol here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</si>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</sst>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0" fontId="1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showGridLines="0" tabSelected="1" workbookViewId="0">
      <selection activeCell="C9" sqref="C9"/>
    </sheetView>
  </sheetViews>
  <sheetFormatPr defaultRowHeight="15" x14ac:dyDescent="0.25"/>
  <cols>
    <col min="1" max="1" width="2.28515625" style="1" customWidth="1"/>
    <col min="2" max="2" width="14" style="1" bestFit="1" customWidth="1"/>
    <col min="3" max="3" width="14.28515625" style="1" bestFit="1" customWidth="1"/>
    <col min="4" max="4" width="13.28515625" style="1" customWidth="1"/>
    <col min="5" max="5" width="12.85546875" style="1" customWidth="1"/>
    <col min="6" max="6" width="13.5703125" style="1" bestFit="1" customWidth="1"/>
    <col min="7" max="7" width="9.7109375" style="1" bestFit="1" customWidth="1"/>
    <col min="8" max="8" width="10.28515625" style="1" bestFit="1" customWidth="1"/>
    <col min="9" max="9" width="13.28515625" style="1" customWidth="1"/>
    <col min="10" max="10" width="13.5703125" style="1" customWidth="1"/>
    <col min="11" max="11" width="12.85546875" style="1" customWidth="1"/>
    <col min="12" max="12" width="14" style="1" bestFit="1" customWidth="1"/>
    <col min="13" max="13" width="14.28515625" style="1" bestFit="1" customWidth="1"/>
    <col min="14" max="14" width="9.7109375" style="1" customWidth="1"/>
    <col min="15" max="15" width="9.7109375" style="1" bestFit="1" customWidth="1"/>
    <col min="16" max="16384" width="9.140625" style="1"/>
  </cols>
  <sheetData>
    <row r="2" spans="2:8" x14ac:dyDescent="0.25">
      <c r="B2" s="2" t="s">
        <v>8</v>
      </c>
      <c r="C2" s="6" t="s">
        <v>7</v>
      </c>
    </row>
    <row r="4" spans="2:8" x14ac:dyDescent="0.25">
      <c r="B4" s="7" t="s">
        <v>5</v>
      </c>
      <c r="C4" s="7" t="s">
        <v>4</v>
      </c>
      <c r="D4" s="6" t="s">
        <v>0</v>
      </c>
      <c r="E4" s="6" t="s">
        <v>1</v>
      </c>
      <c r="F4" s="6" t="s">
        <v>2</v>
      </c>
      <c r="G4" s="6" t="s">
        <v>3</v>
      </c>
      <c r="H4" s="6" t="s">
        <v>6</v>
      </c>
    </row>
    <row r="5" spans="2:8" x14ac:dyDescent="0.25">
      <c r="B5" s="4" t="str">
        <f>[1]!RCHGetElementNumber(Ticker,1290)</f>
        <v xml:space="preserve"> 5/4/23</v>
      </c>
      <c r="C5" s="4" t="str">
        <f>[1]!RCHGetElementNumber(Ticker,1289)</f>
        <v>After Close</v>
      </c>
      <c r="D5" s="4" t="str">
        <f>[1]!RCHGetElementNumber(Ticker,1286)</f>
        <v xml:space="preserve"> 3/2023</v>
      </c>
      <c r="E5" s="3" t="str">
        <f>[1]!RCHGetElementNumber(Ticker,1288)</f>
        <v xml:space="preserve"> $1.52</v>
      </c>
      <c r="F5" s="3" t="str">
        <f>[1]!RCHGetElementNumber(Ticker,1287)</f>
        <v xml:space="preserve"> $1.44</v>
      </c>
      <c r="G5" s="3">
        <f t="shared" ref="G5:G27" si="0">IF(ISERR(F5/E5),"--",E5-F5)</f>
        <v>8.0000000000000071E-2</v>
      </c>
      <c r="H5" s="5">
        <f t="shared" ref="H5:H27" si="1">IF(ISERR(F5/E5),"--",G5/F5)</f>
        <v>5.5555555555555608E-2</v>
      </c>
    </row>
    <row r="6" spans="2:8" x14ac:dyDescent="0.25">
      <c r="B6" s="4" t="str">
        <f>[1]!RCHGetElementNumber(Ticker,1295)</f>
        <v xml:space="preserve"> 2/2/23</v>
      </c>
      <c r="C6" s="4" t="str">
        <f>[1]!RCHGetElementNumber(Ticker,1294)</f>
        <v>After Close</v>
      </c>
      <c r="D6" s="4" t="str">
        <f>[1]!RCHGetElementNumber(Ticker,1291)</f>
        <v xml:space="preserve"> 12/2022</v>
      </c>
      <c r="E6" s="3" t="str">
        <f>[1]!RCHGetElementNumber(Ticker,1293)</f>
        <v xml:space="preserve"> $1.88</v>
      </c>
      <c r="F6" s="3" t="str">
        <f>[1]!RCHGetElementNumber(Ticker,1292)</f>
        <v xml:space="preserve"> $1.93</v>
      </c>
      <c r="G6" s="3">
        <f t="shared" si="0"/>
        <v>-5.0000000000000044E-2</v>
      </c>
      <c r="H6" s="5">
        <f t="shared" si="1"/>
        <v>-2.5906735751295359E-2</v>
      </c>
    </row>
    <row r="7" spans="2:8" x14ac:dyDescent="0.25">
      <c r="B7" s="4" t="str">
        <f>[1]!RCHGetElementNumber(Ticker,1300)</f>
        <v xml:space="preserve"> 10/27/22</v>
      </c>
      <c r="C7" s="4" t="str">
        <f>[1]!RCHGetElementNumber(Ticker,1299)</f>
        <v>After Close</v>
      </c>
      <c r="D7" s="4" t="str">
        <f>[1]!RCHGetElementNumber(Ticker,1296)</f>
        <v xml:space="preserve"> 9/2022</v>
      </c>
      <c r="E7" s="3" t="str">
        <f>[1]!RCHGetElementNumber(Ticker,1298)</f>
        <v xml:space="preserve"> $1.29</v>
      </c>
      <c r="F7" s="3" t="str">
        <f>[1]!RCHGetElementNumber(Ticker,1297)</f>
        <v xml:space="preserve"> $1.26</v>
      </c>
      <c r="G7" s="3">
        <f t="shared" si="0"/>
        <v>3.0000000000000027E-2</v>
      </c>
      <c r="H7" s="5">
        <f t="shared" si="1"/>
        <v>2.3809523809523829E-2</v>
      </c>
    </row>
    <row r="8" spans="2:8" x14ac:dyDescent="0.25">
      <c r="B8" s="4" t="str">
        <f>[1]!RCHGetElementNumber(Ticker,1305)</f>
        <v xml:space="preserve"> 7/28/22</v>
      </c>
      <c r="C8" s="4" t="str">
        <f>[1]!RCHGetElementNumber(Ticker,1304)</f>
        <v>After Close</v>
      </c>
      <c r="D8" s="4" t="str">
        <f>[1]!RCHGetElementNumber(Ticker,1301)</f>
        <v xml:space="preserve"> 6/2022</v>
      </c>
      <c r="E8" s="3" t="str">
        <f>[1]!RCHGetElementNumber(Ticker,1303)</f>
        <v xml:space="preserve"> $1.20</v>
      </c>
      <c r="F8" s="3" t="str">
        <f>[1]!RCHGetElementNumber(Ticker,1302)</f>
        <v xml:space="preserve"> $1.14</v>
      </c>
      <c r="G8" s="3">
        <f t="shared" si="0"/>
        <v>6.0000000000000053E-2</v>
      </c>
      <c r="H8" s="5">
        <f t="shared" si="1"/>
        <v>5.2631578947368474E-2</v>
      </c>
    </row>
    <row r="9" spans="2:8" x14ac:dyDescent="0.25">
      <c r="B9" s="4" t="str">
        <f>[1]!RCHGetElementNumber(Ticker,1310)</f>
        <v xml:space="preserve"> 4/28/22</v>
      </c>
      <c r="C9" s="4" t="str">
        <f>[1]!RCHGetElementNumber(Ticker,1309)</f>
        <v>After Close</v>
      </c>
      <c r="D9" s="4" t="str">
        <f>[1]!RCHGetElementNumber(Ticker,1306)</f>
        <v xml:space="preserve"> 3/2022</v>
      </c>
      <c r="E9" s="3" t="str">
        <f>[1]!RCHGetElementNumber(Ticker,1308)</f>
        <v xml:space="preserve"> $1.52</v>
      </c>
      <c r="F9" s="3" t="str">
        <f>[1]!RCHGetElementNumber(Ticker,1307)</f>
        <v xml:space="preserve"> $1.43</v>
      </c>
      <c r="G9" s="3">
        <f t="shared" si="0"/>
        <v>9.000000000000008E-2</v>
      </c>
      <c r="H9" s="5">
        <f t="shared" si="1"/>
        <v>6.2937062937062999E-2</v>
      </c>
    </row>
    <row r="10" spans="2:8" x14ac:dyDescent="0.25">
      <c r="B10" s="4" t="str">
        <f>[1]!RCHGetElementNumber(Ticker,1315)</f>
        <v xml:space="preserve"> 1/27/22</v>
      </c>
      <c r="C10" s="4" t="str">
        <f>[1]!RCHGetElementNumber(Ticker,1314)</f>
        <v>After Close</v>
      </c>
      <c r="D10" s="4" t="str">
        <f>[1]!RCHGetElementNumber(Ticker,1311)</f>
        <v xml:space="preserve"> 12/2021</v>
      </c>
      <c r="E10" s="3" t="str">
        <f>[1]!RCHGetElementNumber(Ticker,1313)</f>
        <v xml:space="preserve"> $2.10</v>
      </c>
      <c r="F10" s="3" t="str">
        <f>[1]!RCHGetElementNumber(Ticker,1312)</f>
        <v xml:space="preserve"> $1.89</v>
      </c>
      <c r="G10" s="3">
        <f t="shared" si="0"/>
        <v>0.21000000000000019</v>
      </c>
      <c r="H10" s="5">
        <f t="shared" si="1"/>
        <v>0.11111111111111122</v>
      </c>
    </row>
    <row r="11" spans="2:8" x14ac:dyDescent="0.25">
      <c r="B11" s="4" t="str">
        <f>[1]!RCHGetElementNumber(Ticker,1320)</f>
        <v xml:space="preserve"> 10/28/21</v>
      </c>
      <c r="C11" s="4" t="str">
        <f>[1]!RCHGetElementNumber(Ticker,1319)</f>
        <v>After Close</v>
      </c>
      <c r="D11" s="4" t="str">
        <f>[1]!RCHGetElementNumber(Ticker,1316)</f>
        <v xml:space="preserve"> 9/2021</v>
      </c>
      <c r="E11" s="3" t="str">
        <f>[1]!RCHGetElementNumber(Ticker,1318)</f>
        <v xml:space="preserve"> $1.24</v>
      </c>
      <c r="F11" s="3" t="str">
        <f>[1]!RCHGetElementNumber(Ticker,1317)</f>
        <v xml:space="preserve"> $1.24</v>
      </c>
      <c r="G11" s="3">
        <f t="shared" si="0"/>
        <v>0</v>
      </c>
      <c r="H11" s="5">
        <f t="shared" si="1"/>
        <v>0</v>
      </c>
    </row>
    <row r="12" spans="2:8" x14ac:dyDescent="0.25">
      <c r="B12" s="4" t="str">
        <f>[1]!RCHGetElementNumber(Ticker,1325)</f>
        <v xml:space="preserve"> 7/27/21</v>
      </c>
      <c r="C12" s="4" t="str">
        <f>[1]!RCHGetElementNumber(Ticker,1324)</f>
        <v>After Close</v>
      </c>
      <c r="D12" s="4" t="str">
        <f>[1]!RCHGetElementNumber(Ticker,1321)</f>
        <v xml:space="preserve"> 6/2021</v>
      </c>
      <c r="E12" s="3" t="str">
        <f>[1]!RCHGetElementNumber(Ticker,1323)</f>
        <v xml:space="preserve"> $1.30</v>
      </c>
      <c r="F12" s="3" t="str">
        <f>[1]!RCHGetElementNumber(Ticker,1322)</f>
        <v xml:space="preserve"> $1.00</v>
      </c>
      <c r="G12" s="3">
        <f t="shared" si="0"/>
        <v>0.30000000000000004</v>
      </c>
      <c r="H12" s="5">
        <f t="shared" si="1"/>
        <v>0.30000000000000004</v>
      </c>
    </row>
    <row r="13" spans="2:8" x14ac:dyDescent="0.25">
      <c r="B13" s="4" t="str">
        <f>[1]!RCHGetElementNumber(Ticker,1330)</f>
        <v xml:space="preserve"> 4/28/21</v>
      </c>
      <c r="C13" s="4" t="str">
        <f>[1]!RCHGetElementNumber(Ticker,1329)</f>
        <v>After Close</v>
      </c>
      <c r="D13" s="4" t="str">
        <f>[1]!RCHGetElementNumber(Ticker,1326)</f>
        <v xml:space="preserve"> 3/2021</v>
      </c>
      <c r="E13" s="3" t="str">
        <f>[1]!RCHGetElementNumber(Ticker,1328)</f>
        <v xml:space="preserve"> $1.40</v>
      </c>
      <c r="F13" s="3" t="str">
        <f>[1]!RCHGetElementNumber(Ticker,1327)</f>
        <v xml:space="preserve"> $1.00</v>
      </c>
      <c r="G13" s="3">
        <f t="shared" si="0"/>
        <v>0.39999999999999991</v>
      </c>
      <c r="H13" s="5">
        <f t="shared" si="1"/>
        <v>0.39999999999999991</v>
      </c>
    </row>
    <row r="14" spans="2:8" x14ac:dyDescent="0.25">
      <c r="B14" s="4" t="str">
        <f>[1]!RCHGetElementNumber(Ticker,1335)</f>
        <v xml:space="preserve"> 1/27/21</v>
      </c>
      <c r="C14" s="4" t="str">
        <f>[1]!RCHGetElementNumber(Ticker,1334)</f>
        <v>After Close</v>
      </c>
      <c r="D14" s="4" t="str">
        <f>[1]!RCHGetElementNumber(Ticker,1331)</f>
        <v xml:space="preserve"> 12/2020</v>
      </c>
      <c r="E14" s="3" t="str">
        <f>[1]!RCHGetElementNumber(Ticker,1333)</f>
        <v xml:space="preserve"> $1.68</v>
      </c>
      <c r="F14" s="3" t="str">
        <f>[1]!RCHGetElementNumber(Ticker,1332)</f>
        <v xml:space="preserve"> $1.41</v>
      </c>
      <c r="G14" s="3">
        <f t="shared" si="0"/>
        <v>0.27</v>
      </c>
      <c r="H14" s="5">
        <f t="shared" si="1"/>
        <v>0.19148936170212769</v>
      </c>
    </row>
    <row r="15" spans="2:8" x14ac:dyDescent="0.25">
      <c r="B15" s="4" t="str">
        <f>[1]!RCHGetElementNumber(Ticker,1340)</f>
        <v xml:space="preserve"> 10/29/20</v>
      </c>
      <c r="C15" s="4" t="str">
        <f>[1]!RCHGetElementNumber(Ticker,1339)</f>
        <v>After Close</v>
      </c>
      <c r="D15" s="4" t="str">
        <f>[1]!RCHGetElementNumber(Ticker,1336)</f>
        <v xml:space="preserve"> 9/2020</v>
      </c>
      <c r="E15" s="3" t="str">
        <f>[1]!RCHGetElementNumber(Ticker,1338)</f>
        <v xml:space="preserve"> $0.73</v>
      </c>
      <c r="F15" s="3" t="str">
        <f>[1]!RCHGetElementNumber(Ticker,1337)</f>
        <v xml:space="preserve"> $0.69</v>
      </c>
      <c r="G15" s="3">
        <f t="shared" si="0"/>
        <v>4.0000000000000036E-2</v>
      </c>
      <c r="H15" s="5">
        <f t="shared" si="1"/>
        <v>5.7971014492753679E-2</v>
      </c>
    </row>
    <row r="16" spans="2:8" x14ac:dyDescent="0.25">
      <c r="B16" s="4" t="str">
        <f>[1]!RCHGetElementNumber(Ticker,1345)</f>
        <v xml:space="preserve"> 7/30/20</v>
      </c>
      <c r="C16" s="4" t="str">
        <f>[1]!RCHGetElementNumber(Ticker,1344)</f>
        <v>After Close</v>
      </c>
      <c r="D16" s="4" t="str">
        <f>[1]!RCHGetElementNumber(Ticker,1341)</f>
        <v xml:space="preserve"> 6/2020</v>
      </c>
      <c r="E16" s="3" t="str">
        <f>[1]!RCHGetElementNumber(Ticker,1343)</f>
        <v xml:space="preserve"> $0.65</v>
      </c>
      <c r="F16" s="3" t="str">
        <f>[1]!RCHGetElementNumber(Ticker,1342)</f>
        <v xml:space="preserve"> $0.51</v>
      </c>
      <c r="G16" s="3">
        <f t="shared" si="0"/>
        <v>0.14000000000000001</v>
      </c>
      <c r="H16" s="5">
        <f t="shared" si="1"/>
        <v>0.27450980392156865</v>
      </c>
    </row>
    <row r="17" spans="2:8" x14ac:dyDescent="0.25">
      <c r="B17" s="4" t="str">
        <f>[1]!RCHGetElementNumber(Ticker,1350)</f>
        <v xml:space="preserve"> 4/30/20</v>
      </c>
      <c r="C17" s="4" t="str">
        <f>[1]!RCHGetElementNumber(Ticker,1349)</f>
        <v>After Close</v>
      </c>
      <c r="D17" s="4" t="str">
        <f>[1]!RCHGetElementNumber(Ticker,1346)</f>
        <v xml:space="preserve"> 3/2020</v>
      </c>
      <c r="E17" s="3" t="str">
        <f>[1]!RCHGetElementNumber(Ticker,1348)</f>
        <v xml:space="preserve"> $0.64</v>
      </c>
      <c r="F17" s="3" t="str">
        <f>[1]!RCHGetElementNumber(Ticker,1347)</f>
        <v xml:space="preserve"> $0.52</v>
      </c>
      <c r="G17" s="3">
        <f t="shared" si="0"/>
        <v>0.12</v>
      </c>
      <c r="H17" s="5">
        <f t="shared" si="1"/>
        <v>0.23076923076923075</v>
      </c>
    </row>
    <row r="18" spans="2:8" x14ac:dyDescent="0.25">
      <c r="B18" s="4" t="str">
        <f>[1]!RCHGetElementNumber(Ticker,1355)</f>
        <v xml:space="preserve"> 1/28/20</v>
      </c>
      <c r="C18" s="4" t="str">
        <f>[1]!RCHGetElementNumber(Ticker,1354)</f>
        <v>After Close</v>
      </c>
      <c r="D18" s="4" t="str">
        <f>[1]!RCHGetElementNumber(Ticker,1351)</f>
        <v xml:space="preserve"> 12/2019</v>
      </c>
      <c r="E18" s="3" t="str">
        <f>[1]!RCHGetElementNumber(Ticker,1353)</f>
        <v xml:space="preserve"> $1.25</v>
      </c>
      <c r="F18" s="3" t="str">
        <f>[1]!RCHGetElementNumber(Ticker,1352)</f>
        <v xml:space="preserve"> $1.14</v>
      </c>
      <c r="G18" s="3">
        <f t="shared" si="0"/>
        <v>0.1100000000000001</v>
      </c>
      <c r="H18" s="5">
        <f t="shared" si="1"/>
        <v>9.649122807017553E-2</v>
      </c>
    </row>
    <row r="19" spans="2:8" x14ac:dyDescent="0.25">
      <c r="B19" s="4" t="str">
        <f>[1]!RCHGetElementNumber(Ticker,1360)</f>
        <v xml:space="preserve"> 10/30/19</v>
      </c>
      <c r="C19" s="4" t="str">
        <f>[1]!RCHGetElementNumber(Ticker,1359)</f>
        <v>After Close</v>
      </c>
      <c r="D19" s="4" t="str">
        <f>[1]!RCHGetElementNumber(Ticker,1356)</f>
        <v xml:space="preserve"> 9/2019</v>
      </c>
      <c r="E19" s="3" t="str">
        <f>[1]!RCHGetElementNumber(Ticker,1358)</f>
        <v xml:space="preserve"> $0.76</v>
      </c>
      <c r="F19" s="3" t="str">
        <f>[1]!RCHGetElementNumber(Ticker,1357)</f>
        <v xml:space="preserve"> $0.71</v>
      </c>
      <c r="G19" s="3">
        <f t="shared" si="0"/>
        <v>5.0000000000000044E-2</v>
      </c>
      <c r="H19" s="5">
        <f t="shared" si="1"/>
        <v>7.0422535211267678E-2</v>
      </c>
    </row>
    <row r="20" spans="2:8" x14ac:dyDescent="0.25">
      <c r="B20" s="4" t="str">
        <f>[1]!RCHGetElementNumber(Ticker,1365)</f>
        <v xml:space="preserve"> 7/30/19</v>
      </c>
      <c r="C20" s="4" t="str">
        <f>[1]!RCHGetElementNumber(Ticker,1364)</f>
        <v>After Close</v>
      </c>
      <c r="D20" s="4" t="str">
        <f>[1]!RCHGetElementNumber(Ticker,1361)</f>
        <v xml:space="preserve"> 6/2019</v>
      </c>
      <c r="E20" s="3" t="str">
        <f>[1]!RCHGetElementNumber(Ticker,1363)</f>
        <v xml:space="preserve"> $0.55</v>
      </c>
      <c r="F20" s="3" t="str">
        <f>[1]!RCHGetElementNumber(Ticker,1362)</f>
        <v xml:space="preserve"> $0.53</v>
      </c>
      <c r="G20" s="3">
        <f t="shared" si="0"/>
        <v>2.0000000000000018E-2</v>
      </c>
      <c r="H20" s="5">
        <f t="shared" si="1"/>
        <v>3.7735849056603807E-2</v>
      </c>
    </row>
    <row r="21" spans="2:8" x14ac:dyDescent="0.25">
      <c r="B21" s="4" t="str">
        <f>[1]!RCHGetElementNumber(Ticker,1370)</f>
        <v xml:space="preserve"> 4/30/19</v>
      </c>
      <c r="C21" s="4" t="str">
        <f>[1]!RCHGetElementNumber(Ticker,1369)</f>
        <v>After Close</v>
      </c>
      <c r="D21" s="4" t="str">
        <f>[1]!RCHGetElementNumber(Ticker,1366)</f>
        <v xml:space="preserve"> 3/2019</v>
      </c>
      <c r="E21" s="3" t="str">
        <f>[1]!RCHGetElementNumber(Ticker,1368)</f>
        <v xml:space="preserve"> $0.62</v>
      </c>
      <c r="F21" s="3" t="str">
        <f>[1]!RCHGetElementNumber(Ticker,1367)</f>
        <v xml:space="preserve"> $0.59</v>
      </c>
      <c r="G21" s="3">
        <f t="shared" si="0"/>
        <v>3.0000000000000027E-2</v>
      </c>
      <c r="H21" s="5">
        <f t="shared" si="1"/>
        <v>5.0847457627118689E-2</v>
      </c>
    </row>
    <row r="22" spans="2:8" x14ac:dyDescent="0.25">
      <c r="B22" s="4" t="str">
        <f>[1]!RCHGetElementNumber(Ticker,1375)</f>
        <v xml:space="preserve"> 1/29/19</v>
      </c>
      <c r="C22" s="4" t="str">
        <f>[1]!RCHGetElementNumber(Ticker,1374)</f>
        <v>After Close</v>
      </c>
      <c r="D22" s="4" t="str">
        <f>[1]!RCHGetElementNumber(Ticker,1371)</f>
        <v xml:space="preserve"> 12/2018</v>
      </c>
      <c r="E22" s="3" t="str">
        <f>[1]!RCHGetElementNumber(Ticker,1373)</f>
        <v xml:space="preserve"> $1.05</v>
      </c>
      <c r="F22" s="3" t="str">
        <f>[1]!RCHGetElementNumber(Ticker,1372)</f>
        <v xml:space="preserve"> $1.04</v>
      </c>
      <c r="G22" s="3">
        <f t="shared" si="0"/>
        <v>1.0000000000000009E-2</v>
      </c>
      <c r="H22" s="5">
        <f t="shared" si="1"/>
        <v>9.6153846153846229E-3</v>
      </c>
    </row>
    <row r="23" spans="2:8" x14ac:dyDescent="0.25">
      <c r="B23" s="4" t="str">
        <f>[1]!RCHGetElementNumber(Ticker,1380)</f>
        <v xml:space="preserve"> 11/1/18</v>
      </c>
      <c r="C23" s="4" t="str">
        <f>[1]!RCHGetElementNumber(Ticker,1379)</f>
        <v>After Close</v>
      </c>
      <c r="D23" s="4" t="str">
        <f>[1]!RCHGetElementNumber(Ticker,1376)</f>
        <v xml:space="preserve"> 9/2018</v>
      </c>
      <c r="E23" s="3" t="str">
        <f>[1]!RCHGetElementNumber(Ticker,1378)</f>
        <v xml:space="preserve"> $0.73</v>
      </c>
      <c r="F23" s="3" t="str">
        <f>[1]!RCHGetElementNumber(Ticker,1377)</f>
        <v xml:space="preserve"> $0.70</v>
      </c>
      <c r="G23" s="3">
        <f t="shared" si="0"/>
        <v>3.0000000000000027E-2</v>
      </c>
      <c r="H23" s="5">
        <f t="shared" si="1"/>
        <v>4.2857142857142899E-2</v>
      </c>
    </row>
    <row r="24" spans="2:8" x14ac:dyDescent="0.25">
      <c r="B24" s="4" t="str">
        <f>[1]!RCHGetElementNumber(Ticker,1385)</f>
        <v xml:space="preserve"> 7/31/18</v>
      </c>
      <c r="C24" s="4" t="str">
        <f>[1]!RCHGetElementNumber(Ticker,1384)</f>
        <v>After Close</v>
      </c>
      <c r="D24" s="4" t="str">
        <f>[1]!RCHGetElementNumber(Ticker,1381)</f>
        <v xml:space="preserve"> 6/2018</v>
      </c>
      <c r="E24" s="3" t="str">
        <f>[1]!RCHGetElementNumber(Ticker,1383)</f>
        <v xml:space="preserve"> $0.59</v>
      </c>
      <c r="F24" s="3" t="str">
        <f>[1]!RCHGetElementNumber(Ticker,1382)</f>
        <v xml:space="preserve"> $0.54</v>
      </c>
      <c r="G24" s="3">
        <f t="shared" si="0"/>
        <v>4.9999999999999933E-2</v>
      </c>
      <c r="H24" s="5">
        <f t="shared" si="1"/>
        <v>9.2592592592592463E-2</v>
      </c>
    </row>
    <row r="25" spans="2:8" x14ac:dyDescent="0.25">
      <c r="B25" s="4" t="str">
        <f>[1]!RCHGetElementNumber(Ticker,1390)</f>
        <v xml:space="preserve"> 5/1/18</v>
      </c>
      <c r="C25" s="4" t="str">
        <f>[1]!RCHGetElementNumber(Ticker,1389)</f>
        <v>After Close</v>
      </c>
      <c r="D25" s="4" t="str">
        <f>[1]!RCHGetElementNumber(Ticker,1386)</f>
        <v xml:space="preserve"> 3/2018</v>
      </c>
      <c r="E25" s="3" t="str">
        <f>[1]!RCHGetElementNumber(Ticker,1388)</f>
        <v xml:space="preserve"> $0.68</v>
      </c>
      <c r="F25" s="3" t="str">
        <f>[1]!RCHGetElementNumber(Ticker,1387)</f>
        <v xml:space="preserve"> $0.67</v>
      </c>
      <c r="G25" s="3">
        <f t="shared" si="0"/>
        <v>1.0000000000000009E-2</v>
      </c>
      <c r="H25" s="5">
        <f t="shared" si="1"/>
        <v>1.492537313432837E-2</v>
      </c>
    </row>
    <row r="26" spans="2:8" x14ac:dyDescent="0.25">
      <c r="B26" s="4" t="str">
        <f>[1]!RCHGetElementNumber(Ticker,1395)</f>
        <v xml:space="preserve"> 2/1/18</v>
      </c>
      <c r="C26" s="4" t="str">
        <f>[1]!RCHGetElementNumber(Ticker,1394)</f>
        <v>After Close</v>
      </c>
      <c r="D26" s="4" t="str">
        <f>[1]!RCHGetElementNumber(Ticker,1391)</f>
        <v xml:space="preserve"> 12/2017</v>
      </c>
      <c r="E26" s="3" t="str">
        <f>[1]!RCHGetElementNumber(Ticker,1393)</f>
        <v xml:space="preserve"> $0.97</v>
      </c>
      <c r="F26" s="3" t="str">
        <f>[1]!RCHGetElementNumber(Ticker,1392)</f>
        <v xml:space="preserve"> $0.96</v>
      </c>
      <c r="G26" s="3">
        <f t="shared" si="0"/>
        <v>1.0000000000000009E-2</v>
      </c>
      <c r="H26" s="5">
        <f t="shared" si="1"/>
        <v>1.0416666666666676E-2</v>
      </c>
    </row>
    <row r="27" spans="2:8" x14ac:dyDescent="0.25">
      <c r="B27" s="4" t="str">
        <f>[1]!RCHGetElementNumber(Ticker,1400)</f>
        <v xml:space="preserve"> 11/2/17</v>
      </c>
      <c r="C27" s="4" t="str">
        <f>[1]!RCHGetElementNumber(Ticker,1399)</f>
        <v>After Close</v>
      </c>
      <c r="D27" s="4" t="str">
        <f>[1]!RCHGetElementNumber(Ticker,1396)</f>
        <v xml:space="preserve"> 9/2017</v>
      </c>
      <c r="E27" s="3" t="str">
        <f>[1]!RCHGetElementNumber(Ticker,1398)</f>
        <v xml:space="preserve"> $0.52</v>
      </c>
      <c r="F27" s="3" t="str">
        <f>[1]!RCHGetElementNumber(Ticker,1397)</f>
        <v xml:space="preserve"> $0.47</v>
      </c>
      <c r="G27" s="3">
        <f t="shared" si="0"/>
        <v>5.0000000000000044E-2</v>
      </c>
      <c r="H27" s="5">
        <f t="shared" si="1"/>
        <v>0.10638297872340435</v>
      </c>
    </row>
  </sheetData>
  <pageMargins left="0" right="0" top="0" bottom="0" header="0" footer="0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pryorm</cp:lastModifiedBy>
  <cp:lastPrinted>2008-12-14T05:27:58Z</cp:lastPrinted>
  <dcterms:created xsi:type="dcterms:W3CDTF">2008-12-14T05:23:42Z</dcterms:created>
  <dcterms:modified xsi:type="dcterms:W3CDTF">2023-05-21T18:28:14Z</dcterms:modified>
</cp:coreProperties>
</file>