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"/>
    </mc:Choice>
  </mc:AlternateContent>
  <xr:revisionPtr revIDLastSave="0" documentId="13_ncr:1_{E0B18420-83F8-43B0-B0B2-570176ACD53D}" xr6:coauthVersionLast="47" xr6:coauthVersionMax="47" xr10:uidLastSave="{00000000-0000-0000-0000-000000000000}"/>
  <bookViews>
    <workbookView xWindow="-108" yWindow="-108" windowWidth="23256" windowHeight="12576" xr2:uid="{063EBC0C-301D-4E74-8A2A-B8E1B8A68EF8}"/>
  </bookViews>
  <sheets>
    <sheet name="Mortgage Calculation" sheetId="2" r:id="rId1"/>
    <sheet name="Potential Profit Los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2" l="1"/>
  <c r="E9" i="7" s="1"/>
  <c r="H7" i="7"/>
  <c r="H6" i="7"/>
  <c r="K13" i="7" s="1" a="1"/>
  <c r="K13" i="7" s="1"/>
  <c r="K17" i="7" s="1"/>
  <c r="H5" i="7"/>
  <c r="H2" i="7"/>
  <c r="J13" i="7" s="1"/>
  <c r="J34" i="7" s="1"/>
  <c r="B9" i="7"/>
  <c r="E8" i="7"/>
  <c r="E7" i="7"/>
  <c r="E6" i="7"/>
  <c r="E5" i="7"/>
  <c r="E4" i="7"/>
  <c r="E3" i="7"/>
  <c r="E2" i="7"/>
  <c r="E2" i="2"/>
  <c r="B3" i="7" s="1"/>
  <c r="B5" i="7"/>
  <c r="B2" i="7"/>
  <c r="M364" i="2"/>
  <c r="E11" i="2"/>
  <c r="E4" i="2"/>
  <c r="E3" i="2"/>
  <c r="E15" i="2" s="1"/>
  <c r="B6" i="7" s="1"/>
  <c r="O17" i="7" l="1"/>
  <c r="F13" i="7" a="1"/>
  <c r="F13" i="7" s="1"/>
  <c r="F15" i="7" s="1"/>
  <c r="E5" i="2"/>
  <c r="E14" i="2" s="1"/>
  <c r="O40" i="7"/>
  <c r="O36" i="7"/>
  <c r="O32" i="7"/>
  <c r="O28" i="7"/>
  <c r="O24" i="7"/>
  <c r="O20" i="7"/>
  <c r="O16" i="7"/>
  <c r="O13" i="7"/>
  <c r="O39" i="7"/>
  <c r="O35" i="7"/>
  <c r="O31" i="7"/>
  <c r="O27" i="7"/>
  <c r="O23" i="7"/>
  <c r="O19" i="7"/>
  <c r="O15" i="7"/>
  <c r="O42" i="7"/>
  <c r="O38" i="7"/>
  <c r="O34" i="7"/>
  <c r="O30" i="7"/>
  <c r="O26" i="7"/>
  <c r="O22" i="7"/>
  <c r="O18" i="7"/>
  <c r="O14" i="7"/>
  <c r="B4" i="7"/>
  <c r="O41" i="7"/>
  <c r="O37" i="7"/>
  <c r="O33" i="7"/>
  <c r="O29" i="7"/>
  <c r="O25" i="7"/>
  <c r="O21" i="7"/>
  <c r="K16" i="7"/>
  <c r="K36" i="7"/>
  <c r="K20" i="7"/>
  <c r="K15" i="7"/>
  <c r="K39" i="7"/>
  <c r="K35" i="7"/>
  <c r="K31" i="7"/>
  <c r="K27" i="7"/>
  <c r="K23" i="7"/>
  <c r="K19" i="7"/>
  <c r="K40" i="7"/>
  <c r="K32" i="7"/>
  <c r="K28" i="7"/>
  <c r="K24" i="7"/>
  <c r="K42" i="7"/>
  <c r="K38" i="7"/>
  <c r="K34" i="7"/>
  <c r="K30" i="7"/>
  <c r="K26" i="7"/>
  <c r="K22" i="7"/>
  <c r="K18" i="7"/>
  <c r="K14" i="7"/>
  <c r="K41" i="7"/>
  <c r="K37" i="7"/>
  <c r="K33" i="7"/>
  <c r="K29" i="7"/>
  <c r="K25" i="7"/>
  <c r="K21" i="7"/>
  <c r="B7" i="7"/>
  <c r="J41" i="7"/>
  <c r="J18" i="7"/>
  <c r="J32" i="7"/>
  <c r="J37" i="7"/>
  <c r="J28" i="7"/>
  <c r="J15" i="7"/>
  <c r="J24" i="7"/>
  <c r="L34" i="7"/>
  <c r="J21" i="7"/>
  <c r="J17" i="7"/>
  <c r="L17" i="7" s="1"/>
  <c r="J31" i="7"/>
  <c r="J27" i="7"/>
  <c r="J23" i="7"/>
  <c r="J40" i="7"/>
  <c r="J36" i="7"/>
  <c r="J20" i="7"/>
  <c r="J16" i="7"/>
  <c r="J30" i="7"/>
  <c r="J26" i="7"/>
  <c r="J22" i="7"/>
  <c r="J39" i="7"/>
  <c r="J35" i="7"/>
  <c r="J14" i="7"/>
  <c r="J19" i="7"/>
  <c r="J33" i="7"/>
  <c r="J29" i="7"/>
  <c r="J25" i="7"/>
  <c r="J42" i="7"/>
  <c r="J38" i="7"/>
  <c r="L13" i="7"/>
  <c r="N3" i="2"/>
  <c r="K3" i="2" s="1"/>
  <c r="E10" i="2" l="1"/>
  <c r="L16" i="7"/>
  <c r="L41" i="7"/>
  <c r="L14" i="7"/>
  <c r="F40" i="7"/>
  <c r="F25" i="7"/>
  <c r="F30" i="7"/>
  <c r="F35" i="7"/>
  <c r="F17" i="7"/>
  <c r="F29" i="7"/>
  <c r="F34" i="7"/>
  <c r="F39" i="7"/>
  <c r="F32" i="7"/>
  <c r="F14" i="7"/>
  <c r="F33" i="7"/>
  <c r="F22" i="7"/>
  <c r="F38" i="7"/>
  <c r="F27" i="7"/>
  <c r="F16" i="7"/>
  <c r="F24" i="7"/>
  <c r="F41" i="7"/>
  <c r="F19" i="7"/>
  <c r="F28" i="7"/>
  <c r="F18" i="7"/>
  <c r="F23" i="7"/>
  <c r="F20" i="7"/>
  <c r="F36" i="7"/>
  <c r="F21" i="7"/>
  <c r="F37" i="7"/>
  <c r="F26" i="7"/>
  <c r="F42" i="7"/>
  <c r="F31" i="7"/>
  <c r="L15" i="7"/>
  <c r="L18" i="7"/>
  <c r="L19" i="7"/>
  <c r="L38" i="7"/>
  <c r="L30" i="7"/>
  <c r="L42" i="7"/>
  <c r="L32" i="7"/>
  <c r="L28" i="7"/>
  <c r="L37" i="7"/>
  <c r="L25" i="7"/>
  <c r="L20" i="7"/>
  <c r="L24" i="7"/>
  <c r="L39" i="7"/>
  <c r="L22" i="7"/>
  <c r="L36" i="7"/>
  <c r="L29" i="7"/>
  <c r="L26" i="7"/>
  <c r="L40" i="7"/>
  <c r="L27" i="7"/>
  <c r="L31" i="7"/>
  <c r="L33" i="7"/>
  <c r="L35" i="7"/>
  <c r="L23" i="7"/>
  <c r="L21" i="7"/>
  <c r="J3" i="2"/>
  <c r="E6" i="2"/>
  <c r="E7" i="2" s="1"/>
  <c r="L3" i="2" l="1"/>
  <c r="N4" i="2" l="1"/>
  <c r="J4" i="2" s="1"/>
  <c r="K4" i="2" l="1"/>
  <c r="L4" i="2" s="1"/>
  <c r="N5" i="2" l="1"/>
  <c r="J5" i="2" l="1"/>
  <c r="K5" i="2"/>
  <c r="L5" i="2" l="1"/>
  <c r="N6" i="2" l="1"/>
  <c r="K6" i="2" l="1"/>
  <c r="J6" i="2"/>
  <c r="L6" i="2" l="1"/>
  <c r="N7" i="2" l="1"/>
  <c r="J7" i="2" l="1"/>
  <c r="K7" i="2"/>
  <c r="L7" i="2" l="1"/>
  <c r="N8" i="2" l="1"/>
  <c r="K8" i="2" l="1"/>
  <c r="J8" i="2"/>
  <c r="L8" i="2" l="1"/>
  <c r="N9" i="2" s="1"/>
  <c r="K9" i="2" s="1"/>
  <c r="J9" i="2" l="1"/>
  <c r="L9" i="2" s="1"/>
  <c r="N10" i="2" s="1"/>
  <c r="J10" i="2" l="1"/>
  <c r="K10" i="2"/>
  <c r="L10" i="2" l="1"/>
  <c r="N11" i="2" s="1"/>
  <c r="J11" i="2" l="1"/>
  <c r="K11" i="2"/>
  <c r="L11" i="2" l="1"/>
  <c r="N12" i="2" s="1"/>
  <c r="J12" i="2" l="1"/>
  <c r="K12" i="2"/>
  <c r="L12" i="2" l="1"/>
  <c r="N13" i="2" s="1"/>
  <c r="J13" i="2" l="1"/>
  <c r="K13" i="2"/>
  <c r="L13" i="2" l="1"/>
  <c r="N14" i="2" s="1"/>
  <c r="J14" i="2" s="1"/>
  <c r="K14" i="2" l="1"/>
  <c r="L14" i="2" s="1"/>
  <c r="N15" i="2" s="1"/>
  <c r="E13" i="7" s="1"/>
  <c r="K15" i="2" l="1"/>
  <c r="C13" i="7" s="1"/>
  <c r="J15" i="2"/>
  <c r="B13" i="7" s="1"/>
  <c r="P13" i="7" l="1"/>
  <c r="Q13" i="7" s="1"/>
  <c r="V13" i="7" s="1"/>
  <c r="E19" i="2" s="1"/>
  <c r="R13" i="7"/>
  <c r="S13" i="7" s="1"/>
  <c r="G13" i="7"/>
  <c r="L15" i="2"/>
  <c r="D13" i="7" s="1"/>
  <c r="N16" i="2" l="1"/>
  <c r="J16" i="2" s="1"/>
  <c r="K16" i="2" l="1"/>
  <c r="L16" i="2" s="1"/>
  <c r="N17" i="2" s="1"/>
  <c r="K17" i="2" s="1"/>
  <c r="J17" i="2" l="1"/>
  <c r="L17" i="2" s="1"/>
  <c r="N18" i="2" s="1"/>
  <c r="J18" i="2" s="1"/>
  <c r="K18" i="2" l="1"/>
  <c r="L18" i="2" s="1"/>
  <c r="N19" i="2" s="1"/>
  <c r="J19" i="2" s="1"/>
  <c r="K19" i="2" l="1"/>
  <c r="L19" i="2" s="1"/>
  <c r="N20" i="2" s="1"/>
  <c r="K20" i="2" l="1"/>
  <c r="J20" i="2"/>
  <c r="L20" i="2" l="1"/>
  <c r="N21" i="2" s="1"/>
  <c r="J21" i="2" s="1"/>
  <c r="K21" i="2" l="1"/>
  <c r="L21" i="2" s="1"/>
  <c r="N22" i="2" s="1"/>
  <c r="J22" i="2" l="1"/>
  <c r="K22" i="2"/>
  <c r="L22" i="2" l="1"/>
  <c r="N23" i="2" s="1"/>
  <c r="J23" i="2" l="1"/>
  <c r="K23" i="2"/>
  <c r="L23" i="2" l="1"/>
  <c r="N24" i="2" s="1"/>
  <c r="K24" i="2" l="1"/>
  <c r="J24" i="2"/>
  <c r="L24" i="2" l="1"/>
  <c r="N25" i="2" s="1"/>
  <c r="J25" i="2" s="1"/>
  <c r="K25" i="2" l="1"/>
  <c r="L25" i="2" s="1"/>
  <c r="N26" i="2" s="1"/>
  <c r="J26" i="2" l="1"/>
  <c r="K26" i="2"/>
  <c r="L26" i="2" l="1"/>
  <c r="N27" i="2" s="1"/>
  <c r="E14" i="7" s="1"/>
  <c r="J27" i="2" l="1"/>
  <c r="B14" i="7" s="1"/>
  <c r="K27" i="2"/>
  <c r="C14" i="7" s="1"/>
  <c r="P14" i="7" l="1"/>
  <c r="Q14" i="7" s="1"/>
  <c r="V14" i="7" s="1"/>
  <c r="E20" i="2" s="1"/>
  <c r="R14" i="7"/>
  <c r="S14" i="7" s="1"/>
  <c r="G14" i="7"/>
  <c r="L27" i="2"/>
  <c r="D14" i="7" s="1"/>
  <c r="N28" i="2" l="1"/>
  <c r="K28" i="2" s="1"/>
  <c r="J28" i="2" l="1"/>
  <c r="L28" i="2" s="1"/>
  <c r="N29" i="2" s="1"/>
  <c r="K29" i="2" s="1"/>
  <c r="J29" i="2" l="1"/>
  <c r="L29" i="2" s="1"/>
  <c r="N30" i="2" s="1"/>
  <c r="J30" i="2" l="1"/>
  <c r="K30" i="2"/>
  <c r="L30" i="2" l="1"/>
  <c r="N31" i="2" s="1"/>
  <c r="J31" i="2" l="1"/>
  <c r="K31" i="2"/>
  <c r="L31" i="2" l="1"/>
  <c r="N32" i="2" s="1"/>
  <c r="J32" i="2" l="1"/>
  <c r="K32" i="2"/>
  <c r="L32" i="2" l="1"/>
  <c r="N33" i="2" s="1"/>
  <c r="J33" i="2" l="1"/>
  <c r="K33" i="2"/>
  <c r="L33" i="2" l="1"/>
  <c r="N34" i="2" s="1"/>
  <c r="J34" i="2" l="1"/>
  <c r="K34" i="2"/>
  <c r="L34" i="2" l="1"/>
  <c r="N35" i="2" s="1"/>
  <c r="J35" i="2" l="1"/>
  <c r="K35" i="2"/>
  <c r="L35" i="2" l="1"/>
  <c r="N36" i="2" s="1"/>
  <c r="J36" i="2" l="1"/>
  <c r="K36" i="2"/>
  <c r="L36" i="2" l="1"/>
  <c r="N37" i="2" s="1"/>
  <c r="J37" i="2" l="1"/>
  <c r="K37" i="2"/>
  <c r="L37" i="2" l="1"/>
  <c r="N38" i="2" s="1"/>
  <c r="J38" i="2" l="1"/>
  <c r="K38" i="2"/>
  <c r="L38" i="2" l="1"/>
  <c r="N39" i="2" s="1"/>
  <c r="E15" i="7" s="1"/>
  <c r="K39" i="2" l="1"/>
  <c r="C15" i="7" s="1"/>
  <c r="J39" i="2"/>
  <c r="B15" i="7" s="1"/>
  <c r="R15" i="7" l="1"/>
  <c r="S15" i="7" s="1"/>
  <c r="P15" i="7"/>
  <c r="Q15" i="7" s="1"/>
  <c r="V15" i="7" s="1"/>
  <c r="E21" i="2" s="1"/>
  <c r="G15" i="7"/>
  <c r="L39" i="2"/>
  <c r="D15" i="7" s="1"/>
  <c r="N40" i="2" l="1"/>
  <c r="J40" i="2" s="1"/>
  <c r="K40" i="2" l="1"/>
  <c r="L40" i="2" s="1"/>
  <c r="N41" i="2" s="1"/>
  <c r="K41" i="2" s="1"/>
  <c r="J41" i="2" l="1"/>
  <c r="L41" i="2" s="1"/>
  <c r="N42" i="2" s="1"/>
  <c r="K42" i="2" s="1"/>
  <c r="J42" i="2" l="1"/>
  <c r="L42" i="2" s="1"/>
  <c r="N43" i="2" s="1"/>
  <c r="K43" i="2" s="1"/>
  <c r="J43" i="2" l="1"/>
  <c r="L43" i="2" s="1"/>
  <c r="N44" i="2" s="1"/>
  <c r="J44" i="2" l="1"/>
  <c r="K44" i="2"/>
  <c r="L44" i="2" l="1"/>
  <c r="N45" i="2" s="1"/>
  <c r="J45" i="2" l="1"/>
  <c r="K45" i="2"/>
  <c r="L45" i="2" l="1"/>
  <c r="N46" i="2" s="1"/>
  <c r="J46" i="2" l="1"/>
  <c r="K46" i="2"/>
  <c r="L46" i="2" l="1"/>
  <c r="N47" i="2" s="1"/>
  <c r="J47" i="2" l="1"/>
  <c r="K47" i="2"/>
  <c r="L47" i="2" l="1"/>
  <c r="N48" i="2" s="1"/>
  <c r="J48" i="2" l="1"/>
  <c r="K48" i="2"/>
  <c r="L48" i="2" l="1"/>
  <c r="N49" i="2" s="1"/>
  <c r="J49" i="2" l="1"/>
  <c r="K49" i="2"/>
  <c r="L49" i="2" l="1"/>
  <c r="N50" i="2" s="1"/>
  <c r="J50" i="2" l="1"/>
  <c r="K50" i="2"/>
  <c r="L50" i="2" l="1"/>
  <c r="N51" i="2" s="1"/>
  <c r="E16" i="7" s="1"/>
  <c r="J51" i="2" l="1"/>
  <c r="B16" i="7" s="1"/>
  <c r="K51" i="2"/>
  <c r="C16" i="7" s="1"/>
  <c r="R16" i="7" l="1"/>
  <c r="S16" i="7" s="1"/>
  <c r="P16" i="7"/>
  <c r="Q16" i="7" s="1"/>
  <c r="V16" i="7" s="1"/>
  <c r="E22" i="2" s="1"/>
  <c r="G16" i="7"/>
  <c r="L51" i="2"/>
  <c r="N52" i="2" l="1"/>
  <c r="J52" i="2" s="1"/>
  <c r="D16" i="7"/>
  <c r="K52" i="2" l="1"/>
  <c r="L52" i="2" s="1"/>
  <c r="N53" i="2" s="1"/>
  <c r="J53" i="2" l="1"/>
  <c r="K53" i="2"/>
  <c r="L53" i="2" l="1"/>
  <c r="N54" i="2" s="1"/>
  <c r="J54" i="2" l="1"/>
  <c r="K54" i="2"/>
  <c r="L54" i="2" l="1"/>
  <c r="N55" i="2" s="1"/>
  <c r="J55" i="2" l="1"/>
  <c r="K55" i="2"/>
  <c r="L55" i="2" l="1"/>
  <c r="N56" i="2" s="1"/>
  <c r="J56" i="2" l="1"/>
  <c r="K56" i="2"/>
  <c r="L56" i="2" l="1"/>
  <c r="N57" i="2" s="1"/>
  <c r="J57" i="2" l="1"/>
  <c r="K57" i="2"/>
  <c r="L57" i="2" l="1"/>
  <c r="N58" i="2" s="1"/>
  <c r="K58" i="2" l="1"/>
  <c r="J58" i="2"/>
  <c r="L58" i="2" l="1"/>
  <c r="N59" i="2" s="1"/>
  <c r="K59" i="2" s="1"/>
  <c r="J59" i="2" l="1"/>
  <c r="L59" i="2" s="1"/>
  <c r="N60" i="2" s="1"/>
  <c r="K60" i="2" l="1"/>
  <c r="J60" i="2"/>
  <c r="L60" i="2" l="1"/>
  <c r="N61" i="2" s="1"/>
  <c r="J61" i="2" s="1"/>
  <c r="K61" i="2" l="1"/>
  <c r="L61" i="2" s="1"/>
  <c r="N62" i="2" s="1"/>
  <c r="J62" i="2" l="1"/>
  <c r="K62" i="2"/>
  <c r="L62" i="2" l="1"/>
  <c r="N63" i="2" s="1"/>
  <c r="J63" i="2" l="1"/>
  <c r="B17" i="7" s="1"/>
  <c r="E17" i="7"/>
  <c r="K63" i="2"/>
  <c r="L63" i="2" l="1"/>
  <c r="C17" i="7"/>
  <c r="R17" i="7"/>
  <c r="S17" i="7" s="1"/>
  <c r="P17" i="7"/>
  <c r="Q17" i="7" s="1"/>
  <c r="V17" i="7" s="1"/>
  <c r="E23" i="2" s="1"/>
  <c r="G17" i="7"/>
  <c r="N64" i="2" l="1"/>
  <c r="D17" i="7"/>
  <c r="J64" i="2" l="1"/>
  <c r="K64" i="2"/>
  <c r="L64" i="2" l="1"/>
  <c r="N65" i="2" s="1"/>
  <c r="K65" i="2" l="1"/>
  <c r="J65" i="2"/>
  <c r="L65" i="2" l="1"/>
  <c r="N66" i="2" s="1"/>
  <c r="K66" i="2" s="1"/>
  <c r="J66" i="2" l="1"/>
  <c r="L66" i="2" s="1"/>
  <c r="N67" i="2" s="1"/>
  <c r="J67" i="2" s="1"/>
  <c r="K67" i="2" l="1"/>
  <c r="L67" i="2" s="1"/>
  <c r="N68" i="2" s="1"/>
  <c r="J68" i="2" l="1"/>
  <c r="K68" i="2"/>
  <c r="L68" i="2" l="1"/>
  <c r="N69" i="2" s="1"/>
  <c r="K69" i="2" l="1"/>
  <c r="J69" i="2"/>
  <c r="L69" i="2" l="1"/>
  <c r="N70" i="2" s="1"/>
  <c r="J70" i="2" s="1"/>
  <c r="K70" i="2" l="1"/>
  <c r="L70" i="2" s="1"/>
  <c r="N71" i="2" s="1"/>
  <c r="K71" i="2" l="1"/>
  <c r="J71" i="2"/>
  <c r="L71" i="2" l="1"/>
  <c r="N72" i="2" s="1"/>
  <c r="J72" i="2" s="1"/>
  <c r="K72" i="2" l="1"/>
  <c r="L72" i="2" s="1"/>
  <c r="N73" i="2" s="1"/>
  <c r="J73" i="2" l="1"/>
  <c r="K73" i="2"/>
  <c r="L73" i="2" l="1"/>
  <c r="N74" i="2" s="1"/>
  <c r="J74" i="2" l="1"/>
  <c r="K74" i="2"/>
  <c r="L74" i="2" l="1"/>
  <c r="N75" i="2" s="1"/>
  <c r="E18" i="7" s="1"/>
  <c r="J75" i="2" l="1"/>
  <c r="B18" i="7" s="1"/>
  <c r="K75" i="2"/>
  <c r="C18" i="7" s="1"/>
  <c r="R18" i="7" l="1"/>
  <c r="S18" i="7" s="1"/>
  <c r="P18" i="7"/>
  <c r="Q18" i="7" s="1"/>
  <c r="V18" i="7" s="1"/>
  <c r="E24" i="2" s="1"/>
  <c r="G18" i="7"/>
  <c r="L75" i="2"/>
  <c r="N76" i="2" l="1"/>
  <c r="J76" i="2" s="1"/>
  <c r="D18" i="7"/>
  <c r="K76" i="2" l="1"/>
  <c r="L76" i="2" s="1"/>
  <c r="N77" i="2" s="1"/>
  <c r="J77" i="2" l="1"/>
  <c r="K77" i="2"/>
  <c r="L77" i="2" l="1"/>
  <c r="N78" i="2" s="1"/>
  <c r="K78" i="2" l="1"/>
  <c r="J78" i="2"/>
  <c r="L78" i="2" l="1"/>
  <c r="N79" i="2" s="1"/>
  <c r="J79" i="2" s="1"/>
  <c r="K79" i="2" l="1"/>
  <c r="L79" i="2" s="1"/>
  <c r="N80" i="2" s="1"/>
  <c r="J80" i="2" l="1"/>
  <c r="K80" i="2"/>
  <c r="L80" i="2" l="1"/>
  <c r="N81" i="2" s="1"/>
  <c r="J81" i="2" l="1"/>
  <c r="K81" i="2"/>
  <c r="L81" i="2" l="1"/>
  <c r="N82" i="2" s="1"/>
  <c r="J82" i="2" l="1"/>
  <c r="K82" i="2"/>
  <c r="L82" i="2" l="1"/>
  <c r="N83" i="2" s="1"/>
  <c r="J83" i="2" l="1"/>
  <c r="K83" i="2"/>
  <c r="L83" i="2" l="1"/>
  <c r="N84" i="2" s="1"/>
  <c r="J84" i="2" l="1"/>
  <c r="K84" i="2"/>
  <c r="L84" i="2" l="1"/>
  <c r="N85" i="2" s="1"/>
  <c r="J85" i="2" l="1"/>
  <c r="K85" i="2"/>
  <c r="L85" i="2" l="1"/>
  <c r="N86" i="2" s="1"/>
  <c r="J86" i="2" l="1"/>
  <c r="K86" i="2"/>
  <c r="L86" i="2" l="1"/>
  <c r="N87" i="2" s="1"/>
  <c r="J87" i="2" l="1"/>
  <c r="B19" i="7" s="1"/>
  <c r="E19" i="7"/>
  <c r="K87" i="2"/>
  <c r="L87" i="2" l="1"/>
  <c r="C19" i="7"/>
  <c r="R19" i="7"/>
  <c r="S19" i="7" s="1"/>
  <c r="P19" i="7"/>
  <c r="Q19" i="7" s="1"/>
  <c r="V19" i="7" s="1"/>
  <c r="E25" i="2" s="1"/>
  <c r="G19" i="7"/>
  <c r="N88" i="2" l="1"/>
  <c r="D19" i="7"/>
  <c r="J88" i="2" l="1"/>
  <c r="K88" i="2"/>
  <c r="L88" i="2" l="1"/>
  <c r="N89" i="2" s="1"/>
  <c r="J89" i="2" l="1"/>
  <c r="K89" i="2"/>
  <c r="L89" i="2" l="1"/>
  <c r="N90" i="2" s="1"/>
  <c r="K90" i="2" s="1"/>
  <c r="J90" i="2" l="1"/>
  <c r="L90" i="2" s="1"/>
  <c r="N91" i="2" s="1"/>
  <c r="J91" i="2" l="1"/>
  <c r="K91" i="2"/>
  <c r="L91" i="2" l="1"/>
  <c r="N92" i="2" s="1"/>
  <c r="K92" i="2" s="1"/>
  <c r="J92" i="2" l="1"/>
  <c r="L92" i="2" s="1"/>
  <c r="N93" i="2" s="1"/>
  <c r="K93" i="2" s="1"/>
  <c r="J93" i="2" l="1"/>
  <c r="L93" i="2" s="1"/>
  <c r="N94" i="2" s="1"/>
  <c r="K94" i="2" s="1"/>
  <c r="J94" i="2" l="1"/>
  <c r="L94" i="2" s="1"/>
  <c r="N95" i="2" s="1"/>
  <c r="K95" i="2" s="1"/>
  <c r="J95" i="2" l="1"/>
  <c r="L95" i="2" s="1"/>
  <c r="N96" i="2" s="1"/>
  <c r="K96" i="2" s="1"/>
  <c r="J96" i="2" l="1"/>
  <c r="L96" i="2" s="1"/>
  <c r="N97" i="2" s="1"/>
  <c r="K97" i="2" s="1"/>
  <c r="J97" i="2" l="1"/>
  <c r="L97" i="2" s="1"/>
  <c r="N98" i="2" s="1"/>
  <c r="K98" i="2" s="1"/>
  <c r="J98" i="2" l="1"/>
  <c r="L98" i="2" s="1"/>
  <c r="N99" i="2" s="1"/>
  <c r="J99" i="2" s="1"/>
  <c r="B20" i="7" l="1"/>
  <c r="K99" i="2"/>
  <c r="C20" i="7" s="1"/>
  <c r="E20" i="7"/>
  <c r="R20" i="7" l="1"/>
  <c r="S20" i="7" s="1"/>
  <c r="P20" i="7"/>
  <c r="Q20" i="7" s="1"/>
  <c r="V20" i="7" s="1"/>
  <c r="E26" i="2" s="1"/>
  <c r="G20" i="7"/>
  <c r="L99" i="2"/>
  <c r="N100" i="2" l="1"/>
  <c r="D20" i="7"/>
  <c r="K100" i="2" l="1"/>
  <c r="J100" i="2"/>
  <c r="L100" i="2" s="1"/>
  <c r="N101" i="2" s="1"/>
  <c r="K101" i="2" l="1"/>
  <c r="J101" i="2"/>
  <c r="L101" i="2" s="1"/>
  <c r="N102" i="2" s="1"/>
  <c r="K102" i="2" s="1"/>
  <c r="J102" i="2" l="1"/>
  <c r="L102" i="2" s="1"/>
  <c r="N103" i="2" s="1"/>
  <c r="K103" i="2" s="1"/>
  <c r="J103" i="2" l="1"/>
  <c r="L103" i="2" s="1"/>
  <c r="N104" i="2" s="1"/>
  <c r="J104" i="2" s="1"/>
  <c r="K104" i="2" l="1"/>
  <c r="L104" i="2" s="1"/>
  <c r="N105" i="2" s="1"/>
  <c r="J105" i="2" l="1"/>
  <c r="K105" i="2"/>
  <c r="L105" i="2" l="1"/>
  <c r="N106" i="2" s="1"/>
  <c r="K106" i="2" s="1"/>
  <c r="J106" i="2" l="1"/>
  <c r="L106" i="2" s="1"/>
  <c r="N107" i="2" s="1"/>
  <c r="K107" i="2" l="1"/>
  <c r="J107" i="2"/>
  <c r="L107" i="2" l="1"/>
  <c r="N108" i="2" s="1"/>
  <c r="K108" i="2" s="1"/>
  <c r="J108" i="2" l="1"/>
  <c r="L108" i="2" s="1"/>
  <c r="N109" i="2" s="1"/>
  <c r="K109" i="2" s="1"/>
  <c r="J109" i="2" l="1"/>
  <c r="L109" i="2" s="1"/>
  <c r="N110" i="2" s="1"/>
  <c r="K110" i="2" l="1"/>
  <c r="J110" i="2"/>
  <c r="L110" i="2" l="1"/>
  <c r="N111" i="2" s="1"/>
  <c r="J111" i="2" s="1"/>
  <c r="K111" i="2" l="1"/>
  <c r="C21" i="7" s="1"/>
  <c r="E21" i="7"/>
  <c r="B21" i="7"/>
  <c r="L111" i="2" l="1"/>
  <c r="G21" i="7"/>
  <c r="P21" i="7"/>
  <c r="Q21" i="7" s="1"/>
  <c r="V21" i="7" s="1"/>
  <c r="E27" i="2" s="1"/>
  <c r="D21" i="7"/>
  <c r="N112" i="2"/>
  <c r="R21" i="7"/>
  <c r="S21" i="7" s="1"/>
  <c r="K112" i="2" l="1"/>
  <c r="J112" i="2"/>
  <c r="L112" i="2" l="1"/>
  <c r="N113" i="2" s="1"/>
  <c r="J113" i="2" l="1"/>
  <c r="K113" i="2"/>
  <c r="L113" i="2" l="1"/>
  <c r="N114" i="2" s="1"/>
  <c r="K114" i="2" s="1"/>
  <c r="J114" i="2" l="1"/>
  <c r="L114" i="2" s="1"/>
  <c r="N115" i="2" s="1"/>
  <c r="K115" i="2" s="1"/>
  <c r="J115" i="2" l="1"/>
  <c r="L115" i="2" s="1"/>
  <c r="N116" i="2" s="1"/>
  <c r="K116" i="2" s="1"/>
  <c r="J116" i="2" l="1"/>
  <c r="L116" i="2" s="1"/>
  <c r="N117" i="2" s="1"/>
  <c r="K117" i="2" l="1"/>
  <c r="J117" i="2"/>
  <c r="L117" i="2" l="1"/>
  <c r="N118" i="2" s="1"/>
  <c r="K118" i="2" l="1"/>
  <c r="J118" i="2"/>
  <c r="L118" i="2" l="1"/>
  <c r="N119" i="2" s="1"/>
  <c r="J119" i="2" l="1"/>
  <c r="K119" i="2"/>
  <c r="L119" i="2" l="1"/>
  <c r="N120" i="2" l="1"/>
  <c r="J120" i="2" l="1"/>
  <c r="K120" i="2"/>
  <c r="L120" i="2" l="1"/>
  <c r="N121" i="2" s="1"/>
  <c r="J121" i="2" l="1"/>
  <c r="K121" i="2"/>
  <c r="L121" i="2" l="1"/>
  <c r="N122" i="2" s="1"/>
  <c r="K122" i="2" l="1"/>
  <c r="J122" i="2"/>
  <c r="L122" i="2" l="1"/>
  <c r="N123" i="2" s="1"/>
  <c r="J123" i="2" l="1"/>
  <c r="K123" i="2"/>
  <c r="C22" i="7" s="1"/>
  <c r="E22" i="7"/>
  <c r="B22" i="7" l="1"/>
  <c r="L123" i="2"/>
  <c r="D22" i="7" l="1"/>
  <c r="N124" i="2"/>
  <c r="G22" i="7"/>
  <c r="P22" i="7"/>
  <c r="Q22" i="7" s="1"/>
  <c r="V22" i="7" s="1"/>
  <c r="E28" i="2" s="1"/>
  <c r="R22" i="7"/>
  <c r="S22" i="7" s="1"/>
  <c r="K124" i="2" l="1"/>
  <c r="J124" i="2"/>
  <c r="L124" i="2" l="1"/>
  <c r="N125" i="2" s="1"/>
  <c r="K125" i="2" l="1"/>
  <c r="J125" i="2"/>
  <c r="L125" i="2" l="1"/>
  <c r="N126" i="2" l="1"/>
  <c r="J126" i="2" l="1"/>
  <c r="K126" i="2"/>
  <c r="L126" i="2" l="1"/>
  <c r="N127" i="2" l="1"/>
  <c r="K127" i="2" l="1"/>
  <c r="J127" i="2"/>
  <c r="L127" i="2" l="1"/>
  <c r="N128" i="2" l="1"/>
  <c r="J128" i="2" l="1"/>
  <c r="K128" i="2"/>
  <c r="L128" i="2" l="1"/>
  <c r="N129" i="2" l="1"/>
  <c r="K129" i="2" l="1"/>
  <c r="J129" i="2"/>
  <c r="L129" i="2" l="1"/>
  <c r="N130" i="2" s="1"/>
  <c r="J130" i="2" l="1"/>
  <c r="K130" i="2"/>
  <c r="L130" i="2" l="1"/>
  <c r="N131" i="2" l="1"/>
  <c r="K131" i="2" l="1"/>
  <c r="J131" i="2"/>
  <c r="L131" i="2" l="1"/>
  <c r="N132" i="2" l="1"/>
  <c r="K132" i="2" l="1"/>
  <c r="J132" i="2"/>
  <c r="L132" i="2" l="1"/>
  <c r="N133" i="2" l="1"/>
  <c r="J133" i="2" l="1"/>
  <c r="K133" i="2"/>
  <c r="L133" i="2" l="1"/>
  <c r="N134" i="2" s="1"/>
  <c r="K134" i="2" l="1"/>
  <c r="J134" i="2"/>
  <c r="L134" i="2" l="1"/>
  <c r="N135" i="2" l="1"/>
  <c r="E23" i="7" l="1"/>
  <c r="J135" i="2"/>
  <c r="K135" i="2"/>
  <c r="C23" i="7" s="1"/>
  <c r="L135" i="2" l="1"/>
  <c r="B23" i="7"/>
  <c r="P23" i="7" l="1"/>
  <c r="Q23" i="7" s="1"/>
  <c r="V23" i="7" s="1"/>
  <c r="G23" i="7"/>
  <c r="R23" i="7"/>
  <c r="S23" i="7" s="1"/>
  <c r="D23" i="7"/>
  <c r="N136" i="2"/>
  <c r="K136" i="2" l="1"/>
  <c r="J136" i="2"/>
  <c r="L136" i="2" l="1"/>
  <c r="N137" i="2" s="1"/>
  <c r="J137" i="2" l="1"/>
  <c r="K137" i="2"/>
  <c r="L137" i="2" l="1"/>
  <c r="N138" i="2" l="1"/>
  <c r="K138" i="2" l="1"/>
  <c r="J138" i="2"/>
  <c r="L138" i="2" s="1"/>
  <c r="N139" i="2" l="1"/>
  <c r="K139" i="2" l="1"/>
  <c r="J139" i="2"/>
  <c r="L139" i="2" l="1"/>
  <c r="N140" i="2" s="1"/>
  <c r="K140" i="2" l="1"/>
  <c r="J140" i="2"/>
  <c r="L140" i="2" l="1"/>
  <c r="N141" i="2" l="1"/>
  <c r="J141" i="2" l="1"/>
  <c r="K141" i="2"/>
  <c r="L141" i="2" l="1"/>
  <c r="N142" i="2" s="1"/>
  <c r="K142" i="2" s="1"/>
  <c r="J142" i="2" l="1"/>
  <c r="L142" i="2" s="1"/>
  <c r="N143" i="2" s="1"/>
  <c r="J143" i="2" s="1"/>
  <c r="K143" i="2" l="1"/>
  <c r="L143" i="2" s="1"/>
  <c r="N144" i="2" s="1"/>
  <c r="K144" i="2" s="1"/>
  <c r="J144" i="2" l="1"/>
  <c r="L144" i="2" s="1"/>
  <c r="N145" i="2" s="1"/>
  <c r="K145" i="2" l="1"/>
  <c r="J145" i="2"/>
  <c r="L145" i="2" l="1"/>
  <c r="N146" i="2" s="1"/>
  <c r="K146" i="2" s="1"/>
  <c r="J146" i="2" l="1"/>
  <c r="L146" i="2" s="1"/>
  <c r="N147" i="2" s="1"/>
  <c r="J147" i="2" l="1"/>
  <c r="E24" i="7"/>
  <c r="K147" i="2"/>
  <c r="C24" i="7" s="1"/>
  <c r="B24" i="7"/>
  <c r="L147" i="2" l="1"/>
  <c r="N148" i="2" s="1"/>
  <c r="G24" i="7"/>
  <c r="P24" i="7"/>
  <c r="Q24" i="7" s="1"/>
  <c r="V24" i="7" s="1"/>
  <c r="R24" i="7"/>
  <c r="S24" i="7" s="1"/>
  <c r="D24" i="7"/>
  <c r="K148" i="2" l="1"/>
  <c r="J148" i="2"/>
  <c r="L148" i="2" l="1"/>
  <c r="N149" i="2" s="1"/>
  <c r="J149" i="2" l="1"/>
  <c r="K149" i="2"/>
  <c r="L149" i="2" l="1"/>
  <c r="N150" i="2" s="1"/>
  <c r="K150" i="2" l="1"/>
  <c r="J150" i="2"/>
  <c r="L150" i="2" l="1"/>
  <c r="N151" i="2" s="1"/>
  <c r="K151" i="2" l="1"/>
  <c r="J151" i="2"/>
  <c r="L151" i="2" l="1"/>
  <c r="N152" i="2" l="1"/>
  <c r="K152" i="2" l="1"/>
  <c r="J152" i="2"/>
  <c r="L152" i="2" l="1"/>
  <c r="N153" i="2" s="1"/>
  <c r="K153" i="2" l="1"/>
  <c r="J153" i="2"/>
  <c r="L153" i="2" l="1"/>
  <c r="N154" i="2" s="1"/>
  <c r="K154" i="2" s="1"/>
  <c r="J154" i="2" l="1"/>
  <c r="L154" i="2" s="1"/>
  <c r="N155" i="2" s="1"/>
  <c r="J155" i="2" s="1"/>
  <c r="K155" i="2" l="1"/>
  <c r="L155" i="2" s="1"/>
  <c r="N156" i="2" s="1"/>
  <c r="K156" i="2" s="1"/>
  <c r="J156" i="2" l="1"/>
  <c r="L156" i="2" s="1"/>
  <c r="N157" i="2" s="1"/>
  <c r="K157" i="2" s="1"/>
  <c r="J157" i="2" l="1"/>
  <c r="L157" i="2" s="1"/>
  <c r="N158" i="2" s="1"/>
  <c r="J158" i="2" l="1"/>
  <c r="K158" i="2"/>
  <c r="L158" i="2" l="1"/>
  <c r="N159" i="2" l="1"/>
  <c r="E25" i="7" l="1"/>
  <c r="J159" i="2"/>
  <c r="K159" i="2"/>
  <c r="B25" i="7" l="1"/>
  <c r="L159" i="2"/>
  <c r="C25" i="7"/>
  <c r="D25" i="7" l="1"/>
  <c r="N160" i="2"/>
  <c r="R25" i="7"/>
  <c r="S25" i="7" s="1"/>
  <c r="P25" i="7"/>
  <c r="Q25" i="7" s="1"/>
  <c r="V25" i="7" s="1"/>
  <c r="G25" i="7"/>
  <c r="J160" i="2" l="1"/>
  <c r="K160" i="2"/>
  <c r="L160" i="2" l="1"/>
  <c r="N161" i="2" l="1"/>
  <c r="K161" i="2" l="1"/>
  <c r="J161" i="2"/>
  <c r="L161" i="2" l="1"/>
  <c r="N162" i="2" s="1"/>
  <c r="K162" i="2" l="1"/>
  <c r="J162" i="2"/>
  <c r="L162" i="2" l="1"/>
  <c r="N163" i="2" s="1"/>
  <c r="J163" i="2" s="1"/>
  <c r="K163" i="2" l="1"/>
  <c r="L163" i="2" s="1"/>
  <c r="N164" i="2" s="1"/>
  <c r="K164" i="2" s="1"/>
  <c r="J164" i="2" l="1"/>
  <c r="L164" i="2" s="1"/>
  <c r="N165" i="2" s="1"/>
  <c r="K165" i="2" l="1"/>
  <c r="J165" i="2"/>
  <c r="L165" i="2" l="1"/>
  <c r="N166" i="2" s="1"/>
  <c r="J166" i="2" l="1"/>
  <c r="K166" i="2"/>
  <c r="L166" i="2" l="1"/>
  <c r="N167" i="2" s="1"/>
  <c r="J167" i="2" l="1"/>
  <c r="K167" i="2"/>
  <c r="L167" i="2" l="1"/>
  <c r="N168" i="2" l="1"/>
  <c r="J168" i="2" l="1"/>
  <c r="K168" i="2"/>
  <c r="L168" i="2" l="1"/>
  <c r="N169" i="2" s="1"/>
  <c r="J169" i="2" l="1"/>
  <c r="K169" i="2"/>
  <c r="L169" i="2" l="1"/>
  <c r="N170" i="2" s="1"/>
  <c r="J170" i="2" l="1"/>
  <c r="K170" i="2"/>
  <c r="L170" i="2" l="1"/>
  <c r="N171" i="2" s="1"/>
  <c r="E26" i="7" s="1"/>
  <c r="K171" i="2" l="1"/>
  <c r="C26" i="7" s="1"/>
  <c r="J171" i="2"/>
  <c r="B26" i="7"/>
  <c r="L171" i="2"/>
  <c r="D26" i="7" l="1"/>
  <c r="N172" i="2"/>
  <c r="G26" i="7"/>
  <c r="R26" i="7"/>
  <c r="S26" i="7" s="1"/>
  <c r="P26" i="7"/>
  <c r="Q26" i="7" s="1"/>
  <c r="V26" i="7" s="1"/>
  <c r="K172" i="2" l="1"/>
  <c r="J172" i="2"/>
  <c r="L172" i="2" l="1"/>
  <c r="N173" i="2" s="1"/>
  <c r="K173" i="2" s="1"/>
  <c r="J173" i="2" l="1"/>
  <c r="L173" i="2" s="1"/>
  <c r="N174" i="2" s="1"/>
  <c r="K174" i="2" l="1"/>
  <c r="J174" i="2"/>
  <c r="L174" i="2" l="1"/>
  <c r="N175" i="2" s="1"/>
  <c r="K175" i="2" l="1"/>
  <c r="J175" i="2"/>
  <c r="L175" i="2" l="1"/>
  <c r="N176" i="2" s="1"/>
  <c r="K176" i="2" l="1"/>
  <c r="J176" i="2"/>
  <c r="L176" i="2" l="1"/>
  <c r="N177" i="2" s="1"/>
  <c r="J177" i="2" l="1"/>
  <c r="K177" i="2"/>
  <c r="L177" i="2" l="1"/>
  <c r="N178" i="2" s="1"/>
  <c r="J178" i="2" l="1"/>
  <c r="K178" i="2"/>
  <c r="L178" i="2" l="1"/>
  <c r="N179" i="2" s="1"/>
  <c r="K179" i="2" s="1"/>
  <c r="J179" i="2" l="1"/>
  <c r="L179" i="2" s="1"/>
  <c r="N180" i="2" s="1"/>
  <c r="K180" i="2" s="1"/>
  <c r="J180" i="2" l="1"/>
  <c r="L180" i="2" s="1"/>
  <c r="N181" i="2" s="1"/>
  <c r="K181" i="2" l="1"/>
  <c r="J181" i="2"/>
  <c r="L181" i="2" l="1"/>
  <c r="N182" i="2" s="1"/>
  <c r="J182" i="2" s="1"/>
  <c r="K182" i="2" l="1"/>
  <c r="L182" i="2" s="1"/>
  <c r="N183" i="2" s="1"/>
  <c r="K183" i="2" l="1"/>
  <c r="C27" i="7" s="1"/>
  <c r="E27" i="7"/>
  <c r="J183" i="2"/>
  <c r="B27" i="7" s="1"/>
  <c r="R27" i="7" s="1"/>
  <c r="S27" i="7" s="1"/>
  <c r="G27" i="7" l="1"/>
  <c r="L183" i="2"/>
  <c r="P27" i="7"/>
  <c r="Q27" i="7" s="1"/>
  <c r="V27" i="7" s="1"/>
  <c r="N184" i="2" l="1"/>
  <c r="D27" i="7"/>
  <c r="K184" i="2" l="1"/>
  <c r="J184" i="2"/>
  <c r="L184" i="2" l="1"/>
  <c r="N185" i="2" s="1"/>
  <c r="J185" i="2" s="1"/>
  <c r="K185" i="2" l="1"/>
  <c r="L185" i="2" s="1"/>
  <c r="N186" i="2" s="1"/>
  <c r="K186" i="2" l="1"/>
  <c r="J186" i="2"/>
  <c r="L186" i="2" l="1"/>
  <c r="N187" i="2" l="1"/>
  <c r="K187" i="2" l="1"/>
  <c r="J187" i="2"/>
  <c r="L187" i="2" l="1"/>
  <c r="N188" i="2" l="1"/>
  <c r="K188" i="2" l="1"/>
  <c r="J188" i="2"/>
  <c r="L188" i="2" l="1"/>
  <c r="N189" i="2" s="1"/>
  <c r="J189" i="2" l="1"/>
  <c r="K189" i="2"/>
  <c r="L189" i="2" l="1"/>
  <c r="N190" i="2" s="1"/>
  <c r="K190" i="2" s="1"/>
  <c r="J190" i="2" l="1"/>
  <c r="L190" i="2" s="1"/>
  <c r="N191" i="2" s="1"/>
  <c r="K191" i="2" s="1"/>
  <c r="J191" i="2" l="1"/>
  <c r="L191" i="2" s="1"/>
  <c r="N192" i="2" s="1"/>
  <c r="K192" i="2" s="1"/>
  <c r="J192" i="2" l="1"/>
  <c r="L192" i="2" s="1"/>
  <c r="N193" i="2" s="1"/>
  <c r="J193" i="2" s="1"/>
  <c r="K193" i="2" l="1"/>
  <c r="L193" i="2" s="1"/>
  <c r="N194" i="2" s="1"/>
  <c r="K194" i="2" s="1"/>
  <c r="J194" i="2" l="1"/>
  <c r="L194" i="2" s="1"/>
  <c r="N195" i="2" l="1"/>
  <c r="E28" i="7" l="1"/>
  <c r="J195" i="2"/>
  <c r="K195" i="2"/>
  <c r="C28" i="7" s="1"/>
  <c r="B28" i="7" l="1"/>
  <c r="L195" i="2"/>
  <c r="D28" i="7" l="1"/>
  <c r="N196" i="2"/>
  <c r="G28" i="7"/>
  <c r="R28" i="7"/>
  <c r="S28" i="7" s="1"/>
  <c r="P28" i="7"/>
  <c r="Q28" i="7" s="1"/>
  <c r="V28" i="7" s="1"/>
  <c r="K196" i="2" l="1"/>
  <c r="J196" i="2"/>
  <c r="L196" i="2" l="1"/>
  <c r="N197" i="2" l="1"/>
  <c r="J197" i="2" l="1"/>
  <c r="K197" i="2"/>
  <c r="L197" i="2" l="1"/>
  <c r="N198" i="2" l="1"/>
  <c r="J198" i="2" l="1"/>
  <c r="K198" i="2"/>
  <c r="L198" i="2" l="1"/>
  <c r="N199" i="2" s="1"/>
  <c r="K199" i="2" l="1"/>
  <c r="J199" i="2"/>
  <c r="L199" i="2" l="1"/>
  <c r="N200" i="2" s="1"/>
  <c r="J200" i="2" s="1"/>
  <c r="K200" i="2" l="1"/>
  <c r="L200" i="2" s="1"/>
  <c r="N201" i="2" s="1"/>
  <c r="J201" i="2" s="1"/>
  <c r="K201" i="2" l="1"/>
  <c r="L201" i="2" s="1"/>
  <c r="N202" i="2" s="1"/>
  <c r="J202" i="2" l="1"/>
  <c r="K202" i="2"/>
  <c r="L202" i="2" l="1"/>
  <c r="N203" i="2" s="1"/>
  <c r="K203" i="2" l="1"/>
  <c r="J203" i="2"/>
  <c r="L203" i="2" l="1"/>
  <c r="N204" i="2" s="1"/>
  <c r="J204" i="2" s="1"/>
  <c r="K204" i="2" l="1"/>
  <c r="L204" i="2" s="1"/>
  <c r="N205" i="2" s="1"/>
  <c r="K205" i="2" s="1"/>
  <c r="J205" i="2" l="1"/>
  <c r="L205" i="2" s="1"/>
  <c r="N206" i="2" s="1"/>
  <c r="K206" i="2" s="1"/>
  <c r="J206" i="2" l="1"/>
  <c r="L206" i="2" s="1"/>
  <c r="N207" i="2" l="1"/>
  <c r="E29" i="7" l="1"/>
  <c r="K207" i="2"/>
  <c r="C29" i="7" s="1"/>
  <c r="J207" i="2"/>
  <c r="B29" i="7" l="1"/>
  <c r="L207" i="2"/>
  <c r="D29" i="7" l="1"/>
  <c r="N208" i="2"/>
  <c r="R29" i="7"/>
  <c r="S29" i="7" s="1"/>
  <c r="P29" i="7"/>
  <c r="Q29" i="7" s="1"/>
  <c r="V29" i="7" s="1"/>
  <c r="G29" i="7"/>
  <c r="K208" i="2" l="1"/>
  <c r="J208" i="2"/>
  <c r="L208" i="2" l="1"/>
  <c r="N209" i="2" l="1"/>
  <c r="K209" i="2" l="1"/>
  <c r="J209" i="2"/>
  <c r="L209" i="2" l="1"/>
  <c r="N210" i="2" l="1"/>
  <c r="K210" i="2" l="1"/>
  <c r="J210" i="2"/>
  <c r="L210" i="2" l="1"/>
  <c r="N211" i="2" s="1"/>
  <c r="K211" i="2" s="1"/>
  <c r="J211" i="2" l="1"/>
  <c r="L211" i="2" s="1"/>
  <c r="N212" i="2" s="1"/>
  <c r="J212" i="2" s="1"/>
  <c r="K212" i="2" l="1"/>
  <c r="L212" i="2" s="1"/>
  <c r="N213" i="2" s="1"/>
  <c r="K213" i="2" l="1"/>
  <c r="J213" i="2"/>
  <c r="L213" i="2" l="1"/>
  <c r="N214" i="2" s="1"/>
  <c r="K214" i="2" s="1"/>
  <c r="J214" i="2" l="1"/>
  <c r="L214" i="2" s="1"/>
  <c r="N215" i="2" s="1"/>
  <c r="K215" i="2" s="1"/>
  <c r="J215" i="2" l="1"/>
  <c r="L215" i="2" s="1"/>
  <c r="N216" i="2" s="1"/>
  <c r="J216" i="2" s="1"/>
  <c r="K216" i="2" l="1"/>
  <c r="L216" i="2" s="1"/>
  <c r="N217" i="2" s="1"/>
  <c r="K217" i="2" s="1"/>
  <c r="J217" i="2" l="1"/>
  <c r="L217" i="2" s="1"/>
  <c r="N218" i="2" s="1"/>
  <c r="K218" i="2" s="1"/>
  <c r="J218" i="2" l="1"/>
  <c r="L218" i="2" s="1"/>
  <c r="N219" i="2" s="1"/>
  <c r="E30" i="7" l="1"/>
  <c r="J219" i="2"/>
  <c r="K219" i="2"/>
  <c r="C30" i="7" s="1"/>
  <c r="L219" i="2" l="1"/>
  <c r="B30" i="7"/>
  <c r="P30" i="7" l="1"/>
  <c r="Q30" i="7" s="1"/>
  <c r="V30" i="7" s="1"/>
  <c r="R30" i="7"/>
  <c r="S30" i="7" s="1"/>
  <c r="G30" i="7"/>
  <c r="N220" i="2"/>
  <c r="D30" i="7"/>
  <c r="J220" i="2" l="1"/>
  <c r="K220" i="2"/>
  <c r="L220" i="2" l="1"/>
  <c r="N221" i="2" s="1"/>
  <c r="K221" i="2" l="1"/>
  <c r="J221" i="2"/>
  <c r="L221" i="2" l="1"/>
  <c r="N222" i="2" s="1"/>
  <c r="J222" i="2" s="1"/>
  <c r="K222" i="2" l="1"/>
  <c r="L222" i="2" s="1"/>
  <c r="N223" i="2" s="1"/>
  <c r="J223" i="2" l="1"/>
  <c r="K223" i="2"/>
  <c r="L223" i="2" l="1"/>
  <c r="N224" i="2" l="1"/>
  <c r="K224" i="2" l="1"/>
  <c r="J224" i="2"/>
  <c r="L224" i="2" l="1"/>
  <c r="N225" i="2" l="1"/>
  <c r="J225" i="2" l="1"/>
  <c r="K225" i="2"/>
  <c r="L225" i="2" l="1"/>
  <c r="N226" i="2" s="1"/>
  <c r="J226" i="2" l="1"/>
  <c r="K226" i="2"/>
  <c r="L226" i="2" l="1"/>
  <c r="N227" i="2" s="1"/>
  <c r="J227" i="2" l="1"/>
  <c r="K227" i="2"/>
  <c r="L227" i="2" l="1"/>
  <c r="N228" i="2" s="1"/>
  <c r="K228" i="2" l="1"/>
  <c r="J228" i="2"/>
  <c r="L228" i="2" l="1"/>
  <c r="N229" i="2" s="1"/>
  <c r="J229" i="2" s="1"/>
  <c r="K229" i="2" l="1"/>
  <c r="L229" i="2" s="1"/>
  <c r="N230" i="2" s="1"/>
  <c r="J230" i="2" l="1"/>
  <c r="K230" i="2"/>
  <c r="L230" i="2" l="1"/>
  <c r="N231" i="2" s="1"/>
  <c r="J231" i="2" l="1"/>
  <c r="K231" i="2"/>
  <c r="C31" i="7" s="1"/>
  <c r="E31" i="7"/>
  <c r="L231" i="2" l="1"/>
  <c r="B31" i="7"/>
  <c r="P31" i="7" l="1"/>
  <c r="Q31" i="7" s="1"/>
  <c r="V31" i="7" s="1"/>
  <c r="G31" i="7"/>
  <c r="R31" i="7"/>
  <c r="S31" i="7" s="1"/>
  <c r="D31" i="7"/>
  <c r="N232" i="2"/>
  <c r="J232" i="2" l="1"/>
  <c r="K232" i="2"/>
  <c r="L232" i="2" l="1"/>
  <c r="N233" i="2" l="1"/>
  <c r="J233" i="2" l="1"/>
  <c r="K233" i="2"/>
  <c r="L233" i="2" l="1"/>
  <c r="N234" i="2" s="1"/>
  <c r="K234" i="2" l="1"/>
  <c r="J234" i="2"/>
  <c r="L234" i="2" l="1"/>
  <c r="N235" i="2" l="1"/>
  <c r="K235" i="2" l="1"/>
  <c r="J235" i="2"/>
  <c r="L235" i="2" l="1"/>
  <c r="N236" i="2" s="1"/>
  <c r="K236" i="2" l="1"/>
  <c r="J236" i="2"/>
  <c r="L236" i="2" l="1"/>
  <c r="N237" i="2" s="1"/>
  <c r="K237" i="2" s="1"/>
  <c r="J237" i="2" l="1"/>
  <c r="L237" i="2" s="1"/>
  <c r="N238" i="2" s="1"/>
  <c r="J238" i="2" s="1"/>
  <c r="K238" i="2" l="1"/>
  <c r="L238" i="2" s="1"/>
  <c r="N239" i="2" s="1"/>
  <c r="J239" i="2" s="1"/>
  <c r="K239" i="2" l="1"/>
  <c r="L239" i="2" s="1"/>
  <c r="N240" i="2" s="1"/>
  <c r="K240" i="2" s="1"/>
  <c r="J240" i="2" l="1"/>
  <c r="L240" i="2" s="1"/>
  <c r="N241" i="2" s="1"/>
  <c r="J241" i="2" s="1"/>
  <c r="K241" i="2" l="1"/>
  <c r="L241" i="2" s="1"/>
  <c r="N242" i="2" s="1"/>
  <c r="K242" i="2" l="1"/>
  <c r="J242" i="2"/>
  <c r="L242" i="2" l="1"/>
  <c r="N243" i="2" s="1"/>
  <c r="E32" i="7" s="1"/>
  <c r="J243" i="2" l="1"/>
  <c r="K243" i="2"/>
  <c r="C32" i="7" s="1"/>
  <c r="B32" i="7"/>
  <c r="L243" i="2" l="1"/>
  <c r="P32" i="7"/>
  <c r="Q32" i="7" s="1"/>
  <c r="V32" i="7" s="1"/>
  <c r="R32" i="7"/>
  <c r="S32" i="7" s="1"/>
  <c r="G32" i="7"/>
  <c r="D32" i="7"/>
  <c r="N244" i="2"/>
  <c r="J244" i="2" l="1"/>
  <c r="K244" i="2"/>
  <c r="L244" i="2" l="1"/>
  <c r="N245" i="2" s="1"/>
  <c r="K245" i="2" l="1"/>
  <c r="J245" i="2"/>
  <c r="L245" i="2" l="1"/>
  <c r="N246" i="2" l="1"/>
  <c r="J246" i="2" l="1"/>
  <c r="K246" i="2"/>
  <c r="L246" i="2" l="1"/>
  <c r="N247" i="2" l="1"/>
  <c r="K247" i="2" l="1"/>
  <c r="J247" i="2"/>
  <c r="L247" i="2" l="1"/>
  <c r="N248" i="2" l="1"/>
  <c r="K248" i="2" l="1"/>
  <c r="J248" i="2"/>
  <c r="L248" i="2" l="1"/>
  <c r="N249" i="2" l="1"/>
  <c r="J249" i="2" l="1"/>
  <c r="K249" i="2"/>
  <c r="L249" i="2" l="1"/>
  <c r="N250" i="2" l="1"/>
  <c r="K250" i="2" l="1"/>
  <c r="J250" i="2"/>
  <c r="L250" i="2" l="1"/>
  <c r="N251" i="2" s="1"/>
  <c r="K251" i="2" s="1"/>
  <c r="J251" i="2" l="1"/>
  <c r="L251" i="2" s="1"/>
  <c r="N252" i="2" s="1"/>
  <c r="J252" i="2" s="1"/>
  <c r="K252" i="2" l="1"/>
  <c r="L252" i="2" s="1"/>
  <c r="N253" i="2" s="1"/>
  <c r="J253" i="2" s="1"/>
  <c r="K253" i="2" l="1"/>
  <c r="L253" i="2" s="1"/>
  <c r="N254" i="2" s="1"/>
  <c r="J254" i="2" l="1"/>
  <c r="K254" i="2"/>
  <c r="L254" i="2" l="1"/>
  <c r="N255" i="2" s="1"/>
  <c r="K255" i="2" l="1"/>
  <c r="C33" i="7" s="1"/>
  <c r="E33" i="7"/>
  <c r="J255" i="2"/>
  <c r="L255" i="2" l="1"/>
  <c r="B33" i="7"/>
  <c r="G33" i="7" l="1"/>
  <c r="P33" i="7"/>
  <c r="Q33" i="7" s="1"/>
  <c r="V33" i="7" s="1"/>
  <c r="R33" i="7"/>
  <c r="S33" i="7" s="1"/>
  <c r="D33" i="7"/>
  <c r="N256" i="2"/>
  <c r="J256" i="2" l="1"/>
  <c r="K256" i="2"/>
  <c r="L256" i="2" l="1"/>
  <c r="N257" i="2" s="1"/>
  <c r="J257" i="2" l="1"/>
  <c r="K257" i="2"/>
  <c r="L257" i="2" l="1"/>
  <c r="N258" i="2" s="1"/>
  <c r="J258" i="2" s="1"/>
  <c r="K258" i="2" l="1"/>
  <c r="L258" i="2" s="1"/>
  <c r="N259" i="2" s="1"/>
  <c r="K259" i="2" s="1"/>
  <c r="J259" i="2" l="1"/>
  <c r="L259" i="2" s="1"/>
  <c r="N260" i="2" l="1"/>
  <c r="J260" i="2" l="1"/>
  <c r="K260" i="2"/>
  <c r="L260" i="2" l="1"/>
  <c r="N261" i="2" l="1"/>
  <c r="K261" i="2" l="1"/>
  <c r="J261" i="2"/>
  <c r="L261" i="2" l="1"/>
  <c r="N262" i="2" l="1"/>
  <c r="J262" i="2" l="1"/>
  <c r="K262" i="2"/>
  <c r="L262" i="2" l="1"/>
  <c r="N263" i="2" s="1"/>
  <c r="K263" i="2" s="1"/>
  <c r="J263" i="2" l="1"/>
  <c r="L263" i="2" s="1"/>
  <c r="N264" i="2" s="1"/>
  <c r="J264" i="2" s="1"/>
  <c r="K264" i="2" l="1"/>
  <c r="L264" i="2" s="1"/>
  <c r="N265" i="2" s="1"/>
  <c r="K265" i="2" l="1"/>
  <c r="J265" i="2"/>
  <c r="L265" i="2" l="1"/>
  <c r="N266" i="2" s="1"/>
  <c r="K266" i="2" s="1"/>
  <c r="J266" i="2" l="1"/>
  <c r="L266" i="2" s="1"/>
  <c r="N267" i="2" s="1"/>
  <c r="K267" i="2" s="1"/>
  <c r="C34" i="7" s="1"/>
  <c r="J267" i="2" l="1"/>
  <c r="L267" i="2" s="1"/>
  <c r="E34" i="7"/>
  <c r="B34" i="7"/>
  <c r="R34" i="7" l="1"/>
  <c r="S34" i="7" s="1"/>
  <c r="P34" i="7"/>
  <c r="Q34" i="7" s="1"/>
  <c r="V34" i="7" s="1"/>
  <c r="G34" i="7"/>
  <c r="D34" i="7"/>
  <c r="N268" i="2"/>
  <c r="K268" i="2" l="1"/>
  <c r="J268" i="2"/>
  <c r="L268" i="2" l="1"/>
  <c r="N269" i="2" s="1"/>
  <c r="K269" i="2" s="1"/>
  <c r="J269" i="2" l="1"/>
  <c r="L269" i="2" s="1"/>
  <c r="N270" i="2" s="1"/>
  <c r="K270" i="2" s="1"/>
  <c r="J270" i="2" l="1"/>
  <c r="L270" i="2" s="1"/>
  <c r="N271" i="2" s="1"/>
  <c r="K271" i="2" s="1"/>
  <c r="J271" i="2" l="1"/>
  <c r="L271" i="2" s="1"/>
  <c r="N272" i="2" s="1"/>
  <c r="K272" i="2" s="1"/>
  <c r="J272" i="2" l="1"/>
  <c r="L272" i="2" s="1"/>
  <c r="N273" i="2" s="1"/>
  <c r="J273" i="2" l="1"/>
  <c r="K273" i="2"/>
  <c r="L273" i="2" l="1"/>
  <c r="N274" i="2" s="1"/>
  <c r="K274" i="2" l="1"/>
  <c r="J274" i="2"/>
  <c r="L274" i="2" l="1"/>
  <c r="N275" i="2" l="1"/>
  <c r="J275" i="2" l="1"/>
  <c r="K275" i="2"/>
  <c r="L275" i="2" l="1"/>
  <c r="N276" i="2" l="1"/>
  <c r="K276" i="2" l="1"/>
  <c r="J276" i="2"/>
  <c r="L276" i="2" l="1"/>
  <c r="N277" i="2" l="1"/>
  <c r="J277" i="2" l="1"/>
  <c r="K277" i="2"/>
  <c r="L277" i="2" l="1"/>
  <c r="N278" i="2" l="1"/>
  <c r="J278" i="2" l="1"/>
  <c r="K278" i="2"/>
  <c r="L278" i="2" l="1"/>
  <c r="N279" i="2" l="1"/>
  <c r="E35" i="7" l="1"/>
  <c r="K279" i="2"/>
  <c r="C35" i="7" s="1"/>
  <c r="J279" i="2"/>
  <c r="L279" i="2" l="1"/>
  <c r="B35" i="7"/>
  <c r="R35" i="7" l="1"/>
  <c r="S35" i="7" s="1"/>
  <c r="P35" i="7"/>
  <c r="Q35" i="7" s="1"/>
  <c r="V35" i="7" s="1"/>
  <c r="G35" i="7"/>
  <c r="D35" i="7"/>
  <c r="N280" i="2"/>
  <c r="J280" i="2" l="1"/>
  <c r="K280" i="2"/>
  <c r="L280" i="2" l="1"/>
  <c r="N281" i="2" s="1"/>
  <c r="K281" i="2" l="1"/>
  <c r="J281" i="2"/>
  <c r="L281" i="2" l="1"/>
  <c r="N282" i="2" s="1"/>
  <c r="J282" i="2" s="1"/>
  <c r="K282" i="2" l="1"/>
  <c r="L282" i="2" s="1"/>
  <c r="N283" i="2" l="1"/>
  <c r="K283" i="2" l="1"/>
  <c r="J283" i="2"/>
  <c r="L283" i="2" l="1"/>
  <c r="N284" i="2" l="1"/>
  <c r="K284" i="2" l="1"/>
  <c r="J284" i="2"/>
  <c r="L284" i="2" l="1"/>
  <c r="N285" i="2" l="1"/>
  <c r="K285" i="2" l="1"/>
  <c r="J285" i="2"/>
  <c r="L285" i="2" l="1"/>
  <c r="N286" i="2" l="1"/>
  <c r="J286" i="2" l="1"/>
  <c r="K286" i="2"/>
  <c r="L286" i="2" l="1"/>
  <c r="N287" i="2" l="1"/>
  <c r="J287" i="2" l="1"/>
  <c r="K287" i="2"/>
  <c r="L287" i="2" l="1"/>
  <c r="N288" i="2" s="1"/>
  <c r="K288" i="2" s="1"/>
  <c r="J288" i="2" l="1"/>
  <c r="L288" i="2" s="1"/>
  <c r="N289" i="2" s="1"/>
  <c r="K289" i="2" s="1"/>
  <c r="J289" i="2" l="1"/>
  <c r="L289" i="2" s="1"/>
  <c r="N290" i="2" s="1"/>
  <c r="J290" i="2" l="1"/>
  <c r="K290" i="2"/>
  <c r="L290" i="2" l="1"/>
  <c r="N291" i="2" s="1"/>
  <c r="E36" i="7" l="1"/>
  <c r="J291" i="2"/>
  <c r="K291" i="2"/>
  <c r="C36" i="7" s="1"/>
  <c r="L291" i="2" l="1"/>
  <c r="B36" i="7"/>
  <c r="R36" i="7" l="1"/>
  <c r="S36" i="7" s="1"/>
  <c r="P36" i="7"/>
  <c r="Q36" i="7" s="1"/>
  <c r="V36" i="7" s="1"/>
  <c r="G36" i="7"/>
  <c r="D36" i="7"/>
  <c r="N292" i="2"/>
  <c r="J292" i="2" l="1"/>
  <c r="K292" i="2"/>
  <c r="L292" i="2" l="1"/>
  <c r="N293" i="2" l="1"/>
  <c r="J293" i="2" l="1"/>
  <c r="K293" i="2"/>
  <c r="L293" i="2" l="1"/>
  <c r="N294" i="2" l="1"/>
  <c r="K294" i="2" l="1"/>
  <c r="J294" i="2"/>
  <c r="L294" i="2" l="1"/>
  <c r="N295" i="2" l="1"/>
  <c r="J295" i="2" l="1"/>
  <c r="K295" i="2"/>
  <c r="L295" i="2" l="1"/>
  <c r="N296" i="2" l="1"/>
  <c r="J296" i="2" l="1"/>
  <c r="K296" i="2"/>
  <c r="L296" i="2" l="1"/>
  <c r="N297" i="2" l="1"/>
  <c r="J297" i="2" l="1"/>
  <c r="K297" i="2"/>
  <c r="L297" i="2" l="1"/>
  <c r="N298" i="2" s="1"/>
  <c r="J298" i="2" s="1"/>
  <c r="K298" i="2" l="1"/>
  <c r="L298" i="2" s="1"/>
  <c r="N299" i="2" l="1"/>
  <c r="J299" i="2" l="1"/>
  <c r="K299" i="2"/>
  <c r="L299" i="2" l="1"/>
  <c r="N300" i="2" l="1"/>
  <c r="K300" i="2" l="1"/>
  <c r="J300" i="2"/>
  <c r="L300" i="2" l="1"/>
  <c r="N301" i="2" l="1"/>
  <c r="K301" i="2" l="1"/>
  <c r="J301" i="2"/>
  <c r="L301" i="2" l="1"/>
  <c r="N302" i="2" l="1"/>
  <c r="K302" i="2" l="1"/>
  <c r="J302" i="2"/>
  <c r="L302" i="2" l="1"/>
  <c r="N303" i="2" l="1"/>
  <c r="J303" i="2" l="1"/>
  <c r="K303" i="2"/>
  <c r="C37" i="7" s="1"/>
  <c r="E37" i="7"/>
  <c r="L303" i="2" l="1"/>
  <c r="B37" i="7"/>
  <c r="G37" i="7" l="1"/>
  <c r="R37" i="7"/>
  <c r="S37" i="7" s="1"/>
  <c r="P37" i="7"/>
  <c r="Q37" i="7" s="1"/>
  <c r="V37" i="7" s="1"/>
  <c r="D37" i="7"/>
  <c r="N304" i="2"/>
  <c r="J304" i="2" l="1"/>
  <c r="K304" i="2"/>
  <c r="L304" i="2" l="1"/>
  <c r="N305" i="2" l="1"/>
  <c r="J305" i="2" l="1"/>
  <c r="K305" i="2"/>
  <c r="L305" i="2" l="1"/>
  <c r="N306" i="2" l="1"/>
  <c r="J306" i="2" l="1"/>
  <c r="K306" i="2"/>
  <c r="L306" i="2" l="1"/>
  <c r="N307" i="2" l="1"/>
  <c r="J307" i="2" l="1"/>
  <c r="K307" i="2"/>
  <c r="L307" i="2" l="1"/>
  <c r="N308" i="2" l="1"/>
  <c r="K308" i="2" l="1"/>
  <c r="J308" i="2"/>
  <c r="L308" i="2" l="1"/>
  <c r="N309" i="2" l="1"/>
  <c r="K309" i="2" l="1"/>
  <c r="J309" i="2"/>
  <c r="L309" i="2" l="1"/>
  <c r="N310" i="2" l="1"/>
  <c r="J310" i="2" l="1"/>
  <c r="K310" i="2"/>
  <c r="L310" i="2" l="1"/>
  <c r="N311" i="2" l="1"/>
  <c r="K311" i="2" l="1"/>
  <c r="J311" i="2"/>
  <c r="L311" i="2" l="1"/>
  <c r="N312" i="2" l="1"/>
  <c r="J312" i="2" l="1"/>
  <c r="K312" i="2"/>
  <c r="L312" i="2" l="1"/>
  <c r="N313" i="2" l="1"/>
  <c r="K313" i="2" l="1"/>
  <c r="J313" i="2"/>
  <c r="L313" i="2" l="1"/>
  <c r="N314" i="2" l="1"/>
  <c r="K314" i="2" l="1"/>
  <c r="J314" i="2"/>
  <c r="L314" i="2" l="1"/>
  <c r="N315" i="2" s="1"/>
  <c r="J315" i="2" s="1"/>
  <c r="K315" i="2" l="1"/>
  <c r="C38" i="7" s="1"/>
  <c r="E38" i="7"/>
  <c r="B38" i="7"/>
  <c r="L315" i="2" l="1"/>
  <c r="P38" i="7"/>
  <c r="Q38" i="7" s="1"/>
  <c r="V38" i="7" s="1"/>
  <c r="G38" i="7"/>
  <c r="R38" i="7"/>
  <c r="S38" i="7" s="1"/>
  <c r="D38" i="7"/>
  <c r="N316" i="2"/>
  <c r="J316" i="2" l="1"/>
  <c r="K316" i="2"/>
  <c r="L316" i="2" l="1"/>
  <c r="N317" i="2" s="1"/>
  <c r="J317" i="2" s="1"/>
  <c r="K317" i="2" l="1"/>
  <c r="L317" i="2" s="1"/>
  <c r="N318" i="2" s="1"/>
  <c r="J318" i="2" l="1"/>
  <c r="K318" i="2"/>
  <c r="L318" i="2" l="1"/>
  <c r="N319" i="2" s="1"/>
  <c r="J319" i="2" l="1"/>
  <c r="K319" i="2"/>
  <c r="L319" i="2" l="1"/>
  <c r="N320" i="2" s="1"/>
  <c r="J320" i="2" l="1"/>
  <c r="K320" i="2"/>
  <c r="L320" i="2" l="1"/>
  <c r="N321" i="2" s="1"/>
  <c r="K321" i="2" l="1"/>
  <c r="J321" i="2"/>
  <c r="L321" i="2" s="1"/>
  <c r="N322" i="2" s="1"/>
  <c r="K322" i="2" l="1"/>
  <c r="J322" i="2"/>
  <c r="L322" i="2" l="1"/>
  <c r="N323" i="2" s="1"/>
  <c r="K323" i="2" s="1"/>
  <c r="J323" i="2" l="1"/>
  <c r="L323" i="2" s="1"/>
  <c r="N324" i="2" s="1"/>
  <c r="J324" i="2" s="1"/>
  <c r="K324" i="2" l="1"/>
  <c r="L324" i="2" s="1"/>
  <c r="N325" i="2" s="1"/>
  <c r="K325" i="2" l="1"/>
  <c r="J325" i="2"/>
  <c r="L325" i="2" l="1"/>
  <c r="N326" i="2" s="1"/>
  <c r="J326" i="2" s="1"/>
  <c r="K326" i="2" l="1"/>
  <c r="L326" i="2" s="1"/>
  <c r="N327" i="2" s="1"/>
  <c r="K327" i="2" s="1"/>
  <c r="C39" i="7" s="1"/>
  <c r="J327" i="2" l="1"/>
  <c r="L327" i="2" s="1"/>
  <c r="E39" i="7"/>
  <c r="B39" i="7"/>
  <c r="R39" i="7" l="1"/>
  <c r="S39" i="7" s="1"/>
  <c r="G39" i="7"/>
  <c r="P39" i="7"/>
  <c r="Q39" i="7" s="1"/>
  <c r="V39" i="7" s="1"/>
  <c r="D39" i="7"/>
  <c r="N328" i="2"/>
  <c r="K328" i="2" l="1"/>
  <c r="J328" i="2"/>
  <c r="L328" i="2" s="1"/>
  <c r="N329" i="2" s="1"/>
  <c r="K329" i="2" l="1"/>
  <c r="J329" i="2"/>
  <c r="L329" i="2" l="1"/>
  <c r="N330" i="2" s="1"/>
  <c r="J330" i="2" s="1"/>
  <c r="K330" i="2" l="1"/>
  <c r="L330" i="2" s="1"/>
  <c r="N331" i="2" s="1"/>
  <c r="K331" i="2" l="1"/>
  <c r="J331" i="2"/>
  <c r="L331" i="2" s="1"/>
  <c r="N332" i="2" s="1"/>
  <c r="K332" i="2" s="1"/>
  <c r="J332" i="2" l="1"/>
  <c r="L332" i="2" s="1"/>
  <c r="N333" i="2" s="1"/>
  <c r="K333" i="2" l="1"/>
  <c r="J333" i="2"/>
  <c r="L333" i="2" s="1"/>
  <c r="N334" i="2" s="1"/>
  <c r="K334" i="2" s="1"/>
  <c r="J334" i="2" l="1"/>
  <c r="L334" i="2" s="1"/>
  <c r="N335" i="2" s="1"/>
  <c r="J335" i="2" s="1"/>
  <c r="K335" i="2" l="1"/>
  <c r="L335" i="2" s="1"/>
  <c r="N336" i="2" s="1"/>
  <c r="J336" i="2" l="1"/>
  <c r="K336" i="2"/>
  <c r="L336" i="2" l="1"/>
  <c r="N337" i="2" s="1"/>
  <c r="K337" i="2" s="1"/>
  <c r="J337" i="2" l="1"/>
  <c r="L337" i="2" s="1"/>
  <c r="N338" i="2" s="1"/>
  <c r="J338" i="2" s="1"/>
  <c r="K338" i="2" l="1"/>
  <c r="L338" i="2" s="1"/>
  <c r="N339" i="2" s="1"/>
  <c r="K339" i="2" l="1"/>
  <c r="C40" i="7" s="1"/>
  <c r="E40" i="7"/>
  <c r="J339" i="2"/>
  <c r="L339" i="2" l="1"/>
  <c r="B40" i="7"/>
  <c r="R40" i="7" l="1"/>
  <c r="S40" i="7" s="1"/>
  <c r="G40" i="7"/>
  <c r="P40" i="7"/>
  <c r="Q40" i="7" s="1"/>
  <c r="V40" i="7" s="1"/>
  <c r="N340" i="2"/>
  <c r="D40" i="7"/>
  <c r="K340" i="2" l="1"/>
  <c r="J340" i="2"/>
  <c r="L340" i="2" s="1"/>
  <c r="N341" i="2" s="1"/>
  <c r="K341" i="2" s="1"/>
  <c r="J341" i="2" l="1"/>
  <c r="L341" i="2" s="1"/>
  <c r="N342" i="2" s="1"/>
  <c r="J342" i="2" s="1"/>
  <c r="K342" i="2" l="1"/>
  <c r="L342" i="2" s="1"/>
  <c r="N343" i="2" s="1"/>
  <c r="K343" i="2" l="1"/>
  <c r="J343" i="2"/>
  <c r="L343" i="2" l="1"/>
  <c r="N344" i="2" s="1"/>
  <c r="J344" i="2" s="1"/>
  <c r="K344" i="2" l="1"/>
  <c r="L344" i="2" s="1"/>
  <c r="N345" i="2" s="1"/>
  <c r="J345" i="2" s="1"/>
  <c r="K345" i="2" l="1"/>
  <c r="L345" i="2" s="1"/>
  <c r="N346" i="2" s="1"/>
  <c r="K346" i="2" l="1"/>
  <c r="J346" i="2"/>
  <c r="L346" i="2" l="1"/>
  <c r="N347" i="2" s="1"/>
  <c r="J347" i="2" s="1"/>
  <c r="K347" i="2" l="1"/>
  <c r="L347" i="2" s="1"/>
  <c r="N348" i="2" s="1"/>
  <c r="K348" i="2" s="1"/>
  <c r="J348" i="2" l="1"/>
  <c r="L348" i="2" s="1"/>
  <c r="N349" i="2" s="1"/>
  <c r="J349" i="2" s="1"/>
  <c r="K349" i="2" l="1"/>
  <c r="L349" i="2" s="1"/>
  <c r="N350" i="2" s="1"/>
  <c r="K350" i="2" s="1"/>
  <c r="J350" i="2" l="1"/>
  <c r="L350" i="2" s="1"/>
  <c r="N351" i="2" s="1"/>
  <c r="E41" i="7" s="1"/>
  <c r="K351" i="2" l="1"/>
  <c r="C41" i="7" s="1"/>
  <c r="J351" i="2"/>
  <c r="B41" i="7" s="1"/>
  <c r="L351" i="2" l="1"/>
  <c r="N352" i="2" s="1"/>
  <c r="P41" i="7"/>
  <c r="Q41" i="7" s="1"/>
  <c r="V41" i="7" s="1"/>
  <c r="R41" i="7"/>
  <c r="S41" i="7" s="1"/>
  <c r="G41" i="7"/>
  <c r="D41" i="7"/>
  <c r="J352" i="2" l="1"/>
  <c r="K352" i="2"/>
  <c r="L352" i="2" l="1"/>
  <c r="N353" i="2" s="1"/>
  <c r="K353" i="2" s="1"/>
  <c r="J353" i="2" l="1"/>
  <c r="L353" i="2" s="1"/>
  <c r="N354" i="2" s="1"/>
  <c r="J354" i="2" l="1"/>
  <c r="K354" i="2"/>
  <c r="L354" i="2" l="1"/>
  <c r="N355" i="2" s="1"/>
  <c r="K355" i="2" s="1"/>
  <c r="J355" i="2" l="1"/>
  <c r="L355" i="2" s="1"/>
  <c r="N356" i="2" s="1"/>
  <c r="J356" i="2" l="1"/>
  <c r="K356" i="2"/>
  <c r="L356" i="2" l="1"/>
  <c r="N357" i="2" s="1"/>
  <c r="K357" i="2" s="1"/>
  <c r="J357" i="2" l="1"/>
  <c r="L357" i="2" s="1"/>
  <c r="N358" i="2" s="1"/>
  <c r="J358" i="2" s="1"/>
  <c r="K358" i="2" l="1"/>
  <c r="L358" i="2" s="1"/>
  <c r="N359" i="2" s="1"/>
  <c r="J359" i="2" s="1"/>
  <c r="K359" i="2" l="1"/>
  <c r="L359" i="2" s="1"/>
  <c r="N360" i="2" s="1"/>
  <c r="J360" i="2" l="1"/>
  <c r="K360" i="2"/>
  <c r="L360" i="2" l="1"/>
  <c r="N361" i="2" s="1"/>
  <c r="K361" i="2" s="1"/>
  <c r="J361" i="2" l="1"/>
  <c r="L361" i="2" s="1"/>
  <c r="N362" i="2" s="1"/>
  <c r="K362" i="2" s="1"/>
  <c r="J362" i="2" l="1"/>
  <c r="L362" i="2" s="1"/>
  <c r="N363" i="2" s="1"/>
  <c r="K363" i="2" s="1"/>
  <c r="K364" i="2"/>
  <c r="C42" i="7"/>
  <c r="E42" i="7" l="1"/>
  <c r="J363" i="2"/>
  <c r="L363" i="2" l="1"/>
  <c r="J364" i="2"/>
  <c r="B42" i="7"/>
  <c r="R42" i="7" l="1"/>
  <c r="S42" i="7" s="1"/>
  <c r="P42" i="7"/>
  <c r="Q42" i="7" s="1"/>
  <c r="V42" i="7" s="1"/>
  <c r="G42" i="7"/>
  <c r="D42" i="7"/>
  <c r="L36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 McCue</author>
  </authors>
  <commentList>
    <comment ref="A3" authorId="0" shapeId="0" xr:uid="{5B9DBE8F-93E0-4D5C-AAD7-DCA6E48AAD97}">
      <text>
        <r>
          <rPr>
            <b/>
            <sz val="9"/>
            <color indexed="81"/>
            <rFont val="Tahoma"/>
            <family val="2"/>
          </rPr>
          <t>Typically 10, 15, or 30</t>
        </r>
      </text>
    </comment>
    <comment ref="A4" authorId="0" shapeId="0" xr:uid="{51B57AB9-2C12-4AEA-A004-FF8CC1CFCCB2}">
      <text>
        <r>
          <rPr>
            <b/>
            <sz val="9"/>
            <color indexed="81"/>
            <rFont val="Tahoma"/>
            <family val="2"/>
          </rPr>
          <t>Conventional payment plans are monthly, 12 payments per year</t>
        </r>
      </text>
    </comment>
    <comment ref="A5" authorId="0" shapeId="0" xr:uid="{99B9AE72-DC00-48F5-881E-1A6180273C72}">
      <text>
        <r>
          <rPr>
            <b/>
            <sz val="9"/>
            <color indexed="81"/>
            <rFont val="Tahoma"/>
            <family val="2"/>
          </rPr>
          <t>Current base interest rate offered by lender (NOT APR)</t>
        </r>
      </text>
    </comment>
    <comment ref="A6" authorId="0" shapeId="0" xr:uid="{BB94CA02-A593-4DCB-8B86-3A7265CA7A5A}">
      <text>
        <r>
          <rPr>
            <b/>
            <sz val="9"/>
            <color indexed="81"/>
            <rFont val="Tahoma"/>
            <family val="2"/>
          </rPr>
          <t>Include down payment assistance here</t>
        </r>
      </text>
    </comment>
    <comment ref="A7" authorId="0" shapeId="0" xr:uid="{BDAD6FD9-473E-4883-83A3-74EED8B5F229}">
      <text>
        <r>
          <rPr>
            <b/>
            <sz val="9"/>
            <color indexed="81"/>
            <rFont val="Tahoma"/>
            <family val="2"/>
          </rPr>
          <t>If closing costs will be part of loan value, set this to 0 and estimate closing costs in purchase price</t>
        </r>
      </text>
    </comment>
    <comment ref="D10" authorId="0" shapeId="0" xr:uid="{A5208DF8-2D1B-47AF-8EBB-FBEC92E0E306}">
      <text>
        <r>
          <rPr>
            <b/>
            <sz val="9"/>
            <color indexed="81"/>
            <rFont val="Tahoma"/>
            <family val="2"/>
          </rPr>
          <t xml:space="preserve">Debt to Income Ratio
</t>
        </r>
      </text>
    </comment>
    <comment ref="D17" authorId="0" shapeId="0" xr:uid="{D5544CA1-2F62-40E5-B3AB-D0EC5D5D3042}">
      <text>
        <r>
          <rPr>
            <b/>
            <sz val="9"/>
            <color indexed="81"/>
            <rFont val="Tahoma"/>
            <family val="2"/>
          </rPr>
          <t>See "Potential Profit Loss" tab for savings beyond 10 years</t>
        </r>
      </text>
    </comment>
    <comment ref="A28" authorId="0" shapeId="0" xr:uid="{3459F55B-2CAA-41EF-A18B-608FA439A827}">
      <text>
        <r>
          <rPr>
            <b/>
            <sz val="9"/>
            <color indexed="81"/>
            <rFont val="Tahoma"/>
            <family val="2"/>
          </rPr>
          <t>Average Appreciation is 3-5%</t>
        </r>
      </text>
    </comment>
    <comment ref="A34" authorId="0" shapeId="0" xr:uid="{AD4DAD31-015A-4E75-9441-F366E38219A3}">
      <text>
        <r>
          <rPr>
            <b/>
            <sz val="9"/>
            <color indexed="81"/>
            <rFont val="Tahoma"/>
            <family val="2"/>
          </rPr>
          <t>Include all utilities besides internet here (might break this down into multiple categories in a future version)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<sst xmlns="http://schemas.openxmlformats.org/spreadsheetml/2006/main" count="101" uniqueCount="78">
  <si>
    <t>Purchase Price</t>
  </si>
  <si>
    <t>Closing Cost Percentage</t>
  </si>
  <si>
    <t>Closing Cost ($)</t>
  </si>
  <si>
    <t>Loan Amount</t>
  </si>
  <si>
    <t>Annual Interest Rate</t>
  </si>
  <si>
    <t>Number of Payments per Year</t>
  </si>
  <si>
    <t>Payment per Period</t>
  </si>
  <si>
    <t>Sum of Payments</t>
  </si>
  <si>
    <t>Life of Loan (in years)</t>
  </si>
  <si>
    <t>Total Number of Payments</t>
  </si>
  <si>
    <t>Payment No.</t>
  </si>
  <si>
    <t>Payment Amount</t>
  </si>
  <si>
    <t>Interest</t>
  </si>
  <si>
    <t>Principal</t>
  </si>
  <si>
    <t>Extra Payment</t>
  </si>
  <si>
    <t>Loan</t>
  </si>
  <si>
    <t>Totals:</t>
  </si>
  <si>
    <t>Down Payment</t>
  </si>
  <si>
    <t>Interest Cost</t>
  </si>
  <si>
    <t>Mortgage Inputs</t>
  </si>
  <si>
    <t>Outputs</t>
  </si>
  <si>
    <t>Cost of Ownership Outputs</t>
  </si>
  <si>
    <t>Total Cost Per Month</t>
  </si>
  <si>
    <t>Electricity (Monthly)</t>
  </si>
  <si>
    <t>Gas (Monthly)</t>
  </si>
  <si>
    <t>Water (Monthly)</t>
  </si>
  <si>
    <t>Garbage (Monthly)</t>
  </si>
  <si>
    <t>Snow Removal (Monthly)</t>
  </si>
  <si>
    <t>Internet (Monthly)</t>
  </si>
  <si>
    <t>Home Insurance (Annual)</t>
  </si>
  <si>
    <t>Property Taxes (Annual)</t>
  </si>
  <si>
    <t>1st Borrower Monthly Income</t>
  </si>
  <si>
    <t>1st Borrower Debts</t>
  </si>
  <si>
    <t>2nd Borrower Monthly Income</t>
  </si>
  <si>
    <t>2nd Borrower Debts</t>
  </si>
  <si>
    <t>1st Borrower D/I Ratio</t>
  </si>
  <si>
    <t>2nd Borrower D/I Ratio</t>
  </si>
  <si>
    <t>Total Payments</t>
  </si>
  <si>
    <t>Interest Paid</t>
  </si>
  <si>
    <t>Current Rent</t>
  </si>
  <si>
    <t>Secondary Costs</t>
  </si>
  <si>
    <t>Secondary Costs Of Ownership</t>
  </si>
  <si>
    <t>Primary Costs of Ownership</t>
  </si>
  <si>
    <t>Primary Costs of Renting</t>
  </si>
  <si>
    <t>Secondary Costs of Renting</t>
  </si>
  <si>
    <t>Rent Insurance (Monthly)</t>
  </si>
  <si>
    <t>Average Yearly Appreciation (%)</t>
  </si>
  <si>
    <t>Purchase Price ($)</t>
  </si>
  <si>
    <t>Loan Amount ($)</t>
  </si>
  <si>
    <t>Down Payment ($)</t>
  </si>
  <si>
    <t>Projected Sale Price ($)</t>
  </si>
  <si>
    <t>Breakeven Sale Price ($)</t>
  </si>
  <si>
    <t>Remaining Loan Value</t>
  </si>
  <si>
    <t>Average Total Cost</t>
  </si>
  <si>
    <t>Total Purchase Price ($)</t>
  </si>
  <si>
    <t>Out of Pocket Cost at Closing</t>
  </si>
  <si>
    <t>Out of Pocket Cost at Closing ($)</t>
  </si>
  <si>
    <t>Total Profit at Sale ($)</t>
  </si>
  <si>
    <t>Year</t>
  </si>
  <si>
    <t>Secondary Costs (Own)</t>
  </si>
  <si>
    <t>Ownership</t>
  </si>
  <si>
    <t>Renting</t>
  </si>
  <si>
    <t>Breakeven Sale Price (No Sec Cost)</t>
  </si>
  <si>
    <t>Total Profit at Sale (No Sec Cost)</t>
  </si>
  <si>
    <t>Home Value Appreciation</t>
  </si>
  <si>
    <t>Sale Analysis</t>
  </si>
  <si>
    <t>Total Savings</t>
  </si>
  <si>
    <t>Savings of Ownership Over Renting</t>
  </si>
  <si>
    <t>Sale of Home After x Years</t>
  </si>
  <si>
    <t>Utilities (Monthly)</t>
  </si>
  <si>
    <t>Secondary Cost Of Ownership Inputs</t>
  </si>
  <si>
    <t>Primary Costs of Renting Input</t>
  </si>
  <si>
    <t xml:space="preserve">Secondary Costs of Renting Input </t>
  </si>
  <si>
    <t>Home Value Appreciation Input</t>
  </si>
  <si>
    <t>Loan Eligibility Outputs (WIP)</t>
  </si>
  <si>
    <t>Loan Eligibility Inputs (WIP)</t>
  </si>
  <si>
    <t>Payment Schedule</t>
  </si>
  <si>
    <t xml:space="preserve">Calculated Secondary Cost of Ownership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</si>
</sst>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51">
    <xf numFmtId="0" fontId="0" fillId="0" borderId="0" xfId="0"/>
    <xf numFmtId="0" fontId="2" fillId="2" borderId="1" xfId="2"/>
    <xf numFmtId="44" fontId="2" fillId="2" borderId="1" xfId="1" applyFont="1" applyFill="1" applyBorder="1"/>
    <xf numFmtId="44" fontId="3" fillId="3" borderId="2" xfId="3" applyNumberFormat="1"/>
    <xf numFmtId="44" fontId="2" fillId="2" borderId="1" xfId="2" applyNumberFormat="1"/>
    <xf numFmtId="0" fontId="3" fillId="3" borderId="2" xfId="3"/>
    <xf numFmtId="8" fontId="3" fillId="3" borderId="2" xfId="3" applyNumberFormat="1"/>
    <xf numFmtId="0" fontId="0" fillId="0" borderId="0" xfId="0" applyFont="1" applyFill="1" applyBorder="1"/>
    <xf numFmtId="0" fontId="4" fillId="0" borderId="3" xfId="0" applyFont="1" applyBorder="1"/>
    <xf numFmtId="0" fontId="0" fillId="0" borderId="3" xfId="0" applyBorder="1"/>
    <xf numFmtId="0" fontId="0" fillId="0" borderId="3" xfId="0" applyFont="1" applyFill="1" applyBorder="1"/>
    <xf numFmtId="44" fontId="2" fillId="2" borderId="3" xfId="2" applyNumberFormat="1" applyBorder="1" applyAlignment="1">
      <alignment horizontal="center"/>
    </xf>
    <xf numFmtId="0" fontId="0" fillId="0" borderId="3" xfId="0" applyFont="1" applyBorder="1"/>
    <xf numFmtId="0" fontId="3" fillId="3" borderId="3" xfId="3" applyBorder="1" applyAlignment="1">
      <alignment horizontal="center"/>
    </xf>
    <xf numFmtId="44" fontId="2" fillId="2" borderId="3" xfId="1" applyFont="1" applyFill="1" applyBorder="1" applyAlignment="1">
      <alignment horizontal="center"/>
    </xf>
    <xf numFmtId="0" fontId="2" fillId="2" borderId="3" xfId="2" applyBorder="1" applyAlignment="1">
      <alignment horizontal="center"/>
    </xf>
    <xf numFmtId="9" fontId="2" fillId="2" borderId="3" xfId="2" applyNumberFormat="1" applyBorder="1" applyAlignment="1">
      <alignment horizontal="center"/>
    </xf>
    <xf numFmtId="44" fontId="3" fillId="3" borderId="3" xfId="3" applyNumberFormat="1" applyBorder="1" applyAlignment="1">
      <alignment horizontal="center"/>
    </xf>
    <xf numFmtId="8" fontId="3" fillId="3" borderId="3" xfId="3" applyNumberFormat="1" applyBorder="1" applyAlignment="1">
      <alignment horizontal="center"/>
    </xf>
    <xf numFmtId="44" fontId="2" fillId="2" borderId="3" xfId="1" applyFont="1" applyFill="1" applyBorder="1"/>
    <xf numFmtId="0" fontId="0" fillId="4" borderId="3" xfId="0" applyFont="1" applyFill="1" applyBorder="1"/>
    <xf numFmtId="44" fontId="0" fillId="0" borderId="3" xfId="0" applyNumberFormat="1" applyBorder="1"/>
    <xf numFmtId="0" fontId="4" fillId="0" borderId="4" xfId="0" applyFont="1" applyBorder="1"/>
    <xf numFmtId="44" fontId="3" fillId="3" borderId="5" xfId="3" applyNumberFormat="1" applyBorder="1"/>
    <xf numFmtId="44" fontId="0" fillId="0" borderId="3" xfId="1" applyFont="1" applyBorder="1"/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8" xfId="0" applyBorder="1"/>
    <xf numFmtId="44" fontId="2" fillId="2" borderId="9" xfId="1" applyFont="1" applyFill="1" applyBorder="1"/>
    <xf numFmtId="0" fontId="4" fillId="0" borderId="3" xfId="0" applyFont="1" applyFill="1" applyBorder="1"/>
    <xf numFmtId="0" fontId="0" fillId="0" borderId="4" xfId="0" applyFont="1" applyBorder="1"/>
    <xf numFmtId="0" fontId="4" fillId="0" borderId="6" xfId="0" applyFont="1" applyBorder="1"/>
    <xf numFmtId="44" fontId="3" fillId="3" borderId="10" xfId="3" applyNumberFormat="1" applyBorder="1"/>
    <xf numFmtId="0" fontId="0" fillId="4" borderId="8" xfId="0" applyFill="1" applyBorder="1"/>
    <xf numFmtId="44" fontId="3" fillId="3" borderId="11" xfId="1" applyFont="1" applyFill="1" applyBorder="1"/>
    <xf numFmtId="44" fontId="3" fillId="3" borderId="3" xfId="3" applyNumberFormat="1" applyBorder="1"/>
    <xf numFmtId="0" fontId="4" fillId="0" borderId="8" xfId="0" applyFont="1" applyBorder="1"/>
    <xf numFmtId="44" fontId="3" fillId="3" borderId="11" xfId="3" applyNumberFormat="1" applyBorder="1"/>
    <xf numFmtId="44" fontId="3" fillId="3" borderId="12" xfId="3" applyNumberFormat="1" applyBorder="1"/>
    <xf numFmtId="0" fontId="4" fillId="0" borderId="7" xfId="0" applyFont="1" applyFill="1" applyBorder="1"/>
    <xf numFmtId="44" fontId="3" fillId="3" borderId="7" xfId="3" applyNumberFormat="1" applyBorder="1"/>
    <xf numFmtId="9" fontId="2" fillId="2" borderId="13" xfId="2" applyNumberFormat="1" applyBorder="1"/>
    <xf numFmtId="10" fontId="2" fillId="2" borderId="3" xfId="2" applyNumberFormat="1" applyBorder="1" applyAlignment="1">
      <alignment horizontal="center"/>
    </xf>
    <xf numFmtId="2" fontId="3" fillId="3" borderId="3" xfId="3" applyNumberFormat="1" applyBorder="1" applyAlignment="1">
      <alignment horizontal="center"/>
    </xf>
    <xf numFmtId="2" fontId="3" fillId="3" borderId="2" xfId="3" applyNumberFormat="1" applyAlignment="1">
      <alignment horizontal="center"/>
    </xf>
    <xf numFmtId="9" fontId="3" fillId="3" borderId="2" xfId="3" applyNumberFormat="1"/>
    <xf numFmtId="0" fontId="4" fillId="5" borderId="3" xfId="0" applyFont="1" applyFill="1" applyBorder="1" applyAlignment="1">
      <alignment horizontal="center"/>
    </xf>
    <xf numFmtId="0" fontId="0" fillId="0" borderId="4" xfId="0" applyFont="1" applyFill="1" applyBorder="1"/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</cellXfs>
  <cellStyles count="4">
    <cellStyle name="Currency" xfId="1" builtinId="4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41BF-DF37-48DD-A746-038365A09939}">
  <sheetPr>
    <pageSetUpPr autoPageBreaks="0"/>
  </sheetPr>
  <dimension ref="A1:N364"/>
  <sheetViews>
    <sheetView tabSelected="1" zoomScaleNormal="100" workbookViewId="0">
      <selection activeCell="G15" sqref="G15"/>
    </sheetView>
  </sheetViews>
  <sheetFormatPr defaultRowHeight="14.4" x14ac:dyDescent="0.3"/>
  <cols>
    <col min="1" max="1" width="28.33203125" bestFit="1" customWidth="1"/>
    <col min="2" max="2" width="13.6640625" bestFit="1" customWidth="1"/>
    <col min="4" max="4" width="25" bestFit="1" customWidth="1"/>
    <col min="5" max="5" width="12.44140625" bestFit="1" customWidth="1"/>
    <col min="7" max="7" width="8.77734375" customWidth="1"/>
    <col min="9" max="9" width="12" bestFit="1" customWidth="1"/>
    <col min="10" max="10" width="16" bestFit="1" customWidth="1"/>
    <col min="11" max="12" width="12.109375" bestFit="1" customWidth="1"/>
    <col min="13" max="13" width="13.33203125" bestFit="1" customWidth="1"/>
    <col min="14" max="14" width="12.109375" bestFit="1" customWidth="1"/>
  </cols>
  <sheetData>
    <row r="1" spans="1:14" x14ac:dyDescent="0.3">
      <c r="A1" s="26" t="s">
        <v>19</v>
      </c>
      <c r="B1" s="27"/>
      <c r="D1" s="26" t="s">
        <v>20</v>
      </c>
      <c r="E1" s="27"/>
      <c r="I1" s="47" t="s">
        <v>76</v>
      </c>
      <c r="J1" s="47"/>
      <c r="K1" s="47"/>
      <c r="L1" s="47"/>
      <c r="M1" s="47"/>
      <c r="N1" s="47"/>
    </row>
    <row r="2" spans="1:14" x14ac:dyDescent="0.3">
      <c r="A2" s="12" t="s">
        <v>0</v>
      </c>
      <c r="B2" s="14">
        <v>200000</v>
      </c>
      <c r="D2" s="10" t="s">
        <v>3</v>
      </c>
      <c r="E2" s="17">
        <f>(B2-B6)</f>
        <v>180000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</row>
    <row r="3" spans="1:14" x14ac:dyDescent="0.3">
      <c r="A3" s="10" t="s">
        <v>8</v>
      </c>
      <c r="B3" s="15">
        <v>30</v>
      </c>
      <c r="D3" s="10" t="s">
        <v>2</v>
      </c>
      <c r="E3" s="17">
        <f>(B2*B7)</f>
        <v>10000</v>
      </c>
      <c r="I3" s="9">
        <v>0</v>
      </c>
      <c r="J3" s="24">
        <f>IF($E$5&lt;N3+(N3*($B$5/$E$5)),$E$5,N3+(N3*($B$5/$E$5)))</f>
        <v>808.28043805588413</v>
      </c>
      <c r="K3" s="21">
        <f>N3*$B$5/$B$4</f>
        <v>525.00000000000011</v>
      </c>
      <c r="L3" s="21">
        <f>J3-K3</f>
        <v>283.28043805588402</v>
      </c>
      <c r="M3" s="9">
        <v>0</v>
      </c>
      <c r="N3" s="21">
        <f>E2</f>
        <v>180000</v>
      </c>
    </row>
    <row r="4" spans="1:14" x14ac:dyDescent="0.3">
      <c r="A4" s="12" t="s">
        <v>5</v>
      </c>
      <c r="B4" s="15">
        <v>12</v>
      </c>
      <c r="D4" s="10" t="s">
        <v>9</v>
      </c>
      <c r="E4" s="13">
        <f>B4*B3</f>
        <v>360</v>
      </c>
      <c r="I4" s="9">
        <v>1</v>
      </c>
      <c r="J4" s="24">
        <f>IF($E$5&lt;N4+(N4*($B$5/$E$5)),$E$5,N4+(N4*($B$5/$E$5)))</f>
        <v>808.28043805588413</v>
      </c>
      <c r="K4" s="21">
        <f>N4*$B$5/$B$4</f>
        <v>524.17376538900373</v>
      </c>
      <c r="L4" s="21">
        <f>J4-K4</f>
        <v>284.1066726668804</v>
      </c>
      <c r="M4" s="9">
        <v>0</v>
      </c>
      <c r="N4" s="21">
        <f>N3-L3-M3</f>
        <v>179716.7195619441</v>
      </c>
    </row>
    <row r="5" spans="1:14" x14ac:dyDescent="0.3">
      <c r="A5" s="12" t="s">
        <v>4</v>
      </c>
      <c r="B5" s="43">
        <v>3.5000000000000003E-2</v>
      </c>
      <c r="D5" s="20" t="s">
        <v>6</v>
      </c>
      <c r="E5" s="18">
        <f>-PMT(B5/B4,E4,E2,0)</f>
        <v>808.28043805588413</v>
      </c>
      <c r="I5" s="9">
        <v>2</v>
      </c>
      <c r="J5" s="24">
        <f>IF($E$5&lt;N5+(N5*($B$5/$E$5)),$E$5,N5+(N5*($B$5/$E$5)))</f>
        <v>808.28043805588413</v>
      </c>
      <c r="K5" s="21">
        <f>N5*$B$5/$B$4</f>
        <v>523.34512092705859</v>
      </c>
      <c r="L5" s="21">
        <f t="shared" ref="L5:L10" si="0">J5-K5</f>
        <v>284.93531712882555</v>
      </c>
      <c r="M5" s="9">
        <v>0</v>
      </c>
      <c r="N5" s="21">
        <f t="shared" ref="N5:N10" si="1">N4-L4-M4</f>
        <v>179432.61288927722</v>
      </c>
    </row>
    <row r="6" spans="1:14" x14ac:dyDescent="0.3">
      <c r="A6" s="12" t="s">
        <v>17</v>
      </c>
      <c r="B6" s="11">
        <v>20000</v>
      </c>
      <c r="D6" s="10" t="s">
        <v>7</v>
      </c>
      <c r="E6" s="18">
        <f>E5*E4</f>
        <v>290980.95770011831</v>
      </c>
      <c r="I6" s="9">
        <v>3</v>
      </c>
      <c r="J6" s="24">
        <f>IF($E$5&lt;N6+(N6*($B$5/$E$5)),$E$5,N6+(N6*($B$5/$E$5)))</f>
        <v>808.28043805588413</v>
      </c>
      <c r="K6" s="21">
        <f>N6*$B$5/$B$4</f>
        <v>522.51405958543285</v>
      </c>
      <c r="L6" s="21">
        <f t="shared" si="0"/>
        <v>285.76637847045129</v>
      </c>
      <c r="M6" s="9">
        <v>0</v>
      </c>
      <c r="N6" s="21">
        <f t="shared" si="1"/>
        <v>179147.67757214839</v>
      </c>
    </row>
    <row r="7" spans="1:14" x14ac:dyDescent="0.3">
      <c r="A7" s="12" t="s">
        <v>1</v>
      </c>
      <c r="B7" s="16">
        <v>0.05</v>
      </c>
      <c r="D7" s="12" t="s">
        <v>18</v>
      </c>
      <c r="E7" s="18">
        <f>E6-E2</f>
        <v>110980.95770011831</v>
      </c>
      <c r="I7" s="9">
        <v>4</v>
      </c>
      <c r="J7" s="24">
        <f>IF($E$5&lt;N7+(N7*($B$5/$E$5)),$E$5,N7+(N7*($B$5/$E$5)))</f>
        <v>808.28043805588413</v>
      </c>
      <c r="K7" s="21">
        <f>N7*$B$5/$B$4</f>
        <v>521.68057431489399</v>
      </c>
      <c r="L7" s="21">
        <f t="shared" si="0"/>
        <v>286.59986374099014</v>
      </c>
      <c r="M7" s="9">
        <v>0</v>
      </c>
      <c r="N7" s="21">
        <f t="shared" si="1"/>
        <v>178861.91119367792</v>
      </c>
    </row>
    <row r="8" spans="1:14" x14ac:dyDescent="0.3">
      <c r="I8" s="9">
        <v>5</v>
      </c>
      <c r="J8" s="24">
        <f>IF($E$5&lt;N8+(N8*($B$5/$E$5)),$E$5,N8+(N8*($B$5/$E$5)))</f>
        <v>808.28043805588413</v>
      </c>
      <c r="K8" s="21">
        <f>N8*$B$5/$B$4</f>
        <v>520.84465804564945</v>
      </c>
      <c r="L8" s="21">
        <f t="shared" si="0"/>
        <v>287.43578001023468</v>
      </c>
      <c r="M8" s="9">
        <v>0</v>
      </c>
      <c r="N8" s="21">
        <f t="shared" si="1"/>
        <v>178575.31132993693</v>
      </c>
    </row>
    <row r="9" spans="1:14" x14ac:dyDescent="0.3">
      <c r="A9" s="26" t="s">
        <v>75</v>
      </c>
      <c r="B9" s="27"/>
      <c r="D9" s="26" t="s">
        <v>74</v>
      </c>
      <c r="E9" s="27"/>
      <c r="I9" s="9">
        <v>6</v>
      </c>
      <c r="J9" s="24">
        <f>IF($E$5&lt;N9+(N9*($B$5/$E$5)),$E$5,N9+(N9*($B$5/$E$5)))</f>
        <v>808.28043805588413</v>
      </c>
      <c r="K9" s="21">
        <f>N9*$B$5/$B$4</f>
        <v>520.00630368728628</v>
      </c>
      <c r="L9" s="21">
        <f t="shared" si="0"/>
        <v>288.27413436859786</v>
      </c>
      <c r="M9" s="9">
        <v>0</v>
      </c>
      <c r="N9" s="21">
        <f t="shared" si="1"/>
        <v>178287.87554992668</v>
      </c>
    </row>
    <row r="10" spans="1:14" x14ac:dyDescent="0.3">
      <c r="A10" s="10" t="s">
        <v>31</v>
      </c>
      <c r="B10" s="11">
        <v>2000</v>
      </c>
      <c r="D10" s="12" t="s">
        <v>35</v>
      </c>
      <c r="E10" s="44">
        <f>B11/B10</f>
        <v>0.1</v>
      </c>
      <c r="I10" s="9">
        <v>7</v>
      </c>
      <c r="J10" s="24">
        <f>IF($E$5&lt;N10+(N10*($B$5/$E$5)),$E$5,N10+(N10*($B$5/$E$5)))</f>
        <v>808.28043805588413</v>
      </c>
      <c r="K10" s="21">
        <f>N10*$B$5/$B$4</f>
        <v>519.16550412871118</v>
      </c>
      <c r="L10" s="21">
        <f t="shared" si="0"/>
        <v>289.11493392717296</v>
      </c>
      <c r="M10" s="9">
        <v>0</v>
      </c>
      <c r="N10" s="21">
        <f t="shared" si="1"/>
        <v>177999.60141555808</v>
      </c>
    </row>
    <row r="11" spans="1:14" x14ac:dyDescent="0.3">
      <c r="A11" s="12" t="s">
        <v>32</v>
      </c>
      <c r="B11" s="11">
        <v>200</v>
      </c>
      <c r="D11" s="10" t="s">
        <v>36</v>
      </c>
      <c r="E11" s="45">
        <f>B13/B12</f>
        <v>0.3</v>
      </c>
      <c r="I11" s="9">
        <v>8</v>
      </c>
      <c r="J11" s="24">
        <f>IF($E$5&lt;N11+(N11*($B$5/$E$5)),$E$5,N11+(N11*($B$5/$E$5)))</f>
        <v>808.28043805588413</v>
      </c>
      <c r="K11" s="21">
        <f>N11*$B$5/$B$4</f>
        <v>518.32225223809019</v>
      </c>
      <c r="L11" s="21">
        <f>J11-K11</f>
        <v>289.95818581779395</v>
      </c>
      <c r="M11" s="9">
        <v>0</v>
      </c>
      <c r="N11" s="21">
        <f>N10-L10-M10</f>
        <v>177710.48648163091</v>
      </c>
    </row>
    <row r="12" spans="1:14" x14ac:dyDescent="0.3">
      <c r="A12" s="10" t="s">
        <v>33</v>
      </c>
      <c r="B12" s="11">
        <v>2000</v>
      </c>
      <c r="I12" s="9">
        <v>9</v>
      </c>
      <c r="J12" s="24">
        <f>IF($E$5&lt;N12+(N12*($B$5/$E$5)),$E$5,N12+(N12*($B$5/$E$5)))</f>
        <v>808.28043805588413</v>
      </c>
      <c r="K12" s="21">
        <f>N12*$B$5/$B$4</f>
        <v>517.47654086278828</v>
      </c>
      <c r="L12" s="21">
        <f>J12-K12</f>
        <v>290.80389719309585</v>
      </c>
      <c r="M12" s="9">
        <v>0</v>
      </c>
      <c r="N12" s="21">
        <f>N11-L11-M11</f>
        <v>177420.52829581313</v>
      </c>
    </row>
    <row r="13" spans="1:14" x14ac:dyDescent="0.3">
      <c r="A13" s="10" t="s">
        <v>34</v>
      </c>
      <c r="B13" s="11">
        <v>600</v>
      </c>
      <c r="D13" s="26" t="s">
        <v>21</v>
      </c>
      <c r="E13" s="27"/>
      <c r="I13" s="9">
        <v>10</v>
      </c>
      <c r="J13" s="24">
        <f>IF($E$5&lt;N13+(N13*($B$5/$E$5)),$E$5,N13+(N13*($B$5/$E$5)))</f>
        <v>808.28043805588413</v>
      </c>
      <c r="K13" s="21">
        <f>N13*$B$5/$B$4</f>
        <v>516.62836282930846</v>
      </c>
      <c r="L13" s="21">
        <f>J13-K13</f>
        <v>291.65207522657568</v>
      </c>
      <c r="M13" s="9">
        <v>0</v>
      </c>
      <c r="N13" s="21">
        <f>N12-L12-M12</f>
        <v>177129.72439862002</v>
      </c>
    </row>
    <row r="14" spans="1:14" x14ac:dyDescent="0.3">
      <c r="D14" s="34" t="s">
        <v>22</v>
      </c>
      <c r="E14" s="35">
        <f>SUM(E5,B16,B17,B18,B19,B20,B21+(B22/12)+(B25/12))</f>
        <v>1419.9471047225506</v>
      </c>
      <c r="I14" s="9">
        <v>11</v>
      </c>
      <c r="J14" s="24">
        <f>IF($E$5&lt;N14+(N14*($B$5/$E$5)),$E$5,N14+(N14*($B$5/$E$5)))</f>
        <v>808.28043805588413</v>
      </c>
      <c r="K14" s="21">
        <f>N14*$B$5/$B$4</f>
        <v>515.777710943231</v>
      </c>
      <c r="L14" s="21">
        <f>J14-K14</f>
        <v>292.50272711265313</v>
      </c>
      <c r="M14" s="9">
        <v>0</v>
      </c>
      <c r="N14" s="21">
        <f>N13-L13-M13</f>
        <v>176838.07232339346</v>
      </c>
    </row>
    <row r="15" spans="1:14" x14ac:dyDescent="0.3">
      <c r="A15" s="26" t="s">
        <v>70</v>
      </c>
      <c r="B15" s="27"/>
      <c r="D15" s="10" t="s">
        <v>55</v>
      </c>
      <c r="E15" s="3">
        <f>B6+E3</f>
        <v>30000</v>
      </c>
      <c r="I15" s="9">
        <v>12</v>
      </c>
      <c r="J15" s="24">
        <f>IF($E$5&lt;N15+(N15*($B$5/$E$5)),$E$5,N15+(N15*($B$5/$E$5)))</f>
        <v>808.28043805588413</v>
      </c>
      <c r="K15" s="21">
        <f>N15*$B$5/$B$4</f>
        <v>514.92457798915245</v>
      </c>
      <c r="L15" s="21">
        <f>J15-K15</f>
        <v>293.35586006673168</v>
      </c>
      <c r="M15" s="9">
        <v>0</v>
      </c>
      <c r="N15" s="21">
        <f>N14-L14-M14</f>
        <v>176545.56959628081</v>
      </c>
    </row>
    <row r="16" spans="1:14" x14ac:dyDescent="0.3">
      <c r="A16" s="12" t="s">
        <v>23</v>
      </c>
      <c r="B16" s="19">
        <v>60</v>
      </c>
      <c r="I16" s="9">
        <v>13</v>
      </c>
      <c r="J16" s="24">
        <f>IF($E$5&lt;N16+(N16*($B$5/$E$5)),$E$5,N16+(N16*($B$5/$E$5)))</f>
        <v>808.28043805588413</v>
      </c>
      <c r="K16" s="21">
        <f>N16*$B$5/$B$4</f>
        <v>514.06895673062434</v>
      </c>
      <c r="L16" s="21">
        <f>J16-K16</f>
        <v>294.2114813252598</v>
      </c>
      <c r="M16" s="9">
        <v>0</v>
      </c>
      <c r="N16" s="21">
        <f>N15-L15-M15</f>
        <v>176252.21373621406</v>
      </c>
    </row>
    <row r="17" spans="1:14" x14ac:dyDescent="0.3">
      <c r="A17" s="10" t="s">
        <v>24</v>
      </c>
      <c r="B17" s="19">
        <v>60</v>
      </c>
      <c r="D17" s="26" t="s">
        <v>67</v>
      </c>
      <c r="E17" s="27"/>
      <c r="I17" s="9">
        <v>14</v>
      </c>
      <c r="J17" s="24">
        <f>IF($E$5&lt;N17+(N17*($B$5/$E$5)),$E$5,N17+(N17*($B$5/$E$5)))</f>
        <v>808.28043805588413</v>
      </c>
      <c r="K17" s="21">
        <f>N17*$B$5/$B$4</f>
        <v>513.21083991009243</v>
      </c>
      <c r="L17" s="21">
        <f>J17-K17</f>
        <v>295.0695981457917</v>
      </c>
      <c r="M17" s="9">
        <v>0</v>
      </c>
      <c r="N17" s="21">
        <f>N16-L16-M16</f>
        <v>175958.00225488879</v>
      </c>
    </row>
    <row r="18" spans="1:14" x14ac:dyDescent="0.3">
      <c r="A18" s="10" t="s">
        <v>25</v>
      </c>
      <c r="B18" s="19">
        <v>70</v>
      </c>
      <c r="D18" s="8" t="s">
        <v>68</v>
      </c>
      <c r="E18" s="8" t="s">
        <v>66</v>
      </c>
      <c r="I18" s="9">
        <v>15</v>
      </c>
      <c r="J18" s="24">
        <f>IF($E$5&lt;N18+(N18*($B$5/$E$5)),$E$5,N18+(N18*($B$5/$E$5)))</f>
        <v>808.28043805588413</v>
      </c>
      <c r="K18" s="21">
        <f>N18*$B$5/$B$4</f>
        <v>512.35022024883381</v>
      </c>
      <c r="L18" s="21">
        <f>J18-K18</f>
        <v>295.93021780705033</v>
      </c>
      <c r="M18" s="9">
        <v>0</v>
      </c>
      <c r="N18" s="21">
        <f>N17-L17-M17</f>
        <v>175662.93265674301</v>
      </c>
    </row>
    <row r="19" spans="1:14" x14ac:dyDescent="0.3">
      <c r="A19" s="10" t="s">
        <v>26</v>
      </c>
      <c r="B19" s="19">
        <v>20</v>
      </c>
      <c r="D19" s="8">
        <v>1</v>
      </c>
      <c r="E19" s="6">
        <f>'Potential Profit Loss'!V13</f>
        <v>-2624.1752910073046</v>
      </c>
      <c r="I19" s="9">
        <v>16</v>
      </c>
      <c r="J19" s="24">
        <f>IF($E$5&lt;N19+(N19*($B$5/$E$5)),$E$5,N19+(N19*($B$5/$E$5)))</f>
        <v>808.28043805588413</v>
      </c>
      <c r="K19" s="21">
        <f>N19*$B$5/$B$4</f>
        <v>511.4870904468965</v>
      </c>
      <c r="L19" s="21">
        <f>J19-K19</f>
        <v>296.79334760898763</v>
      </c>
      <c r="M19" s="9">
        <v>0</v>
      </c>
      <c r="N19" s="21">
        <f>N18-L18-M18</f>
        <v>175367.00243893595</v>
      </c>
    </row>
    <row r="20" spans="1:14" x14ac:dyDescent="0.3">
      <c r="A20" s="10" t="s">
        <v>27</v>
      </c>
      <c r="B20" s="19">
        <v>10</v>
      </c>
      <c r="D20" s="8">
        <v>2</v>
      </c>
      <c r="E20" s="6">
        <f>'Potential Profit Loss'!V14</f>
        <v>6002.7934196655551</v>
      </c>
      <c r="I20" s="9">
        <v>17</v>
      </c>
      <c r="J20" s="24">
        <f>IF($E$5&lt;N20+(N20*($B$5/$E$5)),$E$5,N20+(N20*($B$5/$E$5)))</f>
        <v>808.28043805588413</v>
      </c>
      <c r="K20" s="21">
        <f>N20*$B$5/$B$4</f>
        <v>510.621443183037</v>
      </c>
      <c r="L20" s="21">
        <f>J20-K20</f>
        <v>297.65899487284713</v>
      </c>
      <c r="M20" s="9">
        <v>0</v>
      </c>
      <c r="N20" s="21">
        <f>N19-L19-M19</f>
        <v>175070.20909132695</v>
      </c>
    </row>
    <row r="21" spans="1:14" x14ac:dyDescent="0.3">
      <c r="A21" s="10" t="s">
        <v>28</v>
      </c>
      <c r="B21" s="19">
        <v>75</v>
      </c>
      <c r="D21" s="30">
        <v>3</v>
      </c>
      <c r="E21" s="6">
        <f>'Potential Profit Loss'!V15</f>
        <v>15089.795576548706</v>
      </c>
      <c r="I21" s="9">
        <v>18</v>
      </c>
      <c r="J21" s="24">
        <f>IF($E$5&lt;N21+(N21*($B$5/$E$5)),$E$5,N21+(N21*($B$5/$E$5)))</f>
        <v>808.28043805588413</v>
      </c>
      <c r="K21" s="21">
        <f>N21*$B$5/$B$4</f>
        <v>509.75327111465782</v>
      </c>
      <c r="L21" s="21">
        <f>J21-K21</f>
        <v>298.52716694122631</v>
      </c>
      <c r="M21" s="9">
        <v>0</v>
      </c>
      <c r="N21" s="21">
        <f>N20-L20-M20</f>
        <v>174772.5500964541</v>
      </c>
    </row>
    <row r="22" spans="1:14" x14ac:dyDescent="0.3">
      <c r="A22" s="10" t="s">
        <v>29</v>
      </c>
      <c r="B22" s="19">
        <v>1800</v>
      </c>
      <c r="D22" s="8">
        <v>4</v>
      </c>
      <c r="E22" s="6">
        <f>'Potential Profit Loss'!V16</f>
        <v>24654.668485636823</v>
      </c>
      <c r="I22" s="9">
        <v>19</v>
      </c>
      <c r="J22" s="24">
        <f>IF($E$5&lt;N22+(N22*($B$5/$E$5)),$E$5,N22+(N22*($B$5/$E$5)))</f>
        <v>808.28043805588413</v>
      </c>
      <c r="K22" s="21">
        <f>N22*$B$5/$B$4</f>
        <v>508.88256687774589</v>
      </c>
      <c r="L22" s="21">
        <f>J22-K22</f>
        <v>299.39787117813825</v>
      </c>
      <c r="M22" s="9">
        <v>0</v>
      </c>
      <c r="N22" s="21">
        <f>N21-L21-M21</f>
        <v>174474.02292951287</v>
      </c>
    </row>
    <row r="23" spans="1:14" x14ac:dyDescent="0.3">
      <c r="D23" s="8">
        <v>5</v>
      </c>
      <c r="E23" s="6">
        <f>'Potential Profit Loss'!V17</f>
        <v>34715.942884269796</v>
      </c>
      <c r="I23" s="9">
        <v>20</v>
      </c>
      <c r="J23" s="24">
        <f>IF($E$5&lt;N23+(N23*($B$5/$E$5)),$E$5,N23+(N23*($B$5/$E$5)))</f>
        <v>808.28043805588413</v>
      </c>
      <c r="K23" s="21">
        <f>N23*$B$5/$B$4</f>
        <v>508.00932308680967</v>
      </c>
      <c r="L23" s="21">
        <f>J23-K23</f>
        <v>300.27111496907446</v>
      </c>
      <c r="M23" s="9">
        <v>0</v>
      </c>
      <c r="N23" s="21">
        <f>N22-L22-M22</f>
        <v>174174.62505833473</v>
      </c>
    </row>
    <row r="24" spans="1:14" x14ac:dyDescent="0.3">
      <c r="A24" s="49" t="s">
        <v>77</v>
      </c>
      <c r="B24" s="50"/>
      <c r="D24" s="30">
        <v>6</v>
      </c>
      <c r="E24" s="6">
        <f>'Potential Profit Loss'!V18</f>
        <v>45292.869964881786</v>
      </c>
      <c r="I24" s="9">
        <v>21</v>
      </c>
      <c r="J24" s="24">
        <f>IF($E$5&lt;N24+(N24*($B$5/$E$5)),$E$5,N24+(N24*($B$5/$E$5)))</f>
        <v>808.28043805588413</v>
      </c>
      <c r="K24" s="21">
        <f>N24*$B$5/$B$4</f>
        <v>507.13353233481649</v>
      </c>
      <c r="L24" s="21">
        <f>J24-K24</f>
        <v>301.14690572106764</v>
      </c>
      <c r="M24" s="9">
        <v>0</v>
      </c>
      <c r="N24" s="21">
        <f>N23-L23-M23</f>
        <v>173874.35394336566</v>
      </c>
    </row>
    <row r="25" spans="1:14" x14ac:dyDescent="0.3">
      <c r="A25" s="48" t="s">
        <v>30</v>
      </c>
      <c r="B25" s="23">
        <f>B2*0.01</f>
        <v>2000</v>
      </c>
      <c r="D25" s="8">
        <v>7</v>
      </c>
      <c r="E25" s="6">
        <f>'Potential Profit Loss'!V19</f>
        <v>56405.449454322894</v>
      </c>
      <c r="I25" s="9">
        <v>22</v>
      </c>
      <c r="J25" s="24">
        <f>IF($E$5&lt;N25+(N25*($B$5/$E$5)),$E$5,N25+(N25*($B$5/$E$5)))</f>
        <v>808.28043805588413</v>
      </c>
      <c r="K25" s="21">
        <f>N25*$B$5/$B$4</f>
        <v>506.25518719313004</v>
      </c>
      <c r="L25" s="21">
        <f>J25-K25</f>
        <v>302.02525086275409</v>
      </c>
      <c r="M25" s="9">
        <v>0</v>
      </c>
      <c r="N25" s="21">
        <f>N24-L24-M24</f>
        <v>173573.20703764458</v>
      </c>
    </row>
    <row r="26" spans="1:14" x14ac:dyDescent="0.3">
      <c r="D26" s="8">
        <v>8</v>
      </c>
      <c r="E26" s="6">
        <f>'Potential Profit Loss'!V20</f>
        <v>68074.458790074161</v>
      </c>
      <c r="I26" s="9">
        <v>23</v>
      </c>
      <c r="J26" s="24">
        <f>IF($E$5&lt;N26+(N26*($B$5/$E$5)),$E$5,N26+(N26*($B$5/$E$5)))</f>
        <v>808.28043805588413</v>
      </c>
      <c r="K26" s="21">
        <f>N26*$B$5/$B$4</f>
        <v>505.374280211447</v>
      </c>
      <c r="L26" s="21">
        <f>J26-K26</f>
        <v>302.90615784443713</v>
      </c>
      <c r="M26" s="9">
        <v>0</v>
      </c>
      <c r="N26" s="21">
        <f>N25-L25-M25</f>
        <v>173271.18178678182</v>
      </c>
    </row>
    <row r="27" spans="1:14" x14ac:dyDescent="0.3">
      <c r="A27" s="25" t="s">
        <v>73</v>
      </c>
      <c r="B27" s="25"/>
      <c r="D27" s="30">
        <v>9</v>
      </c>
      <c r="E27" s="6">
        <f>'Potential Profit Loss'!V21</f>
        <v>80321.483436296243</v>
      </c>
      <c r="I27" s="9">
        <v>24</v>
      </c>
      <c r="J27" s="24">
        <f>IF($E$5&lt;N27+(N27*($B$5/$E$5)),$E$5,N27+(N27*($B$5/$E$5)))</f>
        <v>808.28043805588413</v>
      </c>
      <c r="K27" s="21">
        <f>N27*$B$5/$B$4</f>
        <v>504.49080391773413</v>
      </c>
      <c r="L27" s="21">
        <f>J27-K27</f>
        <v>303.78963413815001</v>
      </c>
      <c r="M27" s="9">
        <v>0</v>
      </c>
      <c r="N27" s="21">
        <f>N26-L26-M26</f>
        <v>172968.27562893738</v>
      </c>
    </row>
    <row r="28" spans="1:14" x14ac:dyDescent="0.3">
      <c r="A28" s="22" t="s">
        <v>46</v>
      </c>
      <c r="B28" s="42">
        <v>0.04</v>
      </c>
      <c r="D28" s="8">
        <v>10</v>
      </c>
      <c r="E28" s="6">
        <f>'Potential Profit Loss'!V22</f>
        <v>93168.94838433768</v>
      </c>
      <c r="I28" s="9">
        <v>25</v>
      </c>
      <c r="J28" s="24">
        <f>IF($E$5&lt;N28+(N28*($B$5/$E$5)),$E$5,N28+(N28*($B$5/$E$5)))</f>
        <v>808.28043805588413</v>
      </c>
      <c r="K28" s="21">
        <f>N28*$B$5/$B$4</f>
        <v>503.60475081816452</v>
      </c>
      <c r="L28" s="21">
        <f>J28-K28</f>
        <v>304.67568723771961</v>
      </c>
      <c r="M28" s="9">
        <v>0</v>
      </c>
      <c r="N28" s="21">
        <f>N27-L27-M27</f>
        <v>172664.48599479924</v>
      </c>
    </row>
    <row r="29" spans="1:14" x14ac:dyDescent="0.3">
      <c r="I29" s="9">
        <v>26</v>
      </c>
      <c r="J29" s="24">
        <f>IF($E$5&lt;N29+(N29*($B$5/$E$5)),$E$5,N29+(N29*($B$5/$E$5)))</f>
        <v>808.28043805588413</v>
      </c>
      <c r="K29" s="21">
        <f>N29*$B$5/$B$4</f>
        <v>502.71611339705441</v>
      </c>
      <c r="L29" s="21">
        <f>J29-K29</f>
        <v>305.56432465882972</v>
      </c>
      <c r="M29" s="9">
        <v>0</v>
      </c>
      <c r="N29" s="21">
        <f>N28-L28-M28</f>
        <v>172359.81030756151</v>
      </c>
    </row>
    <row r="30" spans="1:14" x14ac:dyDescent="0.3">
      <c r="A30" s="26" t="s">
        <v>71</v>
      </c>
      <c r="B30" s="27"/>
      <c r="I30" s="9">
        <v>27</v>
      </c>
      <c r="J30" s="24">
        <f>IF($E$5&lt;N30+(N30*($B$5/$E$5)),$E$5,N30+(N30*($B$5/$E$5)))</f>
        <v>808.28043805588413</v>
      </c>
      <c r="K30" s="21">
        <f>N30*$B$5/$B$4</f>
        <v>501.82488411679952</v>
      </c>
      <c r="L30" s="21">
        <f>J30-K30</f>
        <v>306.45555393908461</v>
      </c>
      <c r="M30" s="9">
        <v>0</v>
      </c>
      <c r="N30" s="21">
        <f>N29-L29-M29</f>
        <v>172054.24598290268</v>
      </c>
    </row>
    <row r="31" spans="1:14" x14ac:dyDescent="0.3">
      <c r="A31" s="12" t="s">
        <v>39</v>
      </c>
      <c r="B31" s="4">
        <v>1000</v>
      </c>
      <c r="I31" s="9">
        <v>28</v>
      </c>
      <c r="J31" s="24">
        <f>IF($E$5&lt;N31+(N31*($B$5/$E$5)),$E$5,N31+(N31*($B$5/$E$5)))</f>
        <v>808.28043805588413</v>
      </c>
      <c r="K31" s="21">
        <f>N31*$B$5/$B$4</f>
        <v>500.93105541781057</v>
      </c>
      <c r="L31" s="21">
        <f>J31-K31</f>
        <v>307.34938263807356</v>
      </c>
      <c r="M31" s="9">
        <v>0</v>
      </c>
      <c r="N31" s="21">
        <f>N30-L30-M30</f>
        <v>171747.79042896361</v>
      </c>
    </row>
    <row r="32" spans="1:14" x14ac:dyDescent="0.3">
      <c r="I32" s="9">
        <v>29</v>
      </c>
      <c r="J32" s="24">
        <f>IF($E$5&lt;N32+(N32*($B$5/$E$5)),$E$5,N32+(N32*($B$5/$E$5)))</f>
        <v>808.28043805588413</v>
      </c>
      <c r="K32" s="21">
        <f>N32*$B$5/$B$4</f>
        <v>500.03461971844945</v>
      </c>
      <c r="L32" s="21">
        <f>J32-K32</f>
        <v>308.24581833743468</v>
      </c>
      <c r="M32" s="9">
        <v>0</v>
      </c>
      <c r="N32" s="21">
        <f>N31-L31-M31</f>
        <v>171440.44104632552</v>
      </c>
    </row>
    <row r="33" spans="1:14" x14ac:dyDescent="0.3">
      <c r="A33" s="26" t="s">
        <v>72</v>
      </c>
      <c r="B33" s="27"/>
      <c r="I33" s="9">
        <v>30</v>
      </c>
      <c r="J33" s="24">
        <f>IF($E$5&lt;N33+(N33*($B$5/$E$5)),$E$5,N33+(N33*($B$5/$E$5)))</f>
        <v>808.28043805588413</v>
      </c>
      <c r="K33" s="21">
        <f>N33*$B$5/$B$4</f>
        <v>499.13556941496535</v>
      </c>
      <c r="L33" s="21">
        <f>J33-K33</f>
        <v>309.14486864091879</v>
      </c>
      <c r="M33" s="9">
        <v>0</v>
      </c>
      <c r="N33" s="21">
        <f>N32-L32-M32</f>
        <v>171132.19522798809</v>
      </c>
    </row>
    <row r="34" spans="1:14" x14ac:dyDescent="0.3">
      <c r="A34" s="9" t="s">
        <v>69</v>
      </c>
      <c r="B34" s="2">
        <v>60</v>
      </c>
      <c r="I34" s="9">
        <v>31</v>
      </c>
      <c r="J34" s="24">
        <f>IF($E$5&lt;N34+(N34*($B$5/$E$5)),$E$5,N34+(N34*($B$5/$E$5)))</f>
        <v>808.28043805588413</v>
      </c>
      <c r="K34" s="21">
        <f>N34*$B$5/$B$4</f>
        <v>498.23389688142925</v>
      </c>
      <c r="L34" s="21">
        <f>J34-K34</f>
        <v>310.04654117445489</v>
      </c>
      <c r="M34" s="9">
        <v>0</v>
      </c>
      <c r="N34" s="21">
        <f>N33-L33-M33</f>
        <v>170823.05035934717</v>
      </c>
    </row>
    <row r="35" spans="1:14" x14ac:dyDescent="0.3">
      <c r="A35" s="28" t="s">
        <v>28</v>
      </c>
      <c r="B35" s="29">
        <v>75</v>
      </c>
      <c r="I35" s="9">
        <v>32</v>
      </c>
      <c r="J35" s="24">
        <f>IF($E$5&lt;N35+(N35*($B$5/$E$5)),$E$5,N35+(N35*($B$5/$E$5)))</f>
        <v>808.28043805588413</v>
      </c>
      <c r="K35" s="21">
        <f>N35*$B$5/$B$4</f>
        <v>497.32959446967044</v>
      </c>
      <c r="L35" s="21">
        <f>J35-K35</f>
        <v>310.95084358621369</v>
      </c>
      <c r="M35" s="9">
        <v>0</v>
      </c>
      <c r="N35" s="21">
        <f>N34-L34-M34</f>
        <v>170513.0038181727</v>
      </c>
    </row>
    <row r="36" spans="1:14" x14ac:dyDescent="0.3">
      <c r="A36" s="9" t="s">
        <v>45</v>
      </c>
      <c r="B36" s="1">
        <v>12.42</v>
      </c>
      <c r="I36" s="9">
        <v>33</v>
      </c>
      <c r="J36" s="24">
        <f>IF($E$5&lt;N36+(N36*($B$5/$E$5)),$E$5,N36+(N36*($B$5/$E$5)))</f>
        <v>808.28043805588413</v>
      </c>
      <c r="K36" s="21">
        <f>N36*$B$5/$B$4</f>
        <v>496.42265450921064</v>
      </c>
      <c r="L36" s="21">
        <f>J36-K36</f>
        <v>311.85778354667349</v>
      </c>
      <c r="M36" s="9">
        <v>0</v>
      </c>
      <c r="N36" s="21">
        <f>N35-L35-M35</f>
        <v>170202.05297458649</v>
      </c>
    </row>
    <row r="37" spans="1:14" x14ac:dyDescent="0.3">
      <c r="I37" s="9">
        <v>34</v>
      </c>
      <c r="J37" s="24">
        <f>IF($E$5&lt;N37+(N37*($B$5/$E$5)),$E$5,N37+(N37*($B$5/$E$5)))</f>
        <v>808.28043805588413</v>
      </c>
      <c r="K37" s="21">
        <f>N37*$B$5/$B$4</f>
        <v>495.51306930719949</v>
      </c>
      <c r="L37" s="21">
        <f>J37-K37</f>
        <v>312.76736874868465</v>
      </c>
      <c r="M37" s="9">
        <v>0</v>
      </c>
      <c r="N37" s="21">
        <f>N36-L36-M36</f>
        <v>169890.19519103982</v>
      </c>
    </row>
    <row r="38" spans="1:14" x14ac:dyDescent="0.3">
      <c r="I38" s="9">
        <v>35</v>
      </c>
      <c r="J38" s="24">
        <f>IF($E$5&lt;N38+(N38*($B$5/$E$5)),$E$5,N38+(N38*($B$5/$E$5)))</f>
        <v>808.28043805588413</v>
      </c>
      <c r="K38" s="21">
        <f>N38*$B$5/$B$4</f>
        <v>494.60083114834919</v>
      </c>
      <c r="L38" s="21">
        <f>J38-K38</f>
        <v>313.67960690753495</v>
      </c>
      <c r="M38" s="9">
        <v>0</v>
      </c>
      <c r="N38" s="21">
        <f>N37-L37-M37</f>
        <v>169577.42782229112</v>
      </c>
    </row>
    <row r="39" spans="1:14" x14ac:dyDescent="0.3">
      <c r="I39" s="9">
        <v>36</v>
      </c>
      <c r="J39" s="24">
        <f>IF($E$5&lt;N39+(N39*($B$5/$E$5)),$E$5,N39+(N39*($B$5/$E$5)))</f>
        <v>808.28043805588413</v>
      </c>
      <c r="K39" s="21">
        <f>N39*$B$5/$B$4</f>
        <v>493.68593229486879</v>
      </c>
      <c r="L39" s="21">
        <f>J39-K39</f>
        <v>314.59450576101534</v>
      </c>
      <c r="M39" s="9">
        <v>0</v>
      </c>
      <c r="N39" s="21">
        <f>N38-L38-M38</f>
        <v>169263.74821538359</v>
      </c>
    </row>
    <row r="40" spans="1:14" x14ac:dyDescent="0.3">
      <c r="I40" s="9">
        <v>37</v>
      </c>
      <c r="J40" s="24">
        <f>IF($E$5&lt;N40+(N40*($B$5/$E$5)),$E$5,N40+(N40*($B$5/$E$5)))</f>
        <v>808.28043805588413</v>
      </c>
      <c r="K40" s="21">
        <f>N40*$B$5/$B$4</f>
        <v>492.76836498639915</v>
      </c>
      <c r="L40" s="21">
        <f>J40-K40</f>
        <v>315.51207306948498</v>
      </c>
      <c r="M40" s="9">
        <v>0</v>
      </c>
      <c r="N40" s="21">
        <f>N39-L39-M39</f>
        <v>168949.15370962257</v>
      </c>
    </row>
    <row r="41" spans="1:14" x14ac:dyDescent="0.3">
      <c r="I41" s="9">
        <v>38</v>
      </c>
      <c r="J41" s="24">
        <f>IF($E$5&lt;N41+(N41*($B$5/$E$5)),$E$5,N41+(N41*($B$5/$E$5)))</f>
        <v>808.28043805588413</v>
      </c>
      <c r="K41" s="21">
        <f>N41*$B$5/$B$4</f>
        <v>491.84812143994651</v>
      </c>
      <c r="L41" s="21">
        <f>J41-K41</f>
        <v>316.43231661593762</v>
      </c>
      <c r="M41" s="9">
        <v>0</v>
      </c>
      <c r="N41" s="21">
        <f>N40-L40-M40</f>
        <v>168633.64163655307</v>
      </c>
    </row>
    <row r="42" spans="1:14" x14ac:dyDescent="0.3">
      <c r="I42" s="9">
        <v>39</v>
      </c>
      <c r="J42" s="24">
        <f>IF($E$5&lt;N42+(N42*($B$5/$E$5)),$E$5,N42+(N42*($B$5/$E$5)))</f>
        <v>808.28043805588413</v>
      </c>
      <c r="K42" s="21">
        <f>N42*$B$5/$B$4</f>
        <v>490.92519384981665</v>
      </c>
      <c r="L42" s="21">
        <f>J42-K42</f>
        <v>317.35524420606748</v>
      </c>
      <c r="M42" s="9">
        <v>0</v>
      </c>
      <c r="N42" s="21">
        <f>N41-L41-M41</f>
        <v>168317.20931993713</v>
      </c>
    </row>
    <row r="43" spans="1:14" x14ac:dyDescent="0.3">
      <c r="I43" s="9">
        <v>40</v>
      </c>
      <c r="J43" s="24">
        <f>IF($E$5&lt;N43+(N43*($B$5/$E$5)),$E$5,N43+(N43*($B$5/$E$5)))</f>
        <v>808.28043805588413</v>
      </c>
      <c r="K43" s="21">
        <f>N43*$B$5/$B$4</f>
        <v>489.99957438754899</v>
      </c>
      <c r="L43" s="21">
        <f>J43-K43</f>
        <v>318.28086366833514</v>
      </c>
      <c r="M43" s="9">
        <v>0</v>
      </c>
      <c r="N43" s="21">
        <f>N42-L42-M42</f>
        <v>167999.85407573107</v>
      </c>
    </row>
    <row r="44" spans="1:14" x14ac:dyDescent="0.3">
      <c r="I44" s="9">
        <v>41</v>
      </c>
      <c r="J44" s="24">
        <f>IF($E$5&lt;N44+(N44*($B$5/$E$5)),$E$5,N44+(N44*($B$5/$E$5)))</f>
        <v>808.28043805588413</v>
      </c>
      <c r="K44" s="21">
        <f>N44*$B$5/$B$4</f>
        <v>489.07125520184968</v>
      </c>
      <c r="L44" s="21">
        <f>J44-K44</f>
        <v>319.20918285403445</v>
      </c>
      <c r="M44" s="9">
        <v>0</v>
      </c>
      <c r="N44" s="21">
        <f>N43-L43-M43</f>
        <v>167681.57321206274</v>
      </c>
    </row>
    <row r="45" spans="1:14" x14ac:dyDescent="0.3">
      <c r="I45" s="9">
        <v>42</v>
      </c>
      <c r="J45" s="24">
        <f>IF($E$5&lt;N45+(N45*($B$5/$E$5)),$E$5,N45+(N45*($B$5/$E$5)))</f>
        <v>808.28043805588413</v>
      </c>
      <c r="K45" s="21">
        <f>N45*$B$5/$B$4</f>
        <v>488.1402284185254</v>
      </c>
      <c r="L45" s="21">
        <f>J45-K45</f>
        <v>320.14020963735874</v>
      </c>
      <c r="M45" s="9">
        <v>0</v>
      </c>
      <c r="N45" s="21">
        <f>N44-L44-M44</f>
        <v>167362.36402920869</v>
      </c>
    </row>
    <row r="46" spans="1:14" x14ac:dyDescent="0.3">
      <c r="I46" s="9">
        <v>43</v>
      </c>
      <c r="J46" s="24">
        <f>IF($E$5&lt;N46+(N46*($B$5/$E$5)),$E$5,N46+(N46*($B$5/$E$5)))</f>
        <v>808.28043805588413</v>
      </c>
      <c r="K46" s="21">
        <f>N46*$B$5/$B$4</f>
        <v>487.20648614041647</v>
      </c>
      <c r="L46" s="21">
        <f>J46-K46</f>
        <v>321.07395191546766</v>
      </c>
      <c r="M46" s="9">
        <v>0</v>
      </c>
      <c r="N46" s="21">
        <f>N45-L45-M45</f>
        <v>167042.22381957134</v>
      </c>
    </row>
    <row r="47" spans="1:14" x14ac:dyDescent="0.3">
      <c r="I47" s="9">
        <v>44</v>
      </c>
      <c r="J47" s="24">
        <f>IF($E$5&lt;N47+(N47*($B$5/$E$5)),$E$5,N47+(N47*($B$5/$E$5)))</f>
        <v>808.28043805588413</v>
      </c>
      <c r="K47" s="21">
        <f>N47*$B$5/$B$4</f>
        <v>486.27002044732967</v>
      </c>
      <c r="L47" s="21">
        <f>J47-K47</f>
        <v>322.01041760855446</v>
      </c>
      <c r="M47" s="9">
        <v>0</v>
      </c>
      <c r="N47" s="21">
        <f>N46-L46-M46</f>
        <v>166721.14986765588</v>
      </c>
    </row>
    <row r="48" spans="1:14" x14ac:dyDescent="0.3">
      <c r="I48" s="9">
        <v>45</v>
      </c>
      <c r="J48" s="24">
        <f>IF($E$5&lt;N48+(N48*($B$5/$E$5)),$E$5,N48+(N48*($B$5/$E$5)))</f>
        <v>808.28043805588413</v>
      </c>
      <c r="K48" s="21">
        <f>N48*$B$5/$B$4</f>
        <v>485.33082339597144</v>
      </c>
      <c r="L48" s="21">
        <f>J48-K48</f>
        <v>322.9496146599127</v>
      </c>
      <c r="M48" s="9">
        <v>0</v>
      </c>
      <c r="N48" s="21">
        <f>N47-L47-M47</f>
        <v>166399.13945004734</v>
      </c>
    </row>
    <row r="49" spans="9:14" x14ac:dyDescent="0.3">
      <c r="I49" s="9">
        <v>46</v>
      </c>
      <c r="J49" s="24">
        <f>IF($E$5&lt;N49+(N49*($B$5/$E$5)),$E$5,N49+(N49*($B$5/$E$5)))</f>
        <v>808.28043805588413</v>
      </c>
      <c r="K49" s="21">
        <f>N49*$B$5/$B$4</f>
        <v>484.38888701988003</v>
      </c>
      <c r="L49" s="21">
        <f>J49-K49</f>
        <v>323.8915510360041</v>
      </c>
      <c r="M49" s="9">
        <v>0</v>
      </c>
      <c r="N49" s="21">
        <f>N48-L48-M48</f>
        <v>166076.18983538743</v>
      </c>
    </row>
    <row r="50" spans="9:14" x14ac:dyDescent="0.3">
      <c r="I50" s="9">
        <v>47</v>
      </c>
      <c r="J50" s="24">
        <f>IF($E$5&lt;N50+(N50*($B$5/$E$5)),$E$5,N50+(N50*($B$5/$E$5)))</f>
        <v>808.28043805588413</v>
      </c>
      <c r="K50" s="21">
        <f>N50*$B$5/$B$4</f>
        <v>483.44420332935834</v>
      </c>
      <c r="L50" s="21">
        <f>J50-K50</f>
        <v>324.83623472652579</v>
      </c>
      <c r="M50" s="9">
        <v>0</v>
      </c>
      <c r="N50" s="21">
        <f>N49-L49-M49</f>
        <v>165752.29828435142</v>
      </c>
    </row>
    <row r="51" spans="9:14" x14ac:dyDescent="0.3">
      <c r="I51" s="9">
        <v>48</v>
      </c>
      <c r="J51" s="24">
        <f>IF($E$5&lt;N51+(N51*($B$5/$E$5)),$E$5,N51+(N51*($B$5/$E$5)))</f>
        <v>808.28043805588413</v>
      </c>
      <c r="K51" s="21">
        <f>N51*$B$5/$B$4</f>
        <v>482.49676431140597</v>
      </c>
      <c r="L51" s="21">
        <f>J51-K51</f>
        <v>325.78367374447816</v>
      </c>
      <c r="M51" s="9">
        <v>0</v>
      </c>
      <c r="N51" s="21">
        <f>N50-L50-M50</f>
        <v>165427.46204962488</v>
      </c>
    </row>
    <row r="52" spans="9:14" x14ac:dyDescent="0.3">
      <c r="I52" s="9">
        <v>49</v>
      </c>
      <c r="J52" s="24">
        <f>IF($E$5&lt;N52+(N52*($B$5/$E$5)),$E$5,N52+(N52*($B$5/$E$5)))</f>
        <v>808.28043805588413</v>
      </c>
      <c r="K52" s="21">
        <f>N52*$B$5/$B$4</f>
        <v>481.54656192965126</v>
      </c>
      <c r="L52" s="21">
        <f>J52-K52</f>
        <v>326.73387612623287</v>
      </c>
      <c r="M52" s="9">
        <v>0</v>
      </c>
      <c r="N52" s="21">
        <f>N51-L51-M51</f>
        <v>165101.67837588041</v>
      </c>
    </row>
    <row r="53" spans="9:14" x14ac:dyDescent="0.3">
      <c r="I53" s="9">
        <v>50</v>
      </c>
      <c r="J53" s="24">
        <f>IF($E$5&lt;N53+(N53*($B$5/$E$5)),$E$5,N53+(N53*($B$5/$E$5)))</f>
        <v>808.28043805588413</v>
      </c>
      <c r="K53" s="21">
        <f>N53*$B$5/$B$4</f>
        <v>480.59358812428303</v>
      </c>
      <c r="L53" s="21">
        <f>J53-K53</f>
        <v>327.6868499316011</v>
      </c>
      <c r="M53" s="9">
        <v>0</v>
      </c>
      <c r="N53" s="21">
        <f>N52-L52-M52</f>
        <v>164774.94449975417</v>
      </c>
    </row>
    <row r="54" spans="9:14" x14ac:dyDescent="0.3">
      <c r="I54" s="9">
        <v>51</v>
      </c>
      <c r="J54" s="24">
        <f>IF($E$5&lt;N54+(N54*($B$5/$E$5)),$E$5,N54+(N54*($B$5/$E$5)))</f>
        <v>808.28043805588413</v>
      </c>
      <c r="K54" s="21">
        <f>N54*$B$5/$B$4</f>
        <v>479.63783481198249</v>
      </c>
      <c r="L54" s="21">
        <f>J54-K54</f>
        <v>328.64260324390165</v>
      </c>
      <c r="M54" s="9">
        <v>0</v>
      </c>
      <c r="N54" s="21">
        <f>N53-L53-M53</f>
        <v>164447.25764982257</v>
      </c>
    </row>
    <row r="55" spans="9:14" x14ac:dyDescent="0.3">
      <c r="I55" s="9">
        <v>52</v>
      </c>
      <c r="J55" s="24">
        <f>IF($E$5&lt;N55+(N55*($B$5/$E$5)),$E$5,N55+(N55*($B$5/$E$5)))</f>
        <v>808.28043805588413</v>
      </c>
      <c r="K55" s="21">
        <f>N55*$B$5/$B$4</f>
        <v>478.67929388585452</v>
      </c>
      <c r="L55" s="21">
        <f>J55-K55</f>
        <v>329.60114417002961</v>
      </c>
      <c r="M55" s="9">
        <v>0</v>
      </c>
      <c r="N55" s="21">
        <f>N54-L54-M54</f>
        <v>164118.61504657866</v>
      </c>
    </row>
    <row r="56" spans="9:14" x14ac:dyDescent="0.3">
      <c r="I56" s="9">
        <v>53</v>
      </c>
      <c r="J56" s="24">
        <f>IF($E$5&lt;N56+(N56*($B$5/$E$5)),$E$5,N56+(N56*($B$5/$E$5)))</f>
        <v>808.28043805588413</v>
      </c>
      <c r="K56" s="21">
        <f>N56*$B$5/$B$4</f>
        <v>477.71795721535858</v>
      </c>
      <c r="L56" s="21">
        <f>J56-K56</f>
        <v>330.56248084052555</v>
      </c>
      <c r="M56" s="9">
        <v>0</v>
      </c>
      <c r="N56" s="21">
        <f>N55-L55-M55</f>
        <v>163789.01390240862</v>
      </c>
    </row>
    <row r="57" spans="9:14" x14ac:dyDescent="0.3">
      <c r="I57" s="9">
        <v>54</v>
      </c>
      <c r="J57" s="24">
        <f>IF($E$5&lt;N57+(N57*($B$5/$E$5)),$E$5,N57+(N57*($B$5/$E$5)))</f>
        <v>808.28043805588413</v>
      </c>
      <c r="K57" s="21">
        <f>N57*$B$5/$B$4</f>
        <v>476.75381664624041</v>
      </c>
      <c r="L57" s="21">
        <f>J57-K57</f>
        <v>331.52662140964372</v>
      </c>
      <c r="M57" s="9">
        <v>0</v>
      </c>
      <c r="N57" s="21">
        <f>N56-L56-M56</f>
        <v>163458.45142156811</v>
      </c>
    </row>
    <row r="58" spans="9:14" x14ac:dyDescent="0.3">
      <c r="I58" s="9">
        <v>55</v>
      </c>
      <c r="J58" s="24">
        <f>IF($E$5&lt;N58+(N58*($B$5/$E$5)),$E$5,N58+(N58*($B$5/$E$5)))</f>
        <v>808.28043805588413</v>
      </c>
      <c r="K58" s="21">
        <f>N58*$B$5/$B$4</f>
        <v>475.78686400046223</v>
      </c>
      <c r="L58" s="21">
        <f>J58-K58</f>
        <v>332.4935740554219</v>
      </c>
      <c r="M58" s="9">
        <v>0</v>
      </c>
      <c r="N58" s="21">
        <f>N57-L57-M57</f>
        <v>163126.92480015848</v>
      </c>
    </row>
    <row r="59" spans="9:14" x14ac:dyDescent="0.3">
      <c r="I59" s="9">
        <v>56</v>
      </c>
      <c r="J59" s="24">
        <f>IF($E$5&lt;N59+(N59*($B$5/$E$5)),$E$5,N59+(N59*($B$5/$E$5)))</f>
        <v>808.28043805588413</v>
      </c>
      <c r="K59" s="21">
        <f>N59*$B$5/$B$4</f>
        <v>474.81709107613392</v>
      </c>
      <c r="L59" s="21">
        <f>J59-K59</f>
        <v>333.46334697975021</v>
      </c>
      <c r="M59" s="9">
        <v>0</v>
      </c>
      <c r="N59" s="21">
        <f>N58-L58-M58</f>
        <v>162794.43122610304</v>
      </c>
    </row>
    <row r="60" spans="9:14" x14ac:dyDescent="0.3">
      <c r="I60" s="9">
        <v>57</v>
      </c>
      <c r="J60" s="24">
        <f>IF($E$5&lt;N60+(N60*($B$5/$E$5)),$E$5,N60+(N60*($B$5/$E$5)))</f>
        <v>808.28043805588413</v>
      </c>
      <c r="K60" s="21">
        <f>N60*$B$5/$B$4</f>
        <v>473.84448964744297</v>
      </c>
      <c r="L60" s="21">
        <f>J60-K60</f>
        <v>334.43594840844116</v>
      </c>
      <c r="M60" s="9">
        <v>0</v>
      </c>
      <c r="N60" s="21">
        <f>N59-L59-M59</f>
        <v>162460.96787912329</v>
      </c>
    </row>
    <row r="61" spans="9:14" x14ac:dyDescent="0.3">
      <c r="I61" s="9">
        <v>58</v>
      </c>
      <c r="J61" s="24">
        <f>IF($E$5&lt;N61+(N61*($B$5/$E$5)),$E$5,N61+(N61*($B$5/$E$5)))</f>
        <v>808.28043805588413</v>
      </c>
      <c r="K61" s="21">
        <f>N61*$B$5/$B$4</f>
        <v>472.86905146458503</v>
      </c>
      <c r="L61" s="21">
        <f>J61-K61</f>
        <v>335.41138659129911</v>
      </c>
      <c r="M61" s="9">
        <v>0</v>
      </c>
      <c r="N61" s="21">
        <f>N60-L60-M60</f>
        <v>162126.53193071485</v>
      </c>
    </row>
    <row r="62" spans="9:14" x14ac:dyDescent="0.3">
      <c r="I62" s="9">
        <v>59</v>
      </c>
      <c r="J62" s="24">
        <f>IF($E$5&lt;N62+(N62*($B$5/$E$5)),$E$5,N62+(N62*($B$5/$E$5)))</f>
        <v>808.28043805588413</v>
      </c>
      <c r="K62" s="21">
        <f>N62*$B$5/$B$4</f>
        <v>471.89076825369375</v>
      </c>
      <c r="L62" s="21">
        <f>J62-K62</f>
        <v>336.38966980219038</v>
      </c>
      <c r="M62" s="9">
        <v>0</v>
      </c>
      <c r="N62" s="21">
        <f>N61-L61-M61</f>
        <v>161791.12054412355</v>
      </c>
    </row>
    <row r="63" spans="9:14" x14ac:dyDescent="0.3">
      <c r="I63" s="9">
        <v>60</v>
      </c>
      <c r="J63" s="24">
        <f>IF($E$5&lt;N63+(N63*($B$5/$E$5)),$E$5,N63+(N63*($B$5/$E$5)))</f>
        <v>808.28043805588413</v>
      </c>
      <c r="K63" s="21">
        <f>N63*$B$5/$B$4</f>
        <v>470.90963171677072</v>
      </c>
      <c r="L63" s="21">
        <f>J63-K63</f>
        <v>337.37080633911341</v>
      </c>
      <c r="M63" s="9">
        <v>0</v>
      </c>
      <c r="N63" s="21">
        <f>N62-L62-M62</f>
        <v>161454.73087432137</v>
      </c>
    </row>
    <row r="64" spans="9:14" x14ac:dyDescent="0.3">
      <c r="I64" s="9">
        <v>61</v>
      </c>
      <c r="J64" s="24">
        <f>IF($E$5&lt;N64+(N64*($B$5/$E$5)),$E$5,N64+(N64*($B$5/$E$5)))</f>
        <v>808.28043805588413</v>
      </c>
      <c r="K64" s="21">
        <f>N64*$B$5/$B$4</f>
        <v>469.92563353161495</v>
      </c>
      <c r="L64" s="21">
        <f>J64-K64</f>
        <v>338.35480452426918</v>
      </c>
      <c r="M64" s="9">
        <v>0</v>
      </c>
      <c r="N64" s="21">
        <f>N63-L63-M63</f>
        <v>161117.36006798226</v>
      </c>
    </row>
    <row r="65" spans="9:14" x14ac:dyDescent="0.3">
      <c r="I65" s="9">
        <v>62</v>
      </c>
      <c r="J65" s="24">
        <f>IF($E$5&lt;N65+(N65*($B$5/$E$5)),$E$5,N65+(N65*($B$5/$E$5)))</f>
        <v>808.28043805588413</v>
      </c>
      <c r="K65" s="21">
        <f>N65*$B$5/$B$4</f>
        <v>468.93876535175247</v>
      </c>
      <c r="L65" s="21">
        <f>J65-K65</f>
        <v>339.34167270413167</v>
      </c>
      <c r="M65" s="9">
        <v>0</v>
      </c>
      <c r="N65" s="21">
        <f>N64-L64-M64</f>
        <v>160779.00526345798</v>
      </c>
    </row>
    <row r="66" spans="9:14" x14ac:dyDescent="0.3">
      <c r="I66" s="9">
        <v>63</v>
      </c>
      <c r="J66" s="24">
        <f>IF($E$5&lt;N66+(N66*($B$5/$E$5)),$E$5,N66+(N66*($B$5/$E$5)))</f>
        <v>808.28043805588413</v>
      </c>
      <c r="K66" s="21">
        <f>N66*$B$5/$B$4</f>
        <v>467.94901880636547</v>
      </c>
      <c r="L66" s="21">
        <f>J66-K66</f>
        <v>340.33141924951866</v>
      </c>
      <c r="M66" s="9">
        <v>0</v>
      </c>
      <c r="N66" s="21">
        <f>N65-L65-M65</f>
        <v>160439.66359075386</v>
      </c>
    </row>
    <row r="67" spans="9:14" x14ac:dyDescent="0.3">
      <c r="I67" s="9">
        <v>64</v>
      </c>
      <c r="J67" s="24">
        <f>IF($E$5&lt;N67+(N67*($B$5/$E$5)),$E$5,N67+(N67*($B$5/$E$5)))</f>
        <v>808.28043805588413</v>
      </c>
      <c r="K67" s="21">
        <f>N67*$B$5/$B$4</f>
        <v>466.95638550022096</v>
      </c>
      <c r="L67" s="21">
        <f>J67-K67</f>
        <v>341.32405255566317</v>
      </c>
      <c r="M67" s="9">
        <v>0</v>
      </c>
      <c r="N67" s="21">
        <f>N66-L66-M66</f>
        <v>160099.33217150433</v>
      </c>
    </row>
    <row r="68" spans="9:14" x14ac:dyDescent="0.3">
      <c r="I68" s="9">
        <v>65</v>
      </c>
      <c r="J68" s="24">
        <f>IF($E$5&lt;N68+(N68*($B$5/$E$5)),$E$5,N68+(N68*($B$5/$E$5)))</f>
        <v>808.28043805588413</v>
      </c>
      <c r="K68" s="21">
        <f>N68*$B$5/$B$4</f>
        <v>465.96085701360033</v>
      </c>
      <c r="L68" s="21">
        <f>J68-K68</f>
        <v>342.3195810422838</v>
      </c>
      <c r="M68" s="9">
        <v>0</v>
      </c>
      <c r="N68" s="21">
        <f>N67-L67-M67</f>
        <v>159758.00811894867</v>
      </c>
    </row>
    <row r="69" spans="9:14" x14ac:dyDescent="0.3">
      <c r="I69" s="9">
        <v>66</v>
      </c>
      <c r="J69" s="24">
        <f>IF($E$5&lt;N69+(N69*($B$5/$E$5)),$E$5,N69+(N69*($B$5/$E$5)))</f>
        <v>808.28043805588413</v>
      </c>
      <c r="K69" s="21">
        <f>N69*$B$5/$B$4</f>
        <v>464.96242490222699</v>
      </c>
      <c r="L69" s="21">
        <f t="shared" ref="L69:L132" si="2">J69-K69</f>
        <v>343.31801315365715</v>
      </c>
      <c r="M69" s="9">
        <v>0</v>
      </c>
      <c r="N69" s="21">
        <f t="shared" ref="N69:N132" si="3">N68-L68-M68</f>
        <v>159415.68853790639</v>
      </c>
    </row>
    <row r="70" spans="9:14" x14ac:dyDescent="0.3">
      <c r="I70" s="9">
        <v>67</v>
      </c>
      <c r="J70" s="24">
        <f>IF($E$5&lt;N70+(N70*($B$5/$E$5)),$E$5,N70+(N70*($B$5/$E$5)))</f>
        <v>808.28043805588413</v>
      </c>
      <c r="K70" s="21">
        <f>N70*$B$5/$B$4</f>
        <v>463.96108069719554</v>
      </c>
      <c r="L70" s="21">
        <f t="shared" si="2"/>
        <v>344.31935735868859</v>
      </c>
      <c r="M70" s="9">
        <v>0</v>
      </c>
      <c r="N70" s="21">
        <f t="shared" si="3"/>
        <v>159072.37052475274</v>
      </c>
    </row>
    <row r="71" spans="9:14" x14ac:dyDescent="0.3">
      <c r="I71" s="9">
        <v>68</v>
      </c>
      <c r="J71" s="24">
        <f>IF($E$5&lt;N71+(N71*($B$5/$E$5)),$E$5,N71+(N71*($B$5/$E$5)))</f>
        <v>808.28043805588413</v>
      </c>
      <c r="K71" s="21">
        <f>N71*$B$5/$B$4</f>
        <v>462.95681590489943</v>
      </c>
      <c r="L71" s="21">
        <f t="shared" si="2"/>
        <v>345.3236221509847</v>
      </c>
      <c r="M71" s="9">
        <v>0</v>
      </c>
      <c r="N71" s="21">
        <f t="shared" si="3"/>
        <v>158728.05116739406</v>
      </c>
    </row>
    <row r="72" spans="9:14" x14ac:dyDescent="0.3">
      <c r="I72" s="9">
        <v>69</v>
      </c>
      <c r="J72" s="24">
        <f>IF($E$5&lt;N72+(N72*($B$5/$E$5)),$E$5,N72+(N72*($B$5/$E$5)))</f>
        <v>808.28043805588413</v>
      </c>
      <c r="K72" s="21">
        <f>N72*$B$5/$B$4</f>
        <v>461.94962200695903</v>
      </c>
      <c r="L72" s="21">
        <f t="shared" si="2"/>
        <v>346.3308160489251</v>
      </c>
      <c r="M72" s="9">
        <v>0</v>
      </c>
      <c r="N72" s="21">
        <f t="shared" si="3"/>
        <v>158382.72754524308</v>
      </c>
    </row>
    <row r="73" spans="9:14" x14ac:dyDescent="0.3">
      <c r="I73" s="9">
        <v>70</v>
      </c>
      <c r="J73" s="24">
        <f>IF($E$5&lt;N73+(N73*($B$5/$E$5)),$E$5,N73+(N73*($B$5/$E$5)))</f>
        <v>808.28043805588413</v>
      </c>
      <c r="K73" s="21">
        <f>N73*$B$5/$B$4</f>
        <v>460.93949046014967</v>
      </c>
      <c r="L73" s="21">
        <f t="shared" si="2"/>
        <v>347.34094759573446</v>
      </c>
      <c r="M73" s="9">
        <v>0</v>
      </c>
      <c r="N73" s="21">
        <f t="shared" si="3"/>
        <v>158036.39672919415</v>
      </c>
    </row>
    <row r="74" spans="9:14" x14ac:dyDescent="0.3">
      <c r="I74" s="9">
        <v>71</v>
      </c>
      <c r="J74" s="24">
        <f>IF($E$5&lt;N74+(N74*($B$5/$E$5)),$E$5,N74+(N74*($B$5/$E$5)))</f>
        <v>808.28043805588413</v>
      </c>
      <c r="K74" s="21">
        <f>N74*$B$5/$B$4</f>
        <v>459.92641269632873</v>
      </c>
      <c r="L74" s="21">
        <f t="shared" si="2"/>
        <v>348.35402535955541</v>
      </c>
      <c r="M74" s="9">
        <v>0</v>
      </c>
      <c r="N74" s="21">
        <f t="shared" si="3"/>
        <v>157689.05578159841</v>
      </c>
    </row>
    <row r="75" spans="9:14" x14ac:dyDescent="0.3">
      <c r="I75" s="9">
        <v>72</v>
      </c>
      <c r="J75" s="24">
        <f>IF($E$5&lt;N75+(N75*($B$5/$E$5)),$E$5,N75+(N75*($B$5/$E$5)))</f>
        <v>808.28043805588413</v>
      </c>
      <c r="K75" s="21">
        <f>N75*$B$5/$B$4</f>
        <v>458.91038012236339</v>
      </c>
      <c r="L75" s="21">
        <f t="shared" si="2"/>
        <v>349.37005793352074</v>
      </c>
      <c r="M75" s="9">
        <v>0</v>
      </c>
      <c r="N75" s="21">
        <f t="shared" si="3"/>
        <v>157340.70175623885</v>
      </c>
    </row>
    <row r="76" spans="9:14" x14ac:dyDescent="0.3">
      <c r="I76" s="9">
        <v>73</v>
      </c>
      <c r="J76" s="24">
        <f>IF($E$5&lt;N76+(N76*($B$5/$E$5)),$E$5,N76+(N76*($B$5/$E$5)))</f>
        <v>808.28043805588413</v>
      </c>
      <c r="K76" s="21">
        <f>N76*$B$5/$B$4</f>
        <v>457.89138412005724</v>
      </c>
      <c r="L76" s="21">
        <f t="shared" si="2"/>
        <v>350.38905393582689</v>
      </c>
      <c r="M76" s="9">
        <v>0</v>
      </c>
      <c r="N76" s="21">
        <f t="shared" si="3"/>
        <v>156991.33169830532</v>
      </c>
    </row>
    <row r="77" spans="9:14" x14ac:dyDescent="0.3">
      <c r="I77" s="9">
        <v>74</v>
      </c>
      <c r="J77" s="24">
        <f>IF($E$5&lt;N77+(N77*($B$5/$E$5)),$E$5,N77+(N77*($B$5/$E$5)))</f>
        <v>808.28043805588413</v>
      </c>
      <c r="K77" s="21">
        <f>N77*$B$5/$B$4</f>
        <v>456.86941604607773</v>
      </c>
      <c r="L77" s="21">
        <f t="shared" si="2"/>
        <v>351.4110220098064</v>
      </c>
      <c r="M77" s="9">
        <v>0</v>
      </c>
      <c r="N77" s="21">
        <f t="shared" si="3"/>
        <v>156640.9426443695</v>
      </c>
    </row>
    <row r="78" spans="9:14" x14ac:dyDescent="0.3">
      <c r="I78" s="9">
        <v>75</v>
      </c>
      <c r="J78" s="24">
        <f>IF($E$5&lt;N78+(N78*($B$5/$E$5)),$E$5,N78+(N78*($B$5/$E$5)))</f>
        <v>808.28043805588413</v>
      </c>
      <c r="K78" s="21">
        <f>N78*$B$5/$B$4</f>
        <v>455.84446723188256</v>
      </c>
      <c r="L78" s="21">
        <f t="shared" si="2"/>
        <v>352.43597082400157</v>
      </c>
      <c r="M78" s="9">
        <v>0</v>
      </c>
      <c r="N78" s="21">
        <f t="shared" si="3"/>
        <v>156289.5316223597</v>
      </c>
    </row>
    <row r="79" spans="9:14" x14ac:dyDescent="0.3">
      <c r="I79" s="9">
        <v>76</v>
      </c>
      <c r="J79" s="24">
        <f>IF($E$5&lt;N79+(N79*($B$5/$E$5)),$E$5,N79+(N79*($B$5/$E$5)))</f>
        <v>808.28043805588413</v>
      </c>
      <c r="K79" s="21">
        <f>N79*$B$5/$B$4</f>
        <v>454.81652898364581</v>
      </c>
      <c r="L79" s="21">
        <f t="shared" si="2"/>
        <v>353.46390907223832</v>
      </c>
      <c r="M79" s="9">
        <v>0</v>
      </c>
      <c r="N79" s="21">
        <f t="shared" si="3"/>
        <v>155937.0956515357</v>
      </c>
    </row>
    <row r="80" spans="9:14" x14ac:dyDescent="0.3">
      <c r="I80" s="9">
        <v>77</v>
      </c>
      <c r="J80" s="24">
        <f>IF($E$5&lt;N80+(N80*($B$5/$E$5)),$E$5,N80+(N80*($B$5/$E$5)))</f>
        <v>808.28043805588413</v>
      </c>
      <c r="K80" s="21">
        <f>N80*$B$5/$B$4</f>
        <v>453.78559258218507</v>
      </c>
      <c r="L80" s="21">
        <f t="shared" si="2"/>
        <v>354.49484547369906</v>
      </c>
      <c r="M80" s="9">
        <v>0</v>
      </c>
      <c r="N80" s="21">
        <f t="shared" si="3"/>
        <v>155583.63174246345</v>
      </c>
    </row>
    <row r="81" spans="9:14" x14ac:dyDescent="0.3">
      <c r="I81" s="9">
        <v>78</v>
      </c>
      <c r="J81" s="24">
        <f>IF($E$5&lt;N81+(N81*($B$5/$E$5)),$E$5,N81+(N81*($B$5/$E$5)))</f>
        <v>808.28043805588413</v>
      </c>
      <c r="K81" s="21">
        <f>N81*$B$5/$B$4</f>
        <v>452.75164928288677</v>
      </c>
      <c r="L81" s="21">
        <f t="shared" si="2"/>
        <v>355.52878877299736</v>
      </c>
      <c r="M81" s="9">
        <v>0</v>
      </c>
      <c r="N81" s="21">
        <f t="shared" si="3"/>
        <v>155229.13689698974</v>
      </c>
    </row>
    <row r="82" spans="9:14" x14ac:dyDescent="0.3">
      <c r="I82" s="9">
        <v>79</v>
      </c>
      <c r="J82" s="24">
        <f>IF($E$5&lt;N82+(N82*($B$5/$E$5)),$E$5,N82+(N82*($B$5/$E$5)))</f>
        <v>808.28043805588413</v>
      </c>
      <c r="K82" s="21">
        <f>N82*$B$5/$B$4</f>
        <v>451.7146903156322</v>
      </c>
      <c r="L82" s="21">
        <f t="shared" si="2"/>
        <v>356.56574774025194</v>
      </c>
      <c r="M82" s="9">
        <v>0</v>
      </c>
      <c r="N82" s="21">
        <f t="shared" si="3"/>
        <v>154873.60810821675</v>
      </c>
    </row>
    <row r="83" spans="9:14" x14ac:dyDescent="0.3">
      <c r="I83" s="9">
        <v>80</v>
      </c>
      <c r="J83" s="24">
        <f>IF($E$5&lt;N83+(N83*($B$5/$E$5)),$E$5,N83+(N83*($B$5/$E$5)))</f>
        <v>808.28043805588413</v>
      </c>
      <c r="K83" s="21">
        <f>N83*$B$5/$B$4</f>
        <v>450.67470688472321</v>
      </c>
      <c r="L83" s="21">
        <f t="shared" si="2"/>
        <v>357.60573117116093</v>
      </c>
      <c r="M83" s="9">
        <v>0</v>
      </c>
      <c r="N83" s="21">
        <f t="shared" si="3"/>
        <v>154517.04236047651</v>
      </c>
    </row>
    <row r="84" spans="9:14" x14ac:dyDescent="0.3">
      <c r="I84" s="9">
        <v>81</v>
      </c>
      <c r="J84" s="24">
        <f>IF($E$5&lt;N84+(N84*($B$5/$E$5)),$E$5,N84+(N84*($B$5/$E$5)))</f>
        <v>808.28043805588413</v>
      </c>
      <c r="K84" s="21">
        <f>N84*$B$5/$B$4</f>
        <v>449.63169016880738</v>
      </c>
      <c r="L84" s="21">
        <f t="shared" si="2"/>
        <v>358.64874788707675</v>
      </c>
      <c r="M84" s="9">
        <v>0</v>
      </c>
      <c r="N84" s="21">
        <f t="shared" si="3"/>
        <v>154159.43662930536</v>
      </c>
    </row>
    <row r="85" spans="9:14" x14ac:dyDescent="0.3">
      <c r="I85" s="9">
        <v>82</v>
      </c>
      <c r="J85" s="24">
        <f>IF($E$5&lt;N85+(N85*($B$5/$E$5)),$E$5,N85+(N85*($B$5/$E$5)))</f>
        <v>808.28043805588413</v>
      </c>
      <c r="K85" s="21">
        <f>N85*$B$5/$B$4</f>
        <v>448.58563132080332</v>
      </c>
      <c r="L85" s="21">
        <f t="shared" si="2"/>
        <v>359.69480673508082</v>
      </c>
      <c r="M85" s="9">
        <v>0</v>
      </c>
      <c r="N85" s="21">
        <f t="shared" si="3"/>
        <v>153800.78788141828</v>
      </c>
    </row>
    <row r="86" spans="9:14" x14ac:dyDescent="0.3">
      <c r="I86" s="9">
        <v>83</v>
      </c>
      <c r="J86" s="24">
        <f>IF($E$5&lt;N86+(N86*($B$5/$E$5)),$E$5,N86+(N86*($B$5/$E$5)))</f>
        <v>808.28043805588413</v>
      </c>
      <c r="K86" s="21">
        <f>N86*$B$5/$B$4</f>
        <v>447.53652146782605</v>
      </c>
      <c r="L86" s="21">
        <f t="shared" si="2"/>
        <v>360.74391658805808</v>
      </c>
      <c r="M86" s="9">
        <v>0</v>
      </c>
      <c r="N86" s="21">
        <f t="shared" si="3"/>
        <v>153441.09307468319</v>
      </c>
    </row>
    <row r="87" spans="9:14" x14ac:dyDescent="0.3">
      <c r="I87" s="9">
        <v>84</v>
      </c>
      <c r="J87" s="24">
        <f>IF($E$5&lt;N87+(N87*($B$5/$E$5)),$E$5,N87+(N87*($B$5/$E$5)))</f>
        <v>808.28043805588413</v>
      </c>
      <c r="K87" s="21">
        <f>N87*$B$5/$B$4</f>
        <v>446.48435171111083</v>
      </c>
      <c r="L87" s="21">
        <f t="shared" si="2"/>
        <v>361.7960863447733</v>
      </c>
      <c r="M87" s="9">
        <v>0</v>
      </c>
      <c r="N87" s="21">
        <f t="shared" si="3"/>
        <v>153080.34915809514</v>
      </c>
    </row>
    <row r="88" spans="9:14" x14ac:dyDescent="0.3">
      <c r="I88" s="9">
        <v>85</v>
      </c>
      <c r="J88" s="24">
        <f>IF($E$5&lt;N88+(N88*($B$5/$E$5)),$E$5,N88+(N88*($B$5/$E$5)))</f>
        <v>808.28043805588413</v>
      </c>
      <c r="K88" s="21">
        <f>N88*$B$5/$B$4</f>
        <v>445.42911312593856</v>
      </c>
      <c r="L88" s="21">
        <f t="shared" si="2"/>
        <v>362.85132492994558</v>
      </c>
      <c r="M88" s="9">
        <v>0</v>
      </c>
      <c r="N88" s="21">
        <f t="shared" si="3"/>
        <v>152718.55307175036</v>
      </c>
    </row>
    <row r="89" spans="9:14" x14ac:dyDescent="0.3">
      <c r="I89" s="9">
        <v>86</v>
      </c>
      <c r="J89" s="24">
        <f>IF($E$5&lt;N89+(N89*($B$5/$E$5)),$E$5,N89+(N89*($B$5/$E$5)))</f>
        <v>808.28043805588413</v>
      </c>
      <c r="K89" s="21">
        <f>N89*$B$5/$B$4</f>
        <v>444.37079676155957</v>
      </c>
      <c r="L89" s="21">
        <f t="shared" si="2"/>
        <v>363.90964129432456</v>
      </c>
      <c r="M89" s="9">
        <v>0</v>
      </c>
      <c r="N89" s="21">
        <f t="shared" si="3"/>
        <v>152355.70174682041</v>
      </c>
    </row>
    <row r="90" spans="9:14" x14ac:dyDescent="0.3">
      <c r="I90" s="9">
        <v>87</v>
      </c>
      <c r="J90" s="24">
        <f>IF($E$5&lt;N90+(N90*($B$5/$E$5)),$E$5,N90+(N90*($B$5/$E$5)))</f>
        <v>808.28043805588413</v>
      </c>
      <c r="K90" s="21">
        <f>N90*$B$5/$B$4</f>
        <v>443.30939364111777</v>
      </c>
      <c r="L90" s="21">
        <f t="shared" si="2"/>
        <v>364.97104441476637</v>
      </c>
      <c r="M90" s="9">
        <v>0</v>
      </c>
      <c r="N90" s="21">
        <f t="shared" si="3"/>
        <v>151991.79210552608</v>
      </c>
    </row>
    <row r="91" spans="9:14" x14ac:dyDescent="0.3">
      <c r="I91" s="9">
        <v>88</v>
      </c>
      <c r="J91" s="24">
        <f>IF($E$5&lt;N91+(N91*($B$5/$E$5)),$E$5,N91+(N91*($B$5/$E$5)))</f>
        <v>808.28043805588413</v>
      </c>
      <c r="K91" s="21">
        <f>N91*$B$5/$B$4</f>
        <v>442.2448947615747</v>
      </c>
      <c r="L91" s="21">
        <f t="shared" si="2"/>
        <v>366.03554329430943</v>
      </c>
      <c r="M91" s="9">
        <v>0</v>
      </c>
      <c r="N91" s="21">
        <f t="shared" si="3"/>
        <v>151626.82106111132</v>
      </c>
    </row>
    <row r="92" spans="9:14" x14ac:dyDescent="0.3">
      <c r="I92" s="9">
        <v>89</v>
      </c>
      <c r="J92" s="24">
        <f>IF($E$5&lt;N92+(N92*($B$5/$E$5)),$E$5,N92+(N92*($B$5/$E$5)))</f>
        <v>808.28043805588413</v>
      </c>
      <c r="K92" s="21">
        <f>N92*$B$5/$B$4</f>
        <v>441.17729109363296</v>
      </c>
      <c r="L92" s="21">
        <f t="shared" si="2"/>
        <v>367.10314696225117</v>
      </c>
      <c r="M92" s="9">
        <v>0</v>
      </c>
      <c r="N92" s="21">
        <f t="shared" si="3"/>
        <v>151260.78551781701</v>
      </c>
    </row>
    <row r="93" spans="9:14" x14ac:dyDescent="0.3">
      <c r="I93" s="9">
        <v>90</v>
      </c>
      <c r="J93" s="24">
        <f>IF($E$5&lt;N93+(N93*($B$5/$E$5)),$E$5,N93+(N93*($B$5/$E$5)))</f>
        <v>808.28043805588413</v>
      </c>
      <c r="K93" s="21">
        <f>N93*$B$5/$B$4</f>
        <v>440.1065735816598</v>
      </c>
      <c r="L93" s="21">
        <f t="shared" si="2"/>
        <v>368.17386447422433</v>
      </c>
      <c r="M93" s="9">
        <v>0</v>
      </c>
      <c r="N93" s="21">
        <f t="shared" si="3"/>
        <v>150893.68237085477</v>
      </c>
    </row>
    <row r="94" spans="9:14" x14ac:dyDescent="0.3">
      <c r="I94" s="9">
        <v>91</v>
      </c>
      <c r="J94" s="24">
        <f>IF($E$5&lt;N94+(N94*($B$5/$E$5)),$E$5,N94+(N94*($B$5/$E$5)))</f>
        <v>808.28043805588413</v>
      </c>
      <c r="K94" s="21">
        <f>N94*$B$5/$B$4</f>
        <v>439.03273314360996</v>
      </c>
      <c r="L94" s="21">
        <f t="shared" si="2"/>
        <v>369.24770491227417</v>
      </c>
      <c r="M94" s="9">
        <v>0</v>
      </c>
      <c r="N94" s="21">
        <f t="shared" si="3"/>
        <v>150525.50850638055</v>
      </c>
    </row>
    <row r="95" spans="9:14" x14ac:dyDescent="0.3">
      <c r="I95" s="9">
        <v>92</v>
      </c>
      <c r="J95" s="24">
        <f>IF($E$5&lt;N95+(N95*($B$5/$E$5)),$E$5,N95+(N95*($B$5/$E$5)))</f>
        <v>808.28043805588413</v>
      </c>
      <c r="K95" s="21">
        <f>N95*$B$5/$B$4</f>
        <v>437.95576067094913</v>
      </c>
      <c r="L95" s="21">
        <f t="shared" si="2"/>
        <v>370.324677384935</v>
      </c>
      <c r="M95" s="9">
        <v>0</v>
      </c>
      <c r="N95" s="21">
        <f t="shared" si="3"/>
        <v>150156.26080146828</v>
      </c>
    </row>
    <row r="96" spans="9:14" x14ac:dyDescent="0.3">
      <c r="I96" s="9">
        <v>93</v>
      </c>
      <c r="J96" s="24">
        <f>IF($E$5&lt;N96+(N96*($B$5/$E$5)),$E$5,N96+(N96*($B$5/$E$5)))</f>
        <v>808.28043805588413</v>
      </c>
      <c r="K96" s="21">
        <f>N96*$B$5/$B$4</f>
        <v>436.87564702857645</v>
      </c>
      <c r="L96" s="21">
        <f t="shared" si="2"/>
        <v>371.40479102730768</v>
      </c>
      <c r="M96" s="9">
        <v>0</v>
      </c>
      <c r="N96" s="21">
        <f t="shared" si="3"/>
        <v>149785.93612408335</v>
      </c>
    </row>
    <row r="97" spans="9:14" x14ac:dyDescent="0.3">
      <c r="I97" s="9">
        <v>94</v>
      </c>
      <c r="J97" s="24">
        <f>IF($E$5&lt;N97+(N97*($B$5/$E$5)),$E$5,N97+(N97*($B$5/$E$5)))</f>
        <v>808.28043805588413</v>
      </c>
      <c r="K97" s="21">
        <f>N97*$B$5/$B$4</f>
        <v>435.79238305474684</v>
      </c>
      <c r="L97" s="21">
        <f t="shared" si="2"/>
        <v>372.4880550011373</v>
      </c>
      <c r="M97" s="9">
        <v>0</v>
      </c>
      <c r="N97" s="21">
        <f t="shared" si="3"/>
        <v>149414.53133305605</v>
      </c>
    </row>
    <row r="98" spans="9:14" x14ac:dyDescent="0.3">
      <c r="I98" s="9">
        <v>95</v>
      </c>
      <c r="J98" s="24">
        <f>IF($E$5&lt;N98+(N98*($B$5/$E$5)),$E$5,N98+(N98*($B$5/$E$5)))</f>
        <v>808.28043805588413</v>
      </c>
      <c r="K98" s="21">
        <f>N98*$B$5/$B$4</f>
        <v>434.70595956099356</v>
      </c>
      <c r="L98" s="21">
        <f t="shared" si="2"/>
        <v>373.57447849489057</v>
      </c>
      <c r="M98" s="9">
        <v>0</v>
      </c>
      <c r="N98" s="21">
        <f t="shared" si="3"/>
        <v>149042.04327805492</v>
      </c>
    </row>
    <row r="99" spans="9:14" x14ac:dyDescent="0.3">
      <c r="I99" s="9">
        <v>96</v>
      </c>
      <c r="J99" s="24">
        <f>IF($E$5&lt;N99+(N99*($B$5/$E$5)),$E$5,N99+(N99*($B$5/$E$5)))</f>
        <v>808.28043805588413</v>
      </c>
      <c r="K99" s="21">
        <f>N99*$B$5/$B$4</f>
        <v>433.61636733205017</v>
      </c>
      <c r="L99" s="21">
        <f t="shared" si="2"/>
        <v>374.66407072383396</v>
      </c>
      <c r="M99" s="9">
        <v>0</v>
      </c>
      <c r="N99" s="21">
        <f t="shared" si="3"/>
        <v>148668.46879956004</v>
      </c>
    </row>
    <row r="100" spans="9:14" x14ac:dyDescent="0.3">
      <c r="I100" s="9">
        <v>97</v>
      </c>
      <c r="J100" s="24">
        <f>IF($E$5&lt;N100+(N100*($B$5/$E$5)),$E$5,N100+(N100*($B$5/$E$5)))</f>
        <v>808.28043805588413</v>
      </c>
      <c r="K100" s="21">
        <f>N100*$B$5/$B$4</f>
        <v>432.52359712577231</v>
      </c>
      <c r="L100" s="21">
        <f t="shared" si="2"/>
        <v>375.75684093011182</v>
      </c>
      <c r="M100" s="9">
        <v>0</v>
      </c>
      <c r="N100" s="21">
        <f t="shared" si="3"/>
        <v>148293.8047288362</v>
      </c>
    </row>
    <row r="101" spans="9:14" x14ac:dyDescent="0.3">
      <c r="I101" s="9">
        <v>98</v>
      </c>
      <c r="J101" s="24">
        <f>IF($E$5&lt;N101+(N101*($B$5/$E$5)),$E$5,N101+(N101*($B$5/$E$5)))</f>
        <v>808.28043805588413</v>
      </c>
      <c r="K101" s="21">
        <f>N101*$B$5/$B$4</f>
        <v>431.42763967305945</v>
      </c>
      <c r="L101" s="21">
        <f t="shared" si="2"/>
        <v>376.85279838282469</v>
      </c>
      <c r="M101" s="9">
        <v>0</v>
      </c>
      <c r="N101" s="21">
        <f t="shared" si="3"/>
        <v>147918.04788790608</v>
      </c>
    </row>
    <row r="102" spans="9:14" x14ac:dyDescent="0.3">
      <c r="I102" s="9">
        <v>99</v>
      </c>
      <c r="J102" s="24">
        <f>IF($E$5&lt;N102+(N102*($B$5/$E$5)),$E$5,N102+(N102*($B$5/$E$5)))</f>
        <v>808.28043805588413</v>
      </c>
      <c r="K102" s="21">
        <f>N102*$B$5/$B$4</f>
        <v>430.32848567777614</v>
      </c>
      <c r="L102" s="21">
        <f t="shared" si="2"/>
        <v>377.95195237810799</v>
      </c>
      <c r="M102" s="9">
        <v>0</v>
      </c>
      <c r="N102" s="21">
        <f t="shared" si="3"/>
        <v>147541.19508952324</v>
      </c>
    </row>
    <row r="103" spans="9:14" x14ac:dyDescent="0.3">
      <c r="I103" s="9">
        <v>100</v>
      </c>
      <c r="J103" s="24">
        <f>IF($E$5&lt;N103+(N103*($B$5/$E$5)),$E$5,N103+(N103*($B$5/$E$5)))</f>
        <v>808.28043805588413</v>
      </c>
      <c r="K103" s="21">
        <f>N103*$B$5/$B$4</f>
        <v>429.22612581667335</v>
      </c>
      <c r="L103" s="21">
        <f t="shared" si="2"/>
        <v>379.05431223921079</v>
      </c>
      <c r="M103" s="9">
        <v>0</v>
      </c>
      <c r="N103" s="21">
        <f t="shared" si="3"/>
        <v>147163.24313714512</v>
      </c>
    </row>
    <row r="104" spans="9:14" x14ac:dyDescent="0.3">
      <c r="I104" s="9">
        <v>101</v>
      </c>
      <c r="J104" s="24">
        <f>IF($E$5&lt;N104+(N104*($B$5/$E$5)),$E$5,N104+(N104*($B$5/$E$5)))</f>
        <v>808.28043805588413</v>
      </c>
      <c r="K104" s="21">
        <f>N104*$B$5/$B$4</f>
        <v>428.12055073930901</v>
      </c>
      <c r="L104" s="21">
        <f t="shared" si="2"/>
        <v>380.15988731657512</v>
      </c>
      <c r="M104" s="9">
        <v>0</v>
      </c>
      <c r="N104" s="21">
        <f t="shared" si="3"/>
        <v>146784.18882490593</v>
      </c>
    </row>
    <row r="105" spans="9:14" x14ac:dyDescent="0.3">
      <c r="I105" s="9">
        <v>102</v>
      </c>
      <c r="J105" s="24">
        <f>IF($E$5&lt;N105+(N105*($B$5/$E$5)),$E$5,N105+(N105*($B$5/$E$5)))</f>
        <v>808.28043805588413</v>
      </c>
      <c r="K105" s="21">
        <f>N105*$B$5/$B$4</f>
        <v>427.01175106796899</v>
      </c>
      <c r="L105" s="21">
        <f t="shared" si="2"/>
        <v>381.26868698791515</v>
      </c>
      <c r="M105" s="9">
        <v>0</v>
      </c>
      <c r="N105" s="21">
        <f t="shared" si="3"/>
        <v>146404.02893758935</v>
      </c>
    </row>
    <row r="106" spans="9:14" x14ac:dyDescent="0.3">
      <c r="I106" s="9">
        <v>103</v>
      </c>
      <c r="J106" s="24">
        <f>IF($E$5&lt;N106+(N106*($B$5/$E$5)),$E$5,N106+(N106*($B$5/$E$5)))</f>
        <v>808.28043805588413</v>
      </c>
      <c r="K106" s="21">
        <f>N106*$B$5/$B$4</f>
        <v>425.89971739758749</v>
      </c>
      <c r="L106" s="21">
        <f t="shared" si="2"/>
        <v>382.38072065829664</v>
      </c>
      <c r="M106" s="9">
        <v>0</v>
      </c>
      <c r="N106" s="21">
        <f t="shared" si="3"/>
        <v>146022.76025060142</v>
      </c>
    </row>
    <row r="107" spans="9:14" x14ac:dyDescent="0.3">
      <c r="I107" s="9">
        <v>104</v>
      </c>
      <c r="J107" s="24">
        <f>IF($E$5&lt;N107+(N107*($B$5/$E$5)),$E$5,N107+(N107*($B$5/$E$5)))</f>
        <v>808.28043805588413</v>
      </c>
      <c r="K107" s="21">
        <f>N107*$B$5/$B$4</f>
        <v>424.78444029566754</v>
      </c>
      <c r="L107" s="21">
        <f t="shared" si="2"/>
        <v>383.4959977602166</v>
      </c>
      <c r="M107" s="9">
        <v>0</v>
      </c>
      <c r="N107" s="21">
        <f t="shared" si="3"/>
        <v>145640.37952994314</v>
      </c>
    </row>
    <row r="108" spans="9:14" x14ac:dyDescent="0.3">
      <c r="I108" s="9">
        <v>105</v>
      </c>
      <c r="J108" s="24">
        <f>IF($E$5&lt;N108+(N108*($B$5/$E$5)),$E$5,N108+(N108*($B$5/$E$5)))</f>
        <v>808.28043805588413</v>
      </c>
      <c r="K108" s="21">
        <f>N108*$B$5/$B$4</f>
        <v>423.66591030220025</v>
      </c>
      <c r="L108" s="21">
        <f t="shared" si="2"/>
        <v>384.61452775368389</v>
      </c>
      <c r="M108" s="9">
        <v>0</v>
      </c>
      <c r="N108" s="21">
        <f t="shared" si="3"/>
        <v>145256.88353218292</v>
      </c>
    </row>
    <row r="109" spans="9:14" x14ac:dyDescent="0.3">
      <c r="I109" s="9">
        <v>106</v>
      </c>
      <c r="J109" s="24">
        <f>IF($E$5&lt;N109+(N109*($B$5/$E$5)),$E$5,N109+(N109*($B$5/$E$5)))</f>
        <v>808.28043805588413</v>
      </c>
      <c r="K109" s="21">
        <f>N109*$B$5/$B$4</f>
        <v>422.54411792958535</v>
      </c>
      <c r="L109" s="21">
        <f t="shared" si="2"/>
        <v>385.73632012629878</v>
      </c>
      <c r="M109" s="9">
        <v>0</v>
      </c>
      <c r="N109" s="21">
        <f t="shared" si="3"/>
        <v>144872.26900442925</v>
      </c>
    </row>
    <row r="110" spans="9:14" x14ac:dyDescent="0.3">
      <c r="I110" s="9">
        <v>107</v>
      </c>
      <c r="J110" s="24">
        <f>IF($E$5&lt;N110+(N110*($B$5/$E$5)),$E$5,N110+(N110*($B$5/$E$5)))</f>
        <v>808.28043805588413</v>
      </c>
      <c r="K110" s="21">
        <f>N110*$B$5/$B$4</f>
        <v>421.41905366255031</v>
      </c>
      <c r="L110" s="21">
        <f t="shared" si="2"/>
        <v>386.86138439333382</v>
      </c>
      <c r="M110" s="9">
        <v>0</v>
      </c>
      <c r="N110" s="21">
        <f t="shared" si="3"/>
        <v>144486.53268430295</v>
      </c>
    </row>
    <row r="111" spans="9:14" x14ac:dyDescent="0.3">
      <c r="I111" s="9">
        <v>108</v>
      </c>
      <c r="J111" s="24">
        <f>IF($E$5&lt;N111+(N111*($B$5/$E$5)),$E$5,N111+(N111*($B$5/$E$5)))</f>
        <v>808.28043805588413</v>
      </c>
      <c r="K111" s="21">
        <f>N111*$B$5/$B$4</f>
        <v>420.29070795806979</v>
      </c>
      <c r="L111" s="21">
        <f t="shared" si="2"/>
        <v>387.98973009781434</v>
      </c>
      <c r="M111" s="9">
        <v>0</v>
      </c>
      <c r="N111" s="21">
        <f t="shared" si="3"/>
        <v>144099.67129990962</v>
      </c>
    </row>
    <row r="112" spans="9:14" x14ac:dyDescent="0.3">
      <c r="I112" s="9">
        <v>109</v>
      </c>
      <c r="J112" s="24">
        <f>IF($E$5&lt;N112+(N112*($B$5/$E$5)),$E$5,N112+(N112*($B$5/$E$5)))</f>
        <v>808.28043805588413</v>
      </c>
      <c r="K112" s="21">
        <f>N112*$B$5/$B$4</f>
        <v>419.15907124528445</v>
      </c>
      <c r="L112" s="21">
        <f t="shared" si="2"/>
        <v>389.12136681059968</v>
      </c>
      <c r="M112" s="9">
        <v>0</v>
      </c>
      <c r="N112" s="21">
        <f t="shared" si="3"/>
        <v>143711.6815698118</v>
      </c>
    </row>
    <row r="113" spans="9:14" x14ac:dyDescent="0.3">
      <c r="I113" s="9">
        <v>110</v>
      </c>
      <c r="J113" s="24">
        <f>IF($E$5&lt;N113+(N113*($B$5/$E$5)),$E$5,N113+(N113*($B$5/$E$5)))</f>
        <v>808.28043805588413</v>
      </c>
      <c r="K113" s="21">
        <f>N113*$B$5/$B$4</f>
        <v>418.02413392542024</v>
      </c>
      <c r="L113" s="21">
        <f t="shared" si="2"/>
        <v>390.25630413046389</v>
      </c>
      <c r="M113" s="9">
        <v>0</v>
      </c>
      <c r="N113" s="21">
        <f t="shared" si="3"/>
        <v>143322.56020300119</v>
      </c>
    </row>
    <row r="114" spans="9:14" x14ac:dyDescent="0.3">
      <c r="I114" s="9">
        <v>111</v>
      </c>
      <c r="J114" s="24">
        <f>IF($E$5&lt;N114+(N114*($B$5/$E$5)),$E$5,N114+(N114*($B$5/$E$5)))</f>
        <v>808.28043805588413</v>
      </c>
      <c r="K114" s="21">
        <f>N114*$B$5/$B$4</f>
        <v>416.88588637170636</v>
      </c>
      <c r="L114" s="21">
        <f t="shared" si="2"/>
        <v>391.39455168417777</v>
      </c>
      <c r="M114" s="9">
        <v>0</v>
      </c>
      <c r="N114" s="21">
        <f t="shared" si="3"/>
        <v>142932.30389887074</v>
      </c>
    </row>
    <row r="115" spans="9:14" x14ac:dyDescent="0.3">
      <c r="I115" s="9">
        <v>112</v>
      </c>
      <c r="J115" s="24">
        <f>IF($E$5&lt;N115+(N115*($B$5/$E$5)),$E$5,N115+(N115*($B$5/$E$5)))</f>
        <v>808.28043805588413</v>
      </c>
      <c r="K115" s="21">
        <f>N115*$B$5/$B$4</f>
        <v>415.7443189292942</v>
      </c>
      <c r="L115" s="21">
        <f t="shared" si="2"/>
        <v>392.53611912658994</v>
      </c>
      <c r="M115" s="9">
        <v>0</v>
      </c>
      <c r="N115" s="21">
        <f t="shared" si="3"/>
        <v>142540.90934718656</v>
      </c>
    </row>
    <row r="116" spans="9:14" x14ac:dyDescent="0.3">
      <c r="I116" s="9">
        <v>113</v>
      </c>
      <c r="J116" s="24">
        <f>IF($E$5&lt;N116+(N116*($B$5/$E$5)),$E$5,N116+(N116*($B$5/$E$5)))</f>
        <v>808.28043805588413</v>
      </c>
      <c r="K116" s="21">
        <f>N116*$B$5/$B$4</f>
        <v>414.5994219151749</v>
      </c>
      <c r="L116" s="21">
        <f t="shared" si="2"/>
        <v>393.68101614070923</v>
      </c>
      <c r="M116" s="9">
        <v>0</v>
      </c>
      <c r="N116" s="21">
        <f t="shared" si="3"/>
        <v>142148.37322805997</v>
      </c>
    </row>
    <row r="117" spans="9:14" x14ac:dyDescent="0.3">
      <c r="I117" s="9">
        <v>114</v>
      </c>
      <c r="J117" s="24">
        <f>IF($E$5&lt;N117+(N117*($B$5/$E$5)),$E$5,N117+(N117*($B$5/$E$5)))</f>
        <v>808.28043805588413</v>
      </c>
      <c r="K117" s="21">
        <f>N117*$B$5/$B$4</f>
        <v>413.4511856180979</v>
      </c>
      <c r="L117" s="21">
        <f t="shared" si="2"/>
        <v>394.82925243778624</v>
      </c>
      <c r="M117" s="9">
        <v>0</v>
      </c>
      <c r="N117" s="21">
        <f t="shared" si="3"/>
        <v>141754.69221191926</v>
      </c>
    </row>
    <row r="118" spans="9:14" x14ac:dyDescent="0.3">
      <c r="I118" s="9">
        <v>115</v>
      </c>
      <c r="J118" s="24">
        <f>IF($E$5&lt;N118+(N118*($B$5/$E$5)),$E$5,N118+(N118*($B$5/$E$5)))</f>
        <v>808.28043805588413</v>
      </c>
      <c r="K118" s="21">
        <f>N118*$B$5/$B$4</f>
        <v>412.29960029848775</v>
      </c>
      <c r="L118" s="21">
        <f t="shared" si="2"/>
        <v>395.98083775739639</v>
      </c>
      <c r="M118" s="9">
        <v>0</v>
      </c>
      <c r="N118" s="21">
        <f t="shared" si="3"/>
        <v>141359.86295948148</v>
      </c>
    </row>
    <row r="119" spans="9:14" x14ac:dyDescent="0.3">
      <c r="I119" s="9">
        <v>116</v>
      </c>
      <c r="J119" s="24">
        <f>IF($E$5&lt;N119+(N119*($B$5/$E$5)),$E$5,N119+(N119*($B$5/$E$5)))</f>
        <v>808.28043805588413</v>
      </c>
      <c r="K119" s="21">
        <f>N119*$B$5/$B$4</f>
        <v>411.14465618836192</v>
      </c>
      <c r="L119" s="21">
        <f t="shared" si="2"/>
        <v>397.13578186752221</v>
      </c>
      <c r="M119" s="9">
        <v>0</v>
      </c>
      <c r="N119" s="21">
        <f t="shared" si="3"/>
        <v>140963.88212172408</v>
      </c>
    </row>
    <row r="120" spans="9:14" x14ac:dyDescent="0.3">
      <c r="I120" s="9">
        <v>117</v>
      </c>
      <c r="J120" s="24">
        <f>IF($E$5&lt;N120+(N120*($B$5/$E$5)),$E$5,N120+(N120*($B$5/$E$5)))</f>
        <v>808.28043805588413</v>
      </c>
      <c r="K120" s="21">
        <f>N120*$B$5/$B$4</f>
        <v>409.98634349124836</v>
      </c>
      <c r="L120" s="21">
        <f t="shared" si="2"/>
        <v>398.29409456463577</v>
      </c>
      <c r="M120" s="9">
        <v>0</v>
      </c>
      <c r="N120" s="21">
        <f t="shared" si="3"/>
        <v>140566.74633985656</v>
      </c>
    </row>
    <row r="121" spans="9:14" x14ac:dyDescent="0.3">
      <c r="I121" s="9">
        <v>118</v>
      </c>
      <c r="J121" s="24">
        <f>IF($E$5&lt;N121+(N121*($B$5/$E$5)),$E$5,N121+(N121*($B$5/$E$5)))</f>
        <v>808.28043805588413</v>
      </c>
      <c r="K121" s="21">
        <f>N121*$B$5/$B$4</f>
        <v>408.82465238210148</v>
      </c>
      <c r="L121" s="21">
        <f t="shared" si="2"/>
        <v>399.45578567378266</v>
      </c>
      <c r="M121" s="9">
        <v>0</v>
      </c>
      <c r="N121" s="21">
        <f t="shared" si="3"/>
        <v>140168.45224529193</v>
      </c>
    </row>
    <row r="122" spans="9:14" x14ac:dyDescent="0.3">
      <c r="I122" s="9">
        <v>119</v>
      </c>
      <c r="J122" s="24">
        <f>IF($E$5&lt;N122+(N122*($B$5/$E$5)),$E$5,N122+(N122*($B$5/$E$5)))</f>
        <v>808.28043805588413</v>
      </c>
      <c r="K122" s="21">
        <f>N122*$B$5/$B$4</f>
        <v>407.65957300721965</v>
      </c>
      <c r="L122" s="21">
        <f t="shared" si="2"/>
        <v>400.62086504866448</v>
      </c>
      <c r="M122" s="9">
        <v>0</v>
      </c>
      <c r="N122" s="21">
        <f t="shared" si="3"/>
        <v>139768.99645961815</v>
      </c>
    </row>
    <row r="123" spans="9:14" x14ac:dyDescent="0.3">
      <c r="I123" s="9">
        <v>120</v>
      </c>
      <c r="J123" s="24">
        <f>IF($E$5&lt;N123+(N123*($B$5/$E$5)),$E$5,N123+(N123*($B$5/$E$5)))</f>
        <v>808.28043805588413</v>
      </c>
      <c r="K123" s="21">
        <f>N123*$B$5/$B$4</f>
        <v>406.49109548416101</v>
      </c>
      <c r="L123" s="21">
        <f t="shared" si="2"/>
        <v>401.78934257172313</v>
      </c>
      <c r="M123" s="9">
        <v>0</v>
      </c>
      <c r="N123" s="21">
        <f t="shared" si="3"/>
        <v>139368.37559456949</v>
      </c>
    </row>
    <row r="124" spans="9:14" x14ac:dyDescent="0.3">
      <c r="I124" s="9">
        <v>121</v>
      </c>
      <c r="J124" s="24">
        <f>IF($E$5&lt;N124+(N124*($B$5/$E$5)),$E$5,N124+(N124*($B$5/$E$5)))</f>
        <v>808.28043805588413</v>
      </c>
      <c r="K124" s="21">
        <f>N124*$B$5/$B$4</f>
        <v>405.31920990166014</v>
      </c>
      <c r="L124" s="21">
        <f t="shared" si="2"/>
        <v>402.96122815422399</v>
      </c>
      <c r="M124" s="9">
        <v>0</v>
      </c>
      <c r="N124" s="21">
        <f t="shared" si="3"/>
        <v>138966.58625199777</v>
      </c>
    </row>
    <row r="125" spans="9:14" x14ac:dyDescent="0.3">
      <c r="I125" s="9">
        <v>122</v>
      </c>
      <c r="J125" s="24">
        <f>IF($E$5&lt;N125+(N125*($B$5/$E$5)),$E$5,N125+(N125*($B$5/$E$5)))</f>
        <v>808.28043805588413</v>
      </c>
      <c r="K125" s="21">
        <f>N125*$B$5/$B$4</f>
        <v>404.1439063195437</v>
      </c>
      <c r="L125" s="21">
        <f t="shared" si="2"/>
        <v>404.13653173634043</v>
      </c>
      <c r="M125" s="9">
        <v>0</v>
      </c>
      <c r="N125" s="21">
        <f t="shared" si="3"/>
        <v>138563.62502384355</v>
      </c>
    </row>
    <row r="126" spans="9:14" x14ac:dyDescent="0.3">
      <c r="I126" s="9">
        <v>123</v>
      </c>
      <c r="J126" s="24">
        <f>IF($E$5&lt;N126+(N126*($B$5/$E$5)),$E$5,N126+(N126*($B$5/$E$5)))</f>
        <v>808.28043805588413</v>
      </c>
      <c r="K126" s="21">
        <f>N126*$B$5/$B$4</f>
        <v>402.96517476864602</v>
      </c>
      <c r="L126" s="21">
        <f t="shared" si="2"/>
        <v>405.31526328723811</v>
      </c>
      <c r="M126" s="9">
        <v>0</v>
      </c>
      <c r="N126" s="21">
        <f t="shared" si="3"/>
        <v>138159.48849210719</v>
      </c>
    </row>
    <row r="127" spans="9:14" x14ac:dyDescent="0.3">
      <c r="I127" s="9">
        <v>124</v>
      </c>
      <c r="J127" s="24">
        <f>IF($E$5&lt;N127+(N127*($B$5/$E$5)),$E$5,N127+(N127*($B$5/$E$5)))</f>
        <v>808.28043805588413</v>
      </c>
      <c r="K127" s="21">
        <f>N127*$B$5/$B$4</f>
        <v>401.7830052507249</v>
      </c>
      <c r="L127" s="21">
        <f t="shared" si="2"/>
        <v>406.49743280515924</v>
      </c>
      <c r="M127" s="9">
        <v>0</v>
      </c>
      <c r="N127" s="21">
        <f t="shared" si="3"/>
        <v>137754.17322881994</v>
      </c>
    </row>
    <row r="128" spans="9:14" x14ac:dyDescent="0.3">
      <c r="I128" s="9">
        <v>125</v>
      </c>
      <c r="J128" s="24">
        <f>IF($E$5&lt;N128+(N128*($B$5/$E$5)),$E$5,N128+(N128*($B$5/$E$5)))</f>
        <v>808.28043805588413</v>
      </c>
      <c r="K128" s="21">
        <f>N128*$B$5/$B$4</f>
        <v>400.59738773837648</v>
      </c>
      <c r="L128" s="21">
        <f t="shared" si="2"/>
        <v>407.68305031750765</v>
      </c>
      <c r="M128" s="9">
        <v>0</v>
      </c>
      <c r="N128" s="21">
        <f t="shared" si="3"/>
        <v>137347.67579601478</v>
      </c>
    </row>
    <row r="129" spans="9:14" x14ac:dyDescent="0.3">
      <c r="I129" s="9">
        <v>126</v>
      </c>
      <c r="J129" s="24">
        <f>IF($E$5&lt;N129+(N129*($B$5/$E$5)),$E$5,N129+(N129*($B$5/$E$5)))</f>
        <v>808.28043805588413</v>
      </c>
      <c r="K129" s="21">
        <f>N129*$B$5/$B$4</f>
        <v>399.40831217495042</v>
      </c>
      <c r="L129" s="21">
        <f t="shared" si="2"/>
        <v>408.87212588093371</v>
      </c>
      <c r="M129" s="9">
        <v>0</v>
      </c>
      <c r="N129" s="21">
        <f t="shared" si="3"/>
        <v>136939.99274569727</v>
      </c>
    </row>
    <row r="130" spans="9:14" x14ac:dyDescent="0.3">
      <c r="I130" s="9">
        <v>127</v>
      </c>
      <c r="J130" s="24">
        <f>IF($E$5&lt;N130+(N130*($B$5/$E$5)),$E$5,N130+(N130*($B$5/$E$5)))</f>
        <v>808.28043805588413</v>
      </c>
      <c r="K130" s="21">
        <f>N130*$B$5/$B$4</f>
        <v>398.21576847446431</v>
      </c>
      <c r="L130" s="21">
        <f t="shared" si="2"/>
        <v>410.06466958141982</v>
      </c>
      <c r="M130" s="9">
        <v>0</v>
      </c>
      <c r="N130" s="21">
        <f t="shared" si="3"/>
        <v>136531.12061981633</v>
      </c>
    </row>
    <row r="131" spans="9:14" x14ac:dyDescent="0.3">
      <c r="I131" s="9">
        <v>128</v>
      </c>
      <c r="J131" s="24">
        <f>IF($E$5&lt;N131+(N131*($B$5/$E$5)),$E$5,N131+(N131*($B$5/$E$5)))</f>
        <v>808.28043805588413</v>
      </c>
      <c r="K131" s="21">
        <f>N131*$B$5/$B$4</f>
        <v>397.01974652151853</v>
      </c>
      <c r="L131" s="21">
        <f t="shared" si="2"/>
        <v>411.26069153436561</v>
      </c>
      <c r="M131" s="9">
        <v>0</v>
      </c>
      <c r="N131" s="21">
        <f t="shared" si="3"/>
        <v>136121.05595023491</v>
      </c>
    </row>
    <row r="132" spans="9:14" x14ac:dyDescent="0.3">
      <c r="I132" s="9">
        <v>129</v>
      </c>
      <c r="J132" s="24">
        <f>IF($E$5&lt;N132+(N132*($B$5/$E$5)),$E$5,N132+(N132*($B$5/$E$5)))</f>
        <v>808.28043805588413</v>
      </c>
      <c r="K132" s="21">
        <f>N132*$B$5/$B$4</f>
        <v>395.8202361712099</v>
      </c>
      <c r="L132" s="21">
        <f t="shared" si="2"/>
        <v>412.46020188467423</v>
      </c>
      <c r="M132" s="9">
        <v>0</v>
      </c>
      <c r="N132" s="21">
        <f t="shared" si="3"/>
        <v>135709.79525870053</v>
      </c>
    </row>
    <row r="133" spans="9:14" x14ac:dyDescent="0.3">
      <c r="I133" s="9">
        <v>130</v>
      </c>
      <c r="J133" s="24">
        <f>IF($E$5&lt;N133+(N133*($B$5/$E$5)),$E$5,N133+(N133*($B$5/$E$5)))</f>
        <v>808.28043805588413</v>
      </c>
      <c r="K133" s="21">
        <f>N133*$B$5/$B$4</f>
        <v>394.61722724904627</v>
      </c>
      <c r="L133" s="21">
        <f t="shared" ref="L133:L196" si="4">J133-K133</f>
        <v>413.66321080683787</v>
      </c>
      <c r="M133" s="9">
        <v>0</v>
      </c>
      <c r="N133" s="21">
        <f t="shared" ref="N133:N196" si="5">N132-L132-M132</f>
        <v>135297.33505681585</v>
      </c>
    </row>
    <row r="134" spans="9:14" x14ac:dyDescent="0.3">
      <c r="I134" s="9">
        <v>131</v>
      </c>
      <c r="J134" s="24">
        <f>IF($E$5&lt;N134+(N134*($B$5/$E$5)),$E$5,N134+(N134*($B$5/$E$5)))</f>
        <v>808.28043805588413</v>
      </c>
      <c r="K134" s="21">
        <f>N134*$B$5/$B$4</f>
        <v>393.41070955085962</v>
      </c>
      <c r="L134" s="21">
        <f t="shared" si="4"/>
        <v>414.86972850502451</v>
      </c>
      <c r="M134" s="9">
        <v>0</v>
      </c>
      <c r="N134" s="21">
        <f t="shared" si="5"/>
        <v>134883.67184600901</v>
      </c>
    </row>
    <row r="135" spans="9:14" x14ac:dyDescent="0.3">
      <c r="I135" s="9">
        <v>132</v>
      </c>
      <c r="J135" s="24">
        <f>IF($E$5&lt;N135+(N135*($B$5/$E$5)),$E$5,N135+(N135*($B$5/$E$5)))</f>
        <v>808.28043805588413</v>
      </c>
      <c r="K135" s="21">
        <f>N135*$B$5/$B$4</f>
        <v>392.20067284272</v>
      </c>
      <c r="L135" s="21">
        <f t="shared" si="4"/>
        <v>416.07976521316414</v>
      </c>
      <c r="M135" s="9">
        <v>0</v>
      </c>
      <c r="N135" s="21">
        <f t="shared" si="5"/>
        <v>134468.80211750398</v>
      </c>
    </row>
    <row r="136" spans="9:14" x14ac:dyDescent="0.3">
      <c r="I136" s="9">
        <v>133</v>
      </c>
      <c r="J136" s="24">
        <f>IF($E$5&lt;N136+(N136*($B$5/$E$5)),$E$5,N136+(N136*($B$5/$E$5)))</f>
        <v>808.28043805588413</v>
      </c>
      <c r="K136" s="21">
        <f>N136*$B$5/$B$4</f>
        <v>390.9871068608482</v>
      </c>
      <c r="L136" s="21">
        <f t="shared" si="4"/>
        <v>417.29333119503593</v>
      </c>
      <c r="M136" s="9">
        <v>0</v>
      </c>
      <c r="N136" s="21">
        <f t="shared" si="5"/>
        <v>134052.72235229082</v>
      </c>
    </row>
    <row r="137" spans="9:14" x14ac:dyDescent="0.3">
      <c r="I137" s="9">
        <v>134</v>
      </c>
      <c r="J137" s="24">
        <f>IF($E$5&lt;N137+(N137*($B$5/$E$5)),$E$5,N137+(N137*($B$5/$E$5)))</f>
        <v>808.28043805588413</v>
      </c>
      <c r="K137" s="21">
        <f>N137*$B$5/$B$4</f>
        <v>389.77000131152937</v>
      </c>
      <c r="L137" s="21">
        <f t="shared" si="4"/>
        <v>418.51043674435476</v>
      </c>
      <c r="M137" s="9">
        <v>0</v>
      </c>
      <c r="N137" s="21">
        <f t="shared" si="5"/>
        <v>133635.42902109577</v>
      </c>
    </row>
    <row r="138" spans="9:14" x14ac:dyDescent="0.3">
      <c r="I138" s="9">
        <v>135</v>
      </c>
      <c r="J138" s="24">
        <f>IF($E$5&lt;N138+(N138*($B$5/$E$5)),$E$5,N138+(N138*($B$5/$E$5)))</f>
        <v>808.28043805588413</v>
      </c>
      <c r="K138" s="21">
        <f>N138*$B$5/$B$4</f>
        <v>388.54934587102503</v>
      </c>
      <c r="L138" s="21">
        <f t="shared" si="4"/>
        <v>419.73109218485911</v>
      </c>
      <c r="M138" s="9">
        <v>0</v>
      </c>
      <c r="N138" s="21">
        <f t="shared" si="5"/>
        <v>133216.91858435143</v>
      </c>
    </row>
    <row r="139" spans="9:14" x14ac:dyDescent="0.3">
      <c r="I139" s="9">
        <v>136</v>
      </c>
      <c r="J139" s="24">
        <f>IF($E$5&lt;N139+(N139*($B$5/$E$5)),$E$5,N139+(N139*($B$5/$E$5)))</f>
        <v>808.28043805588413</v>
      </c>
      <c r="K139" s="21">
        <f>N139*$B$5/$B$4</f>
        <v>387.32513018548588</v>
      </c>
      <c r="L139" s="21">
        <f t="shared" si="4"/>
        <v>420.95530787039826</v>
      </c>
      <c r="M139" s="9">
        <v>0</v>
      </c>
      <c r="N139" s="21">
        <f t="shared" si="5"/>
        <v>132797.18749216656</v>
      </c>
    </row>
    <row r="140" spans="9:14" x14ac:dyDescent="0.3">
      <c r="I140" s="9">
        <v>137</v>
      </c>
      <c r="J140" s="24">
        <f>IF($E$5&lt;N140+(N140*($B$5/$E$5)),$E$5,N140+(N140*($B$5/$E$5)))</f>
        <v>808.28043805588413</v>
      </c>
      <c r="K140" s="21">
        <f>N140*$B$5/$B$4</f>
        <v>386.09734387086382</v>
      </c>
      <c r="L140" s="21">
        <f t="shared" si="4"/>
        <v>422.18309418502031</v>
      </c>
      <c r="M140" s="9">
        <v>0</v>
      </c>
      <c r="N140" s="21">
        <f t="shared" si="5"/>
        <v>132376.23218429615</v>
      </c>
    </row>
    <row r="141" spans="9:14" x14ac:dyDescent="0.3">
      <c r="I141" s="9">
        <v>138</v>
      </c>
      <c r="J141" s="24">
        <f>IF($E$5&lt;N141+(N141*($B$5/$E$5)),$E$5,N141+(N141*($B$5/$E$5)))</f>
        <v>808.28043805588413</v>
      </c>
      <c r="K141" s="21">
        <f>N141*$B$5/$B$4</f>
        <v>384.86597651282415</v>
      </c>
      <c r="L141" s="21">
        <f t="shared" si="4"/>
        <v>423.41446154305999</v>
      </c>
      <c r="M141" s="9">
        <v>0</v>
      </c>
      <c r="N141" s="21">
        <f t="shared" si="5"/>
        <v>131954.04909011113</v>
      </c>
    </row>
    <row r="142" spans="9:14" x14ac:dyDescent="0.3">
      <c r="I142" s="9">
        <v>139</v>
      </c>
      <c r="J142" s="24">
        <f>IF($E$5&lt;N142+(N142*($B$5/$E$5)),$E$5,N142+(N142*($B$5/$E$5)))</f>
        <v>808.28043805588413</v>
      </c>
      <c r="K142" s="21">
        <f>N142*$B$5/$B$4</f>
        <v>383.63101766665687</v>
      </c>
      <c r="L142" s="21">
        <f t="shared" si="4"/>
        <v>424.64942038922726</v>
      </c>
      <c r="M142" s="9">
        <v>0</v>
      </c>
      <c r="N142" s="21">
        <f t="shared" si="5"/>
        <v>131530.63462856808</v>
      </c>
    </row>
    <row r="143" spans="9:14" x14ac:dyDescent="0.3">
      <c r="I143" s="9">
        <v>140</v>
      </c>
      <c r="J143" s="24">
        <f>IF($E$5&lt;N143+(N143*($B$5/$E$5)),$E$5,N143+(N143*($B$5/$E$5)))</f>
        <v>808.28043805588413</v>
      </c>
      <c r="K143" s="21">
        <f>N143*$B$5/$B$4</f>
        <v>382.39245685718834</v>
      </c>
      <c r="L143" s="21">
        <f t="shared" si="4"/>
        <v>425.8879811986958</v>
      </c>
      <c r="M143" s="9">
        <v>0</v>
      </c>
      <c r="N143" s="21">
        <f t="shared" si="5"/>
        <v>131105.98520817884</v>
      </c>
    </row>
    <row r="144" spans="9:14" x14ac:dyDescent="0.3">
      <c r="I144" s="9">
        <v>141</v>
      </c>
      <c r="J144" s="24">
        <f>IF($E$5&lt;N144+(N144*($B$5/$E$5)),$E$5,N144+(N144*($B$5/$E$5)))</f>
        <v>808.28043805588413</v>
      </c>
      <c r="K144" s="21">
        <f>N144*$B$5/$B$4</f>
        <v>381.1502835786921</v>
      </c>
      <c r="L144" s="21">
        <f t="shared" si="4"/>
        <v>427.13015447719204</v>
      </c>
      <c r="M144" s="9">
        <v>0</v>
      </c>
      <c r="N144" s="21">
        <f t="shared" si="5"/>
        <v>130680.09722698014</v>
      </c>
    </row>
    <row r="145" spans="9:14" x14ac:dyDescent="0.3">
      <c r="I145" s="9">
        <v>142</v>
      </c>
      <c r="J145" s="24">
        <f>IF($E$5&lt;N145+(N145*($B$5/$E$5)),$E$5,N145+(N145*($B$5/$E$5)))</f>
        <v>808.28043805588413</v>
      </c>
      <c r="K145" s="21">
        <f>N145*$B$5/$B$4</f>
        <v>379.90448729480028</v>
      </c>
      <c r="L145" s="21">
        <f t="shared" si="4"/>
        <v>428.37595076108386</v>
      </c>
      <c r="M145" s="9">
        <v>0</v>
      </c>
      <c r="N145" s="21">
        <f t="shared" si="5"/>
        <v>130252.96707250296</v>
      </c>
    </row>
    <row r="146" spans="9:14" x14ac:dyDescent="0.3">
      <c r="I146" s="9">
        <v>143</v>
      </c>
      <c r="J146" s="24">
        <f>IF($E$5&lt;N146+(N146*($B$5/$E$5)),$E$5,N146+(N146*($B$5/$E$5)))</f>
        <v>808.28043805588413</v>
      </c>
      <c r="K146" s="21">
        <f>N146*$B$5/$B$4</f>
        <v>378.65505743841385</v>
      </c>
      <c r="L146" s="21">
        <f t="shared" si="4"/>
        <v>429.62538061747028</v>
      </c>
      <c r="M146" s="9">
        <v>0</v>
      </c>
      <c r="N146" s="21">
        <f t="shared" si="5"/>
        <v>129824.59112174188</v>
      </c>
    </row>
    <row r="147" spans="9:14" x14ac:dyDescent="0.3">
      <c r="I147" s="9">
        <v>144</v>
      </c>
      <c r="J147" s="24">
        <f>IF($E$5&lt;N147+(N147*($B$5/$E$5)),$E$5,N147+(N147*($B$5/$E$5)))</f>
        <v>808.28043805588413</v>
      </c>
      <c r="K147" s="21">
        <f>N147*$B$5/$B$4</f>
        <v>377.40198341161289</v>
      </c>
      <c r="L147" s="21">
        <f t="shared" si="4"/>
        <v>430.87845464427124</v>
      </c>
      <c r="M147" s="9">
        <v>0</v>
      </c>
      <c r="N147" s="21">
        <f t="shared" si="5"/>
        <v>129394.96574112441</v>
      </c>
    </row>
    <row r="148" spans="9:14" x14ac:dyDescent="0.3">
      <c r="I148" s="9">
        <v>145</v>
      </c>
      <c r="J148" s="24">
        <f>IF($E$5&lt;N148+(N148*($B$5/$E$5)),$E$5,N148+(N148*($B$5/$E$5)))</f>
        <v>808.28043805588413</v>
      </c>
      <c r="K148" s="21">
        <f>N148*$B$5/$B$4</f>
        <v>376.1452545855671</v>
      </c>
      <c r="L148" s="21">
        <f t="shared" si="4"/>
        <v>432.13518347031703</v>
      </c>
      <c r="M148" s="9">
        <v>0</v>
      </c>
      <c r="N148" s="21">
        <f t="shared" si="5"/>
        <v>128964.08728648013</v>
      </c>
    </row>
    <row r="149" spans="9:14" x14ac:dyDescent="0.3">
      <c r="I149" s="9">
        <v>146</v>
      </c>
      <c r="J149" s="24">
        <f>IF($E$5&lt;N149+(N149*($B$5/$E$5)),$E$5,N149+(N149*($B$5/$E$5)))</f>
        <v>808.28043805588413</v>
      </c>
      <c r="K149" s="21">
        <f>N149*$B$5/$B$4</f>
        <v>374.88486030044533</v>
      </c>
      <c r="L149" s="21">
        <f t="shared" si="4"/>
        <v>433.39557775543881</v>
      </c>
      <c r="M149" s="9">
        <v>0</v>
      </c>
      <c r="N149" s="21">
        <f t="shared" si="5"/>
        <v>128531.95210300981</v>
      </c>
    </row>
    <row r="150" spans="9:14" x14ac:dyDescent="0.3">
      <c r="I150" s="9">
        <v>147</v>
      </c>
      <c r="J150" s="24">
        <f>IF($E$5&lt;N150+(N150*($B$5/$E$5)),$E$5,N150+(N150*($B$5/$E$5)))</f>
        <v>808.28043805588413</v>
      </c>
      <c r="K150" s="21">
        <f>N150*$B$5/$B$4</f>
        <v>373.62078986532532</v>
      </c>
      <c r="L150" s="21">
        <f t="shared" si="4"/>
        <v>434.65964819055881</v>
      </c>
      <c r="M150" s="9">
        <v>0</v>
      </c>
      <c r="N150" s="21">
        <f t="shared" si="5"/>
        <v>128098.55652525437</v>
      </c>
    </row>
    <row r="151" spans="9:14" x14ac:dyDescent="0.3">
      <c r="I151" s="9">
        <v>148</v>
      </c>
      <c r="J151" s="24">
        <f>IF($E$5&lt;N151+(N151*($B$5/$E$5)),$E$5,N151+(N151*($B$5/$E$5)))</f>
        <v>808.28043805588413</v>
      </c>
      <c r="K151" s="21">
        <f>N151*$B$5/$B$4</f>
        <v>372.35303255810283</v>
      </c>
      <c r="L151" s="21">
        <f t="shared" si="4"/>
        <v>435.92740549778131</v>
      </c>
      <c r="M151" s="9">
        <v>0</v>
      </c>
      <c r="N151" s="21">
        <f t="shared" si="5"/>
        <v>127663.89687706382</v>
      </c>
    </row>
    <row r="152" spans="9:14" x14ac:dyDescent="0.3">
      <c r="I152" s="9">
        <v>149</v>
      </c>
      <c r="J152" s="24">
        <f>IF($E$5&lt;N152+(N152*($B$5/$E$5)),$E$5,N152+(N152*($B$5/$E$5)))</f>
        <v>808.28043805588413</v>
      </c>
      <c r="K152" s="21">
        <f>N152*$B$5/$B$4</f>
        <v>371.08157762540094</v>
      </c>
      <c r="L152" s="21">
        <f t="shared" si="4"/>
        <v>437.19886043048319</v>
      </c>
      <c r="M152" s="9">
        <v>0</v>
      </c>
      <c r="N152" s="21">
        <f t="shared" si="5"/>
        <v>127227.96947156603</v>
      </c>
    </row>
    <row r="153" spans="9:14" x14ac:dyDescent="0.3">
      <c r="I153" s="9">
        <v>150</v>
      </c>
      <c r="J153" s="24">
        <f>IF($E$5&lt;N153+(N153*($B$5/$E$5)),$E$5,N153+(N153*($B$5/$E$5)))</f>
        <v>808.28043805588413</v>
      </c>
      <c r="K153" s="21">
        <f>N153*$B$5/$B$4</f>
        <v>369.80641428247873</v>
      </c>
      <c r="L153" s="21">
        <f t="shared" si="4"/>
        <v>438.47402377340541</v>
      </c>
      <c r="M153" s="9">
        <v>0</v>
      </c>
      <c r="N153" s="21">
        <f t="shared" si="5"/>
        <v>126790.77061113555</v>
      </c>
    </row>
    <row r="154" spans="9:14" x14ac:dyDescent="0.3">
      <c r="I154" s="9">
        <v>151</v>
      </c>
      <c r="J154" s="24">
        <f>IF($E$5&lt;N154+(N154*($B$5/$E$5)),$E$5,N154+(N154*($B$5/$E$5)))</f>
        <v>808.28043805588413</v>
      </c>
      <c r="K154" s="21">
        <f>N154*$B$5/$B$4</f>
        <v>368.52753171313958</v>
      </c>
      <c r="L154" s="21">
        <f t="shared" si="4"/>
        <v>439.75290634274455</v>
      </c>
      <c r="M154" s="9">
        <v>0</v>
      </c>
      <c r="N154" s="21">
        <f t="shared" si="5"/>
        <v>126352.29658736214</v>
      </c>
    </row>
    <row r="155" spans="9:14" x14ac:dyDescent="0.3">
      <c r="I155" s="9">
        <v>152</v>
      </c>
      <c r="J155" s="24">
        <f>IF($E$5&lt;N155+(N155*($B$5/$E$5)),$E$5,N155+(N155*($B$5/$E$5)))</f>
        <v>808.28043805588413</v>
      </c>
      <c r="K155" s="21">
        <f>N155*$B$5/$B$4</f>
        <v>367.24491906963993</v>
      </c>
      <c r="L155" s="21">
        <f t="shared" si="4"/>
        <v>441.0355189862442</v>
      </c>
      <c r="M155" s="9">
        <v>0</v>
      </c>
      <c r="N155" s="21">
        <f t="shared" si="5"/>
        <v>125912.54368101939</v>
      </c>
    </row>
    <row r="156" spans="9:14" x14ac:dyDescent="0.3">
      <c r="I156" s="9">
        <v>153</v>
      </c>
      <c r="J156" s="24">
        <f>IF($E$5&lt;N156+(N156*($B$5/$E$5)),$E$5,N156+(N156*($B$5/$E$5)))</f>
        <v>808.28043805588413</v>
      </c>
      <c r="K156" s="21">
        <f>N156*$B$5/$B$4</f>
        <v>365.95856547259672</v>
      </c>
      <c r="L156" s="21">
        <f t="shared" si="4"/>
        <v>442.32187258328742</v>
      </c>
      <c r="M156" s="9">
        <v>0</v>
      </c>
      <c r="N156" s="21">
        <f t="shared" si="5"/>
        <v>125471.50816203315</v>
      </c>
    </row>
    <row r="157" spans="9:14" x14ac:dyDescent="0.3">
      <c r="I157" s="9">
        <v>154</v>
      </c>
      <c r="J157" s="24">
        <f>IF($E$5&lt;N157+(N157*($B$5/$E$5)),$E$5,N157+(N157*($B$5/$E$5)))</f>
        <v>808.28043805588413</v>
      </c>
      <c r="K157" s="21">
        <f>N157*$B$5/$B$4</f>
        <v>364.66846001089544</v>
      </c>
      <c r="L157" s="21">
        <f t="shared" si="4"/>
        <v>443.61197804498869</v>
      </c>
      <c r="M157" s="9">
        <v>0</v>
      </c>
      <c r="N157" s="21">
        <f t="shared" si="5"/>
        <v>125029.18628944986</v>
      </c>
    </row>
    <row r="158" spans="9:14" x14ac:dyDescent="0.3">
      <c r="I158" s="9">
        <v>155</v>
      </c>
      <c r="J158" s="24">
        <f>IF($E$5&lt;N158+(N158*($B$5/$E$5)),$E$5,N158+(N158*($B$5/$E$5)))</f>
        <v>808.28043805588413</v>
      </c>
      <c r="K158" s="21">
        <f>N158*$B$5/$B$4</f>
        <v>363.37459174159761</v>
      </c>
      <c r="L158" s="21">
        <f t="shared" si="4"/>
        <v>444.90584631428652</v>
      </c>
      <c r="M158" s="9">
        <v>0</v>
      </c>
      <c r="N158" s="21">
        <f t="shared" si="5"/>
        <v>124585.57431140487</v>
      </c>
    </row>
    <row r="159" spans="9:14" x14ac:dyDescent="0.3">
      <c r="I159" s="9">
        <v>156</v>
      </c>
      <c r="J159" s="24">
        <f>IF($E$5&lt;N159+(N159*($B$5/$E$5)),$E$5,N159+(N159*($B$5/$E$5)))</f>
        <v>808.28043805588413</v>
      </c>
      <c r="K159" s="21">
        <f>N159*$B$5/$B$4</f>
        <v>362.07694968984759</v>
      </c>
      <c r="L159" s="21">
        <f t="shared" si="4"/>
        <v>446.20348836603654</v>
      </c>
      <c r="M159" s="9">
        <v>0</v>
      </c>
      <c r="N159" s="21">
        <f t="shared" si="5"/>
        <v>124140.66846509058</v>
      </c>
    </row>
    <row r="160" spans="9:14" x14ac:dyDescent="0.3">
      <c r="I160" s="9">
        <v>157</v>
      </c>
      <c r="J160" s="24">
        <f>IF($E$5&lt;N160+(N160*($B$5/$E$5)),$E$5,N160+(N160*($B$5/$E$5)))</f>
        <v>808.28043805588413</v>
      </c>
      <c r="K160" s="21">
        <f>N160*$B$5/$B$4</f>
        <v>360.77552284877993</v>
      </c>
      <c r="L160" s="21">
        <f t="shared" si="4"/>
        <v>447.5049152071042</v>
      </c>
      <c r="M160" s="9">
        <v>0</v>
      </c>
      <c r="N160" s="21">
        <f t="shared" si="5"/>
        <v>123694.46497672454</v>
      </c>
    </row>
    <row r="161" spans="9:14" x14ac:dyDescent="0.3">
      <c r="I161" s="9">
        <v>158</v>
      </c>
      <c r="J161" s="24">
        <f>IF($E$5&lt;N161+(N161*($B$5/$E$5)),$E$5,N161+(N161*($B$5/$E$5)))</f>
        <v>808.28043805588413</v>
      </c>
      <c r="K161" s="21">
        <f>N161*$B$5/$B$4</f>
        <v>359.47030017942592</v>
      </c>
      <c r="L161" s="21">
        <f t="shared" si="4"/>
        <v>448.81013787645821</v>
      </c>
      <c r="M161" s="9">
        <v>0</v>
      </c>
      <c r="N161" s="21">
        <f t="shared" si="5"/>
        <v>123246.96006151744</v>
      </c>
    </row>
    <row r="162" spans="9:14" x14ac:dyDescent="0.3">
      <c r="I162" s="9">
        <v>159</v>
      </c>
      <c r="J162" s="24">
        <f>IF($E$5&lt;N162+(N162*($B$5/$E$5)),$E$5,N162+(N162*($B$5/$E$5)))</f>
        <v>808.28043805588413</v>
      </c>
      <c r="K162" s="21">
        <f>N162*$B$5/$B$4</f>
        <v>358.16127061061957</v>
      </c>
      <c r="L162" s="21">
        <f t="shared" si="4"/>
        <v>450.11916744526457</v>
      </c>
      <c r="M162" s="9">
        <v>0</v>
      </c>
      <c r="N162" s="21">
        <f t="shared" si="5"/>
        <v>122798.14992364099</v>
      </c>
    </row>
    <row r="163" spans="9:14" x14ac:dyDescent="0.3">
      <c r="I163" s="9">
        <v>160</v>
      </c>
      <c r="J163" s="24">
        <f>IF($E$5&lt;N163+(N163*($B$5/$E$5)),$E$5,N163+(N163*($B$5/$E$5)))</f>
        <v>808.28043805588413</v>
      </c>
      <c r="K163" s="21">
        <f>N163*$B$5/$B$4</f>
        <v>356.84842303890423</v>
      </c>
      <c r="L163" s="21">
        <f t="shared" si="4"/>
        <v>451.4320150169799</v>
      </c>
      <c r="M163" s="9">
        <v>0</v>
      </c>
      <c r="N163" s="21">
        <f t="shared" si="5"/>
        <v>122348.03075619572</v>
      </c>
    </row>
    <row r="164" spans="9:14" x14ac:dyDescent="0.3">
      <c r="I164" s="9">
        <v>161</v>
      </c>
      <c r="J164" s="24">
        <f>IF($E$5&lt;N164+(N164*($B$5/$E$5)),$E$5,N164+(N164*($B$5/$E$5)))</f>
        <v>808.28043805588413</v>
      </c>
      <c r="K164" s="21">
        <f>N164*$B$5/$B$4</f>
        <v>355.53174632843798</v>
      </c>
      <c r="L164" s="21">
        <f t="shared" si="4"/>
        <v>452.74869172744616</v>
      </c>
      <c r="M164" s="9">
        <v>0</v>
      </c>
      <c r="N164" s="21">
        <f t="shared" si="5"/>
        <v>121896.59874117874</v>
      </c>
    </row>
    <row r="165" spans="9:14" x14ac:dyDescent="0.3">
      <c r="I165" s="9">
        <v>162</v>
      </c>
      <c r="J165" s="24">
        <f>IF($E$5&lt;N165+(N165*($B$5/$E$5)),$E$5,N165+(N165*($B$5/$E$5)))</f>
        <v>808.28043805588413</v>
      </c>
      <c r="K165" s="21">
        <f>N165*$B$5/$B$4</f>
        <v>354.21122931089963</v>
      </c>
      <c r="L165" s="21">
        <f t="shared" si="4"/>
        <v>454.06920874498451</v>
      </c>
      <c r="M165" s="9">
        <v>0</v>
      </c>
      <c r="N165" s="21">
        <f t="shared" si="5"/>
        <v>121443.85004945128</v>
      </c>
    </row>
    <row r="166" spans="9:14" x14ac:dyDescent="0.3">
      <c r="I166" s="9">
        <v>163</v>
      </c>
      <c r="J166" s="24">
        <f>IF($E$5&lt;N166+(N166*($B$5/$E$5)),$E$5,N166+(N166*($B$5/$E$5)))</f>
        <v>808.28043805588413</v>
      </c>
      <c r="K166" s="21">
        <f>N166*$B$5/$B$4</f>
        <v>352.88686078539337</v>
      </c>
      <c r="L166" s="21">
        <f t="shared" si="4"/>
        <v>455.39357727049077</v>
      </c>
      <c r="M166" s="9">
        <v>0</v>
      </c>
      <c r="N166" s="21">
        <f t="shared" si="5"/>
        <v>120989.7808407063</v>
      </c>
    </row>
    <row r="167" spans="9:14" x14ac:dyDescent="0.3">
      <c r="I167" s="9">
        <v>164</v>
      </c>
      <c r="J167" s="24">
        <f>IF($E$5&lt;N167+(N167*($B$5/$E$5)),$E$5,N167+(N167*($B$5/$E$5)))</f>
        <v>808.28043805588413</v>
      </c>
      <c r="K167" s="21">
        <f>N167*$B$5/$B$4</f>
        <v>351.55862951835451</v>
      </c>
      <c r="L167" s="21">
        <f t="shared" si="4"/>
        <v>456.72180853752963</v>
      </c>
      <c r="M167" s="9">
        <v>0</v>
      </c>
      <c r="N167" s="21">
        <f t="shared" si="5"/>
        <v>120534.38726343581</v>
      </c>
    </row>
    <row r="168" spans="9:14" x14ac:dyDescent="0.3">
      <c r="I168" s="9">
        <v>165</v>
      </c>
      <c r="J168" s="24">
        <f>IF($E$5&lt;N168+(N168*($B$5/$E$5)),$E$5,N168+(N168*($B$5/$E$5)))</f>
        <v>808.28043805588413</v>
      </c>
      <c r="K168" s="21">
        <f>N168*$B$5/$B$4</f>
        <v>350.2265242434533</v>
      </c>
      <c r="L168" s="21">
        <f t="shared" si="4"/>
        <v>458.05391381243084</v>
      </c>
      <c r="M168" s="9">
        <v>0</v>
      </c>
      <c r="N168" s="21">
        <f t="shared" si="5"/>
        <v>120077.66545489828</v>
      </c>
    </row>
    <row r="169" spans="9:14" x14ac:dyDescent="0.3">
      <c r="I169" s="9">
        <v>166</v>
      </c>
      <c r="J169" s="24">
        <f>IF($E$5&lt;N169+(N169*($B$5/$E$5)),$E$5,N169+(N169*($B$5/$E$5)))</f>
        <v>808.28043805588413</v>
      </c>
      <c r="K169" s="21">
        <f>N169*$B$5/$B$4</f>
        <v>348.89053366150046</v>
      </c>
      <c r="L169" s="21">
        <f t="shared" si="4"/>
        <v>459.38990439438368</v>
      </c>
      <c r="M169" s="9">
        <v>0</v>
      </c>
      <c r="N169" s="21">
        <f t="shared" si="5"/>
        <v>119619.61154108585</v>
      </c>
    </row>
    <row r="170" spans="9:14" x14ac:dyDescent="0.3">
      <c r="I170" s="9">
        <v>167</v>
      </c>
      <c r="J170" s="24">
        <f>IF($E$5&lt;N170+(N170*($B$5/$E$5)),$E$5,N170+(N170*($B$5/$E$5)))</f>
        <v>808.28043805588413</v>
      </c>
      <c r="K170" s="21">
        <f>N170*$B$5/$B$4</f>
        <v>347.55064644035014</v>
      </c>
      <c r="L170" s="21">
        <f t="shared" si="4"/>
        <v>460.729791615534</v>
      </c>
      <c r="M170" s="9">
        <v>0</v>
      </c>
      <c r="N170" s="21">
        <f t="shared" si="5"/>
        <v>119160.22163669147</v>
      </c>
    </row>
    <row r="171" spans="9:14" x14ac:dyDescent="0.3">
      <c r="I171" s="9">
        <v>168</v>
      </c>
      <c r="J171" s="24">
        <f>IF($E$5&lt;N171+(N171*($B$5/$E$5)),$E$5,N171+(N171*($B$5/$E$5)))</f>
        <v>808.28043805588413</v>
      </c>
      <c r="K171" s="21">
        <f>N171*$B$5/$B$4</f>
        <v>346.20685121480483</v>
      </c>
      <c r="L171" s="21">
        <f t="shared" si="4"/>
        <v>462.0735868410793</v>
      </c>
      <c r="M171" s="9">
        <v>0</v>
      </c>
      <c r="N171" s="21">
        <f t="shared" si="5"/>
        <v>118699.49184507593</v>
      </c>
    </row>
    <row r="172" spans="9:14" x14ac:dyDescent="0.3">
      <c r="I172" s="9">
        <v>169</v>
      </c>
      <c r="J172" s="24">
        <f>IF($E$5&lt;N172+(N172*($B$5/$E$5)),$E$5,N172+(N172*($B$5/$E$5)))</f>
        <v>808.28043805588413</v>
      </c>
      <c r="K172" s="21">
        <f>N172*$B$5/$B$4</f>
        <v>344.85913658651833</v>
      </c>
      <c r="L172" s="21">
        <f t="shared" si="4"/>
        <v>463.4213014693658</v>
      </c>
      <c r="M172" s="9">
        <v>0</v>
      </c>
      <c r="N172" s="21">
        <f t="shared" si="5"/>
        <v>118237.41825823484</v>
      </c>
    </row>
    <row r="173" spans="9:14" x14ac:dyDescent="0.3">
      <c r="I173" s="9">
        <v>170</v>
      </c>
      <c r="J173" s="24">
        <f>IF($E$5&lt;N173+(N173*($B$5/$E$5)),$E$5,N173+(N173*($B$5/$E$5)))</f>
        <v>808.28043805588413</v>
      </c>
      <c r="K173" s="21">
        <f>N173*$B$5/$B$4</f>
        <v>343.50749112389934</v>
      </c>
      <c r="L173" s="21">
        <f t="shared" si="4"/>
        <v>464.77294693198479</v>
      </c>
      <c r="M173" s="9">
        <v>0</v>
      </c>
      <c r="N173" s="21">
        <f t="shared" si="5"/>
        <v>117773.99695676548</v>
      </c>
    </row>
    <row r="174" spans="9:14" x14ac:dyDescent="0.3">
      <c r="I174" s="9">
        <v>171</v>
      </c>
      <c r="J174" s="24">
        <f>IF($E$5&lt;N174+(N174*($B$5/$E$5)),$E$5,N174+(N174*($B$5/$E$5)))</f>
        <v>808.28043805588413</v>
      </c>
      <c r="K174" s="21">
        <f>N174*$B$5/$B$4</f>
        <v>342.15190336201437</v>
      </c>
      <c r="L174" s="21">
        <f t="shared" si="4"/>
        <v>466.12853469386977</v>
      </c>
      <c r="M174" s="9">
        <v>0</v>
      </c>
      <c r="N174" s="21">
        <f t="shared" si="5"/>
        <v>117309.22400983349</v>
      </c>
    </row>
    <row r="175" spans="9:14" x14ac:dyDescent="0.3">
      <c r="I175" s="9">
        <v>172</v>
      </c>
      <c r="J175" s="24">
        <f>IF($E$5&lt;N175+(N175*($B$5/$E$5)),$E$5,N175+(N175*($B$5/$E$5)))</f>
        <v>808.28043805588413</v>
      </c>
      <c r="K175" s="21">
        <f>N175*$B$5/$B$4</f>
        <v>340.79236180249057</v>
      </c>
      <c r="L175" s="21">
        <f t="shared" si="4"/>
        <v>467.48807625339356</v>
      </c>
      <c r="M175" s="9">
        <v>0</v>
      </c>
      <c r="N175" s="21">
        <f t="shared" si="5"/>
        <v>116843.09547513962</v>
      </c>
    </row>
    <row r="176" spans="9:14" x14ac:dyDescent="0.3">
      <c r="I176" s="9">
        <v>173</v>
      </c>
      <c r="J176" s="24">
        <f>IF($E$5&lt;N176+(N176*($B$5/$E$5)),$E$5,N176+(N176*($B$5/$E$5)))</f>
        <v>808.28043805588413</v>
      </c>
      <c r="K176" s="21">
        <f>N176*$B$5/$B$4</f>
        <v>339.42885491341821</v>
      </c>
      <c r="L176" s="21">
        <f t="shared" si="4"/>
        <v>468.85158314246593</v>
      </c>
      <c r="M176" s="9">
        <v>0</v>
      </c>
      <c r="N176" s="21">
        <f t="shared" si="5"/>
        <v>116375.60739888623</v>
      </c>
    </row>
    <row r="177" spans="9:14" x14ac:dyDescent="0.3">
      <c r="I177" s="9">
        <v>174</v>
      </c>
      <c r="J177" s="24">
        <f>IF($E$5&lt;N177+(N177*($B$5/$E$5)),$E$5,N177+(N177*($B$5/$E$5)))</f>
        <v>808.28043805588413</v>
      </c>
      <c r="K177" s="21">
        <f>N177*$B$5/$B$4</f>
        <v>338.06137112925268</v>
      </c>
      <c r="L177" s="21">
        <f t="shared" si="4"/>
        <v>470.21906692663146</v>
      </c>
      <c r="M177" s="9">
        <v>0</v>
      </c>
      <c r="N177" s="21">
        <f t="shared" si="5"/>
        <v>115906.75581574377</v>
      </c>
    </row>
    <row r="178" spans="9:14" x14ac:dyDescent="0.3">
      <c r="I178" s="9">
        <v>175</v>
      </c>
      <c r="J178" s="24">
        <f>IF($E$5&lt;N178+(N178*($B$5/$E$5)),$E$5,N178+(N178*($B$5/$E$5)))</f>
        <v>808.28043805588413</v>
      </c>
      <c r="K178" s="21">
        <f>N178*$B$5/$B$4</f>
        <v>336.6898988507167</v>
      </c>
      <c r="L178" s="21">
        <f t="shared" si="4"/>
        <v>471.59053920516743</v>
      </c>
      <c r="M178" s="9">
        <v>0</v>
      </c>
      <c r="N178" s="21">
        <f t="shared" si="5"/>
        <v>115436.53674881715</v>
      </c>
    </row>
    <row r="179" spans="9:14" x14ac:dyDescent="0.3">
      <c r="I179" s="9">
        <v>176</v>
      </c>
      <c r="J179" s="24">
        <f>IF($E$5&lt;N179+(N179*($B$5/$E$5)),$E$5,N179+(N179*($B$5/$E$5)))</f>
        <v>808.28043805588413</v>
      </c>
      <c r="K179" s="21">
        <f>N179*$B$5/$B$4</f>
        <v>335.31442644470161</v>
      </c>
      <c r="L179" s="21">
        <f t="shared" si="4"/>
        <v>472.96601161118252</v>
      </c>
      <c r="M179" s="9">
        <v>0</v>
      </c>
      <c r="N179" s="21">
        <f t="shared" si="5"/>
        <v>114964.94620961198</v>
      </c>
    </row>
    <row r="180" spans="9:14" x14ac:dyDescent="0.3">
      <c r="I180" s="9">
        <v>177</v>
      </c>
      <c r="J180" s="24">
        <f>IF($E$5&lt;N180+(N180*($B$5/$E$5)),$E$5,N180+(N180*($B$5/$E$5)))</f>
        <v>808.28043805588413</v>
      </c>
      <c r="K180" s="21">
        <f>N180*$B$5/$B$4</f>
        <v>333.93494224416906</v>
      </c>
      <c r="L180" s="21">
        <f t="shared" si="4"/>
        <v>474.34549581171507</v>
      </c>
      <c r="M180" s="9">
        <v>0</v>
      </c>
      <c r="N180" s="21">
        <f t="shared" si="5"/>
        <v>114491.98019800081</v>
      </c>
    </row>
    <row r="181" spans="9:14" x14ac:dyDescent="0.3">
      <c r="I181" s="9">
        <v>178</v>
      </c>
      <c r="J181" s="24">
        <f>IF($E$5&lt;N181+(N181*($B$5/$E$5)),$E$5,N181+(N181*($B$5/$E$5)))</f>
        <v>808.28043805588413</v>
      </c>
      <c r="K181" s="21">
        <f>N181*$B$5/$B$4</f>
        <v>332.55143454805153</v>
      </c>
      <c r="L181" s="21">
        <f t="shared" si="4"/>
        <v>475.7290035078326</v>
      </c>
      <c r="M181" s="9">
        <v>0</v>
      </c>
      <c r="N181" s="21">
        <f t="shared" si="5"/>
        <v>114017.63470218908</v>
      </c>
    </row>
    <row r="182" spans="9:14" x14ac:dyDescent="0.3">
      <c r="I182" s="9">
        <v>179</v>
      </c>
      <c r="J182" s="24">
        <f>IF($E$5&lt;N182+(N182*($B$5/$E$5)),$E$5,N182+(N182*($B$5/$E$5)))</f>
        <v>808.28043805588413</v>
      </c>
      <c r="K182" s="21">
        <f>N182*$B$5/$B$4</f>
        <v>331.16389162115371</v>
      </c>
      <c r="L182" s="21">
        <f t="shared" si="4"/>
        <v>477.11654643473042</v>
      </c>
      <c r="M182" s="9">
        <v>0</v>
      </c>
      <c r="N182" s="21">
        <f t="shared" si="5"/>
        <v>113541.90569868125</v>
      </c>
    </row>
    <row r="183" spans="9:14" x14ac:dyDescent="0.3">
      <c r="I183" s="9">
        <v>180</v>
      </c>
      <c r="J183" s="24">
        <f>IF($E$5&lt;N183+(N183*($B$5/$E$5)),$E$5,N183+(N183*($B$5/$E$5)))</f>
        <v>808.28043805588413</v>
      </c>
      <c r="K183" s="21">
        <f>N183*$B$5/$B$4</f>
        <v>329.77230169405237</v>
      </c>
      <c r="L183" s="21">
        <f t="shared" si="4"/>
        <v>478.50813636183176</v>
      </c>
      <c r="M183" s="9">
        <v>0</v>
      </c>
      <c r="N183" s="21">
        <f t="shared" si="5"/>
        <v>113064.78915224652</v>
      </c>
    </row>
    <row r="184" spans="9:14" x14ac:dyDescent="0.3">
      <c r="I184" s="9">
        <v>181</v>
      </c>
      <c r="J184" s="24">
        <f>IF($E$5&lt;N184+(N184*($B$5/$E$5)),$E$5,N184+(N184*($B$5/$E$5)))</f>
        <v>808.28043805588413</v>
      </c>
      <c r="K184" s="21">
        <f>N184*$B$5/$B$4</f>
        <v>328.37665296299701</v>
      </c>
      <c r="L184" s="21">
        <f t="shared" si="4"/>
        <v>479.90378509288712</v>
      </c>
      <c r="M184" s="9">
        <v>0</v>
      </c>
      <c r="N184" s="21">
        <f t="shared" si="5"/>
        <v>112586.28101588468</v>
      </c>
    </row>
    <row r="185" spans="9:14" x14ac:dyDescent="0.3">
      <c r="I185" s="9">
        <v>182</v>
      </c>
      <c r="J185" s="24">
        <f>IF($E$5&lt;N185+(N185*($B$5/$E$5)),$E$5,N185+(N185*($B$5/$E$5)))</f>
        <v>808.28043805588413</v>
      </c>
      <c r="K185" s="21">
        <f>N185*$B$5/$B$4</f>
        <v>326.97693358980945</v>
      </c>
      <c r="L185" s="21">
        <f t="shared" si="4"/>
        <v>481.30350446607468</v>
      </c>
      <c r="M185" s="9">
        <v>0</v>
      </c>
      <c r="N185" s="21">
        <f t="shared" si="5"/>
        <v>112106.3772307918</v>
      </c>
    </row>
    <row r="186" spans="9:14" x14ac:dyDescent="0.3">
      <c r="I186" s="9">
        <v>183</v>
      </c>
      <c r="J186" s="24">
        <f>IF($E$5&lt;N186+(N186*($B$5/$E$5)),$E$5,N186+(N186*($B$5/$E$5)))</f>
        <v>808.28043805588413</v>
      </c>
      <c r="K186" s="21">
        <f>N186*$B$5/$B$4</f>
        <v>325.57313170178338</v>
      </c>
      <c r="L186" s="21">
        <f t="shared" si="4"/>
        <v>482.70730635410075</v>
      </c>
      <c r="M186" s="9">
        <v>0</v>
      </c>
      <c r="N186" s="21">
        <f t="shared" si="5"/>
        <v>111625.07372632572</v>
      </c>
    </row>
    <row r="187" spans="9:14" x14ac:dyDescent="0.3">
      <c r="I187" s="9">
        <v>184</v>
      </c>
      <c r="J187" s="24">
        <f>IF($E$5&lt;N187+(N187*($B$5/$E$5)),$E$5,N187+(N187*($B$5/$E$5)))</f>
        <v>808.28043805588413</v>
      </c>
      <c r="K187" s="21">
        <f>N187*$B$5/$B$4</f>
        <v>324.16523539158391</v>
      </c>
      <c r="L187" s="21">
        <f t="shared" si="4"/>
        <v>484.11520266430023</v>
      </c>
      <c r="M187" s="9">
        <v>0</v>
      </c>
      <c r="N187" s="21">
        <f t="shared" si="5"/>
        <v>111142.36641997161</v>
      </c>
    </row>
    <row r="188" spans="9:14" x14ac:dyDescent="0.3">
      <c r="I188" s="9">
        <v>185</v>
      </c>
      <c r="J188" s="24">
        <f>IF($E$5&lt;N188+(N188*($B$5/$E$5)),$E$5,N188+(N188*($B$5/$E$5)))</f>
        <v>808.28043805588413</v>
      </c>
      <c r="K188" s="21">
        <f>N188*$B$5/$B$4</f>
        <v>322.75323271714637</v>
      </c>
      <c r="L188" s="21">
        <f t="shared" si="4"/>
        <v>485.52720533873776</v>
      </c>
      <c r="M188" s="9">
        <v>0</v>
      </c>
      <c r="N188" s="21">
        <f t="shared" si="5"/>
        <v>110658.25121730732</v>
      </c>
    </row>
    <row r="189" spans="9:14" x14ac:dyDescent="0.3">
      <c r="I189" s="9">
        <v>186</v>
      </c>
      <c r="J189" s="24">
        <f>IF($E$5&lt;N189+(N189*($B$5/$E$5)),$E$5,N189+(N189*($B$5/$E$5)))</f>
        <v>808.28043805588413</v>
      </c>
      <c r="K189" s="21">
        <f>N189*$B$5/$B$4</f>
        <v>321.33711170157511</v>
      </c>
      <c r="L189" s="21">
        <f t="shared" si="4"/>
        <v>486.94332635430902</v>
      </c>
      <c r="M189" s="9">
        <v>0</v>
      </c>
      <c r="N189" s="21">
        <f t="shared" si="5"/>
        <v>110172.72401196859</v>
      </c>
    </row>
    <row r="190" spans="9:14" x14ac:dyDescent="0.3">
      <c r="I190" s="9">
        <v>187</v>
      </c>
      <c r="J190" s="24">
        <f>IF($E$5&lt;N190+(N190*($B$5/$E$5)),$E$5,N190+(N190*($B$5/$E$5)))</f>
        <v>808.28043805588413</v>
      </c>
      <c r="K190" s="21">
        <f>N190*$B$5/$B$4</f>
        <v>319.91686033304171</v>
      </c>
      <c r="L190" s="21">
        <f t="shared" si="4"/>
        <v>488.36357772284242</v>
      </c>
      <c r="M190" s="9">
        <v>0</v>
      </c>
      <c r="N190" s="21">
        <f t="shared" si="5"/>
        <v>109685.78068561429</v>
      </c>
    </row>
    <row r="191" spans="9:14" x14ac:dyDescent="0.3">
      <c r="I191" s="9">
        <v>188</v>
      </c>
      <c r="J191" s="24">
        <f>IF($E$5&lt;N191+(N191*($B$5/$E$5)),$E$5,N191+(N191*($B$5/$E$5)))</f>
        <v>808.28043805588413</v>
      </c>
      <c r="K191" s="21">
        <f>N191*$B$5/$B$4</f>
        <v>318.49246656468341</v>
      </c>
      <c r="L191" s="21">
        <f t="shared" si="4"/>
        <v>489.78797149120072</v>
      </c>
      <c r="M191" s="9">
        <v>0</v>
      </c>
      <c r="N191" s="21">
        <f t="shared" si="5"/>
        <v>109197.41710789144</v>
      </c>
    </row>
    <row r="192" spans="9:14" x14ac:dyDescent="0.3">
      <c r="I192" s="9">
        <v>189</v>
      </c>
      <c r="J192" s="24">
        <f>IF($E$5&lt;N192+(N192*($B$5/$E$5)),$E$5,N192+(N192*($B$5/$E$5)))</f>
        <v>808.28043805588413</v>
      </c>
      <c r="K192" s="21">
        <f>N192*$B$5/$B$4</f>
        <v>317.06391831450071</v>
      </c>
      <c r="L192" s="21">
        <f t="shared" si="4"/>
        <v>491.21651974138342</v>
      </c>
      <c r="M192" s="9">
        <v>0</v>
      </c>
      <c r="N192" s="21">
        <f t="shared" si="5"/>
        <v>108707.62913640024</v>
      </c>
    </row>
    <row r="193" spans="9:14" x14ac:dyDescent="0.3">
      <c r="I193" s="9">
        <v>190</v>
      </c>
      <c r="J193" s="24">
        <f>IF($E$5&lt;N193+(N193*($B$5/$E$5)),$E$5,N193+(N193*($B$5/$E$5)))</f>
        <v>808.28043805588413</v>
      </c>
      <c r="K193" s="21">
        <f>N193*$B$5/$B$4</f>
        <v>315.63120346525506</v>
      </c>
      <c r="L193" s="21">
        <f t="shared" si="4"/>
        <v>492.64923459062908</v>
      </c>
      <c r="M193" s="9">
        <v>0</v>
      </c>
      <c r="N193" s="21">
        <f t="shared" si="5"/>
        <v>108216.41261665885</v>
      </c>
    </row>
    <row r="194" spans="9:14" x14ac:dyDescent="0.3">
      <c r="I194" s="9">
        <v>191</v>
      </c>
      <c r="J194" s="24">
        <f>IF($E$5&lt;N194+(N194*($B$5/$E$5)),$E$5,N194+(N194*($B$5/$E$5)))</f>
        <v>808.28043805588413</v>
      </c>
      <c r="K194" s="21">
        <f>N194*$B$5/$B$4</f>
        <v>314.19430986436572</v>
      </c>
      <c r="L194" s="21">
        <f t="shared" si="4"/>
        <v>494.08612819151841</v>
      </c>
      <c r="M194" s="9">
        <v>0</v>
      </c>
      <c r="N194" s="21">
        <f t="shared" si="5"/>
        <v>107723.76338206822</v>
      </c>
    </row>
    <row r="195" spans="9:14" x14ac:dyDescent="0.3">
      <c r="I195" s="9">
        <v>192</v>
      </c>
      <c r="J195" s="24">
        <f>IF($E$5&lt;N195+(N195*($B$5/$E$5)),$E$5,N195+(N195*($B$5/$E$5)))</f>
        <v>808.28043805588413</v>
      </c>
      <c r="K195" s="21">
        <f>N195*$B$5/$B$4</f>
        <v>312.7532253238071</v>
      </c>
      <c r="L195" s="21">
        <f t="shared" si="4"/>
        <v>495.52721273207703</v>
      </c>
      <c r="M195" s="9">
        <v>0</v>
      </c>
      <c r="N195" s="21">
        <f t="shared" si="5"/>
        <v>107229.67725387671</v>
      </c>
    </row>
    <row r="196" spans="9:14" x14ac:dyDescent="0.3">
      <c r="I196" s="9">
        <v>193</v>
      </c>
      <c r="J196" s="24">
        <f>IF($E$5&lt;N196+(N196*($B$5/$E$5)),$E$5,N196+(N196*($B$5/$E$5)))</f>
        <v>808.28043805588413</v>
      </c>
      <c r="K196" s="21">
        <f>N196*$B$5/$B$4</f>
        <v>311.30793762000519</v>
      </c>
      <c r="L196" s="21">
        <f t="shared" si="4"/>
        <v>496.97250043587894</v>
      </c>
      <c r="M196" s="9">
        <v>0</v>
      </c>
      <c r="N196" s="21">
        <f t="shared" si="5"/>
        <v>106734.15004114463</v>
      </c>
    </row>
    <row r="197" spans="9:14" x14ac:dyDescent="0.3">
      <c r="I197" s="9">
        <v>194</v>
      </c>
      <c r="J197" s="24">
        <f>IF($E$5&lt;N197+(N197*($B$5/$E$5)),$E$5,N197+(N197*($B$5/$E$5)))</f>
        <v>808.28043805588413</v>
      </c>
      <c r="K197" s="21">
        <f>N197*$B$5/$B$4</f>
        <v>309.85843449373391</v>
      </c>
      <c r="L197" s="21">
        <f t="shared" ref="L197:L260" si="6">J197-K197</f>
        <v>498.42200356215022</v>
      </c>
      <c r="M197" s="9">
        <v>0</v>
      </c>
      <c r="N197" s="21">
        <f t="shared" ref="N197:N260" si="7">N196-L196-M196</f>
        <v>106237.17754070876</v>
      </c>
    </row>
    <row r="198" spans="9:14" x14ac:dyDescent="0.3">
      <c r="I198" s="9">
        <v>195</v>
      </c>
      <c r="J198" s="24">
        <f>IF($E$5&lt;N198+(N198*($B$5/$E$5)),$E$5,N198+(N198*($B$5/$E$5)))</f>
        <v>808.28043805588413</v>
      </c>
      <c r="K198" s="21">
        <f>N198*$B$5/$B$4</f>
        <v>308.40470365001096</v>
      </c>
      <c r="L198" s="21">
        <f t="shared" si="6"/>
        <v>499.87573440587317</v>
      </c>
      <c r="M198" s="9">
        <v>0</v>
      </c>
      <c r="N198" s="21">
        <f t="shared" si="7"/>
        <v>105738.7555371466</v>
      </c>
    </row>
    <row r="199" spans="9:14" x14ac:dyDescent="0.3">
      <c r="I199" s="9">
        <v>196</v>
      </c>
      <c r="J199" s="24">
        <f>IF($E$5&lt;N199+(N199*($B$5/$E$5)),$E$5,N199+(N199*($B$5/$E$5)))</f>
        <v>808.28043805588413</v>
      </c>
      <c r="K199" s="21">
        <f>N199*$B$5/$B$4</f>
        <v>306.94673275799386</v>
      </c>
      <c r="L199" s="21">
        <f t="shared" si="6"/>
        <v>501.33370529789028</v>
      </c>
      <c r="M199" s="9">
        <v>0</v>
      </c>
      <c r="N199" s="21">
        <f t="shared" si="7"/>
        <v>105238.87980274073</v>
      </c>
    </row>
    <row r="200" spans="9:14" x14ac:dyDescent="0.3">
      <c r="I200" s="9">
        <v>197</v>
      </c>
      <c r="J200" s="24">
        <f>IF($E$5&lt;N200+(N200*($B$5/$E$5)),$E$5,N200+(N200*($B$5/$E$5)))</f>
        <v>808.28043805588413</v>
      </c>
      <c r="K200" s="21">
        <f>N200*$B$5/$B$4</f>
        <v>305.48450945087501</v>
      </c>
      <c r="L200" s="21">
        <f t="shared" si="6"/>
        <v>502.79592860500912</v>
      </c>
      <c r="M200" s="9">
        <v>0</v>
      </c>
      <c r="N200" s="21">
        <f t="shared" si="7"/>
        <v>104737.54609744284</v>
      </c>
    </row>
    <row r="201" spans="9:14" x14ac:dyDescent="0.3">
      <c r="I201" s="9">
        <v>198</v>
      </c>
      <c r="J201" s="24">
        <f>IF($E$5&lt;N201+(N201*($B$5/$E$5)),$E$5,N201+(N201*($B$5/$E$5)))</f>
        <v>808.28043805588413</v>
      </c>
      <c r="K201" s="21">
        <f>N201*$B$5/$B$4</f>
        <v>304.01802132577706</v>
      </c>
      <c r="L201" s="21">
        <f t="shared" si="6"/>
        <v>504.26241673010708</v>
      </c>
      <c r="M201" s="9">
        <v>0</v>
      </c>
      <c r="N201" s="21">
        <f t="shared" si="7"/>
        <v>104234.75016883784</v>
      </c>
    </row>
    <row r="202" spans="9:14" x14ac:dyDescent="0.3">
      <c r="I202" s="9">
        <v>199</v>
      </c>
      <c r="J202" s="24">
        <f>IF($E$5&lt;N202+(N202*($B$5/$E$5)),$E$5,N202+(N202*($B$5/$E$5)))</f>
        <v>808.28043805588413</v>
      </c>
      <c r="K202" s="21">
        <f>N202*$B$5/$B$4</f>
        <v>302.5472559436476</v>
      </c>
      <c r="L202" s="21">
        <f t="shared" si="6"/>
        <v>505.73318211223653</v>
      </c>
      <c r="M202" s="9">
        <v>0</v>
      </c>
      <c r="N202" s="21">
        <f t="shared" si="7"/>
        <v>103730.48775210773</v>
      </c>
    </row>
    <row r="203" spans="9:14" x14ac:dyDescent="0.3">
      <c r="I203" s="9">
        <v>200</v>
      </c>
      <c r="J203" s="24">
        <f>IF($E$5&lt;N203+(N203*($B$5/$E$5)),$E$5,N203+(N203*($B$5/$E$5)))</f>
        <v>808.28043805588413</v>
      </c>
      <c r="K203" s="21">
        <f>N203*$B$5/$B$4</f>
        <v>301.07220082915359</v>
      </c>
      <c r="L203" s="21">
        <f t="shared" si="6"/>
        <v>507.20823722673055</v>
      </c>
      <c r="M203" s="9">
        <v>0</v>
      </c>
      <c r="N203" s="21">
        <f t="shared" si="7"/>
        <v>103224.75456999549</v>
      </c>
    </row>
    <row r="204" spans="9:14" x14ac:dyDescent="0.3">
      <c r="I204" s="9">
        <v>201</v>
      </c>
      <c r="J204" s="24">
        <f>IF($E$5&lt;N204+(N204*($B$5/$E$5)),$E$5,N204+(N204*($B$5/$E$5)))</f>
        <v>808.28043805588413</v>
      </c>
      <c r="K204" s="21">
        <f>N204*$B$5/$B$4</f>
        <v>299.59284347057559</v>
      </c>
      <c r="L204" s="21">
        <f t="shared" si="6"/>
        <v>508.68759458530855</v>
      </c>
      <c r="M204" s="9">
        <v>0</v>
      </c>
      <c r="N204" s="21">
        <f t="shared" si="7"/>
        <v>102717.54633276876</v>
      </c>
    </row>
    <row r="205" spans="9:14" x14ac:dyDescent="0.3">
      <c r="I205" s="9">
        <v>202</v>
      </c>
      <c r="J205" s="24">
        <f>IF($E$5&lt;N205+(N205*($B$5/$E$5)),$E$5,N205+(N205*($B$5/$E$5)))</f>
        <v>808.28043805588413</v>
      </c>
      <c r="K205" s="21">
        <f>N205*$B$5/$B$4</f>
        <v>298.10917131970177</v>
      </c>
      <c r="L205" s="21">
        <f t="shared" si="6"/>
        <v>510.17126673618236</v>
      </c>
      <c r="M205" s="9">
        <v>0</v>
      </c>
      <c r="N205" s="21">
        <f t="shared" si="7"/>
        <v>102208.85873818345</v>
      </c>
    </row>
    <row r="206" spans="9:14" x14ac:dyDescent="0.3">
      <c r="I206" s="9">
        <v>203</v>
      </c>
      <c r="J206" s="24">
        <f>IF($E$5&lt;N206+(N206*($B$5/$E$5)),$E$5,N206+(N206*($B$5/$E$5)))</f>
        <v>808.28043805588413</v>
      </c>
      <c r="K206" s="21">
        <f>N206*$B$5/$B$4</f>
        <v>296.62117179172122</v>
      </c>
      <c r="L206" s="21">
        <f t="shared" si="6"/>
        <v>511.65926626416291</v>
      </c>
      <c r="M206" s="9">
        <v>0</v>
      </c>
      <c r="N206" s="21">
        <f t="shared" si="7"/>
        <v>101698.68747144727</v>
      </c>
    </row>
    <row r="207" spans="9:14" x14ac:dyDescent="0.3">
      <c r="I207" s="9">
        <v>204</v>
      </c>
      <c r="J207" s="24">
        <f>IF($E$5&lt;N207+(N207*($B$5/$E$5)),$E$5,N207+(N207*($B$5/$E$5)))</f>
        <v>808.28043805588413</v>
      </c>
      <c r="K207" s="21">
        <f>N207*$B$5/$B$4</f>
        <v>295.12883226511741</v>
      </c>
      <c r="L207" s="21">
        <f t="shared" si="6"/>
        <v>513.15160579076678</v>
      </c>
      <c r="M207" s="9">
        <v>0</v>
      </c>
      <c r="N207" s="21">
        <f t="shared" si="7"/>
        <v>101187.0282051831</v>
      </c>
    </row>
    <row r="208" spans="9:14" x14ac:dyDescent="0.3">
      <c r="I208" s="9">
        <v>205</v>
      </c>
      <c r="J208" s="24">
        <f>IF($E$5&lt;N208+(N208*($B$5/$E$5)),$E$5,N208+(N208*($B$5/$E$5)))</f>
        <v>808.28043805588413</v>
      </c>
      <c r="K208" s="21">
        <f>N208*$B$5/$B$4</f>
        <v>293.63214008156098</v>
      </c>
      <c r="L208" s="21">
        <f t="shared" si="6"/>
        <v>514.64829797432321</v>
      </c>
      <c r="M208" s="9">
        <v>0</v>
      </c>
      <c r="N208" s="21">
        <f t="shared" si="7"/>
        <v>100673.87659939233</v>
      </c>
    </row>
    <row r="209" spans="9:14" x14ac:dyDescent="0.3">
      <c r="I209" s="9">
        <v>206</v>
      </c>
      <c r="J209" s="24">
        <f>IF($E$5&lt;N209+(N209*($B$5/$E$5)),$E$5,N209+(N209*($B$5/$E$5)))</f>
        <v>808.28043805588413</v>
      </c>
      <c r="K209" s="21">
        <f>N209*$B$5/$B$4</f>
        <v>292.1310825458026</v>
      </c>
      <c r="L209" s="21">
        <f t="shared" si="6"/>
        <v>516.14935551008148</v>
      </c>
      <c r="M209" s="9">
        <v>0</v>
      </c>
      <c r="N209" s="21">
        <f t="shared" si="7"/>
        <v>100159.22830141801</v>
      </c>
    </row>
    <row r="210" spans="9:14" x14ac:dyDescent="0.3">
      <c r="I210" s="9">
        <v>207</v>
      </c>
      <c r="J210" s="24">
        <f>IF($E$5&lt;N210+(N210*($B$5/$E$5)),$E$5,N210+(N210*($B$5/$E$5)))</f>
        <v>808.28043805588413</v>
      </c>
      <c r="K210" s="21">
        <f>N210*$B$5/$B$4</f>
        <v>290.62564692556487</v>
      </c>
      <c r="L210" s="21">
        <f t="shared" si="6"/>
        <v>517.65479113031927</v>
      </c>
      <c r="M210" s="9">
        <v>0</v>
      </c>
      <c r="N210" s="21">
        <f t="shared" si="7"/>
        <v>99643.078945907939</v>
      </c>
    </row>
    <row r="211" spans="9:14" x14ac:dyDescent="0.3">
      <c r="I211" s="9">
        <v>208</v>
      </c>
      <c r="J211" s="24">
        <f>IF($E$5&lt;N211+(N211*($B$5/$E$5)),$E$5,N211+(N211*($B$5/$E$5)))</f>
        <v>808.28043805588413</v>
      </c>
      <c r="K211" s="21">
        <f>N211*$B$5/$B$4</f>
        <v>289.11582045143473</v>
      </c>
      <c r="L211" s="21">
        <f t="shared" si="6"/>
        <v>519.1646176044494</v>
      </c>
      <c r="M211" s="9">
        <v>0</v>
      </c>
      <c r="N211" s="21">
        <f t="shared" si="7"/>
        <v>99125.424154777618</v>
      </c>
    </row>
    <row r="212" spans="9:14" x14ac:dyDescent="0.3">
      <c r="I212" s="9">
        <v>209</v>
      </c>
      <c r="J212" s="24">
        <f>IF($E$5&lt;N212+(N212*($B$5/$E$5)),$E$5,N212+(N212*($B$5/$E$5)))</f>
        <v>808.28043805588413</v>
      </c>
      <c r="K212" s="21">
        <f>N212*$B$5/$B$4</f>
        <v>287.60159031675511</v>
      </c>
      <c r="L212" s="21">
        <f t="shared" si="6"/>
        <v>520.67884773912897</v>
      </c>
      <c r="M212" s="9">
        <v>0</v>
      </c>
      <c r="N212" s="21">
        <f t="shared" si="7"/>
        <v>98606.259537173173</v>
      </c>
    </row>
    <row r="213" spans="9:14" x14ac:dyDescent="0.3">
      <c r="I213" s="9">
        <v>210</v>
      </c>
      <c r="J213" s="24">
        <f>IF($E$5&lt;N213+(N213*($B$5/$E$5)),$E$5,N213+(N213*($B$5/$E$5)))</f>
        <v>808.28043805588413</v>
      </c>
      <c r="K213" s="21">
        <f>N213*$B$5/$B$4</f>
        <v>286.08294367751597</v>
      </c>
      <c r="L213" s="21">
        <f t="shared" si="6"/>
        <v>522.19749437836822</v>
      </c>
      <c r="M213" s="9">
        <v>0</v>
      </c>
      <c r="N213" s="21">
        <f t="shared" si="7"/>
        <v>98085.580689434049</v>
      </c>
    </row>
    <row r="214" spans="9:14" x14ac:dyDescent="0.3">
      <c r="I214" s="9">
        <v>211</v>
      </c>
      <c r="J214" s="24">
        <f>IF($E$5&lt;N214+(N214*($B$5/$E$5)),$E$5,N214+(N214*($B$5/$E$5)))</f>
        <v>808.28043805588413</v>
      </c>
      <c r="K214" s="21">
        <f>N214*$B$5/$B$4</f>
        <v>284.55986765224577</v>
      </c>
      <c r="L214" s="21">
        <f t="shared" si="6"/>
        <v>523.72057040363836</v>
      </c>
      <c r="M214" s="9">
        <v>0</v>
      </c>
      <c r="N214" s="21">
        <f t="shared" si="7"/>
        <v>97563.383195055678</v>
      </c>
    </row>
    <row r="215" spans="9:14" x14ac:dyDescent="0.3">
      <c r="I215" s="9">
        <v>212</v>
      </c>
      <c r="J215" s="24">
        <f>IF($E$5&lt;N215+(N215*($B$5/$E$5)),$E$5,N215+(N215*($B$5/$E$5)))</f>
        <v>808.28043805588413</v>
      </c>
      <c r="K215" s="21">
        <f>N215*$B$5/$B$4</f>
        <v>283.03234932190185</v>
      </c>
      <c r="L215" s="21">
        <f t="shared" si="6"/>
        <v>525.24808873398229</v>
      </c>
      <c r="M215" s="9">
        <v>0</v>
      </c>
      <c r="N215" s="21">
        <f t="shared" si="7"/>
        <v>97039.662624652046</v>
      </c>
    </row>
    <row r="216" spans="9:14" x14ac:dyDescent="0.3">
      <c r="I216" s="9">
        <v>213</v>
      </c>
      <c r="J216" s="24">
        <f>IF($E$5&lt;N216+(N216*($B$5/$E$5)),$E$5,N216+(N216*($B$5/$E$5)))</f>
        <v>808.28043805588413</v>
      </c>
      <c r="K216" s="21">
        <f>N216*$B$5/$B$4</f>
        <v>281.50037572976106</v>
      </c>
      <c r="L216" s="21">
        <f t="shared" si="6"/>
        <v>526.78006232612302</v>
      </c>
      <c r="M216" s="9">
        <v>0</v>
      </c>
      <c r="N216" s="21">
        <f t="shared" si="7"/>
        <v>96514.414535918069</v>
      </c>
    </row>
    <row r="217" spans="9:14" x14ac:dyDescent="0.3">
      <c r="I217" s="9">
        <v>214</v>
      </c>
      <c r="J217" s="24">
        <f>IF($E$5&lt;N217+(N217*($B$5/$E$5)),$E$5,N217+(N217*($B$5/$E$5)))</f>
        <v>808.28043805588413</v>
      </c>
      <c r="K217" s="21">
        <f>N217*$B$5/$B$4</f>
        <v>279.96393388130986</v>
      </c>
      <c r="L217" s="21">
        <f t="shared" si="6"/>
        <v>528.31650417457422</v>
      </c>
      <c r="M217" s="9">
        <v>0</v>
      </c>
      <c r="N217" s="21">
        <f t="shared" si="7"/>
        <v>95987.634473591941</v>
      </c>
    </row>
    <row r="218" spans="9:14" x14ac:dyDescent="0.3">
      <c r="I218" s="9">
        <v>215</v>
      </c>
      <c r="J218" s="24">
        <f>IF($E$5&lt;N218+(N218*($B$5/$E$5)),$E$5,N218+(N218*($B$5/$E$5)))</f>
        <v>808.28043805588413</v>
      </c>
      <c r="K218" s="21">
        <f>N218*$B$5/$B$4</f>
        <v>278.42301074413405</v>
      </c>
      <c r="L218" s="21">
        <f t="shared" si="6"/>
        <v>529.85742731175014</v>
      </c>
      <c r="M218" s="9">
        <v>0</v>
      </c>
      <c r="N218" s="21">
        <f t="shared" si="7"/>
        <v>95459.317969417374</v>
      </c>
    </row>
    <row r="219" spans="9:14" x14ac:dyDescent="0.3">
      <c r="I219" s="9">
        <v>216</v>
      </c>
      <c r="J219" s="24">
        <f>IF($E$5&lt;N219+(N219*($B$5/$E$5)),$E$5,N219+(N219*($B$5/$E$5)))</f>
        <v>808.28043805588413</v>
      </c>
      <c r="K219" s="21">
        <f>N219*$B$5/$B$4</f>
        <v>276.87759324780808</v>
      </c>
      <c r="L219" s="21">
        <f t="shared" si="6"/>
        <v>531.402844808076</v>
      </c>
      <c r="M219" s="9">
        <v>0</v>
      </c>
      <c r="N219" s="21">
        <f t="shared" si="7"/>
        <v>94929.460542105619</v>
      </c>
    </row>
    <row r="220" spans="9:14" x14ac:dyDescent="0.3">
      <c r="I220" s="9">
        <v>217</v>
      </c>
      <c r="J220" s="24">
        <f>IF($E$5&lt;N220+(N220*($B$5/$E$5)),$E$5,N220+(N220*($B$5/$E$5)))</f>
        <v>808.28043805588413</v>
      </c>
      <c r="K220" s="21">
        <f>N220*$B$5/$B$4</f>
        <v>275.32766828378453</v>
      </c>
      <c r="L220" s="21">
        <f t="shared" si="6"/>
        <v>532.9527697720996</v>
      </c>
      <c r="M220" s="9">
        <v>0</v>
      </c>
      <c r="N220" s="21">
        <f t="shared" si="7"/>
        <v>94398.05769729754</v>
      </c>
    </row>
    <row r="221" spans="9:14" x14ac:dyDescent="0.3">
      <c r="I221" s="9">
        <v>218</v>
      </c>
      <c r="J221" s="24">
        <f>IF($E$5&lt;N221+(N221*($B$5/$E$5)),$E$5,N221+(N221*($B$5/$E$5)))</f>
        <v>808.28043805588413</v>
      </c>
      <c r="K221" s="21">
        <f>N221*$B$5/$B$4</f>
        <v>273.77322270528254</v>
      </c>
      <c r="L221" s="21">
        <f t="shared" si="6"/>
        <v>534.50721535060165</v>
      </c>
      <c r="M221" s="9">
        <v>0</v>
      </c>
      <c r="N221" s="21">
        <f t="shared" si="7"/>
        <v>93865.104927525434</v>
      </c>
    </row>
    <row r="222" spans="9:14" x14ac:dyDescent="0.3">
      <c r="I222" s="9">
        <v>219</v>
      </c>
      <c r="J222" s="24">
        <f>IF($E$5&lt;N222+(N222*($B$5/$E$5)),$E$5,N222+(N222*($B$5/$E$5)))</f>
        <v>808.28043805588413</v>
      </c>
      <c r="K222" s="21">
        <f>N222*$B$5/$B$4</f>
        <v>272.21424332717658</v>
      </c>
      <c r="L222" s="21">
        <f t="shared" si="6"/>
        <v>536.06619472870761</v>
      </c>
      <c r="M222" s="9">
        <v>0</v>
      </c>
      <c r="N222" s="21">
        <f t="shared" si="7"/>
        <v>93330.597712174829</v>
      </c>
    </row>
    <row r="223" spans="9:14" x14ac:dyDescent="0.3">
      <c r="I223" s="9">
        <v>220</v>
      </c>
      <c r="J223" s="24">
        <f>IF($E$5&lt;N223+(N223*($B$5/$E$5)),$E$5,N223+(N223*($B$5/$E$5)))</f>
        <v>808.28043805588413</v>
      </c>
      <c r="K223" s="21">
        <f>N223*$B$5/$B$4</f>
        <v>270.65071692588458</v>
      </c>
      <c r="L223" s="21">
        <f t="shared" si="6"/>
        <v>537.62972112999955</v>
      </c>
      <c r="M223" s="9">
        <v>0</v>
      </c>
      <c r="N223" s="21">
        <f t="shared" si="7"/>
        <v>92794.531517446128</v>
      </c>
    </row>
    <row r="224" spans="9:14" x14ac:dyDescent="0.3">
      <c r="I224" s="9">
        <v>221</v>
      </c>
      <c r="J224" s="24">
        <f>IF($E$5&lt;N224+(N224*($B$5/$E$5)),$E$5,N224+(N224*($B$5/$E$5)))</f>
        <v>808.28043805588413</v>
      </c>
      <c r="K224" s="21">
        <f>N224*$B$5/$B$4</f>
        <v>269.08263023925542</v>
      </c>
      <c r="L224" s="21">
        <f t="shared" si="6"/>
        <v>539.19780781662871</v>
      </c>
      <c r="M224" s="9">
        <v>0</v>
      </c>
      <c r="N224" s="21">
        <f t="shared" si="7"/>
        <v>92256.901796316131</v>
      </c>
    </row>
    <row r="225" spans="9:14" x14ac:dyDescent="0.3">
      <c r="I225" s="9">
        <v>222</v>
      </c>
      <c r="J225" s="24">
        <f>IF($E$5&lt;N225+(N225*($B$5/$E$5)),$E$5,N225+(N225*($B$5/$E$5)))</f>
        <v>808.28043805588413</v>
      </c>
      <c r="K225" s="21">
        <f>N225*$B$5/$B$4</f>
        <v>267.50996996645694</v>
      </c>
      <c r="L225" s="21">
        <f t="shared" si="6"/>
        <v>540.77046808942714</v>
      </c>
      <c r="M225" s="9">
        <v>0</v>
      </c>
      <c r="N225" s="21">
        <f t="shared" si="7"/>
        <v>91717.703988499503</v>
      </c>
    </row>
    <row r="226" spans="9:14" x14ac:dyDescent="0.3">
      <c r="I226" s="9">
        <v>223</v>
      </c>
      <c r="J226" s="24">
        <f>IF($E$5&lt;N226+(N226*($B$5/$E$5)),$E$5,N226+(N226*($B$5/$E$5)))</f>
        <v>808.28043805588413</v>
      </c>
      <c r="K226" s="21">
        <f>N226*$B$5/$B$4</f>
        <v>265.93272276786274</v>
      </c>
      <c r="L226" s="21">
        <f t="shared" si="6"/>
        <v>542.34771528802139</v>
      </c>
      <c r="M226" s="9">
        <v>0</v>
      </c>
      <c r="N226" s="21">
        <f t="shared" si="7"/>
        <v>91176.933520410079</v>
      </c>
    </row>
    <row r="227" spans="9:14" x14ac:dyDescent="0.3">
      <c r="I227" s="9">
        <v>224</v>
      </c>
      <c r="J227" s="24">
        <f>IF($E$5&lt;N227+(N227*($B$5/$E$5)),$E$5,N227+(N227*($B$5/$E$5)))</f>
        <v>808.28043805588413</v>
      </c>
      <c r="K227" s="21">
        <f>N227*$B$5/$B$4</f>
        <v>264.35087526493936</v>
      </c>
      <c r="L227" s="21">
        <f t="shared" si="6"/>
        <v>543.92956279094483</v>
      </c>
      <c r="M227" s="9">
        <v>0</v>
      </c>
      <c r="N227" s="21">
        <f t="shared" si="7"/>
        <v>90634.585805122057</v>
      </c>
    </row>
    <row r="228" spans="9:14" x14ac:dyDescent="0.3">
      <c r="I228" s="9">
        <v>225</v>
      </c>
      <c r="J228" s="24">
        <f>IF($E$5&lt;N228+(N228*($B$5/$E$5)),$E$5,N228+(N228*($B$5/$E$5)))</f>
        <v>808.28043805588413</v>
      </c>
      <c r="K228" s="21">
        <f>N228*$B$5/$B$4</f>
        <v>262.76441404013241</v>
      </c>
      <c r="L228" s="21">
        <f t="shared" si="6"/>
        <v>545.51602401575178</v>
      </c>
      <c r="M228" s="9">
        <v>0</v>
      </c>
      <c r="N228" s="21">
        <f t="shared" si="7"/>
        <v>90090.656242331112</v>
      </c>
    </row>
    <row r="229" spans="9:14" x14ac:dyDescent="0.3">
      <c r="I229" s="9">
        <v>226</v>
      </c>
      <c r="J229" s="24">
        <f>IF($E$5&lt;N229+(N229*($B$5/$E$5)),$E$5,N229+(N229*($B$5/$E$5)))</f>
        <v>808.28043805588413</v>
      </c>
      <c r="K229" s="21">
        <f>N229*$B$5/$B$4</f>
        <v>261.17332563675313</v>
      </c>
      <c r="L229" s="21">
        <f t="shared" si="6"/>
        <v>547.107112419131</v>
      </c>
      <c r="M229" s="9">
        <v>0</v>
      </c>
      <c r="N229" s="21">
        <f t="shared" si="7"/>
        <v>89545.140218315355</v>
      </c>
    </row>
    <row r="230" spans="9:14" x14ac:dyDescent="0.3">
      <c r="I230" s="9">
        <v>227</v>
      </c>
      <c r="J230" s="24">
        <f>IF($E$5&lt;N230+(N230*($B$5/$E$5)),$E$5,N230+(N230*($B$5/$E$5)))</f>
        <v>808.28043805588413</v>
      </c>
      <c r="K230" s="21">
        <f>N230*$B$5/$B$4</f>
        <v>259.577596558864</v>
      </c>
      <c r="L230" s="21">
        <f t="shared" si="6"/>
        <v>548.70284149702013</v>
      </c>
      <c r="M230" s="9">
        <v>0</v>
      </c>
      <c r="N230" s="21">
        <f t="shared" si="7"/>
        <v>88998.033105896218</v>
      </c>
    </row>
    <row r="231" spans="9:14" x14ac:dyDescent="0.3">
      <c r="I231" s="9">
        <v>228</v>
      </c>
      <c r="J231" s="24">
        <f>IF($E$5&lt;N231+(N231*($B$5/$E$5)),$E$5,N231+(N231*($B$5/$E$5)))</f>
        <v>808.28043805588413</v>
      </c>
      <c r="K231" s="21">
        <f>N231*$B$5/$B$4</f>
        <v>257.97721327116432</v>
      </c>
      <c r="L231" s="21">
        <f t="shared" si="6"/>
        <v>550.30322478471976</v>
      </c>
      <c r="M231" s="9">
        <v>0</v>
      </c>
      <c r="N231" s="21">
        <f t="shared" si="7"/>
        <v>88449.330264399192</v>
      </c>
    </row>
    <row r="232" spans="9:14" x14ac:dyDescent="0.3">
      <c r="I232" s="9">
        <v>229</v>
      </c>
      <c r="J232" s="24">
        <f>IF($E$5&lt;N232+(N232*($B$5/$E$5)),$E$5,N232+(N232*($B$5/$E$5)))</f>
        <v>808.28043805588413</v>
      </c>
      <c r="K232" s="21">
        <f>N232*$B$5/$B$4</f>
        <v>256.37216219887557</v>
      </c>
      <c r="L232" s="21">
        <f t="shared" si="6"/>
        <v>551.90827585700856</v>
      </c>
      <c r="M232" s="9">
        <v>0</v>
      </c>
      <c r="N232" s="21">
        <f t="shared" si="7"/>
        <v>87899.027039614477</v>
      </c>
    </row>
    <row r="233" spans="9:14" x14ac:dyDescent="0.3">
      <c r="I233" s="9">
        <v>230</v>
      </c>
      <c r="J233" s="24">
        <f>IF($E$5&lt;N233+(N233*($B$5/$E$5)),$E$5,N233+(N233*($B$5/$E$5)))</f>
        <v>808.28043805588413</v>
      </c>
      <c r="K233" s="21">
        <f>N233*$B$5/$B$4</f>
        <v>254.76242972762597</v>
      </c>
      <c r="L233" s="21">
        <f t="shared" si="6"/>
        <v>553.51800832825813</v>
      </c>
      <c r="M233" s="9">
        <v>0</v>
      </c>
      <c r="N233" s="21">
        <f t="shared" si="7"/>
        <v>87347.118763757462</v>
      </c>
    </row>
    <row r="234" spans="9:14" x14ac:dyDescent="0.3">
      <c r="I234" s="9">
        <v>231</v>
      </c>
      <c r="J234" s="24">
        <f>IF($E$5&lt;N234+(N234*($B$5/$E$5)),$E$5,N234+(N234*($B$5/$E$5)))</f>
        <v>808.28043805588413</v>
      </c>
      <c r="K234" s="21">
        <f>N234*$B$5/$B$4</f>
        <v>253.14800220333518</v>
      </c>
      <c r="L234" s="21">
        <f t="shared" si="6"/>
        <v>555.13243585254895</v>
      </c>
      <c r="M234" s="9">
        <v>0</v>
      </c>
      <c r="N234" s="21">
        <f t="shared" si="7"/>
        <v>86793.600755429201</v>
      </c>
    </row>
    <row r="235" spans="9:14" x14ac:dyDescent="0.3">
      <c r="I235" s="9">
        <v>232</v>
      </c>
      <c r="J235" s="24">
        <f>IF($E$5&lt;N235+(N235*($B$5/$E$5)),$E$5,N235+(N235*($B$5/$E$5)))</f>
        <v>808.28043805588413</v>
      </c>
      <c r="K235" s="21">
        <f>N235*$B$5/$B$4</f>
        <v>251.5288659320986</v>
      </c>
      <c r="L235" s="21">
        <f t="shared" si="6"/>
        <v>556.75157212378554</v>
      </c>
      <c r="M235" s="9">
        <v>0</v>
      </c>
      <c r="N235" s="21">
        <f t="shared" si="7"/>
        <v>86238.468319576656</v>
      </c>
    </row>
    <row r="236" spans="9:14" x14ac:dyDescent="0.3">
      <c r="I236" s="9">
        <v>233</v>
      </c>
      <c r="J236" s="24">
        <f>IF($E$5&lt;N236+(N236*($B$5/$E$5)),$E$5,N236+(N236*($B$5/$E$5)))</f>
        <v>808.28043805588413</v>
      </c>
      <c r="K236" s="21">
        <f>N236*$B$5/$B$4</f>
        <v>249.9050071800709</v>
      </c>
      <c r="L236" s="21">
        <f t="shared" si="6"/>
        <v>558.37543087581321</v>
      </c>
      <c r="M236" s="9">
        <v>0</v>
      </c>
      <c r="N236" s="21">
        <f t="shared" si="7"/>
        <v>85681.716747452869</v>
      </c>
    </row>
    <row r="237" spans="9:14" x14ac:dyDescent="0.3">
      <c r="I237" s="9">
        <v>234</v>
      </c>
      <c r="J237" s="24">
        <f>IF($E$5&lt;N237+(N237*($B$5/$E$5)),$E$5,N237+(N237*($B$5/$E$5)))</f>
        <v>808.28043805588413</v>
      </c>
      <c r="K237" s="21">
        <f>N237*$B$5/$B$4</f>
        <v>248.27641217334977</v>
      </c>
      <c r="L237" s="21">
        <f t="shared" si="6"/>
        <v>560.00402588253439</v>
      </c>
      <c r="M237" s="9">
        <v>0</v>
      </c>
      <c r="N237" s="21">
        <f t="shared" si="7"/>
        <v>85123.341316577062</v>
      </c>
    </row>
    <row r="238" spans="9:14" x14ac:dyDescent="0.3">
      <c r="I238" s="9">
        <v>235</v>
      </c>
      <c r="J238" s="24">
        <f>IF($E$5&lt;N238+(N238*($B$5/$E$5)),$E$5,N238+(N238*($B$5/$E$5)))</f>
        <v>808.28043805588413</v>
      </c>
      <c r="K238" s="21">
        <f>N238*$B$5/$B$4</f>
        <v>246.64306709785907</v>
      </c>
      <c r="L238" s="21">
        <f t="shared" si="6"/>
        <v>561.63737095802503</v>
      </c>
      <c r="M238" s="9">
        <v>0</v>
      </c>
      <c r="N238" s="21">
        <f t="shared" si="7"/>
        <v>84563.33729069453</v>
      </c>
    </row>
    <row r="239" spans="9:14" x14ac:dyDescent="0.3">
      <c r="I239" s="9">
        <v>236</v>
      </c>
      <c r="J239" s="24">
        <f>IF($E$5&lt;N239+(N239*($B$5/$E$5)),$E$5,N239+(N239*($B$5/$E$5)))</f>
        <v>808.28043805588413</v>
      </c>
      <c r="K239" s="21">
        <f>N239*$B$5/$B$4</f>
        <v>245.00495809923152</v>
      </c>
      <c r="L239" s="21">
        <f t="shared" si="6"/>
        <v>563.27547995665259</v>
      </c>
      <c r="M239" s="9">
        <v>0</v>
      </c>
      <c r="N239" s="21">
        <f t="shared" si="7"/>
        <v>84001.699919736508</v>
      </c>
    </row>
    <row r="240" spans="9:14" x14ac:dyDescent="0.3">
      <c r="I240" s="9">
        <v>237</v>
      </c>
      <c r="J240" s="24">
        <f>IF($E$5&lt;N240+(N240*($B$5/$E$5)),$E$5,N240+(N240*($B$5/$E$5)))</f>
        <v>808.28043805588413</v>
      </c>
      <c r="K240" s="21">
        <f>N240*$B$5/$B$4</f>
        <v>243.36207128269129</v>
      </c>
      <c r="L240" s="21">
        <f t="shared" si="6"/>
        <v>564.91836677319282</v>
      </c>
      <c r="M240" s="9">
        <v>0</v>
      </c>
      <c r="N240" s="21">
        <f t="shared" si="7"/>
        <v>83438.424439779861</v>
      </c>
    </row>
    <row r="241" spans="9:14" x14ac:dyDescent="0.3">
      <c r="I241" s="9">
        <v>238</v>
      </c>
      <c r="J241" s="24">
        <f>IF($E$5&lt;N241+(N241*($B$5/$E$5)),$E$5,N241+(N241*($B$5/$E$5)))</f>
        <v>808.28043805588413</v>
      </c>
      <c r="K241" s="21">
        <f>N241*$B$5/$B$4</f>
        <v>241.71439271293613</v>
      </c>
      <c r="L241" s="21">
        <f t="shared" si="6"/>
        <v>566.56604534294797</v>
      </c>
      <c r="M241" s="9">
        <v>0</v>
      </c>
      <c r="N241" s="21">
        <f t="shared" si="7"/>
        <v>82873.506073006662</v>
      </c>
    </row>
    <row r="242" spans="9:14" x14ac:dyDescent="0.3">
      <c r="I242" s="9">
        <v>239</v>
      </c>
      <c r="J242" s="24">
        <f>IF($E$5&lt;N242+(N242*($B$5/$E$5)),$E$5,N242+(N242*($B$5/$E$5)))</f>
        <v>808.28043805588413</v>
      </c>
      <c r="K242" s="21">
        <f>N242*$B$5/$B$4</f>
        <v>240.0619084140192</v>
      </c>
      <c r="L242" s="21">
        <f t="shared" si="6"/>
        <v>568.21852964186496</v>
      </c>
      <c r="M242" s="9">
        <v>0</v>
      </c>
      <c r="N242" s="21">
        <f t="shared" si="7"/>
        <v>82306.940027663717</v>
      </c>
    </row>
    <row r="243" spans="9:14" x14ac:dyDescent="0.3">
      <c r="I243" s="9">
        <v>240</v>
      </c>
      <c r="J243" s="24">
        <f>IF($E$5&lt;N243+(N243*($B$5/$E$5)),$E$5,N243+(N243*($B$5/$E$5)))</f>
        <v>808.28043805588413</v>
      </c>
      <c r="K243" s="21">
        <f>N243*$B$5/$B$4</f>
        <v>238.40460436923044</v>
      </c>
      <c r="L243" s="21">
        <f t="shared" si="6"/>
        <v>569.87583368665366</v>
      </c>
      <c r="M243" s="9">
        <v>0</v>
      </c>
      <c r="N243" s="21">
        <f t="shared" si="7"/>
        <v>81738.721498021856</v>
      </c>
    </row>
    <row r="244" spans="9:14" x14ac:dyDescent="0.3">
      <c r="I244" s="9">
        <v>241</v>
      </c>
      <c r="J244" s="24">
        <f>IF($E$5&lt;N244+(N244*($B$5/$E$5)),$E$5,N244+(N244*($B$5/$E$5)))</f>
        <v>808.28043805588413</v>
      </c>
      <c r="K244" s="21">
        <f>N244*$B$5/$B$4</f>
        <v>236.74246652097767</v>
      </c>
      <c r="L244" s="21">
        <f t="shared" si="6"/>
        <v>571.53797153490643</v>
      </c>
      <c r="M244" s="9">
        <v>0</v>
      </c>
      <c r="N244" s="21">
        <f t="shared" si="7"/>
        <v>81168.845664335196</v>
      </c>
    </row>
    <row r="245" spans="9:14" x14ac:dyDescent="0.3">
      <c r="I245" s="9">
        <v>242</v>
      </c>
      <c r="J245" s="24">
        <f>IF($E$5&lt;N245+(N245*($B$5/$E$5)),$E$5,N245+(N245*($B$5/$E$5)))</f>
        <v>808.28043805588413</v>
      </c>
      <c r="K245" s="21">
        <f>N245*$B$5/$B$4</f>
        <v>235.0754807706675</v>
      </c>
      <c r="L245" s="21">
        <f t="shared" si="6"/>
        <v>573.20495728521666</v>
      </c>
      <c r="M245" s="9">
        <v>0</v>
      </c>
      <c r="N245" s="21">
        <f t="shared" si="7"/>
        <v>80597.307692800285</v>
      </c>
    </row>
    <row r="246" spans="9:14" x14ac:dyDescent="0.3">
      <c r="I246" s="9">
        <v>243</v>
      </c>
      <c r="J246" s="24">
        <f>IF($E$5&lt;N246+(N246*($B$5/$E$5)),$E$5,N246+(N246*($B$5/$E$5)))</f>
        <v>808.28043805588413</v>
      </c>
      <c r="K246" s="21">
        <f>N246*$B$5/$B$4</f>
        <v>233.40363297858565</v>
      </c>
      <c r="L246" s="21">
        <f t="shared" si="6"/>
        <v>574.87680507729851</v>
      </c>
      <c r="M246" s="9">
        <v>0</v>
      </c>
      <c r="N246" s="21">
        <f t="shared" si="7"/>
        <v>80024.102735515073</v>
      </c>
    </row>
    <row r="247" spans="9:14" x14ac:dyDescent="0.3">
      <c r="I247" s="9">
        <v>244</v>
      </c>
      <c r="J247" s="24">
        <f>IF($E$5&lt;N247+(N247*($B$5/$E$5)),$E$5,N247+(N247*($B$5/$E$5)))</f>
        <v>808.28043805588413</v>
      </c>
      <c r="K247" s="21">
        <f>N247*$B$5/$B$4</f>
        <v>231.72690896377688</v>
      </c>
      <c r="L247" s="21">
        <f t="shared" si="6"/>
        <v>576.55352909210728</v>
      </c>
      <c r="M247" s="9">
        <v>0</v>
      </c>
      <c r="N247" s="21">
        <f t="shared" si="7"/>
        <v>79449.22593043778</v>
      </c>
    </row>
    <row r="248" spans="9:14" x14ac:dyDescent="0.3">
      <c r="I248" s="9">
        <v>245</v>
      </c>
      <c r="J248" s="24">
        <f>IF($E$5&lt;N248+(N248*($B$5/$E$5)),$E$5,N248+(N248*($B$5/$E$5)))</f>
        <v>808.28043805588413</v>
      </c>
      <c r="K248" s="21">
        <f>N248*$B$5/$B$4</f>
        <v>230.04529450392488</v>
      </c>
      <c r="L248" s="21">
        <f t="shared" si="6"/>
        <v>578.23514355195925</v>
      </c>
      <c r="M248" s="9">
        <v>0</v>
      </c>
      <c r="N248" s="21">
        <f t="shared" si="7"/>
        <v>78872.67240134567</v>
      </c>
    </row>
    <row r="249" spans="9:14" x14ac:dyDescent="0.3">
      <c r="I249" s="9">
        <v>246</v>
      </c>
      <c r="J249" s="24">
        <f>IF($E$5&lt;N249+(N249*($B$5/$E$5)),$E$5,N249+(N249*($B$5/$E$5)))</f>
        <v>808.28043805588413</v>
      </c>
      <c r="K249" s="21">
        <f>N249*$B$5/$B$4</f>
        <v>228.35877533523171</v>
      </c>
      <c r="L249" s="21">
        <f t="shared" si="6"/>
        <v>579.92166272065242</v>
      </c>
      <c r="M249" s="9">
        <v>0</v>
      </c>
      <c r="N249" s="21">
        <f t="shared" si="7"/>
        <v>78294.437257793717</v>
      </c>
    </row>
    <row r="250" spans="9:14" x14ac:dyDescent="0.3">
      <c r="I250" s="9">
        <v>247</v>
      </c>
      <c r="J250" s="24">
        <f>IF($E$5&lt;N250+(N250*($B$5/$E$5)),$E$5,N250+(N250*($B$5/$E$5)))</f>
        <v>808.28043805588413</v>
      </c>
      <c r="K250" s="21">
        <f>N250*$B$5/$B$4</f>
        <v>226.66733715229648</v>
      </c>
      <c r="L250" s="21">
        <f t="shared" si="6"/>
        <v>581.61310090358768</v>
      </c>
      <c r="M250" s="9">
        <v>0</v>
      </c>
      <c r="N250" s="21">
        <f t="shared" si="7"/>
        <v>77714.51559507307</v>
      </c>
    </row>
    <row r="251" spans="9:14" x14ac:dyDescent="0.3">
      <c r="I251" s="9">
        <v>248</v>
      </c>
      <c r="J251" s="24">
        <f>IF($E$5&lt;N251+(N251*($B$5/$E$5)),$E$5,N251+(N251*($B$5/$E$5)))</f>
        <v>808.28043805588413</v>
      </c>
      <c r="K251" s="21">
        <f>N251*$B$5/$B$4</f>
        <v>224.97096560799434</v>
      </c>
      <c r="L251" s="21">
        <f t="shared" si="6"/>
        <v>583.30947244788979</v>
      </c>
      <c r="M251" s="9">
        <v>0</v>
      </c>
      <c r="N251" s="21">
        <f t="shared" si="7"/>
        <v>77132.902494169481</v>
      </c>
    </row>
    <row r="252" spans="9:14" x14ac:dyDescent="0.3">
      <c r="I252" s="9">
        <v>249</v>
      </c>
      <c r="J252" s="24">
        <f>IF($E$5&lt;N252+(N252*($B$5/$E$5)),$E$5,N252+(N252*($B$5/$E$5)))</f>
        <v>808.28043805588413</v>
      </c>
      <c r="K252" s="21">
        <f>N252*$B$5/$B$4</f>
        <v>223.26964631335466</v>
      </c>
      <c r="L252" s="21">
        <f t="shared" si="6"/>
        <v>585.01079174252948</v>
      </c>
      <c r="M252" s="9">
        <v>0</v>
      </c>
      <c r="N252" s="21">
        <f t="shared" si="7"/>
        <v>76549.593021721594</v>
      </c>
    </row>
    <row r="253" spans="9:14" x14ac:dyDescent="0.3">
      <c r="I253" s="9">
        <v>250</v>
      </c>
      <c r="J253" s="24">
        <f>IF($E$5&lt;N253+(N253*($B$5/$E$5)),$E$5,N253+(N253*($B$5/$E$5)))</f>
        <v>808.28043805588413</v>
      </c>
      <c r="K253" s="21">
        <f>N253*$B$5/$B$4</f>
        <v>221.56336483743894</v>
      </c>
      <c r="L253" s="21">
        <f t="shared" si="6"/>
        <v>586.71707321844519</v>
      </c>
      <c r="M253" s="9">
        <v>0</v>
      </c>
      <c r="N253" s="21">
        <f t="shared" si="7"/>
        <v>75964.58222997906</v>
      </c>
    </row>
    <row r="254" spans="9:14" x14ac:dyDescent="0.3">
      <c r="I254" s="9">
        <v>251</v>
      </c>
      <c r="J254" s="24">
        <f>IF($E$5&lt;N254+(N254*($B$5/$E$5)),$E$5,N254+(N254*($B$5/$E$5)))</f>
        <v>808.28043805588413</v>
      </c>
      <c r="K254" s="21">
        <f>N254*$B$5/$B$4</f>
        <v>219.85210670721847</v>
      </c>
      <c r="L254" s="21">
        <f t="shared" si="6"/>
        <v>588.42833134866567</v>
      </c>
      <c r="M254" s="9">
        <v>0</v>
      </c>
      <c r="N254" s="21">
        <f t="shared" si="7"/>
        <v>75377.865156760614</v>
      </c>
    </row>
    <row r="255" spans="9:14" x14ac:dyDescent="0.3">
      <c r="I255" s="9">
        <v>252</v>
      </c>
      <c r="J255" s="24">
        <f>IF($E$5&lt;N255+(N255*($B$5/$E$5)),$E$5,N255+(N255*($B$5/$E$5)))</f>
        <v>808.28043805588413</v>
      </c>
      <c r="K255" s="21">
        <f>N255*$B$5/$B$4</f>
        <v>218.13585740745154</v>
      </c>
      <c r="L255" s="21">
        <f t="shared" si="6"/>
        <v>590.14458064843257</v>
      </c>
      <c r="M255" s="9">
        <v>0</v>
      </c>
      <c r="N255" s="21">
        <f t="shared" si="7"/>
        <v>74789.436825411947</v>
      </c>
    </row>
    <row r="256" spans="9:14" x14ac:dyDescent="0.3">
      <c r="I256" s="9">
        <v>253</v>
      </c>
      <c r="J256" s="24">
        <f>IF($E$5&lt;N256+(N256*($B$5/$E$5)),$E$5,N256+(N256*($B$5/$E$5)))</f>
        <v>808.28043805588413</v>
      </c>
      <c r="K256" s="21">
        <f>N256*$B$5/$B$4</f>
        <v>216.4146023805603</v>
      </c>
      <c r="L256" s="21">
        <f t="shared" si="6"/>
        <v>591.86583567532386</v>
      </c>
      <c r="M256" s="9">
        <v>0</v>
      </c>
      <c r="N256" s="21">
        <f t="shared" si="7"/>
        <v>74199.292244763521</v>
      </c>
    </row>
    <row r="257" spans="9:14" x14ac:dyDescent="0.3">
      <c r="I257" s="9">
        <v>254</v>
      </c>
      <c r="J257" s="24">
        <f>IF($E$5&lt;N257+(N257*($B$5/$E$5)),$E$5,N257+(N257*($B$5/$E$5)))</f>
        <v>808.28043805588413</v>
      </c>
      <c r="K257" s="21">
        <f>N257*$B$5/$B$4</f>
        <v>214.68832702650727</v>
      </c>
      <c r="L257" s="21">
        <f t="shared" si="6"/>
        <v>593.59211102937684</v>
      </c>
      <c r="M257" s="9">
        <v>0</v>
      </c>
      <c r="N257" s="21">
        <f t="shared" si="7"/>
        <v>73607.426409088192</v>
      </c>
    </row>
    <row r="258" spans="9:14" x14ac:dyDescent="0.3">
      <c r="I258" s="9">
        <v>255</v>
      </c>
      <c r="J258" s="24">
        <f>IF($E$5&lt;N258+(N258*($B$5/$E$5)),$E$5,N258+(N258*($B$5/$E$5)))</f>
        <v>808.28043805588413</v>
      </c>
      <c r="K258" s="21">
        <f>N258*$B$5/$B$4</f>
        <v>212.95701670267158</v>
      </c>
      <c r="L258" s="21">
        <f t="shared" si="6"/>
        <v>595.32342135321255</v>
      </c>
      <c r="M258" s="9">
        <v>0</v>
      </c>
      <c r="N258" s="21">
        <f t="shared" si="7"/>
        <v>73013.83429805882</v>
      </c>
    </row>
    <row r="259" spans="9:14" x14ac:dyDescent="0.3">
      <c r="I259" s="9">
        <v>256</v>
      </c>
      <c r="J259" s="24">
        <f>IF($E$5&lt;N259+(N259*($B$5/$E$5)),$E$5,N259+(N259*($B$5/$E$5)))</f>
        <v>808.28043805588413</v>
      </c>
      <c r="K259" s="21">
        <f>N259*$B$5/$B$4</f>
        <v>211.22065672372472</v>
      </c>
      <c r="L259" s="21">
        <f t="shared" si="6"/>
        <v>597.05978133215945</v>
      </c>
      <c r="M259" s="9">
        <v>0</v>
      </c>
      <c r="N259" s="21">
        <f t="shared" si="7"/>
        <v>72418.510876705608</v>
      </c>
    </row>
    <row r="260" spans="9:14" x14ac:dyDescent="0.3">
      <c r="I260" s="9">
        <v>257</v>
      </c>
      <c r="J260" s="24">
        <f>IF($E$5&lt;N260+(N260*($B$5/$E$5)),$E$5,N260+(N260*($B$5/$E$5)))</f>
        <v>808.28043805588413</v>
      </c>
      <c r="K260" s="21">
        <f>N260*$B$5/$B$4</f>
        <v>209.47923236150589</v>
      </c>
      <c r="L260" s="21">
        <f t="shared" si="6"/>
        <v>598.80120569437827</v>
      </c>
      <c r="M260" s="9">
        <v>0</v>
      </c>
      <c r="N260" s="21">
        <f t="shared" si="7"/>
        <v>71821.451095373443</v>
      </c>
    </row>
    <row r="261" spans="9:14" x14ac:dyDescent="0.3">
      <c r="I261" s="9">
        <v>258</v>
      </c>
      <c r="J261" s="24">
        <f>IF($E$5&lt;N261+(N261*($B$5/$E$5)),$E$5,N261+(N261*($B$5/$E$5)))</f>
        <v>808.28043805588413</v>
      </c>
      <c r="K261" s="21">
        <f>N261*$B$5/$B$4</f>
        <v>207.73272884489725</v>
      </c>
      <c r="L261" s="21">
        <f t="shared" ref="L261:L324" si="8">J261-K261</f>
        <v>600.54770921098691</v>
      </c>
      <c r="M261" s="9">
        <v>0</v>
      </c>
      <c r="N261" s="21">
        <f t="shared" ref="N261:N324" si="9">N260-L260-M260</f>
        <v>71222.649889679058</v>
      </c>
    </row>
    <row r="262" spans="9:14" x14ac:dyDescent="0.3">
      <c r="I262" s="9">
        <v>259</v>
      </c>
      <c r="J262" s="24">
        <f>IF($E$5&lt;N262+(N262*($B$5/$E$5)),$E$5,N262+(N262*($B$5/$E$5)))</f>
        <v>808.28043805588413</v>
      </c>
      <c r="K262" s="21">
        <f>N262*$B$5/$B$4</f>
        <v>205.98113135969854</v>
      </c>
      <c r="L262" s="21">
        <f t="shared" si="8"/>
        <v>602.29930669618557</v>
      </c>
      <c r="M262" s="9">
        <v>0</v>
      </c>
      <c r="N262" s="21">
        <f t="shared" si="9"/>
        <v>70622.102180468064</v>
      </c>
    </row>
    <row r="263" spans="9:14" x14ac:dyDescent="0.3">
      <c r="I263" s="9">
        <v>260</v>
      </c>
      <c r="J263" s="24">
        <f>IF($E$5&lt;N263+(N263*($B$5/$E$5)),$E$5,N263+(N263*($B$5/$E$5)))</f>
        <v>808.28043805588413</v>
      </c>
      <c r="K263" s="21">
        <f>N263*$B$5/$B$4</f>
        <v>204.22442504850133</v>
      </c>
      <c r="L263" s="21">
        <f t="shared" si="8"/>
        <v>604.05601300738283</v>
      </c>
      <c r="M263" s="9">
        <v>0</v>
      </c>
      <c r="N263" s="21">
        <f t="shared" si="9"/>
        <v>70019.802873771885</v>
      </c>
    </row>
    <row r="264" spans="9:14" x14ac:dyDescent="0.3">
      <c r="I264" s="9">
        <v>261</v>
      </c>
      <c r="J264" s="24">
        <f>IF($E$5&lt;N264+(N264*($B$5/$E$5)),$E$5,N264+(N264*($B$5/$E$5)))</f>
        <v>808.28043805588413</v>
      </c>
      <c r="K264" s="21">
        <f>N264*$B$5/$B$4</f>
        <v>202.46259501056315</v>
      </c>
      <c r="L264" s="21">
        <f t="shared" si="8"/>
        <v>605.81784304532096</v>
      </c>
      <c r="M264" s="9">
        <v>0</v>
      </c>
      <c r="N264" s="21">
        <f t="shared" si="9"/>
        <v>69415.746860764499</v>
      </c>
    </row>
    <row r="265" spans="9:14" x14ac:dyDescent="0.3">
      <c r="I265" s="9">
        <v>262</v>
      </c>
      <c r="J265" s="24">
        <f>IF($E$5&lt;N265+(N265*($B$5/$E$5)),$E$5,N265+(N265*($B$5/$E$5)))</f>
        <v>808.28043805588413</v>
      </c>
      <c r="K265" s="21">
        <f>N265*$B$5/$B$4</f>
        <v>200.69562630168093</v>
      </c>
      <c r="L265" s="21">
        <f t="shared" si="8"/>
        <v>607.5848117542032</v>
      </c>
      <c r="M265" s="9">
        <v>0</v>
      </c>
      <c r="N265" s="21">
        <f t="shared" si="9"/>
        <v>68809.929017719172</v>
      </c>
    </row>
    <row r="266" spans="9:14" x14ac:dyDescent="0.3">
      <c r="I266" s="9">
        <v>263</v>
      </c>
      <c r="J266" s="24">
        <f>IF($E$5&lt;N266+(N266*($B$5/$E$5)),$E$5,N266+(N266*($B$5/$E$5)))</f>
        <v>808.28043805588413</v>
      </c>
      <c r="K266" s="21">
        <f>N266*$B$5/$B$4</f>
        <v>198.92350393406448</v>
      </c>
      <c r="L266" s="21">
        <f t="shared" si="8"/>
        <v>609.35693412181968</v>
      </c>
      <c r="M266" s="9">
        <v>0</v>
      </c>
      <c r="N266" s="21">
        <f t="shared" si="9"/>
        <v>68202.344205964968</v>
      </c>
    </row>
    <row r="267" spans="9:14" x14ac:dyDescent="0.3">
      <c r="I267" s="9">
        <v>264</v>
      </c>
      <c r="J267" s="24">
        <f>IF($E$5&lt;N267+(N267*($B$5/$E$5)),$E$5,N267+(N267*($B$5/$E$5)))</f>
        <v>808.28043805588413</v>
      </c>
      <c r="K267" s="21">
        <f>N267*$B$5/$B$4</f>
        <v>197.1462128762092</v>
      </c>
      <c r="L267" s="21">
        <f t="shared" si="8"/>
        <v>611.1342251796749</v>
      </c>
      <c r="M267" s="9">
        <v>0</v>
      </c>
      <c r="N267" s="21">
        <f t="shared" si="9"/>
        <v>67592.987271843143</v>
      </c>
    </row>
    <row r="268" spans="9:14" x14ac:dyDescent="0.3">
      <c r="I268" s="9">
        <v>265</v>
      </c>
      <c r="J268" s="24">
        <f>IF($E$5&lt;N268+(N268*($B$5/$E$5)),$E$5,N268+(N268*($B$5/$E$5)))</f>
        <v>808.28043805588413</v>
      </c>
      <c r="K268" s="21">
        <f>N268*$B$5/$B$4</f>
        <v>195.36373805276847</v>
      </c>
      <c r="L268" s="21">
        <f t="shared" si="8"/>
        <v>612.91670000311569</v>
      </c>
      <c r="M268" s="9">
        <v>0</v>
      </c>
      <c r="N268" s="21">
        <f t="shared" si="9"/>
        <v>66981.853046663469</v>
      </c>
    </row>
    <row r="269" spans="9:14" x14ac:dyDescent="0.3">
      <c r="I269" s="9">
        <v>266</v>
      </c>
      <c r="J269" s="24">
        <f>IF($E$5&lt;N269+(N269*($B$5/$E$5)),$E$5,N269+(N269*($B$5/$E$5)))</f>
        <v>808.28043805588413</v>
      </c>
      <c r="K269" s="21">
        <f>N269*$B$5/$B$4</f>
        <v>193.57606434442604</v>
      </c>
      <c r="L269" s="21">
        <f t="shared" si="8"/>
        <v>614.70437371145806</v>
      </c>
      <c r="M269" s="9">
        <v>0</v>
      </c>
      <c r="N269" s="21">
        <f t="shared" si="9"/>
        <v>66368.936346660354</v>
      </c>
    </row>
    <row r="270" spans="9:14" x14ac:dyDescent="0.3">
      <c r="I270" s="9">
        <v>267</v>
      </c>
      <c r="J270" s="24">
        <f>IF($E$5&lt;N270+(N270*($B$5/$E$5)),$E$5,N270+(N270*($B$5/$E$5)))</f>
        <v>808.28043805588413</v>
      </c>
      <c r="K270" s="21">
        <f>N270*$B$5/$B$4</f>
        <v>191.78317658776766</v>
      </c>
      <c r="L270" s="21">
        <f t="shared" si="8"/>
        <v>616.49726146811645</v>
      </c>
      <c r="M270" s="9">
        <v>0</v>
      </c>
      <c r="N270" s="21">
        <f t="shared" si="9"/>
        <v>65754.231972948895</v>
      </c>
    </row>
    <row r="271" spans="9:14" x14ac:dyDescent="0.3">
      <c r="I271" s="9">
        <v>268</v>
      </c>
      <c r="J271" s="24">
        <f>IF($E$5&lt;N271+(N271*($B$5/$E$5)),$E$5,N271+(N271*($B$5/$E$5)))</f>
        <v>808.28043805588413</v>
      </c>
      <c r="K271" s="21">
        <f>N271*$B$5/$B$4</f>
        <v>189.98505957515229</v>
      </c>
      <c r="L271" s="21">
        <f t="shared" si="8"/>
        <v>618.29537848073187</v>
      </c>
      <c r="M271" s="9">
        <v>0</v>
      </c>
      <c r="N271" s="21">
        <f t="shared" si="9"/>
        <v>65137.734711480778</v>
      </c>
    </row>
    <row r="272" spans="9:14" x14ac:dyDescent="0.3">
      <c r="I272" s="9">
        <v>269</v>
      </c>
      <c r="J272" s="24">
        <f>IF($E$5&lt;N272+(N272*($B$5/$E$5)),$E$5,N272+(N272*($B$5/$E$5)))</f>
        <v>808.28043805588413</v>
      </c>
      <c r="K272" s="21">
        <f>N272*$B$5/$B$4</f>
        <v>188.18169805458351</v>
      </c>
      <c r="L272" s="21">
        <f t="shared" si="8"/>
        <v>620.0987400013006</v>
      </c>
      <c r="M272" s="9">
        <v>0</v>
      </c>
      <c r="N272" s="21">
        <f t="shared" si="9"/>
        <v>64519.439333000046</v>
      </c>
    </row>
    <row r="273" spans="9:14" x14ac:dyDescent="0.3">
      <c r="I273" s="9">
        <v>270</v>
      </c>
      <c r="J273" s="24">
        <f>IF($E$5&lt;N273+(N273*($B$5/$E$5)),$E$5,N273+(N273*($B$5/$E$5)))</f>
        <v>808.28043805588413</v>
      </c>
      <c r="K273" s="21">
        <f>N273*$B$5/$B$4</f>
        <v>186.37307672957968</v>
      </c>
      <c r="L273" s="21">
        <f t="shared" si="8"/>
        <v>621.90736132630445</v>
      </c>
      <c r="M273" s="9">
        <v>0</v>
      </c>
      <c r="N273" s="21">
        <f t="shared" si="9"/>
        <v>63899.340592998742</v>
      </c>
    </row>
    <row r="274" spans="9:14" x14ac:dyDescent="0.3">
      <c r="I274" s="9">
        <v>271</v>
      </c>
      <c r="J274" s="24">
        <f>IF($E$5&lt;N274+(N274*($B$5/$E$5)),$E$5,N274+(N274*($B$5/$E$5)))</f>
        <v>808.28043805588413</v>
      </c>
      <c r="K274" s="21">
        <f>N274*$B$5/$B$4</f>
        <v>184.55918025904464</v>
      </c>
      <c r="L274" s="21">
        <f t="shared" si="8"/>
        <v>623.7212577968395</v>
      </c>
      <c r="M274" s="9">
        <v>0</v>
      </c>
      <c r="N274" s="21">
        <f t="shared" si="9"/>
        <v>63277.433231672439</v>
      </c>
    </row>
    <row r="275" spans="9:14" x14ac:dyDescent="0.3">
      <c r="I275" s="9">
        <v>272</v>
      </c>
      <c r="J275" s="24">
        <f>IF($E$5&lt;N275+(N275*($B$5/$E$5)),$E$5,N275+(N275*($B$5/$E$5)))</f>
        <v>808.28043805588413</v>
      </c>
      <c r="K275" s="21">
        <f>N275*$B$5/$B$4</f>
        <v>182.73999325713717</v>
      </c>
      <c r="L275" s="21">
        <f t="shared" si="8"/>
        <v>625.54044479874699</v>
      </c>
      <c r="M275" s="9">
        <v>0</v>
      </c>
      <c r="N275" s="21">
        <f t="shared" si="9"/>
        <v>62653.711973875601</v>
      </c>
    </row>
    <row r="276" spans="9:14" x14ac:dyDescent="0.3">
      <c r="I276" s="9">
        <v>273</v>
      </c>
      <c r="J276" s="24">
        <f>IF($E$5&lt;N276+(N276*($B$5/$E$5)),$E$5,N276+(N276*($B$5/$E$5)))</f>
        <v>808.28043805588413</v>
      </c>
      <c r="K276" s="21">
        <f>N276*$B$5/$B$4</f>
        <v>180.91550029314087</v>
      </c>
      <c r="L276" s="21">
        <f t="shared" si="8"/>
        <v>627.36493776274324</v>
      </c>
      <c r="M276" s="9">
        <v>0</v>
      </c>
      <c r="N276" s="21">
        <f t="shared" si="9"/>
        <v>62028.171529076855</v>
      </c>
    </row>
    <row r="277" spans="9:14" x14ac:dyDescent="0.3">
      <c r="I277" s="9">
        <v>274</v>
      </c>
      <c r="J277" s="24">
        <f>IF($E$5&lt;N277+(N277*($B$5/$E$5)),$E$5,N277+(N277*($B$5/$E$5)))</f>
        <v>808.28043805588413</v>
      </c>
      <c r="K277" s="21">
        <f>N277*$B$5/$B$4</f>
        <v>179.08568589133282</v>
      </c>
      <c r="L277" s="21">
        <f t="shared" si="8"/>
        <v>629.19475216455135</v>
      </c>
      <c r="M277" s="9">
        <v>0</v>
      </c>
      <c r="N277" s="21">
        <f t="shared" si="9"/>
        <v>61400.806591314111</v>
      </c>
    </row>
    <row r="278" spans="9:14" x14ac:dyDescent="0.3">
      <c r="I278" s="9">
        <v>275</v>
      </c>
      <c r="J278" s="24">
        <f>IF($E$5&lt;N278+(N278*($B$5/$E$5)),$E$5,N278+(N278*($B$5/$E$5)))</f>
        <v>808.28043805588413</v>
      </c>
      <c r="K278" s="21">
        <f>N278*$B$5/$B$4</f>
        <v>177.25053453085289</v>
      </c>
      <c r="L278" s="21">
        <f t="shared" si="8"/>
        <v>631.02990352503127</v>
      </c>
      <c r="M278" s="9">
        <v>0</v>
      </c>
      <c r="N278" s="21">
        <f t="shared" si="9"/>
        <v>60771.611839149562</v>
      </c>
    </row>
    <row r="279" spans="9:14" x14ac:dyDescent="0.3">
      <c r="I279" s="9">
        <v>276</v>
      </c>
      <c r="J279" s="24">
        <f>IF($E$5&lt;N279+(N279*($B$5/$E$5)),$E$5,N279+(N279*($B$5/$E$5)))</f>
        <v>808.28043805588413</v>
      </c>
      <c r="K279" s="21">
        <f>N279*$B$5/$B$4</f>
        <v>175.4100306455716</v>
      </c>
      <c r="L279" s="21">
        <f t="shared" si="8"/>
        <v>632.87040741031251</v>
      </c>
      <c r="M279" s="9">
        <v>0</v>
      </c>
      <c r="N279" s="21">
        <f t="shared" si="9"/>
        <v>60140.581935624534</v>
      </c>
    </row>
    <row r="280" spans="9:14" x14ac:dyDescent="0.3">
      <c r="I280" s="9">
        <v>277</v>
      </c>
      <c r="J280" s="24">
        <f>IF($E$5&lt;N280+(N280*($B$5/$E$5)),$E$5,N280+(N280*($B$5/$E$5)))</f>
        <v>808.28043805588413</v>
      </c>
      <c r="K280" s="21">
        <f>N280*$B$5/$B$4</f>
        <v>173.56415862395815</v>
      </c>
      <c r="L280" s="21">
        <f t="shared" si="8"/>
        <v>634.71627943192595</v>
      </c>
      <c r="M280" s="9">
        <v>0</v>
      </c>
      <c r="N280" s="21">
        <f t="shared" si="9"/>
        <v>59507.711528214219</v>
      </c>
    </row>
    <row r="281" spans="9:14" x14ac:dyDescent="0.3">
      <c r="I281" s="9">
        <v>278</v>
      </c>
      <c r="J281" s="24">
        <f>IF($E$5&lt;N281+(N281*($B$5/$E$5)),$E$5,N281+(N281*($B$5/$E$5)))</f>
        <v>808.28043805588413</v>
      </c>
      <c r="K281" s="21">
        <f>N281*$B$5/$B$4</f>
        <v>171.71290280894837</v>
      </c>
      <c r="L281" s="21">
        <f t="shared" si="8"/>
        <v>636.56753524693579</v>
      </c>
      <c r="M281" s="9">
        <v>0</v>
      </c>
      <c r="N281" s="21">
        <f t="shared" si="9"/>
        <v>58872.995248782296</v>
      </c>
    </row>
    <row r="282" spans="9:14" x14ac:dyDescent="0.3">
      <c r="I282" s="9">
        <v>279</v>
      </c>
      <c r="J282" s="24">
        <f>IF($E$5&lt;N282+(N282*($B$5/$E$5)),$E$5,N282+(N282*($B$5/$E$5)))</f>
        <v>808.28043805588413</v>
      </c>
      <c r="K282" s="21">
        <f>N282*$B$5/$B$4</f>
        <v>169.85624749781149</v>
      </c>
      <c r="L282" s="21">
        <f t="shared" si="8"/>
        <v>638.42419055807261</v>
      </c>
      <c r="M282" s="9">
        <v>0</v>
      </c>
      <c r="N282" s="21">
        <f t="shared" si="9"/>
        <v>58236.427713535362</v>
      </c>
    </row>
    <row r="283" spans="9:14" x14ac:dyDescent="0.3">
      <c r="I283" s="9">
        <v>280</v>
      </c>
      <c r="J283" s="24">
        <f>IF($E$5&lt;N283+(N283*($B$5/$E$5)),$E$5,N283+(N283*($B$5/$E$5)))</f>
        <v>808.28043805588413</v>
      </c>
      <c r="K283" s="21">
        <f>N283*$B$5/$B$4</f>
        <v>167.99417694201711</v>
      </c>
      <c r="L283" s="21">
        <f t="shared" si="8"/>
        <v>640.286261113867</v>
      </c>
      <c r="M283" s="9">
        <v>0</v>
      </c>
      <c r="N283" s="21">
        <f t="shared" si="9"/>
        <v>57598.003522977291</v>
      </c>
    </row>
    <row r="284" spans="9:14" x14ac:dyDescent="0.3">
      <c r="I284" s="9">
        <v>281</v>
      </c>
      <c r="J284" s="24">
        <f>IF($E$5&lt;N284+(N284*($B$5/$E$5)),$E$5,N284+(N284*($B$5/$E$5)))</f>
        <v>808.28043805588413</v>
      </c>
      <c r="K284" s="21">
        <f>N284*$B$5/$B$4</f>
        <v>166.12667534710167</v>
      </c>
      <c r="L284" s="21">
        <f t="shared" si="8"/>
        <v>642.15376270878244</v>
      </c>
      <c r="M284" s="9">
        <v>0</v>
      </c>
      <c r="N284" s="21">
        <f t="shared" si="9"/>
        <v>56957.717261863421</v>
      </c>
    </row>
    <row r="285" spans="9:14" x14ac:dyDescent="0.3">
      <c r="I285" s="9">
        <v>282</v>
      </c>
      <c r="J285" s="24">
        <f>IF($E$5&lt;N285+(N285*($B$5/$E$5)),$E$5,N285+(N285*($B$5/$E$5)))</f>
        <v>808.28043805588413</v>
      </c>
      <c r="K285" s="21">
        <f>N285*$B$5/$B$4</f>
        <v>164.25372687253437</v>
      </c>
      <c r="L285" s="21">
        <f t="shared" si="8"/>
        <v>644.02671118334979</v>
      </c>
      <c r="M285" s="9">
        <v>0</v>
      </c>
      <c r="N285" s="21">
        <f t="shared" si="9"/>
        <v>56315.563499154639</v>
      </c>
    </row>
    <row r="286" spans="9:14" x14ac:dyDescent="0.3">
      <c r="I286" s="9">
        <v>283</v>
      </c>
      <c r="J286" s="24">
        <f>IF($E$5&lt;N286+(N286*($B$5/$E$5)),$E$5,N286+(N286*($B$5/$E$5)))</f>
        <v>808.28043805588413</v>
      </c>
      <c r="K286" s="21">
        <f>N286*$B$5/$B$4</f>
        <v>162.37531563158294</v>
      </c>
      <c r="L286" s="21">
        <f t="shared" si="8"/>
        <v>645.90512242430123</v>
      </c>
      <c r="M286" s="9">
        <v>0</v>
      </c>
      <c r="N286" s="21">
        <f t="shared" si="9"/>
        <v>55671.536787971287</v>
      </c>
    </row>
    <row r="287" spans="9:14" x14ac:dyDescent="0.3">
      <c r="I287" s="9">
        <v>284</v>
      </c>
      <c r="J287" s="24">
        <f>IF($E$5&lt;N287+(N287*($B$5/$E$5)),$E$5,N287+(N287*($B$5/$E$5)))</f>
        <v>808.28043805588413</v>
      </c>
      <c r="K287" s="21">
        <f>N287*$B$5/$B$4</f>
        <v>160.4914256911787</v>
      </c>
      <c r="L287" s="21">
        <f t="shared" si="8"/>
        <v>647.7890123647054</v>
      </c>
      <c r="M287" s="9">
        <v>0</v>
      </c>
      <c r="N287" s="21">
        <f t="shared" si="9"/>
        <v>55025.631665546985</v>
      </c>
    </row>
    <row r="288" spans="9:14" x14ac:dyDescent="0.3">
      <c r="I288" s="9">
        <v>285</v>
      </c>
      <c r="J288" s="24">
        <f>IF($E$5&lt;N288+(N288*($B$5/$E$5)),$E$5,N288+(N288*($B$5/$E$5)))</f>
        <v>808.28043805588413</v>
      </c>
      <c r="K288" s="21">
        <f>N288*$B$5/$B$4</f>
        <v>158.60204107178166</v>
      </c>
      <c r="L288" s="21">
        <f t="shared" si="8"/>
        <v>649.67839698410251</v>
      </c>
      <c r="M288" s="9">
        <v>0</v>
      </c>
      <c r="N288" s="21">
        <f t="shared" si="9"/>
        <v>54377.842653182277</v>
      </c>
    </row>
    <row r="289" spans="9:14" x14ac:dyDescent="0.3">
      <c r="I289" s="9">
        <v>286</v>
      </c>
      <c r="J289" s="24">
        <f>IF($E$5&lt;N289+(N289*($B$5/$E$5)),$E$5,N289+(N289*($B$5/$E$5)))</f>
        <v>808.28043805588413</v>
      </c>
      <c r="K289" s="21">
        <f>N289*$B$5/$B$4</f>
        <v>156.70714574724468</v>
      </c>
      <c r="L289" s="21">
        <f t="shared" si="8"/>
        <v>651.57329230863945</v>
      </c>
      <c r="M289" s="9">
        <v>0</v>
      </c>
      <c r="N289" s="21">
        <f t="shared" si="9"/>
        <v>53728.164256198172</v>
      </c>
    </row>
    <row r="290" spans="9:14" x14ac:dyDescent="0.3">
      <c r="I290" s="9">
        <v>287</v>
      </c>
      <c r="J290" s="24">
        <f>IF($E$5&lt;N290+(N290*($B$5/$E$5)),$E$5,N290+(N290*($B$5/$E$5)))</f>
        <v>808.28043805588413</v>
      </c>
      <c r="K290" s="21">
        <f>N290*$B$5/$B$4</f>
        <v>154.80672364467782</v>
      </c>
      <c r="L290" s="21">
        <f t="shared" si="8"/>
        <v>653.47371441120629</v>
      </c>
      <c r="M290" s="9">
        <v>0</v>
      </c>
      <c r="N290" s="21">
        <f t="shared" si="9"/>
        <v>53076.590963889532</v>
      </c>
    </row>
    <row r="291" spans="9:14" x14ac:dyDescent="0.3">
      <c r="I291" s="9">
        <v>288</v>
      </c>
      <c r="J291" s="24">
        <f>IF($E$5&lt;N291+(N291*($B$5/$E$5)),$E$5,N291+(N291*($B$5/$E$5)))</f>
        <v>808.28043805588413</v>
      </c>
      <c r="K291" s="21">
        <f>N291*$B$5/$B$4</f>
        <v>152.90075864431179</v>
      </c>
      <c r="L291" s="21">
        <f t="shared" si="8"/>
        <v>655.3796794115724</v>
      </c>
      <c r="M291" s="9">
        <v>0</v>
      </c>
      <c r="N291" s="21">
        <f t="shared" si="9"/>
        <v>52423.117249478324</v>
      </c>
    </row>
    <row r="292" spans="9:14" x14ac:dyDescent="0.3">
      <c r="I292" s="9">
        <v>289</v>
      </c>
      <c r="J292" s="24">
        <f>IF($E$5&lt;N292+(N292*($B$5/$E$5)),$E$5,N292+(N292*($B$5/$E$5)))</f>
        <v>808.28043805588413</v>
      </c>
      <c r="K292" s="21">
        <f>N292*$B$5/$B$4</f>
        <v>150.98923457936138</v>
      </c>
      <c r="L292" s="21">
        <f t="shared" si="8"/>
        <v>657.2912034765227</v>
      </c>
      <c r="M292" s="9">
        <v>0</v>
      </c>
      <c r="N292" s="21">
        <f t="shared" si="9"/>
        <v>51767.737570066754</v>
      </c>
    </row>
    <row r="293" spans="9:14" x14ac:dyDescent="0.3">
      <c r="I293" s="9">
        <v>290</v>
      </c>
      <c r="J293" s="24">
        <f>IF($E$5&lt;N293+(N293*($B$5/$E$5)),$E$5,N293+(N293*($B$5/$E$5)))</f>
        <v>808.28043805588413</v>
      </c>
      <c r="K293" s="21">
        <f>N293*$B$5/$B$4</f>
        <v>149.07213523588817</v>
      </c>
      <c r="L293" s="21">
        <f t="shared" si="8"/>
        <v>659.20830281999599</v>
      </c>
      <c r="M293" s="9">
        <v>0</v>
      </c>
      <c r="N293" s="21">
        <f t="shared" si="9"/>
        <v>51110.446366590229</v>
      </c>
    </row>
    <row r="294" spans="9:14" x14ac:dyDescent="0.3">
      <c r="I294" s="9">
        <v>291</v>
      </c>
      <c r="J294" s="24">
        <f>IF($E$5&lt;N294+(N294*($B$5/$E$5)),$E$5,N294+(N294*($B$5/$E$5)))</f>
        <v>808.28043805588413</v>
      </c>
      <c r="K294" s="21">
        <f>N294*$B$5/$B$4</f>
        <v>147.14944435266318</v>
      </c>
      <c r="L294" s="21">
        <f t="shared" si="8"/>
        <v>661.13099370322095</v>
      </c>
      <c r="M294" s="9">
        <v>0</v>
      </c>
      <c r="N294" s="21">
        <f t="shared" si="9"/>
        <v>50451.23806377023</v>
      </c>
    </row>
    <row r="295" spans="9:14" x14ac:dyDescent="0.3">
      <c r="I295" s="9">
        <v>292</v>
      </c>
      <c r="J295" s="24">
        <f>IF($E$5&lt;N295+(N295*($B$5/$E$5)),$E$5,N295+(N295*($B$5/$E$5)))</f>
        <v>808.28043805588413</v>
      </c>
      <c r="K295" s="21">
        <f>N295*$B$5/$B$4</f>
        <v>145.2211456210288</v>
      </c>
      <c r="L295" s="21">
        <f t="shared" si="8"/>
        <v>663.05929243485537</v>
      </c>
      <c r="M295" s="9">
        <v>0</v>
      </c>
      <c r="N295" s="21">
        <f t="shared" si="9"/>
        <v>49790.10707006701</v>
      </c>
    </row>
    <row r="296" spans="9:14" x14ac:dyDescent="0.3">
      <c r="I296" s="9">
        <v>293</v>
      </c>
      <c r="J296" s="24">
        <f>IF($E$5&lt;N296+(N296*($B$5/$E$5)),$E$5,N296+(N296*($B$5/$E$5)))</f>
        <v>808.28043805588413</v>
      </c>
      <c r="K296" s="21">
        <f>N296*$B$5/$B$4</f>
        <v>143.28722268476048</v>
      </c>
      <c r="L296" s="21">
        <f t="shared" si="8"/>
        <v>664.9932153711236</v>
      </c>
      <c r="M296" s="9">
        <v>0</v>
      </c>
      <c r="N296" s="21">
        <f t="shared" si="9"/>
        <v>49127.047777632157</v>
      </c>
    </row>
    <row r="297" spans="9:14" x14ac:dyDescent="0.3">
      <c r="I297" s="9">
        <v>294</v>
      </c>
      <c r="J297" s="24">
        <f>IF($E$5&lt;N297+(N297*($B$5/$E$5)),$E$5,N297+(N297*($B$5/$E$5)))</f>
        <v>808.28043805588413</v>
      </c>
      <c r="K297" s="21">
        <f>N297*$B$5/$B$4</f>
        <v>141.34765913992803</v>
      </c>
      <c r="L297" s="21">
        <f t="shared" si="8"/>
        <v>666.93277891595608</v>
      </c>
      <c r="M297" s="9">
        <v>0</v>
      </c>
      <c r="N297" s="21">
        <f t="shared" si="9"/>
        <v>48462.05456226103</v>
      </c>
    </row>
    <row r="298" spans="9:14" x14ac:dyDescent="0.3">
      <c r="I298" s="9">
        <v>295</v>
      </c>
      <c r="J298" s="24">
        <f>IF($E$5&lt;N298+(N298*($B$5/$E$5)),$E$5,N298+(N298*($B$5/$E$5)))</f>
        <v>808.28043805588413</v>
      </c>
      <c r="K298" s="21">
        <f>N298*$B$5/$B$4</f>
        <v>139.40243853475647</v>
      </c>
      <c r="L298" s="21">
        <f t="shared" si="8"/>
        <v>668.87799952112766</v>
      </c>
      <c r="M298" s="9">
        <v>0</v>
      </c>
      <c r="N298" s="21">
        <f t="shared" si="9"/>
        <v>47795.121783345072</v>
      </c>
    </row>
    <row r="299" spans="9:14" x14ac:dyDescent="0.3">
      <c r="I299" s="9">
        <v>296</v>
      </c>
      <c r="J299" s="24">
        <f>IF($E$5&lt;N299+(N299*($B$5/$E$5)),$E$5,N299+(N299*($B$5/$E$5)))</f>
        <v>808.28043805588413</v>
      </c>
      <c r="K299" s="21">
        <f>N299*$B$5/$B$4</f>
        <v>137.45154436948653</v>
      </c>
      <c r="L299" s="21">
        <f t="shared" si="8"/>
        <v>670.82889368639758</v>
      </c>
      <c r="M299" s="9">
        <v>0</v>
      </c>
      <c r="N299" s="21">
        <f t="shared" si="9"/>
        <v>47126.243783823942</v>
      </c>
    </row>
    <row r="300" spans="9:14" x14ac:dyDescent="0.3">
      <c r="I300" s="9">
        <v>297</v>
      </c>
      <c r="J300" s="24">
        <f>IF($E$5&lt;N300+(N300*($B$5/$E$5)),$E$5,N300+(N300*($B$5/$E$5)))</f>
        <v>808.28043805588413</v>
      </c>
      <c r="K300" s="21">
        <f>N300*$B$5/$B$4</f>
        <v>135.49496009623451</v>
      </c>
      <c r="L300" s="21">
        <f t="shared" si="8"/>
        <v>672.7854779596496</v>
      </c>
      <c r="M300" s="9">
        <v>0</v>
      </c>
      <c r="N300" s="21">
        <f t="shared" si="9"/>
        <v>46455.414890137545</v>
      </c>
    </row>
    <row r="301" spans="9:14" x14ac:dyDescent="0.3">
      <c r="I301" s="9">
        <v>298</v>
      </c>
      <c r="J301" s="24">
        <f>IF($E$5&lt;N301+(N301*($B$5/$E$5)),$E$5,N301+(N301*($B$5/$E$5)))</f>
        <v>808.28043805588413</v>
      </c>
      <c r="K301" s="21">
        <f>N301*$B$5/$B$4</f>
        <v>133.5326691188522</v>
      </c>
      <c r="L301" s="21">
        <f t="shared" si="8"/>
        <v>674.74776893703188</v>
      </c>
      <c r="M301" s="9">
        <v>0</v>
      </c>
      <c r="N301" s="21">
        <f t="shared" si="9"/>
        <v>45782.629412177892</v>
      </c>
    </row>
    <row r="302" spans="9:14" x14ac:dyDescent="0.3">
      <c r="I302" s="9">
        <v>299</v>
      </c>
      <c r="J302" s="24">
        <f>IF($E$5&lt;N302+(N302*($B$5/$E$5)),$E$5,N302+(N302*($B$5/$E$5)))</f>
        <v>808.28043805588413</v>
      </c>
      <c r="K302" s="21">
        <f>N302*$B$5/$B$4</f>
        <v>131.56465479278583</v>
      </c>
      <c r="L302" s="21">
        <f t="shared" si="8"/>
        <v>676.71578326309827</v>
      </c>
      <c r="M302" s="9">
        <v>0</v>
      </c>
      <c r="N302" s="21">
        <f t="shared" si="9"/>
        <v>45107.881643240857</v>
      </c>
    </row>
    <row r="303" spans="9:14" x14ac:dyDescent="0.3">
      <c r="I303" s="9">
        <v>300</v>
      </c>
      <c r="J303" s="24">
        <f>IF($E$5&lt;N303+(N303*($B$5/$E$5)),$E$5,N303+(N303*($B$5/$E$5)))</f>
        <v>808.28043805588413</v>
      </c>
      <c r="K303" s="21">
        <f>N303*$B$5/$B$4</f>
        <v>129.59090042493514</v>
      </c>
      <c r="L303" s="21">
        <f t="shared" si="8"/>
        <v>678.68953763094896</v>
      </c>
      <c r="M303" s="9">
        <v>0</v>
      </c>
      <c r="N303" s="21">
        <f t="shared" si="9"/>
        <v>44431.165859977758</v>
      </c>
    </row>
    <row r="304" spans="9:14" x14ac:dyDescent="0.3">
      <c r="I304" s="9">
        <v>301</v>
      </c>
      <c r="J304" s="24">
        <f>IF($E$5&lt;N304+(N304*($B$5/$E$5)),$E$5,N304+(N304*($B$5/$E$5)))</f>
        <v>808.28043805588413</v>
      </c>
      <c r="K304" s="21">
        <f>N304*$B$5/$B$4</f>
        <v>127.61138927351153</v>
      </c>
      <c r="L304" s="21">
        <f t="shared" si="8"/>
        <v>680.66904878237256</v>
      </c>
      <c r="M304" s="9">
        <v>0</v>
      </c>
      <c r="N304" s="21">
        <f t="shared" si="9"/>
        <v>43752.476322346811</v>
      </c>
    </row>
    <row r="305" spans="9:14" x14ac:dyDescent="0.3">
      <c r="I305" s="9">
        <v>302</v>
      </c>
      <c r="J305" s="24">
        <f>IF($E$5&lt;N305+(N305*($B$5/$E$5)),$E$5,N305+(N305*($B$5/$E$5)))</f>
        <v>808.28043805588413</v>
      </c>
      <c r="K305" s="21">
        <f>N305*$B$5/$B$4</f>
        <v>125.6261045478963</v>
      </c>
      <c r="L305" s="21">
        <f t="shared" si="8"/>
        <v>682.65433350798787</v>
      </c>
      <c r="M305" s="9">
        <v>0</v>
      </c>
      <c r="N305" s="21">
        <f t="shared" si="9"/>
        <v>43071.807273564438</v>
      </c>
    </row>
    <row r="306" spans="9:14" x14ac:dyDescent="0.3">
      <c r="I306" s="9">
        <v>303</v>
      </c>
      <c r="J306" s="24">
        <f>IF($E$5&lt;N306+(N306*($B$5/$E$5)),$E$5,N306+(N306*($B$5/$E$5)))</f>
        <v>808.28043805588413</v>
      </c>
      <c r="K306" s="21">
        <f>N306*$B$5/$B$4</f>
        <v>123.63502940849799</v>
      </c>
      <c r="L306" s="21">
        <f t="shared" si="8"/>
        <v>684.64540864738615</v>
      </c>
      <c r="M306" s="9">
        <v>0</v>
      </c>
      <c r="N306" s="21">
        <f t="shared" si="9"/>
        <v>42389.152940056447</v>
      </c>
    </row>
    <row r="307" spans="9:14" x14ac:dyDescent="0.3">
      <c r="I307" s="9">
        <v>304</v>
      </c>
      <c r="J307" s="24">
        <f>IF($E$5&lt;N307+(N307*($B$5/$E$5)),$E$5,N307+(N307*($B$5/$E$5)))</f>
        <v>808.28043805588413</v>
      </c>
      <c r="K307" s="21">
        <f>N307*$B$5/$B$4</f>
        <v>121.63814696660977</v>
      </c>
      <c r="L307" s="21">
        <f t="shared" si="8"/>
        <v>686.64229108927441</v>
      </c>
      <c r="M307" s="9">
        <v>0</v>
      </c>
      <c r="N307" s="21">
        <f t="shared" si="9"/>
        <v>41704.507531409057</v>
      </c>
    </row>
    <row r="308" spans="9:14" x14ac:dyDescent="0.3">
      <c r="I308" s="9">
        <v>305</v>
      </c>
      <c r="J308" s="24">
        <f>IF($E$5&lt;N308+(N308*($B$5/$E$5)),$E$5,N308+(N308*($B$5/$E$5)))</f>
        <v>808.28043805588413</v>
      </c>
      <c r="K308" s="21">
        <f>N308*$B$5/$B$4</f>
        <v>119.63544028426605</v>
      </c>
      <c r="L308" s="21">
        <f t="shared" si="8"/>
        <v>688.64499777161814</v>
      </c>
      <c r="M308" s="9">
        <v>0</v>
      </c>
      <c r="N308" s="21">
        <f t="shared" si="9"/>
        <v>41017.865240319785</v>
      </c>
    </row>
    <row r="309" spans="9:14" x14ac:dyDescent="0.3">
      <c r="I309" s="9">
        <v>306</v>
      </c>
      <c r="J309" s="24">
        <f>IF($E$5&lt;N309+(N309*($B$5/$E$5)),$E$5,N309+(N309*($B$5/$E$5)))</f>
        <v>808.28043805588413</v>
      </c>
      <c r="K309" s="21">
        <f>N309*$B$5/$B$4</f>
        <v>117.62689237409883</v>
      </c>
      <c r="L309" s="21">
        <f t="shared" si="8"/>
        <v>690.65354568178532</v>
      </c>
      <c r="M309" s="9">
        <v>0</v>
      </c>
      <c r="N309" s="21">
        <f t="shared" si="9"/>
        <v>40329.220242548166</v>
      </c>
    </row>
    <row r="310" spans="9:14" x14ac:dyDescent="0.3">
      <c r="I310" s="9">
        <v>307</v>
      </c>
      <c r="J310" s="24">
        <f>IF($E$5&lt;N310+(N310*($B$5/$E$5)),$E$5,N310+(N310*($B$5/$E$5)))</f>
        <v>808.28043805588413</v>
      </c>
      <c r="K310" s="21">
        <f>N310*$B$5/$B$4</f>
        <v>115.61248619919361</v>
      </c>
      <c r="L310" s="21">
        <f t="shared" si="8"/>
        <v>692.66795185669048</v>
      </c>
      <c r="M310" s="9">
        <v>0</v>
      </c>
      <c r="N310" s="21">
        <f t="shared" si="9"/>
        <v>39638.566696866379</v>
      </c>
    </row>
    <row r="311" spans="9:14" x14ac:dyDescent="0.3">
      <c r="I311" s="9">
        <v>308</v>
      </c>
      <c r="J311" s="24">
        <f>IF($E$5&lt;N311+(N311*($B$5/$E$5)),$E$5,N311+(N311*($B$5/$E$5)))</f>
        <v>808.28043805588413</v>
      </c>
      <c r="K311" s="21">
        <f>N311*$B$5/$B$4</f>
        <v>113.59220467294494</v>
      </c>
      <c r="L311" s="21">
        <f t="shared" si="8"/>
        <v>694.68823338293919</v>
      </c>
      <c r="M311" s="9">
        <v>0</v>
      </c>
      <c r="N311" s="21">
        <f t="shared" si="9"/>
        <v>38945.89874500969</v>
      </c>
    </row>
    <row r="312" spans="9:14" x14ac:dyDescent="0.3">
      <c r="I312" s="9">
        <v>309</v>
      </c>
      <c r="J312" s="24">
        <f>IF($E$5&lt;N312+(N312*($B$5/$E$5)),$E$5,N312+(N312*($B$5/$E$5)))</f>
        <v>808.28043805588413</v>
      </c>
      <c r="K312" s="21">
        <f>N312*$B$5/$B$4</f>
        <v>111.56603065891136</v>
      </c>
      <c r="L312" s="21">
        <f t="shared" si="8"/>
        <v>696.71440739697277</v>
      </c>
      <c r="M312" s="9">
        <v>0</v>
      </c>
      <c r="N312" s="21">
        <f t="shared" si="9"/>
        <v>38251.210511626748</v>
      </c>
    </row>
    <row r="313" spans="9:14" x14ac:dyDescent="0.3">
      <c r="I313" s="9">
        <v>310</v>
      </c>
      <c r="J313" s="24">
        <f>IF($E$5&lt;N313+(N313*($B$5/$E$5)),$E$5,N313+(N313*($B$5/$E$5)))</f>
        <v>808.28043805588413</v>
      </c>
      <c r="K313" s="21">
        <f>N313*$B$5/$B$4</f>
        <v>109.53394697067017</v>
      </c>
      <c r="L313" s="21">
        <f t="shared" si="8"/>
        <v>698.74649108521396</v>
      </c>
      <c r="M313" s="9">
        <v>0</v>
      </c>
      <c r="N313" s="21">
        <f t="shared" si="9"/>
        <v>37554.496104229773</v>
      </c>
    </row>
    <row r="314" spans="9:14" x14ac:dyDescent="0.3">
      <c r="I314" s="9">
        <v>311</v>
      </c>
      <c r="J314" s="24">
        <f>IF($E$5&lt;N314+(N314*($B$5/$E$5)),$E$5,N314+(N314*($B$5/$E$5)))</f>
        <v>808.28043805588413</v>
      </c>
      <c r="K314" s="21">
        <f>N314*$B$5/$B$4</f>
        <v>107.49593637167163</v>
      </c>
      <c r="L314" s="21">
        <f t="shared" si="8"/>
        <v>700.7845016842125</v>
      </c>
      <c r="M314" s="9">
        <v>0</v>
      </c>
      <c r="N314" s="21">
        <f t="shared" si="9"/>
        <v>36855.749613144559</v>
      </c>
    </row>
    <row r="315" spans="9:14" x14ac:dyDescent="0.3">
      <c r="I315" s="9">
        <v>312</v>
      </c>
      <c r="J315" s="24">
        <f>IF($E$5&lt;N315+(N315*($B$5/$E$5)),$E$5,N315+(N315*($B$5/$E$5)))</f>
        <v>808.28043805588413</v>
      </c>
      <c r="K315" s="21">
        <f>N315*$B$5/$B$4</f>
        <v>105.45198157509269</v>
      </c>
      <c r="L315" s="21">
        <f t="shared" si="8"/>
        <v>702.82845648079149</v>
      </c>
      <c r="M315" s="9">
        <v>0</v>
      </c>
      <c r="N315" s="21">
        <f t="shared" si="9"/>
        <v>36154.965111460348</v>
      </c>
    </row>
    <row r="316" spans="9:14" x14ac:dyDescent="0.3">
      <c r="I316" s="9">
        <v>313</v>
      </c>
      <c r="J316" s="24">
        <f>IF($E$5&lt;N316+(N316*($B$5/$E$5)),$E$5,N316+(N316*($B$5/$E$5)))</f>
        <v>808.28043805588413</v>
      </c>
      <c r="K316" s="21">
        <f>N316*$B$5/$B$4</f>
        <v>103.40206524369039</v>
      </c>
      <c r="L316" s="21">
        <f t="shared" si="8"/>
        <v>704.87837281219379</v>
      </c>
      <c r="M316" s="9">
        <v>0</v>
      </c>
      <c r="N316" s="21">
        <f t="shared" si="9"/>
        <v>35452.136654979557</v>
      </c>
    </row>
    <row r="317" spans="9:14" x14ac:dyDescent="0.3">
      <c r="I317" s="9">
        <v>314</v>
      </c>
      <c r="J317" s="24">
        <f>IF($E$5&lt;N317+(N317*($B$5/$E$5)),$E$5,N317+(N317*($B$5/$E$5)))</f>
        <v>808.28043805588413</v>
      </c>
      <c r="K317" s="21">
        <f>N317*$B$5/$B$4</f>
        <v>101.34616998965483</v>
      </c>
      <c r="L317" s="21">
        <f t="shared" si="8"/>
        <v>706.93426806622927</v>
      </c>
      <c r="M317" s="9">
        <v>0</v>
      </c>
      <c r="N317" s="21">
        <f t="shared" si="9"/>
        <v>34747.258282167364</v>
      </c>
    </row>
    <row r="318" spans="9:14" x14ac:dyDescent="0.3">
      <c r="I318" s="9">
        <v>315</v>
      </c>
      <c r="J318" s="24">
        <f>IF($E$5&lt;N318+(N318*($B$5/$E$5)),$E$5,N318+(N318*($B$5/$E$5)))</f>
        <v>808.28043805588413</v>
      </c>
      <c r="K318" s="21">
        <f>N318*$B$5/$B$4</f>
        <v>99.284278374461636</v>
      </c>
      <c r="L318" s="21">
        <f t="shared" si="8"/>
        <v>708.99615968142245</v>
      </c>
      <c r="M318" s="9">
        <v>0</v>
      </c>
      <c r="N318" s="21">
        <f t="shared" si="9"/>
        <v>34040.324014101134</v>
      </c>
    </row>
    <row r="319" spans="9:14" x14ac:dyDescent="0.3">
      <c r="I319" s="9">
        <v>316</v>
      </c>
      <c r="J319" s="24">
        <f>IF($E$5&lt;N319+(N319*($B$5/$E$5)),$E$5,N319+(N319*($B$5/$E$5)))</f>
        <v>808.28043805588413</v>
      </c>
      <c r="K319" s="21">
        <f>N319*$B$5/$B$4</f>
        <v>97.216372908724168</v>
      </c>
      <c r="L319" s="21">
        <f t="shared" si="8"/>
        <v>711.06406514715991</v>
      </c>
      <c r="M319" s="9">
        <v>0</v>
      </c>
      <c r="N319" s="21">
        <f t="shared" si="9"/>
        <v>33331.327854419709</v>
      </c>
    </row>
    <row r="320" spans="9:14" x14ac:dyDescent="0.3">
      <c r="I320" s="9">
        <v>317</v>
      </c>
      <c r="J320" s="24">
        <f>IF($E$5&lt;N320+(N320*($B$5/$E$5)),$E$5,N320+(N320*($B$5/$E$5)))</f>
        <v>808.28043805588413</v>
      </c>
      <c r="K320" s="21">
        <f>N320*$B$5/$B$4</f>
        <v>95.142436052044957</v>
      </c>
      <c r="L320" s="21">
        <f t="shared" si="8"/>
        <v>713.13800200383912</v>
      </c>
      <c r="M320" s="9">
        <v>0</v>
      </c>
      <c r="N320" s="21">
        <f t="shared" si="9"/>
        <v>32620.263789272551</v>
      </c>
    </row>
    <row r="321" spans="9:14" x14ac:dyDescent="0.3">
      <c r="I321" s="9">
        <v>318</v>
      </c>
      <c r="J321" s="24">
        <f>IF($E$5&lt;N321+(N321*($B$5/$E$5)),$E$5,N321+(N321*($B$5/$E$5)))</f>
        <v>808.28043805588413</v>
      </c>
      <c r="K321" s="21">
        <f>N321*$B$5/$B$4</f>
        <v>93.062450212867091</v>
      </c>
      <c r="L321" s="21">
        <f t="shared" si="8"/>
        <v>715.217987843017</v>
      </c>
      <c r="M321" s="9">
        <v>0</v>
      </c>
      <c r="N321" s="21">
        <f t="shared" si="9"/>
        <v>31907.125787268713</v>
      </c>
    </row>
    <row r="322" spans="9:14" x14ac:dyDescent="0.3">
      <c r="I322" s="9">
        <v>319</v>
      </c>
      <c r="J322" s="24">
        <f>IF($E$5&lt;N322+(N322*($B$5/$E$5)),$E$5,N322+(N322*($B$5/$E$5)))</f>
        <v>808.28043805588413</v>
      </c>
      <c r="K322" s="21">
        <f>N322*$B$5/$B$4</f>
        <v>90.976397748324942</v>
      </c>
      <c r="L322" s="21">
        <f t="shared" si="8"/>
        <v>717.30404030755915</v>
      </c>
      <c r="M322" s="9">
        <v>0</v>
      </c>
      <c r="N322" s="21">
        <f t="shared" si="9"/>
        <v>31191.907799425695</v>
      </c>
    </row>
    <row r="323" spans="9:14" x14ac:dyDescent="0.3">
      <c r="I323" s="9">
        <v>320</v>
      </c>
      <c r="J323" s="24">
        <f>IF($E$5&lt;N323+(N323*($B$5/$E$5)),$E$5,N323+(N323*($B$5/$E$5)))</f>
        <v>808.28043805588413</v>
      </c>
      <c r="K323" s="21">
        <f>N323*$B$5/$B$4</f>
        <v>88.884260964094565</v>
      </c>
      <c r="L323" s="21">
        <f t="shared" si="8"/>
        <v>719.39617709178958</v>
      </c>
      <c r="M323" s="9">
        <v>0</v>
      </c>
      <c r="N323" s="21">
        <f t="shared" si="9"/>
        <v>30474.603759118138</v>
      </c>
    </row>
    <row r="324" spans="9:14" x14ac:dyDescent="0.3">
      <c r="I324" s="9">
        <v>321</v>
      </c>
      <c r="J324" s="24">
        <f>IF($E$5&lt;N324+(N324*($B$5/$E$5)),$E$5,N324+(N324*($B$5/$E$5)))</f>
        <v>808.28043805588413</v>
      </c>
      <c r="K324" s="21">
        <f>N324*$B$5/$B$4</f>
        <v>86.786022114243522</v>
      </c>
      <c r="L324" s="21">
        <f t="shared" si="8"/>
        <v>721.49441594164057</v>
      </c>
      <c r="M324" s="9">
        <v>0</v>
      </c>
      <c r="N324" s="21">
        <f t="shared" si="9"/>
        <v>29755.207582026349</v>
      </c>
    </row>
    <row r="325" spans="9:14" x14ac:dyDescent="0.3">
      <c r="I325" s="9">
        <v>322</v>
      </c>
      <c r="J325" s="24">
        <f>IF($E$5&lt;N325+(N325*($B$5/$E$5)),$E$5,N325+(N325*($B$5/$E$5)))</f>
        <v>808.28043805588413</v>
      </c>
      <c r="K325" s="21">
        <f>N325*$B$5/$B$4</f>
        <v>84.681663401080399</v>
      </c>
      <c r="L325" s="21">
        <f t="shared" ref="L325:L363" si="10">J325-K325</f>
        <v>723.59877465480372</v>
      </c>
      <c r="M325" s="9">
        <v>0</v>
      </c>
      <c r="N325" s="21">
        <f t="shared" ref="N325:N363" si="11">N324-L324-M324</f>
        <v>29033.713166084708</v>
      </c>
    </row>
    <row r="326" spans="9:14" x14ac:dyDescent="0.3">
      <c r="I326" s="9">
        <v>323</v>
      </c>
      <c r="J326" s="24">
        <f>IF($E$5&lt;N326+(N326*($B$5/$E$5)),$E$5,N326+(N326*($B$5/$E$5)))</f>
        <v>808.28043805588413</v>
      </c>
      <c r="K326" s="21">
        <f>N326*$B$5/$B$4</f>
        <v>82.571166975003891</v>
      </c>
      <c r="L326" s="21">
        <f t="shared" si="10"/>
        <v>725.70927108088028</v>
      </c>
      <c r="M326" s="9">
        <v>0</v>
      </c>
      <c r="N326" s="21">
        <f t="shared" si="11"/>
        <v>28310.114391429903</v>
      </c>
    </row>
    <row r="327" spans="9:14" x14ac:dyDescent="0.3">
      <c r="I327" s="9">
        <v>324</v>
      </c>
      <c r="J327" s="24">
        <f>IF($E$5&lt;N327+(N327*($B$5/$E$5)),$E$5,N327+(N327*($B$5/$E$5)))</f>
        <v>808.28043805588413</v>
      </c>
      <c r="K327" s="21">
        <f>N327*$B$5/$B$4</f>
        <v>80.454514934351323</v>
      </c>
      <c r="L327" s="21">
        <f t="shared" si="10"/>
        <v>727.82592312153281</v>
      </c>
      <c r="M327" s="9">
        <v>0</v>
      </c>
      <c r="N327" s="21">
        <f t="shared" si="11"/>
        <v>27584.405120349023</v>
      </c>
    </row>
    <row r="328" spans="9:14" x14ac:dyDescent="0.3">
      <c r="I328" s="9">
        <v>325</v>
      </c>
      <c r="J328" s="24">
        <f>IF($E$5&lt;N328+(N328*($B$5/$E$5)),$E$5,N328+(N328*($B$5/$E$5)))</f>
        <v>808.28043805588413</v>
      </c>
      <c r="K328" s="21">
        <f>N328*$B$5/$B$4</f>
        <v>78.331689325246842</v>
      </c>
      <c r="L328" s="21">
        <f t="shared" si="10"/>
        <v>729.94874873063725</v>
      </c>
      <c r="M328" s="9">
        <v>0</v>
      </c>
      <c r="N328" s="21">
        <f t="shared" si="11"/>
        <v>26856.579197227489</v>
      </c>
    </row>
    <row r="329" spans="9:14" x14ac:dyDescent="0.3">
      <c r="I329" s="9">
        <v>326</v>
      </c>
      <c r="J329" s="24">
        <f>IF($E$5&lt;N329+(N329*($B$5/$E$5)),$E$5,N329+(N329*($B$5/$E$5)))</f>
        <v>808.28043805588413</v>
      </c>
      <c r="K329" s="21">
        <f>N329*$B$5/$B$4</f>
        <v>76.202672141449156</v>
      </c>
      <c r="L329" s="21">
        <f t="shared" si="10"/>
        <v>732.07776591443496</v>
      </c>
      <c r="M329" s="9">
        <v>0</v>
      </c>
      <c r="N329" s="21">
        <f t="shared" si="11"/>
        <v>26126.630448496853</v>
      </c>
    </row>
    <row r="330" spans="9:14" x14ac:dyDescent="0.3">
      <c r="I330" s="9">
        <v>327</v>
      </c>
      <c r="J330" s="24">
        <f>IF($E$5&lt;N330+(N330*($B$5/$E$5)),$E$5,N330+(N330*($B$5/$E$5)))</f>
        <v>808.28043805588413</v>
      </c>
      <c r="K330" s="21">
        <f>N330*$B$5/$B$4</f>
        <v>74.067445324198729</v>
      </c>
      <c r="L330" s="21">
        <f t="shared" si="10"/>
        <v>734.2129927316854</v>
      </c>
      <c r="M330" s="9">
        <v>0</v>
      </c>
      <c r="N330" s="21">
        <f t="shared" si="11"/>
        <v>25394.55268258242</v>
      </c>
    </row>
    <row r="331" spans="9:14" x14ac:dyDescent="0.3">
      <c r="I331" s="9">
        <v>328</v>
      </c>
      <c r="J331" s="24">
        <f>IF($E$5&lt;N331+(N331*($B$5/$E$5)),$E$5,N331+(N331*($B$5/$E$5)))</f>
        <v>808.28043805588413</v>
      </c>
      <c r="K331" s="21">
        <f>N331*$B$5/$B$4</f>
        <v>71.925990762064643</v>
      </c>
      <c r="L331" s="21">
        <f t="shared" si="10"/>
        <v>736.35444729381948</v>
      </c>
      <c r="M331" s="9">
        <v>0</v>
      </c>
      <c r="N331" s="21">
        <f t="shared" si="11"/>
        <v>24660.339689850734</v>
      </c>
    </row>
    <row r="332" spans="9:14" x14ac:dyDescent="0.3">
      <c r="I332" s="9">
        <v>329</v>
      </c>
      <c r="J332" s="24">
        <f>IF($E$5&lt;N332+(N332*($B$5/$E$5)),$E$5,N332+(N332*($B$5/$E$5)))</f>
        <v>808.28043805588413</v>
      </c>
      <c r="K332" s="21">
        <f>N332*$B$5/$B$4</f>
        <v>69.778290290791006</v>
      </c>
      <c r="L332" s="21">
        <f t="shared" si="10"/>
        <v>738.50214776509313</v>
      </c>
      <c r="M332" s="9">
        <v>0</v>
      </c>
      <c r="N332" s="21">
        <f t="shared" si="11"/>
        <v>23923.985242556915</v>
      </c>
    </row>
    <row r="333" spans="9:14" x14ac:dyDescent="0.3">
      <c r="I333" s="9">
        <v>330</v>
      </c>
      <c r="J333" s="24">
        <f>IF($E$5&lt;N333+(N333*($B$5/$E$5)),$E$5,N333+(N333*($B$5/$E$5)))</f>
        <v>808.28043805588413</v>
      </c>
      <c r="K333" s="21">
        <f>N333*$B$5/$B$4</f>
        <v>67.624325693142822</v>
      </c>
      <c r="L333" s="21">
        <f t="shared" si="10"/>
        <v>740.65611236274128</v>
      </c>
      <c r="M333" s="9">
        <v>0</v>
      </c>
      <c r="N333" s="21">
        <f t="shared" si="11"/>
        <v>23185.483094791824</v>
      </c>
    </row>
    <row r="334" spans="9:14" x14ac:dyDescent="0.3">
      <c r="I334" s="9">
        <v>331</v>
      </c>
      <c r="J334" s="24">
        <f>IF($E$5&lt;N334+(N334*($B$5/$E$5)),$E$5,N334+(N334*($B$5/$E$5)))</f>
        <v>808.28043805588413</v>
      </c>
      <c r="K334" s="21">
        <f>N334*$B$5/$B$4</f>
        <v>65.464078698751493</v>
      </c>
      <c r="L334" s="21">
        <f t="shared" si="10"/>
        <v>742.81635935713268</v>
      </c>
      <c r="M334" s="9">
        <v>0</v>
      </c>
      <c r="N334" s="21">
        <f t="shared" si="11"/>
        <v>22444.826982429084</v>
      </c>
    </row>
    <row r="335" spans="9:14" x14ac:dyDescent="0.3">
      <c r="I335" s="9">
        <v>332</v>
      </c>
      <c r="J335" s="24">
        <f>IF($E$5&lt;N335+(N335*($B$5/$E$5)),$E$5,N335+(N335*($B$5/$E$5)))</f>
        <v>808.28043805588413</v>
      </c>
      <c r="K335" s="21">
        <f>N335*$B$5/$B$4</f>
        <v>63.297530983959859</v>
      </c>
      <c r="L335" s="21">
        <f t="shared" si="10"/>
        <v>744.98290707192427</v>
      </c>
      <c r="M335" s="9">
        <v>0</v>
      </c>
      <c r="N335" s="21">
        <f t="shared" si="11"/>
        <v>21702.01062307195</v>
      </c>
    </row>
    <row r="336" spans="9:14" x14ac:dyDescent="0.3">
      <c r="I336" s="9">
        <v>333</v>
      </c>
      <c r="J336" s="24">
        <f>IF($E$5&lt;N336+(N336*($B$5/$E$5)),$E$5,N336+(N336*($B$5/$E$5)))</f>
        <v>808.28043805588413</v>
      </c>
      <c r="K336" s="21">
        <f>N336*$B$5/$B$4</f>
        <v>61.124664171666751</v>
      </c>
      <c r="L336" s="21">
        <f t="shared" si="10"/>
        <v>747.15577388421741</v>
      </c>
      <c r="M336" s="9">
        <v>0</v>
      </c>
      <c r="N336" s="21">
        <f t="shared" si="11"/>
        <v>20957.027716000026</v>
      </c>
    </row>
    <row r="337" spans="9:14" x14ac:dyDescent="0.3">
      <c r="I337" s="9">
        <v>334</v>
      </c>
      <c r="J337" s="24">
        <f>IF($E$5&lt;N337+(N337*($B$5/$E$5)),$E$5,N337+(N337*($B$5/$E$5)))</f>
        <v>808.28043805588413</v>
      </c>
      <c r="K337" s="21">
        <f>N337*$B$5/$B$4</f>
        <v>58.945459831171121</v>
      </c>
      <c r="L337" s="21">
        <f t="shared" si="10"/>
        <v>749.33497822471304</v>
      </c>
      <c r="M337" s="9">
        <v>0</v>
      </c>
      <c r="N337" s="21">
        <f t="shared" si="11"/>
        <v>20209.871942115809</v>
      </c>
    </row>
    <row r="338" spans="9:14" x14ac:dyDescent="0.3">
      <c r="I338" s="9">
        <v>335</v>
      </c>
      <c r="J338" s="24">
        <f>IF($E$5&lt;N338+(N338*($B$5/$E$5)),$E$5,N338+(N338*($B$5/$E$5)))</f>
        <v>808.28043805588413</v>
      </c>
      <c r="K338" s="21">
        <f>N338*$B$5/$B$4</f>
        <v>56.759899478015704</v>
      </c>
      <c r="L338" s="21">
        <f t="shared" si="10"/>
        <v>751.52053857786848</v>
      </c>
      <c r="M338" s="9">
        <v>0</v>
      </c>
      <c r="N338" s="21">
        <f t="shared" si="11"/>
        <v>19460.536963891096</v>
      </c>
    </row>
    <row r="339" spans="9:14" x14ac:dyDescent="0.3">
      <c r="I339" s="9">
        <v>336</v>
      </c>
      <c r="J339" s="24">
        <f>IF($E$5&lt;N339+(N339*($B$5/$E$5)),$E$5,N339+(N339*($B$5/$E$5)))</f>
        <v>808.28043805588413</v>
      </c>
      <c r="K339" s="21">
        <f>N339*$B$5/$B$4</f>
        <v>54.56796457383026</v>
      </c>
      <c r="L339" s="21">
        <f t="shared" si="10"/>
        <v>753.71247348205384</v>
      </c>
      <c r="M339" s="9">
        <v>0</v>
      </c>
      <c r="N339" s="21">
        <f t="shared" si="11"/>
        <v>18709.016425313228</v>
      </c>
    </row>
    <row r="340" spans="9:14" x14ac:dyDescent="0.3">
      <c r="I340" s="9">
        <v>337</v>
      </c>
      <c r="J340" s="24">
        <f>IF($E$5&lt;N340+(N340*($B$5/$E$5)),$E$5,N340+(N340*($B$5/$E$5)))</f>
        <v>808.28043805588413</v>
      </c>
      <c r="K340" s="21">
        <f>N340*$B$5/$B$4</f>
        <v>52.369636526174268</v>
      </c>
      <c r="L340" s="21">
        <f t="shared" si="10"/>
        <v>755.91080152970983</v>
      </c>
      <c r="M340" s="9">
        <v>0</v>
      </c>
      <c r="N340" s="21">
        <f t="shared" si="11"/>
        <v>17955.303951831174</v>
      </c>
    </row>
    <row r="341" spans="9:14" x14ac:dyDescent="0.3">
      <c r="I341" s="9">
        <v>338</v>
      </c>
      <c r="J341" s="24">
        <f>IF($E$5&lt;N341+(N341*($B$5/$E$5)),$E$5,N341+(N341*($B$5/$E$5)))</f>
        <v>808.28043805588413</v>
      </c>
      <c r="K341" s="21">
        <f>N341*$B$5/$B$4</f>
        <v>50.16489668837928</v>
      </c>
      <c r="L341" s="21">
        <f t="shared" si="10"/>
        <v>758.11554136750487</v>
      </c>
      <c r="M341" s="9">
        <v>0</v>
      </c>
      <c r="N341" s="21">
        <f t="shared" si="11"/>
        <v>17199.393150301465</v>
      </c>
    </row>
    <row r="342" spans="9:14" x14ac:dyDescent="0.3">
      <c r="I342" s="9">
        <v>339</v>
      </c>
      <c r="J342" s="24">
        <f>IF($E$5&lt;N342+(N342*($B$5/$E$5)),$E$5,N342+(N342*($B$5/$E$5)))</f>
        <v>808.28043805588413</v>
      </c>
      <c r="K342" s="21">
        <f>N342*$B$5/$B$4</f>
        <v>47.953726359390721</v>
      </c>
      <c r="L342" s="21">
        <f t="shared" si="10"/>
        <v>760.32671169649336</v>
      </c>
      <c r="M342" s="9">
        <v>0</v>
      </c>
      <c r="N342" s="21">
        <f t="shared" si="11"/>
        <v>16441.27760893396</v>
      </c>
    </row>
    <row r="343" spans="9:14" x14ac:dyDescent="0.3">
      <c r="I343" s="9">
        <v>340</v>
      </c>
      <c r="J343" s="24">
        <f>IF($E$5&lt;N343+(N343*($B$5/$E$5)),$E$5,N343+(N343*($B$5/$E$5)))</f>
        <v>808.28043805588413</v>
      </c>
      <c r="K343" s="21">
        <f>N343*$B$5/$B$4</f>
        <v>45.73610678360928</v>
      </c>
      <c r="L343" s="21">
        <f t="shared" si="10"/>
        <v>762.5443312722748</v>
      </c>
      <c r="M343" s="9">
        <v>0</v>
      </c>
      <c r="N343" s="21">
        <f t="shared" si="11"/>
        <v>15680.950897237468</v>
      </c>
    </row>
    <row r="344" spans="9:14" x14ac:dyDescent="0.3">
      <c r="I344" s="9">
        <v>341</v>
      </c>
      <c r="J344" s="24">
        <f>IF($E$5&lt;N344+(N344*($B$5/$E$5)),$E$5,N344+(N344*($B$5/$E$5)))</f>
        <v>808.28043805588413</v>
      </c>
      <c r="K344" s="21">
        <f>N344*$B$5/$B$4</f>
        <v>43.512019150731817</v>
      </c>
      <c r="L344" s="21">
        <f t="shared" si="10"/>
        <v>764.76841890515232</v>
      </c>
      <c r="M344" s="9">
        <v>0</v>
      </c>
      <c r="N344" s="21">
        <f t="shared" si="11"/>
        <v>14918.406565965193</v>
      </c>
    </row>
    <row r="345" spans="9:14" x14ac:dyDescent="0.3">
      <c r="I345" s="9">
        <v>342</v>
      </c>
      <c r="J345" s="24">
        <f>IF($E$5&lt;N345+(N345*($B$5/$E$5)),$E$5,N345+(N345*($B$5/$E$5)))</f>
        <v>808.28043805588413</v>
      </c>
      <c r="K345" s="21">
        <f>N345*$B$5/$B$4</f>
        <v>41.281444595591786</v>
      </c>
      <c r="L345" s="21">
        <f t="shared" si="10"/>
        <v>766.99899346029235</v>
      </c>
      <c r="M345" s="9">
        <v>0</v>
      </c>
      <c r="N345" s="21">
        <f t="shared" si="11"/>
        <v>14153.638147060041</v>
      </c>
    </row>
    <row r="346" spans="9:14" x14ac:dyDescent="0.3">
      <c r="I346" s="9">
        <v>343</v>
      </c>
      <c r="J346" s="24">
        <f>IF($E$5&lt;N346+(N346*($B$5/$E$5)),$E$5,N346+(N346*($B$5/$E$5)))</f>
        <v>808.28043805588413</v>
      </c>
      <c r="K346" s="21">
        <f>N346*$B$5/$B$4</f>
        <v>39.044364197999265</v>
      </c>
      <c r="L346" s="21">
        <f t="shared" si="10"/>
        <v>769.23607385788489</v>
      </c>
      <c r="M346" s="9">
        <v>0</v>
      </c>
      <c r="N346" s="21">
        <f t="shared" si="11"/>
        <v>13386.639153599748</v>
      </c>
    </row>
    <row r="347" spans="9:14" x14ac:dyDescent="0.3">
      <c r="I347" s="9">
        <v>344</v>
      </c>
      <c r="J347" s="24">
        <f>IF($E$5&lt;N347+(N347*($B$5/$E$5)),$E$5,N347+(N347*($B$5/$E$5)))</f>
        <v>808.28043805588413</v>
      </c>
      <c r="K347" s="21">
        <f>N347*$B$5/$B$4</f>
        <v>36.80075898258044</v>
      </c>
      <c r="L347" s="21">
        <f t="shared" si="10"/>
        <v>771.47967907330371</v>
      </c>
      <c r="M347" s="9">
        <v>0</v>
      </c>
      <c r="N347" s="21">
        <f t="shared" si="11"/>
        <v>12617.403079741864</v>
      </c>
    </row>
    <row r="348" spans="9:14" x14ac:dyDescent="0.3">
      <c r="I348" s="9">
        <v>345</v>
      </c>
      <c r="J348" s="24">
        <f>IF($E$5&lt;N348+(N348*($B$5/$E$5)),$E$5,N348+(N348*($B$5/$E$5)))</f>
        <v>808.28043805588413</v>
      </c>
      <c r="K348" s="21">
        <f>N348*$B$5/$B$4</f>
        <v>34.550609918616637</v>
      </c>
      <c r="L348" s="21">
        <f t="shared" si="10"/>
        <v>773.72982813726753</v>
      </c>
      <c r="M348" s="9">
        <v>0</v>
      </c>
      <c r="N348" s="21">
        <f t="shared" si="11"/>
        <v>11845.92340066856</v>
      </c>
    </row>
    <row r="349" spans="9:14" x14ac:dyDescent="0.3">
      <c r="I349" s="9">
        <v>346</v>
      </c>
      <c r="J349" s="24">
        <f>IF($E$5&lt;N349+(N349*($B$5/$E$5)),$E$5,N349+(N349*($B$5/$E$5)))</f>
        <v>808.28043805588413</v>
      </c>
      <c r="K349" s="21">
        <f>N349*$B$5/$B$4</f>
        <v>32.293897919882937</v>
      </c>
      <c r="L349" s="21">
        <f t="shared" si="10"/>
        <v>775.98654013600117</v>
      </c>
      <c r="M349" s="9">
        <v>0</v>
      </c>
      <c r="N349" s="21">
        <f t="shared" si="11"/>
        <v>11072.193572531292</v>
      </c>
    </row>
    <row r="350" spans="9:14" x14ac:dyDescent="0.3">
      <c r="I350" s="9">
        <v>347</v>
      </c>
      <c r="J350" s="24">
        <f>IF($E$5&lt;N350+(N350*($B$5/$E$5)),$E$5,N350+(N350*($B$5/$E$5)))</f>
        <v>808.28043805588413</v>
      </c>
      <c r="K350" s="21">
        <f>N350*$B$5/$B$4</f>
        <v>30.030603844486265</v>
      </c>
      <c r="L350" s="21">
        <f t="shared" si="10"/>
        <v>778.24983421139791</v>
      </c>
      <c r="M350" s="9">
        <v>0</v>
      </c>
      <c r="N350" s="21">
        <f t="shared" si="11"/>
        <v>10296.20703239529</v>
      </c>
    </row>
    <row r="351" spans="9:14" x14ac:dyDescent="0.3">
      <c r="I351" s="9">
        <v>348</v>
      </c>
      <c r="J351" s="24">
        <f>IF($E$5&lt;N351+(N351*($B$5/$E$5)),$E$5,N351+(N351*($B$5/$E$5)))</f>
        <v>808.28043805588413</v>
      </c>
      <c r="K351" s="21">
        <f>N351*$B$5/$B$4</f>
        <v>27.760708494703024</v>
      </c>
      <c r="L351" s="21">
        <f t="shared" si="10"/>
        <v>780.51972956118107</v>
      </c>
      <c r="M351" s="9">
        <v>0</v>
      </c>
      <c r="N351" s="21">
        <f t="shared" si="11"/>
        <v>9517.9571981838926</v>
      </c>
    </row>
    <row r="352" spans="9:14" x14ac:dyDescent="0.3">
      <c r="I352" s="9">
        <v>349</v>
      </c>
      <c r="J352" s="24">
        <f>IF($E$5&lt;N352+(N352*($B$5/$E$5)),$E$5,N352+(N352*($B$5/$E$5)))</f>
        <v>808.28043805588413</v>
      </c>
      <c r="K352" s="21">
        <f>N352*$B$5/$B$4</f>
        <v>25.484192616816244</v>
      </c>
      <c r="L352" s="21">
        <f t="shared" si="10"/>
        <v>782.79624543906789</v>
      </c>
      <c r="M352" s="9">
        <v>0</v>
      </c>
      <c r="N352" s="21">
        <f t="shared" si="11"/>
        <v>8737.4374686227111</v>
      </c>
    </row>
    <row r="353" spans="9:14" x14ac:dyDescent="0.3">
      <c r="I353" s="9">
        <v>350</v>
      </c>
      <c r="J353" s="24">
        <f>IF($E$5&lt;N353+(N353*($B$5/$E$5)),$E$5,N353+(N353*($B$5/$E$5)))</f>
        <v>808.28043805588413</v>
      </c>
      <c r="K353" s="21">
        <f>N353*$B$5/$B$4</f>
        <v>23.201036900952293</v>
      </c>
      <c r="L353" s="21">
        <f t="shared" si="10"/>
        <v>785.07940115493182</v>
      </c>
      <c r="M353" s="9">
        <v>0</v>
      </c>
      <c r="N353" s="21">
        <f t="shared" si="11"/>
        <v>7954.641223183643</v>
      </c>
    </row>
    <row r="354" spans="9:14" x14ac:dyDescent="0.3">
      <c r="I354" s="9">
        <v>351</v>
      </c>
      <c r="J354" s="24">
        <f>IF($E$5&lt;N354+(N354*($B$5/$E$5)),$E$5,N354+(N354*($B$5/$E$5)))</f>
        <v>808.28043805588413</v>
      </c>
      <c r="K354" s="21">
        <f>N354*$B$5/$B$4</f>
        <v>20.911221980917077</v>
      </c>
      <c r="L354" s="21">
        <f t="shared" si="10"/>
        <v>787.36921607496708</v>
      </c>
      <c r="M354" s="9">
        <v>0</v>
      </c>
      <c r="N354" s="21">
        <f t="shared" si="11"/>
        <v>7169.5618220287115</v>
      </c>
    </row>
    <row r="355" spans="9:14" x14ac:dyDescent="0.3">
      <c r="I355" s="9">
        <v>352</v>
      </c>
      <c r="J355" s="24">
        <f>IF($E$5&lt;N355+(N355*($B$5/$E$5)),$E$5,N355+(N355*($B$5/$E$5)))</f>
        <v>808.28043805588413</v>
      </c>
      <c r="K355" s="21">
        <f>N355*$B$5/$B$4</f>
        <v>18.614728434031758</v>
      </c>
      <c r="L355" s="21">
        <f t="shared" si="10"/>
        <v>789.66570962185233</v>
      </c>
      <c r="M355" s="9">
        <v>0</v>
      </c>
      <c r="N355" s="21">
        <f t="shared" si="11"/>
        <v>6382.1926059537445</v>
      </c>
    </row>
    <row r="356" spans="9:14" x14ac:dyDescent="0.3">
      <c r="I356" s="9">
        <v>353</v>
      </c>
      <c r="J356" s="24">
        <f>IF($E$5&lt;N356+(N356*($B$5/$E$5)),$E$5,N356+(N356*($B$5/$E$5)))</f>
        <v>808.28043805588413</v>
      </c>
      <c r="K356" s="21">
        <f>N356*$B$5/$B$4</f>
        <v>16.311536780968019</v>
      </c>
      <c r="L356" s="21">
        <f t="shared" si="10"/>
        <v>791.96890127491611</v>
      </c>
      <c r="M356" s="9">
        <v>0</v>
      </c>
      <c r="N356" s="21">
        <f t="shared" si="11"/>
        <v>5592.5268963318922</v>
      </c>
    </row>
    <row r="357" spans="9:14" x14ac:dyDescent="0.3">
      <c r="I357" s="9">
        <v>354</v>
      </c>
      <c r="J357" s="24">
        <f>IF($E$5&lt;N357+(N357*($B$5/$E$5)),$E$5,N357+(N357*($B$5/$E$5)))</f>
        <v>808.28043805588413</v>
      </c>
      <c r="K357" s="21">
        <f>N357*$B$5/$B$4</f>
        <v>14.00162748558285</v>
      </c>
      <c r="L357" s="21">
        <f t="shared" si="10"/>
        <v>794.27881057030129</v>
      </c>
      <c r="M357" s="9">
        <v>0</v>
      </c>
      <c r="N357" s="21">
        <f t="shared" si="11"/>
        <v>4800.5579950569763</v>
      </c>
    </row>
    <row r="358" spans="9:14" x14ac:dyDescent="0.3">
      <c r="I358" s="9">
        <v>355</v>
      </c>
      <c r="J358" s="24">
        <f>IF($E$5&lt;N358+(N358*($B$5/$E$5)),$E$5,N358+(N358*($B$5/$E$5)))</f>
        <v>808.28043805588413</v>
      </c>
      <c r="K358" s="21">
        <f>N358*$B$5/$B$4</f>
        <v>11.684980954752803</v>
      </c>
      <c r="L358" s="21">
        <f t="shared" si="10"/>
        <v>796.59545710113139</v>
      </c>
      <c r="M358" s="9">
        <v>0</v>
      </c>
      <c r="N358" s="21">
        <f t="shared" si="11"/>
        <v>4006.2791844866751</v>
      </c>
    </row>
    <row r="359" spans="9:14" x14ac:dyDescent="0.3">
      <c r="I359" s="9">
        <v>356</v>
      </c>
      <c r="J359" s="24">
        <f>IF($E$5&lt;N359+(N359*($B$5/$E$5)),$E$5,N359+(N359*($B$5/$E$5)))</f>
        <v>808.28043805588413</v>
      </c>
      <c r="K359" s="21">
        <f>N359*$B$5/$B$4</f>
        <v>9.3615775382078361</v>
      </c>
      <c r="L359" s="21">
        <f t="shared" si="10"/>
        <v>798.91886051767631</v>
      </c>
      <c r="M359" s="9">
        <v>0</v>
      </c>
      <c r="N359" s="21">
        <f t="shared" si="11"/>
        <v>3209.6837273855435</v>
      </c>
    </row>
    <row r="360" spans="9:14" x14ac:dyDescent="0.3">
      <c r="I360" s="9">
        <v>357</v>
      </c>
      <c r="J360" s="24">
        <f>IF($E$5&lt;N360+(N360*($B$5/$E$5)),$E$5,N360+(N360*($B$5/$E$5)))</f>
        <v>808.28043805588413</v>
      </c>
      <c r="K360" s="21">
        <f>N360*$B$5/$B$4</f>
        <v>7.0313975283646135</v>
      </c>
      <c r="L360" s="21">
        <f t="shared" si="10"/>
        <v>801.24904052751947</v>
      </c>
      <c r="M360" s="9">
        <v>0</v>
      </c>
      <c r="N360" s="21">
        <f t="shared" si="11"/>
        <v>2410.7648668678671</v>
      </c>
    </row>
    <row r="361" spans="9:14" x14ac:dyDescent="0.3">
      <c r="I361" s="9">
        <v>358</v>
      </c>
      <c r="J361" s="24">
        <f>IF($E$5&lt;N361+(N361*($B$5/$E$5)),$E$5,N361+(N361*($B$5/$E$5)))</f>
        <v>808.28043805588413</v>
      </c>
      <c r="K361" s="21">
        <f>N361*$B$5/$B$4</f>
        <v>4.6944211601593482</v>
      </c>
      <c r="L361" s="21">
        <f t="shared" si="10"/>
        <v>803.58601689572481</v>
      </c>
      <c r="M361" s="9">
        <v>0</v>
      </c>
      <c r="N361" s="21">
        <f t="shared" si="11"/>
        <v>1609.5158263403478</v>
      </c>
    </row>
    <row r="362" spans="9:14" x14ac:dyDescent="0.3">
      <c r="I362" s="9">
        <v>359</v>
      </c>
      <c r="J362" s="24">
        <f>IF($E$5&lt;N362+(N362*($B$5/$E$5)),$E$5,N362+(N362*($B$5/$E$5)))</f>
        <v>805.96470765816673</v>
      </c>
      <c r="K362" s="21">
        <f>N362*$B$5/$B$4</f>
        <v>2.3506286108801504</v>
      </c>
      <c r="L362" s="21">
        <f t="shared" si="10"/>
        <v>803.61407904728662</v>
      </c>
      <c r="M362" s="9">
        <v>0</v>
      </c>
      <c r="N362" s="21">
        <f t="shared" si="11"/>
        <v>805.92980944462295</v>
      </c>
    </row>
    <row r="363" spans="9:14" x14ac:dyDescent="0.3">
      <c r="I363" s="9">
        <v>360</v>
      </c>
      <c r="J363" s="24">
        <f>IF($E$5&lt;N363+(N363*($B$5/$E$5)),$E$5,N363+(N363*($B$5/$E$5)))</f>
        <v>2.3158306726369386</v>
      </c>
      <c r="K363" s="21">
        <f>N363*$B$5/$B$4</f>
        <v>6.7542136588976129E-3</v>
      </c>
      <c r="L363" s="21">
        <f t="shared" si="10"/>
        <v>2.309076458978041</v>
      </c>
      <c r="M363" s="9">
        <v>0</v>
      </c>
      <c r="N363" s="21">
        <f t="shared" si="11"/>
        <v>2.3157303973363241</v>
      </c>
    </row>
    <row r="364" spans="9:14" x14ac:dyDescent="0.3">
      <c r="I364" s="8" t="s">
        <v>16</v>
      </c>
      <c r="J364" s="21">
        <f>SUM(J3:J363)</f>
        <v>290980.95780039404</v>
      </c>
      <c r="K364" s="21">
        <f>SUM(K3:K363)</f>
        <v>110980.96445433177</v>
      </c>
      <c r="L364" s="21">
        <f>SUM(L3:L363)</f>
        <v>179999.99334606147</v>
      </c>
      <c r="M364" s="24">
        <f>SUM(M4:M363)</f>
        <v>0</v>
      </c>
      <c r="N364" s="9"/>
    </row>
  </sheetData>
  <mergeCells count="12">
    <mergeCell ref="A30:B30"/>
    <mergeCell ref="A33:B33"/>
    <mergeCell ref="D9:E9"/>
    <mergeCell ref="D1:E1"/>
    <mergeCell ref="A1:B1"/>
    <mergeCell ref="A9:B9"/>
    <mergeCell ref="A15:B15"/>
    <mergeCell ref="A24:B24"/>
    <mergeCell ref="I1:N1"/>
    <mergeCell ref="A27:B27"/>
    <mergeCell ref="D17:E17"/>
    <mergeCell ref="D13:E13"/>
  </mergeCells>
  <pageMargins left="0.7" right="0.7" top="0.75" bottom="0.75" header="0.3" footer="0.3"/>
  <pageSetup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74BA-B726-4D7B-B16D-C671E495A0D2}">
  <dimension ref="A1:V42"/>
  <sheetViews>
    <sheetView workbookViewId="0">
      <selection activeCell="S44" sqref="S44"/>
    </sheetView>
  </sheetViews>
  <sheetFormatPr defaultRowHeight="14.4" x14ac:dyDescent="0.3"/>
  <cols>
    <col min="1" max="1" width="27.6640625" bestFit="1" customWidth="1"/>
    <col min="2" max="2" width="14.109375" bestFit="1" customWidth="1"/>
    <col min="3" max="3" width="12.44140625" bestFit="1" customWidth="1"/>
    <col min="4" max="4" width="21.6640625" bestFit="1" customWidth="1"/>
    <col min="5" max="5" width="19.88671875" bestFit="1" customWidth="1"/>
    <col min="6" max="6" width="20.6640625" bestFit="1" customWidth="1"/>
    <col min="7" max="7" width="21.77734375" bestFit="1" customWidth="1"/>
    <col min="8" max="8" width="8.88671875" bestFit="1" customWidth="1"/>
    <col min="9" max="9" width="4.6640625" bestFit="1" customWidth="1"/>
    <col min="10" max="10" width="21.77734375" bestFit="1" customWidth="1"/>
    <col min="11" max="11" width="14.88671875" bestFit="1" customWidth="1"/>
    <col min="12" max="12" width="16.77734375" bestFit="1" customWidth="1"/>
    <col min="13" max="13" width="11.109375" customWidth="1"/>
    <col min="14" max="14" width="4.6640625" bestFit="1" customWidth="1"/>
    <col min="15" max="15" width="28.33203125" bestFit="1" customWidth="1"/>
    <col min="16" max="16" width="21.44140625" bestFit="1" customWidth="1"/>
    <col min="17" max="17" width="19.33203125" bestFit="1" customWidth="1"/>
    <col min="18" max="18" width="30.5546875" bestFit="1" customWidth="1"/>
    <col min="19" max="19" width="28.44140625" bestFit="1" customWidth="1"/>
    <col min="20" max="20" width="16.77734375" bestFit="1" customWidth="1"/>
    <col min="21" max="21" width="23.33203125" bestFit="1" customWidth="1"/>
    <col min="22" max="22" width="17.88671875" customWidth="1"/>
    <col min="23" max="23" width="12.44140625" bestFit="1" customWidth="1"/>
  </cols>
  <sheetData>
    <row r="1" spans="1:22" x14ac:dyDescent="0.3">
      <c r="A1" s="26" t="s">
        <v>42</v>
      </c>
      <c r="B1" s="27"/>
      <c r="D1" s="26" t="s">
        <v>41</v>
      </c>
      <c r="E1" s="27"/>
      <c r="G1" s="26" t="s">
        <v>43</v>
      </c>
      <c r="H1" s="27"/>
    </row>
    <row r="2" spans="1:22" x14ac:dyDescent="0.3">
      <c r="A2" s="31" t="s">
        <v>47</v>
      </c>
      <c r="B2" s="23">
        <f>'Mortgage Calculation'!B2</f>
        <v>200000</v>
      </c>
      <c r="D2" s="12" t="s">
        <v>23</v>
      </c>
      <c r="E2" s="3">
        <f>'Mortgage Calculation'!B16</f>
        <v>60</v>
      </c>
      <c r="G2" s="12" t="s">
        <v>39</v>
      </c>
      <c r="H2" s="3">
        <f>'Mortgage Calculation'!B31</f>
        <v>1000</v>
      </c>
    </row>
    <row r="3" spans="1:22" x14ac:dyDescent="0.3">
      <c r="A3" s="12" t="s">
        <v>48</v>
      </c>
      <c r="B3" s="3">
        <f>'Mortgage Calculation'!E2</f>
        <v>180000</v>
      </c>
      <c r="D3" s="10" t="s">
        <v>24</v>
      </c>
      <c r="E3" s="3">
        <f>'Mortgage Calculation'!B17</f>
        <v>60</v>
      </c>
    </row>
    <row r="4" spans="1:22" x14ac:dyDescent="0.3">
      <c r="A4" s="10" t="s">
        <v>2</v>
      </c>
      <c r="B4" s="17">
        <f>'Mortgage Calculation'!E3</f>
        <v>10000</v>
      </c>
      <c r="D4" s="10" t="s">
        <v>25</v>
      </c>
      <c r="E4" s="3">
        <f>'Mortgage Calculation'!B18</f>
        <v>70</v>
      </c>
      <c r="G4" s="26" t="s">
        <v>44</v>
      </c>
      <c r="H4" s="27"/>
    </row>
    <row r="5" spans="1:22" x14ac:dyDescent="0.3">
      <c r="A5" s="12" t="s">
        <v>49</v>
      </c>
      <c r="B5" s="3">
        <f>'Mortgage Calculation'!B6</f>
        <v>20000</v>
      </c>
      <c r="D5" s="10" t="s">
        <v>26</v>
      </c>
      <c r="E5" s="3">
        <f>'Mortgage Calculation'!B19</f>
        <v>20</v>
      </c>
      <c r="G5" s="9" t="s">
        <v>69</v>
      </c>
      <c r="H5" s="3">
        <f>'Mortgage Calculation'!B34</f>
        <v>60</v>
      </c>
    </row>
    <row r="6" spans="1:22" x14ac:dyDescent="0.3">
      <c r="A6" s="12" t="s">
        <v>56</v>
      </c>
      <c r="B6" s="3">
        <f>'Mortgage Calculation'!E15</f>
        <v>30000</v>
      </c>
      <c r="D6" s="10" t="s">
        <v>27</v>
      </c>
      <c r="E6" s="3">
        <f>'Mortgage Calculation'!B20</f>
        <v>10</v>
      </c>
      <c r="G6" s="28" t="s">
        <v>28</v>
      </c>
      <c r="H6" s="3">
        <f>'Mortgage Calculation'!B35</f>
        <v>75</v>
      </c>
    </row>
    <row r="7" spans="1:22" x14ac:dyDescent="0.3">
      <c r="A7" s="12" t="s">
        <v>54</v>
      </c>
      <c r="B7" s="3">
        <f>B3+B5</f>
        <v>200000</v>
      </c>
      <c r="D7" s="10" t="s">
        <v>28</v>
      </c>
      <c r="E7" s="3">
        <f>'Mortgage Calculation'!B21</f>
        <v>75</v>
      </c>
      <c r="G7" s="9" t="s">
        <v>45</v>
      </c>
      <c r="H7" s="5">
        <f>'Mortgage Calculation'!B36</f>
        <v>12.42</v>
      </c>
    </row>
    <row r="8" spans="1:22" x14ac:dyDescent="0.3">
      <c r="A8" s="25" t="s">
        <v>64</v>
      </c>
      <c r="B8" s="25"/>
      <c r="D8" s="10" t="s">
        <v>29</v>
      </c>
      <c r="E8" s="3">
        <f>'Mortgage Calculation'!B22</f>
        <v>1800</v>
      </c>
    </row>
    <row r="9" spans="1:22" x14ac:dyDescent="0.3">
      <c r="A9" s="22" t="s">
        <v>46</v>
      </c>
      <c r="B9" s="46">
        <f>'Mortgage Calculation'!B28</f>
        <v>0.04</v>
      </c>
      <c r="D9" s="10" t="s">
        <v>30</v>
      </c>
      <c r="E9" s="3">
        <f>'Mortgage Calculation'!B25</f>
        <v>2000</v>
      </c>
    </row>
    <row r="10" spans="1:22" x14ac:dyDescent="0.3">
      <c r="D10" s="7"/>
    </row>
    <row r="11" spans="1:22" x14ac:dyDescent="0.3">
      <c r="A11" s="25" t="s">
        <v>60</v>
      </c>
      <c r="B11" s="25"/>
      <c r="C11" s="25"/>
      <c r="D11" s="25"/>
      <c r="E11" s="25"/>
      <c r="F11" s="25"/>
      <c r="G11" s="25"/>
      <c r="I11" s="25" t="s">
        <v>61</v>
      </c>
      <c r="J11" s="25"/>
      <c r="K11" s="25"/>
      <c r="L11" s="25"/>
      <c r="N11" s="25" t="s">
        <v>65</v>
      </c>
      <c r="O11" s="25"/>
      <c r="P11" s="25"/>
      <c r="Q11" s="25"/>
      <c r="R11" s="25"/>
      <c r="S11" s="25"/>
      <c r="U11" s="25" t="s">
        <v>67</v>
      </c>
      <c r="V11" s="25"/>
    </row>
    <row r="12" spans="1:22" x14ac:dyDescent="0.3">
      <c r="A12" s="8" t="s">
        <v>58</v>
      </c>
      <c r="B12" s="8" t="s">
        <v>37</v>
      </c>
      <c r="C12" s="8" t="s">
        <v>38</v>
      </c>
      <c r="D12" s="32" t="s">
        <v>13</v>
      </c>
      <c r="E12" s="30" t="s">
        <v>52</v>
      </c>
      <c r="F12" s="8" t="s">
        <v>59</v>
      </c>
      <c r="G12" s="8" t="s">
        <v>53</v>
      </c>
      <c r="I12" s="8" t="s">
        <v>58</v>
      </c>
      <c r="J12" s="30" t="s">
        <v>37</v>
      </c>
      <c r="K12" s="30" t="s">
        <v>40</v>
      </c>
      <c r="L12" s="8" t="s">
        <v>53</v>
      </c>
      <c r="N12" s="8" t="s">
        <v>58</v>
      </c>
      <c r="O12" s="40" t="s">
        <v>50</v>
      </c>
      <c r="P12" s="30" t="s">
        <v>51</v>
      </c>
      <c r="Q12" s="30" t="s">
        <v>57</v>
      </c>
      <c r="R12" s="8" t="s">
        <v>62</v>
      </c>
      <c r="S12" s="30" t="s">
        <v>63</v>
      </c>
      <c r="U12" s="8" t="s">
        <v>68</v>
      </c>
      <c r="V12" s="8" t="s">
        <v>66</v>
      </c>
    </row>
    <row r="13" spans="1:22" x14ac:dyDescent="0.3">
      <c r="A13" s="8">
        <v>1</v>
      </c>
      <c r="B13" s="3">
        <f>SUM('Mortgage Calculation'!J3:J15)</f>
        <v>10507.645694726496</v>
      </c>
      <c r="C13" s="3">
        <f>SUM('Mortgage Calculation'!K3:K15)</f>
        <v>6759.8594309406062</v>
      </c>
      <c r="D13" s="33">
        <f>SUM('Mortgage Calculation'!L3:L15)</f>
        <v>3747.7862637858875</v>
      </c>
      <c r="E13" s="3">
        <f>'Mortgage Calculation'!N15</f>
        <v>176545.56959628081</v>
      </c>
      <c r="F13" s="3" cm="1">
        <f t="array" ref="F13">SUM((E2:E7)*12)+E8+E9</f>
        <v>7340</v>
      </c>
      <c r="G13" s="3">
        <f>B13+F13</f>
        <v>17847.645694726496</v>
      </c>
      <c r="I13" s="8">
        <v>1</v>
      </c>
      <c r="J13" s="36">
        <f>H2*12</f>
        <v>12000</v>
      </c>
      <c r="K13" s="3" cm="1">
        <f t="array" ref="K13">SUM((H5:H7)*12)</f>
        <v>1769.04</v>
      </c>
      <c r="L13" s="3">
        <f>J13+K13</f>
        <v>13769.04</v>
      </c>
      <c r="N13" s="8">
        <v>1</v>
      </c>
      <c r="O13" s="41">
        <f>$B$2*(1+$B$9)^(N13)</f>
        <v>208000</v>
      </c>
      <c r="P13" s="36">
        <f>B13+E13+F13+$B$6</f>
        <v>224393.21529100731</v>
      </c>
      <c r="Q13" s="6">
        <f>O13-P13</f>
        <v>-16393.215291007305</v>
      </c>
      <c r="R13" s="3">
        <f>B13+E13+$B$6</f>
        <v>217053.21529100731</v>
      </c>
      <c r="S13" s="6">
        <f>O13-R13</f>
        <v>-9053.2152910073055</v>
      </c>
      <c r="U13" s="8">
        <v>1</v>
      </c>
      <c r="V13" s="6">
        <f>L13-ABS(Q13)</f>
        <v>-2624.1752910073046</v>
      </c>
    </row>
    <row r="14" spans="1:22" x14ac:dyDescent="0.3">
      <c r="A14" s="37">
        <v>2</v>
      </c>
      <c r="B14" s="38">
        <f>SUM('Mortgage Calculation'!J3:J27)</f>
        <v>20207.010951397111</v>
      </c>
      <c r="C14" s="38">
        <f>SUM('Mortgage Calculation'!K3:K27)</f>
        <v>12871.496946196432</v>
      </c>
      <c r="D14" s="39">
        <f>SUM('Mortgage Calculation'!L3:L27)</f>
        <v>7335.5140052006718</v>
      </c>
      <c r="E14" s="38">
        <f>'Mortgage Calculation'!N27</f>
        <v>172968.27562893738</v>
      </c>
      <c r="F14" s="35">
        <f>$F$13*A14</f>
        <v>14680</v>
      </c>
      <c r="G14" s="3">
        <f>B14+F14</f>
        <v>34887.010951397111</v>
      </c>
      <c r="I14" s="8">
        <v>2</v>
      </c>
      <c r="J14" s="36">
        <f>$J$13*I14</f>
        <v>24000</v>
      </c>
      <c r="K14" s="3">
        <f>$K$13*I14</f>
        <v>3538.08</v>
      </c>
      <c r="L14" s="3">
        <f>J14+K14</f>
        <v>27538.080000000002</v>
      </c>
      <c r="N14" s="8">
        <v>2</v>
      </c>
      <c r="O14" s="41">
        <f>$B$2*(1+$B$9)^(N14)</f>
        <v>216320.00000000003</v>
      </c>
      <c r="P14" s="36">
        <f>B14+E14+F14+$B$6</f>
        <v>237855.28658033448</v>
      </c>
      <c r="Q14" s="6">
        <f>O14-P14</f>
        <v>-21535.286580334447</v>
      </c>
      <c r="R14" s="36">
        <f>B14+E14+$B$6</f>
        <v>223175.28658033448</v>
      </c>
      <c r="S14" s="6">
        <f t="shared" ref="S14:S42" si="0">O14-R14</f>
        <v>-6855.2865803344466</v>
      </c>
      <c r="U14" s="8">
        <v>2</v>
      </c>
      <c r="V14" s="36">
        <f>L14-ABS(Q14)</f>
        <v>6002.7934196655551</v>
      </c>
    </row>
    <row r="15" spans="1:22" x14ac:dyDescent="0.3">
      <c r="A15" s="8">
        <v>3</v>
      </c>
      <c r="B15" s="36">
        <f>SUM('Mortgage Calculation'!J3:J39)</f>
        <v>29906.376208067726</v>
      </c>
      <c r="C15" s="36">
        <f>SUM('Mortgage Calculation'!$K$3:K39)</f>
        <v>18855.529917690401</v>
      </c>
      <c r="D15" s="36">
        <f>SUM('Mortgage Calculation'!$L$3:L39)</f>
        <v>11050.846290377309</v>
      </c>
      <c r="E15" s="36">
        <f>'Mortgage Calculation'!N39</f>
        <v>169263.74821538359</v>
      </c>
      <c r="F15" s="35">
        <f>$F$13*A15</f>
        <v>22020</v>
      </c>
      <c r="G15" s="3">
        <f>B15+F15</f>
        <v>51926.376208067726</v>
      </c>
      <c r="I15" s="8">
        <v>3</v>
      </c>
      <c r="J15" s="36">
        <f>$J$13*I15</f>
        <v>36000</v>
      </c>
      <c r="K15" s="3">
        <f>$K$13*I15</f>
        <v>5307.12</v>
      </c>
      <c r="L15" s="3">
        <f>J15+K15</f>
        <v>41307.120000000003</v>
      </c>
      <c r="N15" s="8">
        <v>3</v>
      </c>
      <c r="O15" s="41">
        <f>$B$2*(1+$B$9)^(N15)</f>
        <v>224972.80000000002</v>
      </c>
      <c r="P15" s="36">
        <f>B15+E15+F15+$B$6</f>
        <v>251190.12442345131</v>
      </c>
      <c r="Q15" s="6">
        <f t="shared" ref="Q15:Q42" si="1">O15-P15</f>
        <v>-26217.324423451297</v>
      </c>
      <c r="R15" s="36">
        <f>B15+E15+$B$6</f>
        <v>229170.12442345131</v>
      </c>
      <c r="S15" s="6">
        <f t="shared" si="0"/>
        <v>-4197.3244234512968</v>
      </c>
      <c r="U15" s="30">
        <v>3</v>
      </c>
      <c r="V15" s="36">
        <f>L15-ABS(Q15)</f>
        <v>15089.795576548706</v>
      </c>
    </row>
    <row r="16" spans="1:22" x14ac:dyDescent="0.3">
      <c r="A16" s="8">
        <v>4</v>
      </c>
      <c r="B16" s="36">
        <f>SUM('Mortgage Calculation'!J3:J51)</f>
        <v>39605.741464738312</v>
      </c>
      <c r="C16" s="36">
        <f>SUM('Mortgage Calculation'!$K$3:K51)</f>
        <v>24707.419840618848</v>
      </c>
      <c r="D16" s="36">
        <f>SUM('Mortgage Calculation'!$L$3:L51)</f>
        <v>14898.321624119471</v>
      </c>
      <c r="E16" s="36">
        <f>'Mortgage Calculation'!N51</f>
        <v>165427.46204962488</v>
      </c>
      <c r="F16" s="35">
        <f>$F$13*A16</f>
        <v>29360</v>
      </c>
      <c r="G16" s="3">
        <f>B16+F16</f>
        <v>68965.741464738312</v>
      </c>
      <c r="I16" s="8">
        <v>4</v>
      </c>
      <c r="J16" s="36">
        <f>$J$13*I16</f>
        <v>48000</v>
      </c>
      <c r="K16" s="3">
        <f>$K$13*I16</f>
        <v>7076.16</v>
      </c>
      <c r="L16" s="3">
        <f>J16+K16</f>
        <v>55076.160000000003</v>
      </c>
      <c r="N16" s="8">
        <v>4</v>
      </c>
      <c r="O16" s="41">
        <f>$B$2*(1+$B$9)^(N16)</f>
        <v>233971.71200000003</v>
      </c>
      <c r="P16" s="36">
        <f t="shared" ref="P16:P42" si="2">B16+E16+F16+$B$6</f>
        <v>264393.20351436321</v>
      </c>
      <c r="Q16" s="6">
        <f t="shared" si="1"/>
        <v>-30421.491514363181</v>
      </c>
      <c r="R16" s="36">
        <f t="shared" ref="R16:R42" si="3">B16+E16+$B$6</f>
        <v>235033.20351436321</v>
      </c>
      <c r="S16" s="6">
        <f t="shared" si="0"/>
        <v>-1061.4915143631806</v>
      </c>
      <c r="U16" s="8">
        <v>4</v>
      </c>
      <c r="V16" s="36">
        <f t="shared" ref="V16:V42" si="4">L16-ABS(Q16)</f>
        <v>24654.668485636823</v>
      </c>
    </row>
    <row r="17" spans="1:22" x14ac:dyDescent="0.3">
      <c r="A17" s="37">
        <v>5</v>
      </c>
      <c r="B17" s="36">
        <f>SUM('Mortgage Calculation'!J3:J63)</f>
        <v>49305.106721408883</v>
      </c>
      <c r="C17" s="36">
        <f>SUM('Mortgage Calculation'!$K$3:K63)</f>
        <v>30422.466789391314</v>
      </c>
      <c r="D17" s="36">
        <f>SUM('Mortgage Calculation'!$L$3:L63)</f>
        <v>18882.639932017621</v>
      </c>
      <c r="E17" s="36">
        <f>'Mortgage Calculation'!N63</f>
        <v>161454.73087432137</v>
      </c>
      <c r="F17" s="35">
        <f>$F$13*A17</f>
        <v>36700</v>
      </c>
      <c r="G17" s="3">
        <f>B17+F17</f>
        <v>86005.106721408883</v>
      </c>
      <c r="I17" s="8">
        <v>5</v>
      </c>
      <c r="J17" s="36">
        <f>$J$13*I17</f>
        <v>60000</v>
      </c>
      <c r="K17" s="3">
        <f>$K$13*I17</f>
        <v>8845.2000000000007</v>
      </c>
      <c r="L17" s="3">
        <f>J17+K17</f>
        <v>68845.2</v>
      </c>
      <c r="N17" s="8">
        <v>5</v>
      </c>
      <c r="O17" s="41">
        <f>$B$2*(1+$B$9)^(N17)</f>
        <v>243330.58048000006</v>
      </c>
      <c r="P17" s="36">
        <f t="shared" si="2"/>
        <v>277459.83759573026</v>
      </c>
      <c r="Q17" s="6">
        <f t="shared" si="1"/>
        <v>-34129.257115730201</v>
      </c>
      <c r="R17" s="36">
        <f t="shared" si="3"/>
        <v>240759.83759573026</v>
      </c>
      <c r="S17" s="3">
        <f t="shared" si="0"/>
        <v>2570.7428842697991</v>
      </c>
      <c r="U17" s="8">
        <v>5</v>
      </c>
      <c r="V17" s="36">
        <f t="shared" si="4"/>
        <v>34715.942884269796</v>
      </c>
    </row>
    <row r="18" spans="1:22" x14ac:dyDescent="0.3">
      <c r="A18" s="8">
        <v>6</v>
      </c>
      <c r="B18" s="36">
        <f>SUM('Mortgage Calculation'!J3:J75)</f>
        <v>59004.471978079455</v>
      </c>
      <c r="C18" s="36">
        <f>SUM('Mortgage Calculation'!$K$3:K75)</f>
        <v>35995.803676384989</v>
      </c>
      <c r="D18" s="36">
        <f>SUM('Mortgage Calculation'!$L$3:L75)</f>
        <v>23008.668301694554</v>
      </c>
      <c r="E18" s="36">
        <f>'Mortgage Calculation'!N75</f>
        <v>157340.70175623885</v>
      </c>
      <c r="F18" s="35">
        <f>$F$13*A18</f>
        <v>44040</v>
      </c>
      <c r="G18" s="3">
        <f>B18+F18</f>
        <v>103044.47197807945</v>
      </c>
      <c r="I18" s="8">
        <v>6</v>
      </c>
      <c r="J18" s="36">
        <f>$J$13*I18</f>
        <v>72000</v>
      </c>
      <c r="K18" s="3">
        <f>$K$13*I18</f>
        <v>10614.24</v>
      </c>
      <c r="L18" s="3">
        <f>J18+K18</f>
        <v>82614.240000000005</v>
      </c>
      <c r="N18" s="8">
        <v>6</v>
      </c>
      <c r="O18" s="41">
        <f>$B$2*(1+$B$9)^(N18)</f>
        <v>253063.80369920007</v>
      </c>
      <c r="P18" s="36">
        <f t="shared" si="2"/>
        <v>290385.17373431829</v>
      </c>
      <c r="Q18" s="6">
        <f t="shared" si="1"/>
        <v>-37321.37003511822</v>
      </c>
      <c r="R18" s="36">
        <f t="shared" si="3"/>
        <v>246345.17373431829</v>
      </c>
      <c r="S18" s="3">
        <f t="shared" si="0"/>
        <v>6718.6299648817803</v>
      </c>
      <c r="U18" s="30">
        <v>6</v>
      </c>
      <c r="V18" s="36">
        <f t="shared" si="4"/>
        <v>45292.869964881786</v>
      </c>
    </row>
    <row r="19" spans="1:22" x14ac:dyDescent="0.3">
      <c r="A19" s="8">
        <v>7</v>
      </c>
      <c r="B19" s="36">
        <f>SUM('Mortgage Calculation'!J3:J87)</f>
        <v>68703.837234750026</v>
      </c>
      <c r="C19" s="36">
        <f>SUM('Mortgage Calculation'!$K$3:K87)</f>
        <v>41422.390306500623</v>
      </c>
      <c r="D19" s="36">
        <f>SUM('Mortgage Calculation'!$L$3:L87)</f>
        <v>27281.446928249523</v>
      </c>
      <c r="E19" s="36">
        <f>'Mortgage Calculation'!N87</f>
        <v>153080.34915809514</v>
      </c>
      <c r="F19" s="35">
        <f>$F$13*A19</f>
        <v>51380</v>
      </c>
      <c r="G19" s="3">
        <f>B19+F19</f>
        <v>120083.83723475003</v>
      </c>
      <c r="I19" s="8">
        <v>7</v>
      </c>
      <c r="J19" s="36">
        <f>$J$13*I19</f>
        <v>84000</v>
      </c>
      <c r="K19" s="3">
        <f>$K$13*I19</f>
        <v>12383.279999999999</v>
      </c>
      <c r="L19" s="3">
        <f>J19+K19</f>
        <v>96383.28</v>
      </c>
      <c r="N19" s="8">
        <v>7</v>
      </c>
      <c r="O19" s="41">
        <f>$B$2*(1+$B$9)^(N19)</f>
        <v>263186.35584716807</v>
      </c>
      <c r="P19" s="36">
        <f t="shared" si="2"/>
        <v>303164.18639284518</v>
      </c>
      <c r="Q19" s="6">
        <f t="shared" si="1"/>
        <v>-39977.830545677105</v>
      </c>
      <c r="R19" s="36">
        <f t="shared" si="3"/>
        <v>251784.18639284518</v>
      </c>
      <c r="S19" s="3">
        <f t="shared" si="0"/>
        <v>11402.169454322895</v>
      </c>
      <c r="U19" s="8">
        <v>7</v>
      </c>
      <c r="V19" s="36">
        <f t="shared" si="4"/>
        <v>56405.449454322894</v>
      </c>
    </row>
    <row r="20" spans="1:22" x14ac:dyDescent="0.3">
      <c r="A20" s="37">
        <v>8</v>
      </c>
      <c r="B20" s="36">
        <f>SUM('Mortgage Calculation'!J3:J99)</f>
        <v>78403.202491420598</v>
      </c>
      <c r="C20" s="36">
        <f>SUM('Mortgage Calculation'!$K$3:K99)</f>
        <v>46697.007220257037</v>
      </c>
      <c r="D20" s="36">
        <f>SUM('Mortgage Calculation'!$L$3:L99)</f>
        <v>31706.195271163728</v>
      </c>
      <c r="E20" s="36">
        <f>'Mortgage Calculation'!N99</f>
        <v>148668.46879956004</v>
      </c>
      <c r="F20" s="35">
        <f>$F$13*A20</f>
        <v>58720</v>
      </c>
      <c r="G20" s="3">
        <f>B20+F20</f>
        <v>137123.20249142061</v>
      </c>
      <c r="I20" s="8">
        <v>8</v>
      </c>
      <c r="J20" s="36">
        <f>$J$13*I20</f>
        <v>96000</v>
      </c>
      <c r="K20" s="3">
        <f>$K$13*I20</f>
        <v>14152.32</v>
      </c>
      <c r="L20" s="3">
        <f>J20+K20</f>
        <v>110152.32000000001</v>
      </c>
      <c r="N20" s="8">
        <v>8</v>
      </c>
      <c r="O20" s="41">
        <f>$B$2*(1+$B$9)^(N20)</f>
        <v>273713.81008105481</v>
      </c>
      <c r="P20" s="36">
        <f t="shared" si="2"/>
        <v>315791.67129098065</v>
      </c>
      <c r="Q20" s="6">
        <f t="shared" si="1"/>
        <v>-42077.861209925846</v>
      </c>
      <c r="R20" s="36">
        <f t="shared" si="3"/>
        <v>257071.67129098065</v>
      </c>
      <c r="S20" s="3">
        <f t="shared" si="0"/>
        <v>16642.138790074154</v>
      </c>
      <c r="U20" s="8">
        <v>8</v>
      </c>
      <c r="V20" s="36">
        <f t="shared" si="4"/>
        <v>68074.458790074161</v>
      </c>
    </row>
    <row r="21" spans="1:22" x14ac:dyDescent="0.3">
      <c r="A21" s="8">
        <v>9</v>
      </c>
      <c r="B21" s="36">
        <f>SUM('Mortgage Calculation'!J3:J111)</f>
        <v>88102.567748091169</v>
      </c>
      <c r="C21" s="36">
        <f>SUM('Mortgage Calculation'!$K$3:K111)</f>
        <v>51814.249317903268</v>
      </c>
      <c r="D21" s="36">
        <f>SUM('Mortgage Calculation'!$L$3:L111)</f>
        <v>36288.318430188127</v>
      </c>
      <c r="E21" s="36">
        <f>'Mortgage Calculation'!N111</f>
        <v>144099.67129990962</v>
      </c>
      <c r="F21" s="35">
        <f>$F$13*A21</f>
        <v>66060</v>
      </c>
      <c r="G21" s="3">
        <f>B21+F21</f>
        <v>154162.56774809118</v>
      </c>
      <c r="I21" s="8">
        <v>9</v>
      </c>
      <c r="J21" s="36">
        <f>$J$13*I21</f>
        <v>108000</v>
      </c>
      <c r="K21" s="3">
        <f>$K$13*I21</f>
        <v>15921.36</v>
      </c>
      <c r="L21" s="3">
        <f>J21+K21</f>
        <v>123921.36</v>
      </c>
      <c r="N21" s="8">
        <v>9</v>
      </c>
      <c r="O21" s="41">
        <f>$B$2*(1+$B$9)^(N21)</f>
        <v>284662.36248429702</v>
      </c>
      <c r="P21" s="36">
        <f t="shared" si="2"/>
        <v>328262.23904800077</v>
      </c>
      <c r="Q21" s="6">
        <f t="shared" si="1"/>
        <v>-43599.876563703758</v>
      </c>
      <c r="R21" s="36">
        <f t="shared" si="3"/>
        <v>262202.23904800077</v>
      </c>
      <c r="S21" s="3">
        <f t="shared" si="0"/>
        <v>22460.123436296242</v>
      </c>
      <c r="U21" s="30">
        <v>9</v>
      </c>
      <c r="V21" s="36">
        <f t="shared" si="4"/>
        <v>80321.483436296243</v>
      </c>
    </row>
    <row r="22" spans="1:22" x14ac:dyDescent="0.3">
      <c r="A22" s="8">
        <v>10</v>
      </c>
      <c r="B22" s="36">
        <f>SUM('Mortgage Calculation'!J3:J123)</f>
        <v>97801.93300476174</v>
      </c>
      <c r="C22" s="36">
        <f>SUM('Mortgage Calculation'!$K$3:K123)</f>
        <v>56768.519256759828</v>
      </c>
      <c r="D22" s="36">
        <f>SUM('Mortgage Calculation'!$L$3:L123)</f>
        <v>41033.413748002182</v>
      </c>
      <c r="E22" s="36">
        <f>'Mortgage Calculation'!N123</f>
        <v>139368.37559456949</v>
      </c>
      <c r="F22" s="35">
        <f>$F$13*A22</f>
        <v>73400</v>
      </c>
      <c r="G22" s="3">
        <f>B22+F22</f>
        <v>171201.93300476176</v>
      </c>
      <c r="I22" s="8">
        <v>10</v>
      </c>
      <c r="J22" s="36">
        <f>$J$13*I22</f>
        <v>120000</v>
      </c>
      <c r="K22" s="3">
        <f>$K$13*I22</f>
        <v>17690.400000000001</v>
      </c>
      <c r="L22" s="3">
        <f>J22+K22</f>
        <v>137690.4</v>
      </c>
      <c r="N22" s="8">
        <v>10</v>
      </c>
      <c r="O22" s="41">
        <f>$B$2*(1+$B$9)^(N22)</f>
        <v>296048.85698366893</v>
      </c>
      <c r="P22" s="36">
        <f t="shared" si="2"/>
        <v>340570.30859933124</v>
      </c>
      <c r="Q22" s="6">
        <f t="shared" si="1"/>
        <v>-44521.451615662314</v>
      </c>
      <c r="R22" s="36">
        <f t="shared" si="3"/>
        <v>267170.30859933124</v>
      </c>
      <c r="S22" s="3">
        <f t="shared" si="0"/>
        <v>28878.548384337686</v>
      </c>
      <c r="U22" s="8">
        <v>10</v>
      </c>
      <c r="V22" s="36">
        <f t="shared" si="4"/>
        <v>93168.94838433768</v>
      </c>
    </row>
    <row r="23" spans="1:22" x14ac:dyDescent="0.3">
      <c r="A23" s="37">
        <v>11</v>
      </c>
      <c r="B23" s="36">
        <f>SUM('Mortgage Calculation'!J3:J135)</f>
        <v>107501.29826143231</v>
      </c>
      <c r="C23" s="36">
        <f>SUM('Mortgage Calculation'!$K$3:K135)</f>
        <v>61554.020613723544</v>
      </c>
      <c r="D23" s="36">
        <f>SUM('Mortgage Calculation'!$L$3:L135)</f>
        <v>45947.277647709059</v>
      </c>
      <c r="E23" s="36">
        <f>'Mortgage Calculation'!N135</f>
        <v>134468.80211750398</v>
      </c>
      <c r="F23" s="35">
        <f>$F$13*A23</f>
        <v>80740</v>
      </c>
      <c r="G23" s="3">
        <f>B23+F23</f>
        <v>188241.29826143233</v>
      </c>
      <c r="I23" s="8">
        <v>11</v>
      </c>
      <c r="J23" s="36">
        <f>$J$13*I23</f>
        <v>132000</v>
      </c>
      <c r="K23" s="3">
        <f>$K$13*I23</f>
        <v>19459.439999999999</v>
      </c>
      <c r="L23" s="3">
        <f>J23+K23</f>
        <v>151459.44</v>
      </c>
      <c r="N23" s="8">
        <v>11</v>
      </c>
      <c r="O23" s="41">
        <f>$B$2*(1+$B$9)^(N23)</f>
        <v>307890.81126301567</v>
      </c>
      <c r="P23" s="36">
        <f t="shared" si="2"/>
        <v>352710.10037893627</v>
      </c>
      <c r="Q23" s="6">
        <f t="shared" si="1"/>
        <v>-44819.289115920605</v>
      </c>
      <c r="R23" s="36">
        <f t="shared" si="3"/>
        <v>271970.10037893627</v>
      </c>
      <c r="S23" s="3">
        <f t="shared" si="0"/>
        <v>35920.710884079395</v>
      </c>
      <c r="U23" s="8">
        <v>11</v>
      </c>
      <c r="V23" s="36">
        <f t="shared" si="4"/>
        <v>106640.1508840794</v>
      </c>
    </row>
    <row r="24" spans="1:22" x14ac:dyDescent="0.3">
      <c r="A24" s="8">
        <v>12</v>
      </c>
      <c r="B24" s="36">
        <f>SUM('Mortgage Calculation'!J3:J147)</f>
        <v>117200.66351810288</v>
      </c>
      <c r="C24" s="36">
        <f>SUM('Mortgage Calculation'!$K$3:K147)</f>
        <v>66164.750804583484</v>
      </c>
      <c r="D24" s="36">
        <f>SUM('Mortgage Calculation'!$L$3:L147)</f>
        <v>51035.912713519734</v>
      </c>
      <c r="E24" s="36">
        <f>'Mortgage Calculation'!N147</f>
        <v>129394.96574112441</v>
      </c>
      <c r="F24" s="35">
        <f>$F$13*A24</f>
        <v>88080</v>
      </c>
      <c r="G24" s="3">
        <f>B24+F24</f>
        <v>205280.6635181029</v>
      </c>
      <c r="I24" s="8">
        <v>12</v>
      </c>
      <c r="J24" s="36">
        <f>$J$13*I24</f>
        <v>144000</v>
      </c>
      <c r="K24" s="3">
        <f>$K$13*I24</f>
        <v>21228.48</v>
      </c>
      <c r="L24" s="3">
        <f>J24+K24</f>
        <v>165228.48000000001</v>
      </c>
      <c r="N24" s="8">
        <v>12</v>
      </c>
      <c r="O24" s="41">
        <f>$B$2*(1+$B$9)^(N24)</f>
        <v>320206.44371353637</v>
      </c>
      <c r="P24" s="36">
        <f t="shared" si="2"/>
        <v>364675.62925922731</v>
      </c>
      <c r="Q24" s="6">
        <f t="shared" si="1"/>
        <v>-44469.18554569094</v>
      </c>
      <c r="R24" s="36">
        <f t="shared" si="3"/>
        <v>276595.62925922731</v>
      </c>
      <c r="S24" s="3">
        <f t="shared" si="0"/>
        <v>43610.81445430906</v>
      </c>
      <c r="U24" s="30">
        <v>12</v>
      </c>
      <c r="V24" s="36">
        <f t="shared" si="4"/>
        <v>120759.29445430907</v>
      </c>
    </row>
    <row r="25" spans="1:22" x14ac:dyDescent="0.3">
      <c r="A25" s="8">
        <v>13</v>
      </c>
      <c r="B25" s="36">
        <f>SUM('Mortgage Calculation'!J3:J159)</f>
        <v>126900.02877477345</v>
      </c>
      <c r="C25" s="36">
        <f>SUM('Mortgage Calculation'!$K$3:K159)</f>
        <v>70594.493751498521</v>
      </c>
      <c r="D25" s="36">
        <f>SUM('Mortgage Calculation'!$L$3:L159)</f>
        <v>56305.535023275304</v>
      </c>
      <c r="E25" s="36">
        <f>'Mortgage Calculation'!N159</f>
        <v>124140.66846509058</v>
      </c>
      <c r="F25" s="35">
        <f>$F$13*A25</f>
        <v>95420</v>
      </c>
      <c r="G25" s="3">
        <f>B25+F25</f>
        <v>222320.02877477347</v>
      </c>
      <c r="I25" s="8">
        <v>13</v>
      </c>
      <c r="J25" s="36">
        <f>$J$13*I25</f>
        <v>156000</v>
      </c>
      <c r="K25" s="3">
        <f>$K$13*I25</f>
        <v>22997.52</v>
      </c>
      <c r="L25" s="3">
        <f>J25+K25</f>
        <v>178997.52</v>
      </c>
      <c r="N25" s="8">
        <v>13</v>
      </c>
      <c r="O25" s="41">
        <f>$B$2*(1+$B$9)^(N25)</f>
        <v>333014.70146207779</v>
      </c>
      <c r="P25" s="36">
        <f t="shared" si="2"/>
        <v>376460.69723986404</v>
      </c>
      <c r="Q25" s="6">
        <f t="shared" si="1"/>
        <v>-43445.995777786244</v>
      </c>
      <c r="R25" s="36">
        <f t="shared" si="3"/>
        <v>281040.69723986404</v>
      </c>
      <c r="S25" s="3">
        <f t="shared" si="0"/>
        <v>51974.004222213756</v>
      </c>
      <c r="U25" s="8">
        <v>13</v>
      </c>
      <c r="V25" s="36">
        <f t="shared" si="4"/>
        <v>135551.52422221375</v>
      </c>
    </row>
    <row r="26" spans="1:22" x14ac:dyDescent="0.3">
      <c r="A26" s="37">
        <v>14</v>
      </c>
      <c r="B26" s="36">
        <f>SUM('Mortgage Calculation'!J3:J171)</f>
        <v>136599.39403144413</v>
      </c>
      <c r="C26" s="36">
        <f>SUM('Mortgage Calculation'!$K$3:K171)</f>
        <v>74836.812289679452</v>
      </c>
      <c r="D26" s="36">
        <f>SUM('Mortgage Calculation'!$L$3:L171)</f>
        <v>61762.581741764989</v>
      </c>
      <c r="E26" s="36">
        <f>'Mortgage Calculation'!N171</f>
        <v>118699.49184507593</v>
      </c>
      <c r="F26" s="35">
        <f>$F$13*A26</f>
        <v>102760</v>
      </c>
      <c r="G26" s="3">
        <f>B26+F26</f>
        <v>239359.39403144413</v>
      </c>
      <c r="I26" s="8">
        <v>14</v>
      </c>
      <c r="J26" s="36">
        <f>$J$13*I26</f>
        <v>168000</v>
      </c>
      <c r="K26" s="3">
        <f>$K$13*I26</f>
        <v>24766.559999999998</v>
      </c>
      <c r="L26" s="3">
        <f>J26+K26</f>
        <v>192766.56</v>
      </c>
      <c r="N26" s="8">
        <v>14</v>
      </c>
      <c r="O26" s="41">
        <f>$B$2*(1+$B$9)^(N26)</f>
        <v>346335.28952056094</v>
      </c>
      <c r="P26" s="36">
        <f t="shared" si="2"/>
        <v>388058.88587652007</v>
      </c>
      <c r="Q26" s="6">
        <f t="shared" si="1"/>
        <v>-41723.596355959133</v>
      </c>
      <c r="R26" s="36">
        <f t="shared" si="3"/>
        <v>285298.88587652007</v>
      </c>
      <c r="S26" s="3">
        <f t="shared" si="0"/>
        <v>61036.403644040867</v>
      </c>
      <c r="U26" s="8">
        <v>14</v>
      </c>
      <c r="V26" s="36">
        <f t="shared" si="4"/>
        <v>151042.96364404086</v>
      </c>
    </row>
    <row r="27" spans="1:22" x14ac:dyDescent="0.3">
      <c r="A27" s="8">
        <v>15</v>
      </c>
      <c r="B27" s="36">
        <f>SUM('Mortgage Calculation'!J3:J183)</f>
        <v>146298.75928811487</v>
      </c>
      <c r="C27" s="36">
        <f>SUM('Mortgage Calculation'!$K$3:K183)</f>
        <v>78885.040303999907</v>
      </c>
      <c r="D27" s="36">
        <f>SUM('Mortgage Calculation'!$L$3:L183)</f>
        <v>67413.71898411517</v>
      </c>
      <c r="E27" s="36">
        <f>'Mortgage Calculation'!N183</f>
        <v>113064.78915224652</v>
      </c>
      <c r="F27" s="35">
        <f>$F$13*A27</f>
        <v>110100</v>
      </c>
      <c r="G27" s="3">
        <f>B27+F27</f>
        <v>256398.75928811487</v>
      </c>
      <c r="I27" s="8">
        <v>15</v>
      </c>
      <c r="J27" s="36">
        <f>$J$13*I27</f>
        <v>180000</v>
      </c>
      <c r="K27" s="3">
        <f>$K$13*I27</f>
        <v>26535.599999999999</v>
      </c>
      <c r="L27" s="3">
        <f>J27+K27</f>
        <v>206535.6</v>
      </c>
      <c r="N27" s="8">
        <v>15</v>
      </c>
      <c r="O27" s="41">
        <f>$B$2*(1+$B$9)^(N27)</f>
        <v>360188.70110138337</v>
      </c>
      <c r="P27" s="36">
        <f t="shared" si="2"/>
        <v>399463.5484403614</v>
      </c>
      <c r="Q27" s="6">
        <f t="shared" si="1"/>
        <v>-39274.847338978027</v>
      </c>
      <c r="R27" s="36">
        <f t="shared" si="3"/>
        <v>289363.5484403614</v>
      </c>
      <c r="S27" s="3">
        <f t="shared" si="0"/>
        <v>70825.152661021973</v>
      </c>
      <c r="U27" s="30">
        <v>15</v>
      </c>
      <c r="V27" s="36">
        <f t="shared" si="4"/>
        <v>167260.75266102198</v>
      </c>
    </row>
    <row r="28" spans="1:22" x14ac:dyDescent="0.3">
      <c r="A28" s="8">
        <v>16</v>
      </c>
      <c r="B28" s="36">
        <f>SUM('Mortgage Calculation'!J3:J195)</f>
        <v>155998.12454478562</v>
      </c>
      <c r="C28" s="36">
        <f>SUM('Mortgage Calculation'!$K$3:K195)</f>
        <v>82732.274585930456</v>
      </c>
      <c r="D28" s="36">
        <f>SUM('Mortgage Calculation'!$L$3:L195)</f>
        <v>73265.849958855222</v>
      </c>
      <c r="E28" s="36">
        <f>'Mortgage Calculation'!N195</f>
        <v>107229.67725387671</v>
      </c>
      <c r="F28" s="35">
        <f>$F$13*A28</f>
        <v>117440</v>
      </c>
      <c r="G28" s="3">
        <f>B28+F28</f>
        <v>273438.12454478559</v>
      </c>
      <c r="I28" s="8">
        <v>16</v>
      </c>
      <c r="J28" s="36">
        <f>$J$13*I28</f>
        <v>192000</v>
      </c>
      <c r="K28" s="3">
        <f>$K$13*I28</f>
        <v>28304.639999999999</v>
      </c>
      <c r="L28" s="3">
        <f>J28+K28</f>
        <v>220304.64000000001</v>
      </c>
      <c r="N28" s="8">
        <v>16</v>
      </c>
      <c r="O28" s="41">
        <f>$B$2*(1+$B$9)^(N28)</f>
        <v>374596.24914543872</v>
      </c>
      <c r="P28" s="36">
        <f t="shared" si="2"/>
        <v>410667.80179866235</v>
      </c>
      <c r="Q28" s="6">
        <f t="shared" si="1"/>
        <v>-36071.552653223625</v>
      </c>
      <c r="R28" s="36">
        <f t="shared" si="3"/>
        <v>293227.80179866235</v>
      </c>
      <c r="S28" s="3">
        <f t="shared" si="0"/>
        <v>81368.447346776375</v>
      </c>
      <c r="U28" s="8">
        <v>16</v>
      </c>
      <c r="V28" s="36">
        <f t="shared" si="4"/>
        <v>184233.08734677639</v>
      </c>
    </row>
    <row r="29" spans="1:22" x14ac:dyDescent="0.3">
      <c r="A29" s="37">
        <v>17</v>
      </c>
      <c r="B29" s="36">
        <f>SUM('Mortgage Calculation'!J3:J207)</f>
        <v>165697.48980145637</v>
      </c>
      <c r="C29" s="36">
        <f>SUM('Mortgage Calculation'!$K$3:K207)</f>
        <v>86371.366400848754</v>
      </c>
      <c r="D29" s="36">
        <f>SUM('Mortgage Calculation'!$L$3:L207)</f>
        <v>79326.123400607525</v>
      </c>
      <c r="E29" s="36">
        <f>'Mortgage Calculation'!N207</f>
        <v>101187.0282051831</v>
      </c>
      <c r="F29" s="35">
        <f>$F$13*A29</f>
        <v>124780</v>
      </c>
      <c r="G29" s="3">
        <f>B29+F29</f>
        <v>290477.48980145634</v>
      </c>
      <c r="I29" s="8">
        <v>17</v>
      </c>
      <c r="J29" s="36">
        <f>$J$13*I29</f>
        <v>204000</v>
      </c>
      <c r="K29" s="3">
        <f>$K$13*I29</f>
        <v>30073.68</v>
      </c>
      <c r="L29" s="3">
        <f>J29+K29</f>
        <v>234073.68</v>
      </c>
      <c r="N29" s="8">
        <v>17</v>
      </c>
      <c r="O29" s="41">
        <f>$B$2*(1+$B$9)^(N29)</f>
        <v>389580.09911125631</v>
      </c>
      <c r="P29" s="36">
        <f t="shared" si="2"/>
        <v>421664.51800663944</v>
      </c>
      <c r="Q29" s="6">
        <f t="shared" si="1"/>
        <v>-32084.418895383133</v>
      </c>
      <c r="R29" s="36">
        <f t="shared" si="3"/>
        <v>296884.51800663944</v>
      </c>
      <c r="S29" s="3">
        <f t="shared" si="0"/>
        <v>92695.581104616867</v>
      </c>
      <c r="U29" s="8">
        <v>17</v>
      </c>
      <c r="V29" s="36">
        <f t="shared" si="4"/>
        <v>201989.26110461686</v>
      </c>
    </row>
    <row r="30" spans="1:22" x14ac:dyDescent="0.3">
      <c r="A30" s="8">
        <v>18</v>
      </c>
      <c r="B30" s="36">
        <f>SUM('Mortgage Calculation'!J3:J219)</f>
        <v>175396.85505812711</v>
      </c>
      <c r="C30" s="36">
        <f>SUM('Mortgage Calculation'!$K$3:K219)</f>
        <v>89794.912755424564</v>
      </c>
      <c r="D30" s="36">
        <f>SUM('Mortgage Calculation'!$L$3:L219)</f>
        <v>85601.942302702315</v>
      </c>
      <c r="E30" s="36">
        <f>'Mortgage Calculation'!N219</f>
        <v>94929.460542105619</v>
      </c>
      <c r="F30" s="35">
        <f>$F$13*A30</f>
        <v>132120</v>
      </c>
      <c r="G30" s="3">
        <f>B30+F30</f>
        <v>307516.85505812708</v>
      </c>
      <c r="I30" s="8">
        <v>18</v>
      </c>
      <c r="J30" s="36">
        <f>$J$13*I30</f>
        <v>216000</v>
      </c>
      <c r="K30" s="3">
        <f>$K$13*I30</f>
        <v>31842.720000000001</v>
      </c>
      <c r="L30" s="3">
        <f>J30+K30</f>
        <v>247842.72</v>
      </c>
      <c r="N30" s="8">
        <v>18</v>
      </c>
      <c r="O30" s="41">
        <f>$B$2*(1+$B$9)^(N30)</f>
        <v>405163.30307570659</v>
      </c>
      <c r="P30" s="36">
        <f t="shared" si="2"/>
        <v>432446.31560023275</v>
      </c>
      <c r="Q30" s="6">
        <f t="shared" si="1"/>
        <v>-27283.012524526159</v>
      </c>
      <c r="R30" s="36">
        <f t="shared" si="3"/>
        <v>300326.31560023275</v>
      </c>
      <c r="S30" s="3">
        <f t="shared" si="0"/>
        <v>104836.98747547384</v>
      </c>
      <c r="U30" s="30">
        <v>18</v>
      </c>
      <c r="V30" s="36">
        <f t="shared" si="4"/>
        <v>220559.70747547384</v>
      </c>
    </row>
    <row r="31" spans="1:22" x14ac:dyDescent="0.3">
      <c r="A31" s="8">
        <v>19</v>
      </c>
      <c r="B31" s="36">
        <f>SUM('Mortgage Calculation'!J3:J231)</f>
        <v>185096.22031479786</v>
      </c>
      <c r="C31" s="36">
        <f>SUM('Mortgage Calculation'!$K$3:K231)</f>
        <v>92995.247354412131</v>
      </c>
      <c r="D31" s="36">
        <f>SUM('Mortgage Calculation'!$L$3:L231)</f>
        <v>92100.972960385378</v>
      </c>
      <c r="E31" s="36">
        <f>'Mortgage Calculation'!N231</f>
        <v>88449.330264399192</v>
      </c>
      <c r="F31" s="35">
        <f>$F$13*A31</f>
        <v>139460</v>
      </c>
      <c r="G31" s="3">
        <f>B31+F31</f>
        <v>324556.22031479783</v>
      </c>
      <c r="I31" s="30">
        <v>19</v>
      </c>
      <c r="J31" s="36">
        <f>$J$13*I31</f>
        <v>228000</v>
      </c>
      <c r="K31" s="3">
        <f>$K$13*I31</f>
        <v>33611.760000000002</v>
      </c>
      <c r="L31" s="3">
        <f>J31+K31</f>
        <v>261611.76</v>
      </c>
      <c r="N31" s="8">
        <v>19</v>
      </c>
      <c r="O31" s="41">
        <f>$B$2*(1+$B$9)^(N31)</f>
        <v>421369.83519873483</v>
      </c>
      <c r="P31" s="36">
        <f t="shared" si="2"/>
        <v>443005.55057919706</v>
      </c>
      <c r="Q31" s="6">
        <f t="shared" si="1"/>
        <v>-21635.715380462236</v>
      </c>
      <c r="R31" s="36">
        <f t="shared" si="3"/>
        <v>303545.55057919706</v>
      </c>
      <c r="S31" s="3">
        <f t="shared" si="0"/>
        <v>117824.28461953776</v>
      </c>
      <c r="U31" s="8">
        <v>19</v>
      </c>
      <c r="V31" s="36">
        <f t="shared" si="4"/>
        <v>239976.04461953777</v>
      </c>
    </row>
    <row r="32" spans="1:22" x14ac:dyDescent="0.3">
      <c r="A32" s="37">
        <v>20</v>
      </c>
      <c r="B32" s="36">
        <f>SUM('Mortgage Calculation'!J3:J243)</f>
        <v>194795.5855714686</v>
      </c>
      <c r="C32" s="36">
        <f>SUM('Mortgage Calculation'!$K$3:K243)</f>
        <v>95964.431235803466</v>
      </c>
      <c r="D32" s="36">
        <f>SUM('Mortgage Calculation'!$L$3:L243)</f>
        <v>98831.154335664658</v>
      </c>
      <c r="E32" s="36">
        <f>'Mortgage Calculation'!N243</f>
        <v>81738.721498021856</v>
      </c>
      <c r="F32" s="35">
        <f>$F$13*A32</f>
        <v>146800</v>
      </c>
      <c r="G32" s="3">
        <f>B32+F32</f>
        <v>341595.58557146857</v>
      </c>
      <c r="I32" s="30">
        <v>20</v>
      </c>
      <c r="J32" s="36">
        <f>$J$13*I32</f>
        <v>240000</v>
      </c>
      <c r="K32" s="3">
        <f>$K$13*I32</f>
        <v>35380.800000000003</v>
      </c>
      <c r="L32" s="3">
        <f>J32+K32</f>
        <v>275380.8</v>
      </c>
      <c r="N32" s="8">
        <v>20</v>
      </c>
      <c r="O32" s="41">
        <f>$B$2*(1+$B$9)^(N32)</f>
        <v>438224.62860668427</v>
      </c>
      <c r="P32" s="36">
        <f t="shared" si="2"/>
        <v>453334.30706949043</v>
      </c>
      <c r="Q32" s="6">
        <f t="shared" si="1"/>
        <v>-15109.678462806158</v>
      </c>
      <c r="R32" s="36">
        <f t="shared" si="3"/>
        <v>306534.30706949043</v>
      </c>
      <c r="S32" s="3">
        <f t="shared" si="0"/>
        <v>131690.32153719384</v>
      </c>
      <c r="U32" s="8">
        <v>20</v>
      </c>
      <c r="V32" s="36">
        <f t="shared" si="4"/>
        <v>260271.12153719383</v>
      </c>
    </row>
    <row r="33" spans="1:22" x14ac:dyDescent="0.3">
      <c r="A33" s="8">
        <v>21</v>
      </c>
      <c r="B33" s="36">
        <f>SUM('Mortgage Calculation'!J3:J255)</f>
        <v>204494.95082813935</v>
      </c>
      <c r="C33" s="36">
        <f>SUM('Mortgage Calculation'!$K$3:K255)</f>
        <v>98694.243072902391</v>
      </c>
      <c r="D33" s="36">
        <f>SUM('Mortgage Calculation'!$L$3:L255)</f>
        <v>105800.70775523633</v>
      </c>
      <c r="E33" s="36">
        <f>'Mortgage Calculation'!N255</f>
        <v>74789.436825411947</v>
      </c>
      <c r="F33" s="35">
        <f>$F$13*A33</f>
        <v>154140</v>
      </c>
      <c r="G33" s="3">
        <f>B33+F33</f>
        <v>358634.95082813932</v>
      </c>
      <c r="I33" s="30">
        <v>21</v>
      </c>
      <c r="J33" s="36">
        <f>$J$13*I33</f>
        <v>252000</v>
      </c>
      <c r="K33" s="3">
        <f>$K$13*I33</f>
        <v>37149.839999999997</v>
      </c>
      <c r="L33" s="3">
        <f>J33+K33</f>
        <v>289149.83999999997</v>
      </c>
      <c r="N33" s="8">
        <v>21</v>
      </c>
      <c r="O33" s="41">
        <f>$B$2*(1+$B$9)^(N33)</f>
        <v>455753.61375095171</v>
      </c>
      <c r="P33" s="36">
        <f t="shared" si="2"/>
        <v>463424.3876535513</v>
      </c>
      <c r="Q33" s="6">
        <f t="shared" si="1"/>
        <v>-7670.7739025995834</v>
      </c>
      <c r="R33" s="36">
        <f t="shared" si="3"/>
        <v>309284.3876535513</v>
      </c>
      <c r="S33" s="3">
        <f t="shared" si="0"/>
        <v>146469.22609740042</v>
      </c>
      <c r="U33" s="30">
        <v>21</v>
      </c>
      <c r="V33" s="36">
        <f t="shared" si="4"/>
        <v>281479.06609740038</v>
      </c>
    </row>
    <row r="34" spans="1:22" x14ac:dyDescent="0.3">
      <c r="A34" s="8">
        <v>22</v>
      </c>
      <c r="B34" s="36">
        <f>SUM('Mortgage Calculation'!J3:J267)</f>
        <v>214194.3160848101</v>
      </c>
      <c r="C34" s="36">
        <f>SUM('Mortgage Calculation'!$K$3:K267)</f>
        <v>101176.169131473</v>
      </c>
      <c r="D34" s="36">
        <f>SUM('Mortgage Calculation'!$L$3:L267)</f>
        <v>113018.14695333639</v>
      </c>
      <c r="E34" s="36">
        <f>'Mortgage Calculation'!N267</f>
        <v>67592.987271843143</v>
      </c>
      <c r="F34" s="35">
        <f>$F$13*A34</f>
        <v>161480</v>
      </c>
      <c r="G34" s="3">
        <f>B34+F34</f>
        <v>375674.31608481007</v>
      </c>
      <c r="I34" s="30">
        <v>22</v>
      </c>
      <c r="J34" s="36">
        <f>$J$13*I34</f>
        <v>264000</v>
      </c>
      <c r="K34" s="3">
        <f>$K$13*I34</f>
        <v>38918.879999999997</v>
      </c>
      <c r="L34" s="3">
        <f>J34+K34</f>
        <v>302918.88</v>
      </c>
      <c r="N34" s="8">
        <v>22</v>
      </c>
      <c r="O34" s="41">
        <f>$B$2*(1+$B$9)^(N34)</f>
        <v>473983.75830098975</v>
      </c>
      <c r="P34" s="36">
        <f t="shared" si="2"/>
        <v>473267.30335665325</v>
      </c>
      <c r="Q34" s="6">
        <f t="shared" si="1"/>
        <v>716.45494433649583</v>
      </c>
      <c r="R34" s="36">
        <f t="shared" si="3"/>
        <v>311787.30335665325</v>
      </c>
      <c r="S34" s="3">
        <f t="shared" si="0"/>
        <v>162196.4549443365</v>
      </c>
      <c r="U34" s="8">
        <v>22</v>
      </c>
      <c r="V34" s="36">
        <f t="shared" si="4"/>
        <v>302202.42505566351</v>
      </c>
    </row>
    <row r="35" spans="1:22" x14ac:dyDescent="0.3">
      <c r="A35" s="37">
        <v>23</v>
      </c>
      <c r="B35" s="36">
        <f>SUM('Mortgage Calculation'!J3:J279)</f>
        <v>223893.68134148084</v>
      </c>
      <c r="C35" s="36">
        <f>SUM('Mortgage Calculation'!$K$3:K279)</f>
        <v>103401.39286969435</v>
      </c>
      <c r="D35" s="36">
        <f>SUM('Mortgage Calculation'!$L$3:L279)</f>
        <v>120492.28847178565</v>
      </c>
      <c r="E35" s="36">
        <f>'Mortgage Calculation'!N279</f>
        <v>60140.581935624534</v>
      </c>
      <c r="F35" s="35">
        <f>$F$13*A35</f>
        <v>168820</v>
      </c>
      <c r="G35" s="3">
        <f>B35+F35</f>
        <v>392713.68134148081</v>
      </c>
      <c r="I35" s="30">
        <v>23</v>
      </c>
      <c r="J35" s="36">
        <f>$J$13*I35</f>
        <v>276000</v>
      </c>
      <c r="K35" s="3">
        <f>$K$13*I35</f>
        <v>40687.919999999998</v>
      </c>
      <c r="L35" s="3">
        <f>J35+K35</f>
        <v>316687.92</v>
      </c>
      <c r="N35" s="8">
        <v>23</v>
      </c>
      <c r="O35" s="41">
        <f>$B$2*(1+$B$9)^(N35)</f>
        <v>492943.10863302933</v>
      </c>
      <c r="P35" s="36">
        <f t="shared" si="2"/>
        <v>482854.2632771054</v>
      </c>
      <c r="Q35" s="6">
        <f t="shared" si="1"/>
        <v>10088.845355923928</v>
      </c>
      <c r="R35" s="36">
        <f t="shared" si="3"/>
        <v>314034.2632771054</v>
      </c>
      <c r="S35" s="3">
        <f t="shared" si="0"/>
        <v>178908.84535592393</v>
      </c>
      <c r="U35" s="8">
        <v>23</v>
      </c>
      <c r="V35" s="36">
        <f t="shared" si="4"/>
        <v>306599.07464407606</v>
      </c>
    </row>
    <row r="36" spans="1:22" x14ac:dyDescent="0.3">
      <c r="A36" s="8">
        <v>24</v>
      </c>
      <c r="B36" s="36">
        <f>SUM('Mortgage Calculation'!J3:J291)</f>
        <v>233593.04659815159</v>
      </c>
      <c r="C36" s="36">
        <f>SUM('Mortgage Calculation'!$K$3:K291)</f>
        <v>105360.78416821749</v>
      </c>
      <c r="D36" s="36">
        <f>SUM('Mortgage Calculation'!$L$3:L291)</f>
        <v>128232.26242993312</v>
      </c>
      <c r="E36" s="36">
        <f>'Mortgage Calculation'!N291</f>
        <v>52423.117249478324</v>
      </c>
      <c r="F36" s="35">
        <f>$F$13*A36</f>
        <v>176160</v>
      </c>
      <c r="G36" s="3">
        <f>B36+F36</f>
        <v>409753.04659815156</v>
      </c>
      <c r="I36" s="30">
        <v>24</v>
      </c>
      <c r="J36" s="36">
        <f>$J$13*I36</f>
        <v>288000</v>
      </c>
      <c r="K36" s="3">
        <f>$K$13*I36</f>
        <v>42456.959999999999</v>
      </c>
      <c r="L36" s="3">
        <f>J36+K36</f>
        <v>330456.96000000002</v>
      </c>
      <c r="N36" s="8">
        <v>24</v>
      </c>
      <c r="O36" s="41">
        <f>$B$2*(1+$B$9)^(N36)</f>
        <v>512660.83297835052</v>
      </c>
      <c r="P36" s="36">
        <f t="shared" si="2"/>
        <v>492176.16384762991</v>
      </c>
      <c r="Q36" s="6">
        <f t="shared" si="1"/>
        <v>20484.669130720606</v>
      </c>
      <c r="R36" s="36">
        <f t="shared" si="3"/>
        <v>316016.16384762991</v>
      </c>
      <c r="S36" s="3">
        <f t="shared" si="0"/>
        <v>196644.66913072061</v>
      </c>
      <c r="U36" s="30">
        <v>24</v>
      </c>
      <c r="V36" s="36">
        <f t="shared" si="4"/>
        <v>309972.29086927942</v>
      </c>
    </row>
    <row r="37" spans="1:22" x14ac:dyDescent="0.3">
      <c r="A37" s="8">
        <v>25</v>
      </c>
      <c r="B37" s="36">
        <f>SUM('Mortgage Calculation'!J3:J303)</f>
        <v>243292.41185482233</v>
      </c>
      <c r="C37" s="36">
        <f>SUM('Mortgage Calculation'!$K$3:K303)</f>
        <v>107044.88817716816</v>
      </c>
      <c r="D37" s="36">
        <f>SUM('Mortgage Calculation'!$L$3:L303)</f>
        <v>136247.52367765302</v>
      </c>
      <c r="E37" s="36">
        <f>'Mortgage Calculation'!N303</f>
        <v>44431.165859977758</v>
      </c>
      <c r="F37" s="35">
        <f>$F$13*A37</f>
        <v>183500</v>
      </c>
      <c r="G37" s="3">
        <f>B37+F37</f>
        <v>426792.41185482231</v>
      </c>
      <c r="I37" s="30">
        <v>25</v>
      </c>
      <c r="J37" s="36">
        <f>$J$13*I37</f>
        <v>300000</v>
      </c>
      <c r="K37" s="3">
        <f>$K$13*I37</f>
        <v>44226</v>
      </c>
      <c r="L37" s="3">
        <f>J37+K37</f>
        <v>344226</v>
      </c>
      <c r="N37" s="8">
        <v>25</v>
      </c>
      <c r="O37" s="41">
        <f>$B$2*(1+$B$9)^(N37)</f>
        <v>533167.26629748463</v>
      </c>
      <c r="P37" s="36">
        <f t="shared" si="2"/>
        <v>501223.57771480008</v>
      </c>
      <c r="Q37" s="6">
        <f t="shared" si="1"/>
        <v>31943.688582684554</v>
      </c>
      <c r="R37" s="36">
        <f t="shared" si="3"/>
        <v>317723.57771480008</v>
      </c>
      <c r="S37" s="3">
        <f t="shared" si="0"/>
        <v>215443.68858268455</v>
      </c>
      <c r="U37" s="8">
        <v>25</v>
      </c>
      <c r="V37" s="36">
        <f t="shared" si="4"/>
        <v>312282.31141731545</v>
      </c>
    </row>
    <row r="38" spans="1:22" x14ac:dyDescent="0.3">
      <c r="A38" s="37">
        <v>26</v>
      </c>
      <c r="B38" s="36">
        <f>SUM('Mortgage Calculation'!J3:J315)</f>
        <v>252991.77711149308</v>
      </c>
      <c r="C38" s="36">
        <f>SUM('Mortgage Calculation'!$K$3:K315)</f>
        <v>108443.91376647154</v>
      </c>
      <c r="D38" s="36">
        <f>SUM('Mortgage Calculation'!$L$3:L315)</f>
        <v>144547.86334502031</v>
      </c>
      <c r="E38" s="36">
        <f>'Mortgage Calculation'!N315</f>
        <v>36154.965111460348</v>
      </c>
      <c r="F38" s="35">
        <f>$F$13*A38</f>
        <v>190840</v>
      </c>
      <c r="G38" s="3">
        <f>B38+F38</f>
        <v>443831.77711149305</v>
      </c>
      <c r="I38" s="30">
        <v>26</v>
      </c>
      <c r="J38" s="36">
        <f>$J$13*I38</f>
        <v>312000</v>
      </c>
      <c r="K38" s="3">
        <f>$K$13*I38</f>
        <v>45995.040000000001</v>
      </c>
      <c r="L38" s="3">
        <f>J38+K38</f>
        <v>357995.04</v>
      </c>
      <c r="N38" s="8">
        <v>26</v>
      </c>
      <c r="O38" s="41">
        <f>$B$2*(1+$B$9)^(N38)</f>
        <v>554493.95694938395</v>
      </c>
      <c r="P38" s="36">
        <f t="shared" si="2"/>
        <v>509986.74222295341</v>
      </c>
      <c r="Q38" s="6">
        <f t="shared" si="1"/>
        <v>44507.214726430539</v>
      </c>
      <c r="R38" s="36">
        <f t="shared" si="3"/>
        <v>319146.74222295341</v>
      </c>
      <c r="S38" s="3">
        <f t="shared" si="0"/>
        <v>235347.21472643054</v>
      </c>
      <c r="U38" s="8">
        <v>26</v>
      </c>
      <c r="V38" s="36">
        <f t="shared" si="4"/>
        <v>313487.82527356944</v>
      </c>
    </row>
    <row r="39" spans="1:22" x14ac:dyDescent="0.3">
      <c r="A39" s="8">
        <v>27</v>
      </c>
      <c r="B39" s="36">
        <f>SUM('Mortgage Calculation'!J3:J327)</f>
        <v>262691.1423681638</v>
      </c>
      <c r="C39" s="36">
        <f>SUM('Mortgage Calculation'!$K$3:K327)</f>
        <v>109547.72156539006</v>
      </c>
      <c r="D39" s="36">
        <f>SUM('Mortgage Calculation'!$L$3:L327)</f>
        <v>153143.42080277234</v>
      </c>
      <c r="E39" s="36">
        <f>'Mortgage Calculation'!N327</f>
        <v>27584.405120349023</v>
      </c>
      <c r="F39" s="35">
        <f>$F$13*A39</f>
        <v>198180</v>
      </c>
      <c r="G39" s="3">
        <f>B39+F39</f>
        <v>460871.1423681638</v>
      </c>
      <c r="I39" s="30">
        <v>27</v>
      </c>
      <c r="J39" s="36">
        <f>$J$13*I39</f>
        <v>324000</v>
      </c>
      <c r="K39" s="3">
        <f>$K$13*I39</f>
        <v>47764.08</v>
      </c>
      <c r="L39" s="3">
        <f>J39+K39</f>
        <v>371764.08</v>
      </c>
      <c r="N39" s="8">
        <v>27</v>
      </c>
      <c r="O39" s="41">
        <f>$B$2*(1+$B$9)^(N39)</f>
        <v>576673.71522735932</v>
      </c>
      <c r="P39" s="36">
        <f t="shared" si="2"/>
        <v>518455.54748851282</v>
      </c>
      <c r="Q39" s="6">
        <f t="shared" si="1"/>
        <v>58218.167738846503</v>
      </c>
      <c r="R39" s="36">
        <f t="shared" si="3"/>
        <v>320275.54748851282</v>
      </c>
      <c r="S39" s="3">
        <f t="shared" si="0"/>
        <v>256398.1677388465</v>
      </c>
      <c r="U39" s="30">
        <v>27</v>
      </c>
      <c r="V39" s="36">
        <f t="shared" si="4"/>
        <v>313545.91226115351</v>
      </c>
    </row>
    <row r="40" spans="1:22" x14ac:dyDescent="0.3">
      <c r="A40" s="8">
        <v>28</v>
      </c>
      <c r="B40" s="36">
        <f>SUM('Mortgage Calculation'!J3:J339)</f>
        <v>272390.50762483419</v>
      </c>
      <c r="C40" s="36">
        <f>SUM('Mortgage Calculation'!$K$3:K339)</f>
        <v>110345.81157666435</v>
      </c>
      <c r="D40" s="36">
        <f>SUM('Mortgage Calculation'!$L$3:L339)</f>
        <v>162044.69604816867</v>
      </c>
      <c r="E40" s="36">
        <f>'Mortgage Calculation'!N339</f>
        <v>18709.016425313228</v>
      </c>
      <c r="F40" s="35">
        <f>$F$13*A40</f>
        <v>205520</v>
      </c>
      <c r="G40" s="3">
        <f>B40+F40</f>
        <v>477910.50762483419</v>
      </c>
      <c r="I40" s="30">
        <v>28</v>
      </c>
      <c r="J40" s="36">
        <f>$J$13*I40</f>
        <v>336000</v>
      </c>
      <c r="K40" s="3">
        <f>$K$13*I40</f>
        <v>49533.119999999995</v>
      </c>
      <c r="L40" s="3">
        <f>J40+K40</f>
        <v>385533.12</v>
      </c>
      <c r="N40" s="8">
        <v>28</v>
      </c>
      <c r="O40" s="41">
        <f>$B$2*(1+$B$9)^(N40)</f>
        <v>599740.66383645392</v>
      </c>
      <c r="P40" s="36">
        <f t="shared" si="2"/>
        <v>526619.52405014751</v>
      </c>
      <c r="Q40" s="6">
        <f t="shared" si="1"/>
        <v>73121.139786306419</v>
      </c>
      <c r="R40" s="36">
        <f t="shared" si="3"/>
        <v>321099.52405014745</v>
      </c>
      <c r="S40" s="3">
        <f t="shared" si="0"/>
        <v>278641.13978630648</v>
      </c>
      <c r="U40" s="8">
        <v>28</v>
      </c>
      <c r="V40" s="36">
        <f t="shared" si="4"/>
        <v>312411.98021369358</v>
      </c>
    </row>
    <row r="41" spans="1:22" x14ac:dyDescent="0.3">
      <c r="A41" s="37">
        <v>29</v>
      </c>
      <c r="B41" s="36">
        <f>SUM('Mortgage Calculation'!J3:J351)</f>
        <v>282089.87288150459</v>
      </c>
      <c r="C41" s="36">
        <f>SUM('Mortgage Calculation'!$K$3:K351)</f>
        <v>110827.31035012648</v>
      </c>
      <c r="D41" s="36">
        <f>SUM('Mortgage Calculation'!$L$3:L351)</f>
        <v>171262.5625313771</v>
      </c>
      <c r="E41" s="36">
        <f>'Mortgage Calculation'!N351</f>
        <v>9517.9571981838926</v>
      </c>
      <c r="F41" s="35">
        <f>$F$13*A41</f>
        <v>212860</v>
      </c>
      <c r="G41" s="3">
        <f>B41+F41</f>
        <v>494949.87288150459</v>
      </c>
      <c r="I41" s="30">
        <v>29</v>
      </c>
      <c r="J41" s="36">
        <f>$J$13*I41</f>
        <v>348000</v>
      </c>
      <c r="K41" s="3">
        <f>$K$13*I41</f>
        <v>51302.159999999996</v>
      </c>
      <c r="L41" s="3">
        <f>J41+K41</f>
        <v>399302.16</v>
      </c>
      <c r="N41" s="8">
        <v>29</v>
      </c>
      <c r="O41" s="41">
        <f>$B$2*(1+$B$9)^(N41)</f>
        <v>623730.29038991209</v>
      </c>
      <c r="P41" s="36">
        <f t="shared" si="2"/>
        <v>534467.83007968846</v>
      </c>
      <c r="Q41" s="6">
        <f t="shared" si="1"/>
        <v>89262.460310223629</v>
      </c>
      <c r="R41" s="36">
        <f t="shared" si="3"/>
        <v>321607.83007968846</v>
      </c>
      <c r="S41" s="3">
        <f t="shared" si="0"/>
        <v>302122.46031022363</v>
      </c>
      <c r="U41" s="8">
        <v>29</v>
      </c>
      <c r="V41" s="36">
        <f t="shared" si="4"/>
        <v>310039.69968977635</v>
      </c>
    </row>
    <row r="42" spans="1:22" x14ac:dyDescent="0.3">
      <c r="A42" s="8">
        <v>30</v>
      </c>
      <c r="B42" s="36">
        <f>SUM('Mortgage Calculation'!J3:J363)</f>
        <v>290980.95780039404</v>
      </c>
      <c r="C42" s="36">
        <f>SUM('Mortgage Calculation'!$K$3:K363)</f>
        <v>110980.96445433177</v>
      </c>
      <c r="D42" s="36">
        <f>SUM('Mortgage Calculation'!$L$3:L363)</f>
        <v>179999.99334606147</v>
      </c>
      <c r="E42" s="36">
        <f>'Mortgage Calculation'!N363</f>
        <v>2.3157303973363241</v>
      </c>
      <c r="F42" s="35">
        <f>$F$13*A42</f>
        <v>220200</v>
      </c>
      <c r="G42" s="3">
        <f>B42+F42</f>
        <v>511180.95780039404</v>
      </c>
      <c r="I42" s="30">
        <v>30</v>
      </c>
      <c r="J42" s="36">
        <f>$J$13*I42</f>
        <v>360000</v>
      </c>
      <c r="K42" s="3">
        <f>$K$13*I42</f>
        <v>53071.199999999997</v>
      </c>
      <c r="L42" s="3">
        <f>J42+K42</f>
        <v>413071.2</v>
      </c>
      <c r="N42" s="8">
        <v>30</v>
      </c>
      <c r="O42" s="41">
        <f>$B$2*(1+$B$9)^(N42)</f>
        <v>648679.5020055084</v>
      </c>
      <c r="P42" s="36">
        <f t="shared" si="2"/>
        <v>541183.2735307914</v>
      </c>
      <c r="Q42" s="6">
        <f t="shared" si="1"/>
        <v>107496.22847471701</v>
      </c>
      <c r="R42" s="36">
        <f t="shared" si="3"/>
        <v>320983.2735307914</v>
      </c>
      <c r="S42" s="3">
        <f t="shared" si="0"/>
        <v>327696.22847471701</v>
      </c>
      <c r="U42" s="30">
        <v>30</v>
      </c>
      <c r="V42" s="36">
        <f t="shared" si="4"/>
        <v>305574.97152528301</v>
      </c>
    </row>
  </sheetData>
  <mergeCells count="9">
    <mergeCell ref="A8:B8"/>
    <mergeCell ref="N11:S11"/>
    <mergeCell ref="U11:V11"/>
    <mergeCell ref="A1:B1"/>
    <mergeCell ref="D1:E1"/>
    <mergeCell ref="G1:H1"/>
    <mergeCell ref="A11:G11"/>
    <mergeCell ref="I11:L11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Mortgage Calculation</vt:lpstr>
      <vt:lpstr>Potential Profit 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McCue</dc:creator>
  <cp:lastModifiedBy>Clint McCue</cp:lastModifiedBy>
  <dcterms:created xsi:type="dcterms:W3CDTF">2022-03-15T15:59:02Z</dcterms:created>
  <dcterms:modified xsi:type="dcterms:W3CDTF">2022-03-26T04:31:43Z</dcterms:modified>
</cp:coreProperties>
</file>