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Finances\"/>
    </mc:Choice>
  </mc:AlternateContent>
  <xr:revisionPtr revIDLastSave="0" documentId="13_ncr:1_{9FE824AA-9A74-4F0E-8DCC-9BB0675D7009}" xr6:coauthVersionLast="47" xr6:coauthVersionMax="47" xr10:uidLastSave="{00000000-0000-0000-0000-000000000000}"/>
  <bookViews>
    <workbookView xWindow="-120" yWindow="-120" windowWidth="29040" windowHeight="15840" xr2:uid="{063EBC0C-301D-4E74-8A2A-B8E1B8A68EF8}"/>
  </bookViews>
  <sheets>
    <sheet name="Mortgage Calculation" sheetId="2" r:id="rId1"/>
    <sheet name="Potential Profit Los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B6" i="7"/>
  <c r="H7" i="7"/>
  <c r="H6" i="7"/>
  <c r="H5" i="7"/>
  <c r="K15" i="7" s="1" a="1"/>
  <c r="K15" i="7" s="1"/>
  <c r="K19" i="7" s="1"/>
  <c r="H2" i="7"/>
  <c r="J15" i="7" s="1"/>
  <c r="J36" i="7" s="1"/>
  <c r="B10" i="7"/>
  <c r="E9" i="7"/>
  <c r="E8" i="7"/>
  <c r="E7" i="7"/>
  <c r="E6" i="7"/>
  <c r="E5" i="7"/>
  <c r="E4" i="7"/>
  <c r="E3" i="7"/>
  <c r="E2" i="7"/>
  <c r="B3" i="7"/>
  <c r="B5" i="7"/>
  <c r="B2" i="7"/>
  <c r="M364" i="2"/>
  <c r="E4" i="2"/>
  <c r="E3" i="2"/>
  <c r="E11" i="2" s="1"/>
  <c r="B7" i="7" l="1"/>
  <c r="O19" i="7"/>
  <c r="F15" i="7" a="1"/>
  <c r="F15" i="7" s="1"/>
  <c r="F17" i="7" s="1"/>
  <c r="E5" i="2"/>
  <c r="E10" i="2" s="1"/>
  <c r="O42" i="7"/>
  <c r="O38" i="7"/>
  <c r="O34" i="7"/>
  <c r="O30" i="7"/>
  <c r="O26" i="7"/>
  <c r="O22" i="7"/>
  <c r="O18" i="7"/>
  <c r="O15" i="7"/>
  <c r="O41" i="7"/>
  <c r="O37" i="7"/>
  <c r="O33" i="7"/>
  <c r="O29" i="7"/>
  <c r="O25" i="7"/>
  <c r="O21" i="7"/>
  <c r="O17" i="7"/>
  <c r="O44" i="7"/>
  <c r="O40" i="7"/>
  <c r="O36" i="7"/>
  <c r="O32" i="7"/>
  <c r="O28" i="7"/>
  <c r="O24" i="7"/>
  <c r="O20" i="7"/>
  <c r="O16" i="7"/>
  <c r="B4" i="7"/>
  <c r="O43" i="7"/>
  <c r="O39" i="7"/>
  <c r="O35" i="7"/>
  <c r="O31" i="7"/>
  <c r="O27" i="7"/>
  <c r="O23" i="7"/>
  <c r="K18" i="7"/>
  <c r="K38" i="7"/>
  <c r="K22" i="7"/>
  <c r="K17" i="7"/>
  <c r="K41" i="7"/>
  <c r="K37" i="7"/>
  <c r="K33" i="7"/>
  <c r="K29" i="7"/>
  <c r="K25" i="7"/>
  <c r="K21" i="7"/>
  <c r="K42" i="7"/>
  <c r="K34" i="7"/>
  <c r="K30" i="7"/>
  <c r="K26" i="7"/>
  <c r="K44" i="7"/>
  <c r="K40" i="7"/>
  <c r="K36" i="7"/>
  <c r="K32" i="7"/>
  <c r="K28" i="7"/>
  <c r="K24" i="7"/>
  <c r="K20" i="7"/>
  <c r="K16" i="7"/>
  <c r="K43" i="7"/>
  <c r="K39" i="7"/>
  <c r="K35" i="7"/>
  <c r="K31" i="7"/>
  <c r="K27" i="7"/>
  <c r="K23" i="7"/>
  <c r="B8" i="7"/>
  <c r="J43" i="7"/>
  <c r="J20" i="7"/>
  <c r="J34" i="7"/>
  <c r="J39" i="7"/>
  <c r="J30" i="7"/>
  <c r="J17" i="7"/>
  <c r="J26" i="7"/>
  <c r="L36" i="7"/>
  <c r="J23" i="7"/>
  <c r="J19" i="7"/>
  <c r="L19" i="7" s="1"/>
  <c r="J33" i="7"/>
  <c r="J29" i="7"/>
  <c r="J25" i="7"/>
  <c r="J42" i="7"/>
  <c r="J38" i="7"/>
  <c r="J22" i="7"/>
  <c r="J18" i="7"/>
  <c r="J32" i="7"/>
  <c r="J28" i="7"/>
  <c r="J24" i="7"/>
  <c r="J41" i="7"/>
  <c r="J37" i="7"/>
  <c r="J16" i="7"/>
  <c r="J21" i="7"/>
  <c r="J35" i="7"/>
  <c r="J31" i="7"/>
  <c r="J27" i="7"/>
  <c r="J44" i="7"/>
  <c r="J40" i="7"/>
  <c r="L15" i="7"/>
  <c r="N3" i="2"/>
  <c r="K3" i="2" s="1"/>
  <c r="L18" i="7" l="1"/>
  <c r="L43" i="7"/>
  <c r="L16" i="7"/>
  <c r="F42" i="7"/>
  <c r="F27" i="7"/>
  <c r="F32" i="7"/>
  <c r="F37" i="7"/>
  <c r="F19" i="7"/>
  <c r="F31" i="7"/>
  <c r="F36" i="7"/>
  <c r="F41" i="7"/>
  <c r="F34" i="7"/>
  <c r="F16" i="7"/>
  <c r="F35" i="7"/>
  <c r="F24" i="7"/>
  <c r="F40" i="7"/>
  <c r="F29" i="7"/>
  <c r="F18" i="7"/>
  <c r="F26" i="7"/>
  <c r="F43" i="7"/>
  <c r="F21" i="7"/>
  <c r="F30" i="7"/>
  <c r="F20" i="7"/>
  <c r="F25" i="7"/>
  <c r="F22" i="7"/>
  <c r="F38" i="7"/>
  <c r="F23" i="7"/>
  <c r="F39" i="7"/>
  <c r="F28" i="7"/>
  <c r="F44" i="7"/>
  <c r="F33" i="7"/>
  <c r="L17" i="7"/>
  <c r="L20" i="7"/>
  <c r="L21" i="7"/>
  <c r="L40" i="7"/>
  <c r="L32" i="7"/>
  <c r="L44" i="7"/>
  <c r="L34" i="7"/>
  <c r="L30" i="7"/>
  <c r="L39" i="7"/>
  <c r="L27" i="7"/>
  <c r="L22" i="7"/>
  <c r="L26" i="7"/>
  <c r="L41" i="7"/>
  <c r="L24" i="7"/>
  <c r="L38" i="7"/>
  <c r="L31" i="7"/>
  <c r="L28" i="7"/>
  <c r="L42" i="7"/>
  <c r="L29" i="7"/>
  <c r="L33" i="7"/>
  <c r="L35" i="7"/>
  <c r="L37" i="7"/>
  <c r="L25" i="7"/>
  <c r="L23" i="7"/>
  <c r="J3" i="2"/>
  <c r="E6" i="2"/>
  <c r="E7" i="2" s="1"/>
  <c r="L3" i="2" l="1"/>
  <c r="N4" i="2" l="1"/>
  <c r="J4" i="2" s="1"/>
  <c r="K4" i="2" l="1"/>
  <c r="L4" i="2" s="1"/>
  <c r="N5" i="2" l="1"/>
  <c r="J5" i="2" l="1"/>
  <c r="K5" i="2"/>
  <c r="L5" i="2" l="1"/>
  <c r="N6" i="2" l="1"/>
  <c r="K6" i="2" l="1"/>
  <c r="J6" i="2"/>
  <c r="L6" i="2" l="1"/>
  <c r="N7" i="2" l="1"/>
  <c r="J7" i="2" l="1"/>
  <c r="K7" i="2"/>
  <c r="L7" i="2" l="1"/>
  <c r="N8" i="2" l="1"/>
  <c r="K8" i="2" l="1"/>
  <c r="J8" i="2"/>
  <c r="L8" i="2" l="1"/>
  <c r="N9" i="2" s="1"/>
  <c r="K9" i="2" s="1"/>
  <c r="J9" i="2" l="1"/>
  <c r="L9" i="2" s="1"/>
  <c r="N10" i="2" s="1"/>
  <c r="J10" i="2" l="1"/>
  <c r="K10" i="2"/>
  <c r="L10" i="2" l="1"/>
  <c r="N11" i="2" s="1"/>
  <c r="J11" i="2" l="1"/>
  <c r="K11" i="2"/>
  <c r="L11" i="2" l="1"/>
  <c r="N12" i="2" s="1"/>
  <c r="J12" i="2" l="1"/>
  <c r="K12" i="2"/>
  <c r="L12" i="2" l="1"/>
  <c r="N13" i="2" s="1"/>
  <c r="J13" i="2" l="1"/>
  <c r="K13" i="2"/>
  <c r="L13" i="2" l="1"/>
  <c r="N14" i="2" s="1"/>
  <c r="J14" i="2" s="1"/>
  <c r="K14" i="2" l="1"/>
  <c r="L14" i="2" s="1"/>
  <c r="N15" i="2" s="1"/>
  <c r="E15" i="7" s="1"/>
  <c r="K15" i="2" l="1"/>
  <c r="C15" i="7" s="1"/>
  <c r="J15" i="2"/>
  <c r="B15" i="7" s="1"/>
  <c r="P15" i="7" s="1"/>
  <c r="R15" i="7" l="1"/>
  <c r="Q15" i="7"/>
  <c r="V15" i="7" s="1"/>
  <c r="E15" i="2" s="1"/>
  <c r="S15" i="7"/>
  <c r="G15" i="7"/>
  <c r="L15" i="2"/>
  <c r="D15" i="7" s="1"/>
  <c r="N16" i="2" l="1"/>
  <c r="J16" i="2" s="1"/>
  <c r="K16" i="2" l="1"/>
  <c r="L16" i="2" s="1"/>
  <c r="N17" i="2" s="1"/>
  <c r="K17" i="2" s="1"/>
  <c r="J17" i="2" l="1"/>
  <c r="L17" i="2" s="1"/>
  <c r="N18" i="2" s="1"/>
  <c r="J18" i="2" s="1"/>
  <c r="K18" i="2" l="1"/>
  <c r="L18" i="2" s="1"/>
  <c r="N19" i="2" s="1"/>
  <c r="J19" i="2" s="1"/>
  <c r="K19" i="2" l="1"/>
  <c r="L19" i="2" s="1"/>
  <c r="N20" i="2" s="1"/>
  <c r="K20" i="2" l="1"/>
  <c r="J20" i="2"/>
  <c r="L20" i="2" l="1"/>
  <c r="N21" i="2" s="1"/>
  <c r="J21" i="2" s="1"/>
  <c r="K21" i="2" l="1"/>
  <c r="L21" i="2" s="1"/>
  <c r="N22" i="2" s="1"/>
  <c r="J22" i="2" l="1"/>
  <c r="K22" i="2"/>
  <c r="L22" i="2" l="1"/>
  <c r="N23" i="2" s="1"/>
  <c r="J23" i="2" l="1"/>
  <c r="K23" i="2"/>
  <c r="L23" i="2" l="1"/>
  <c r="N24" i="2" s="1"/>
  <c r="K24" i="2" l="1"/>
  <c r="J24" i="2"/>
  <c r="L24" i="2" l="1"/>
  <c r="N25" i="2" s="1"/>
  <c r="J25" i="2" s="1"/>
  <c r="K25" i="2" l="1"/>
  <c r="L25" i="2" s="1"/>
  <c r="N26" i="2" s="1"/>
  <c r="J26" i="2" l="1"/>
  <c r="K26" i="2"/>
  <c r="L26" i="2" l="1"/>
  <c r="N27" i="2" s="1"/>
  <c r="E16" i="7" s="1"/>
  <c r="J27" i="2" l="1"/>
  <c r="B16" i="7" s="1"/>
  <c r="P16" i="7" s="1"/>
  <c r="K27" i="2"/>
  <c r="C16" i="7" s="1"/>
  <c r="R16" i="7" l="1"/>
  <c r="Q16" i="7"/>
  <c r="V16" i="7" s="1"/>
  <c r="E16" i="2" s="1"/>
  <c r="S16" i="7"/>
  <c r="G16" i="7"/>
  <c r="L27" i="2"/>
  <c r="D16" i="7" s="1"/>
  <c r="N28" i="2" l="1"/>
  <c r="K28" i="2" s="1"/>
  <c r="J28" i="2" l="1"/>
  <c r="L28" i="2" s="1"/>
  <c r="N29" i="2" s="1"/>
  <c r="K29" i="2" s="1"/>
  <c r="J29" i="2" l="1"/>
  <c r="L29" i="2" s="1"/>
  <c r="N30" i="2" s="1"/>
  <c r="J30" i="2" l="1"/>
  <c r="K30" i="2"/>
  <c r="L30" i="2" l="1"/>
  <c r="N31" i="2" s="1"/>
  <c r="J31" i="2" l="1"/>
  <c r="K31" i="2"/>
  <c r="L31" i="2" l="1"/>
  <c r="N32" i="2" s="1"/>
  <c r="J32" i="2" l="1"/>
  <c r="K32" i="2"/>
  <c r="L32" i="2" l="1"/>
  <c r="N33" i="2" s="1"/>
  <c r="J33" i="2" l="1"/>
  <c r="K33" i="2"/>
  <c r="L33" i="2" l="1"/>
  <c r="N34" i="2" s="1"/>
  <c r="J34" i="2" l="1"/>
  <c r="K34" i="2"/>
  <c r="L34" i="2" l="1"/>
  <c r="N35" i="2" s="1"/>
  <c r="J35" i="2" l="1"/>
  <c r="K35" i="2"/>
  <c r="L35" i="2" l="1"/>
  <c r="N36" i="2" s="1"/>
  <c r="J36" i="2" l="1"/>
  <c r="K36" i="2"/>
  <c r="L36" i="2" l="1"/>
  <c r="N37" i="2" s="1"/>
  <c r="J37" i="2" l="1"/>
  <c r="K37" i="2"/>
  <c r="L37" i="2" l="1"/>
  <c r="N38" i="2" s="1"/>
  <c r="J38" i="2" l="1"/>
  <c r="K38" i="2"/>
  <c r="L38" i="2" l="1"/>
  <c r="N39" i="2" s="1"/>
  <c r="E17" i="7" s="1"/>
  <c r="K39" i="2" l="1"/>
  <c r="C17" i="7" s="1"/>
  <c r="J39" i="2"/>
  <c r="B17" i="7" s="1"/>
  <c r="R17" i="7" l="1"/>
  <c r="P17" i="7"/>
  <c r="Q17" i="7" s="1"/>
  <c r="V17" i="7" s="1"/>
  <c r="E17" i="2" s="1"/>
  <c r="S17" i="7"/>
  <c r="G17" i="7"/>
  <c r="L39" i="2"/>
  <c r="D17" i="7" s="1"/>
  <c r="N40" i="2" l="1"/>
  <c r="J40" i="2" s="1"/>
  <c r="K40" i="2" l="1"/>
  <c r="L40" i="2" s="1"/>
  <c r="N41" i="2" s="1"/>
  <c r="K41" i="2" s="1"/>
  <c r="J41" i="2" l="1"/>
  <c r="L41" i="2" s="1"/>
  <c r="N42" i="2" s="1"/>
  <c r="K42" i="2" s="1"/>
  <c r="J42" i="2" l="1"/>
  <c r="L42" i="2" s="1"/>
  <c r="N43" i="2" s="1"/>
  <c r="K43" i="2" s="1"/>
  <c r="J43" i="2" l="1"/>
  <c r="L43" i="2" s="1"/>
  <c r="N44" i="2" s="1"/>
  <c r="J44" i="2" l="1"/>
  <c r="K44" i="2"/>
  <c r="L44" i="2" l="1"/>
  <c r="N45" i="2" s="1"/>
  <c r="J45" i="2" l="1"/>
  <c r="K45" i="2"/>
  <c r="L45" i="2" l="1"/>
  <c r="N46" i="2" s="1"/>
  <c r="J46" i="2" l="1"/>
  <c r="K46" i="2"/>
  <c r="L46" i="2" l="1"/>
  <c r="N47" i="2" s="1"/>
  <c r="J47" i="2" l="1"/>
  <c r="K47" i="2"/>
  <c r="L47" i="2" l="1"/>
  <c r="N48" i="2" s="1"/>
  <c r="J48" i="2" l="1"/>
  <c r="K48" i="2"/>
  <c r="L48" i="2" l="1"/>
  <c r="N49" i="2" s="1"/>
  <c r="J49" i="2" l="1"/>
  <c r="K49" i="2"/>
  <c r="L49" i="2" l="1"/>
  <c r="N50" i="2" s="1"/>
  <c r="J50" i="2" l="1"/>
  <c r="K50" i="2"/>
  <c r="L50" i="2" l="1"/>
  <c r="N51" i="2" s="1"/>
  <c r="E18" i="7" s="1"/>
  <c r="J51" i="2" l="1"/>
  <c r="B18" i="7" s="1"/>
  <c r="K51" i="2"/>
  <c r="C18" i="7" s="1"/>
  <c r="P18" i="7" l="1"/>
  <c r="Q18" i="7" s="1"/>
  <c r="V18" i="7" s="1"/>
  <c r="E18" i="2" s="1"/>
  <c r="R18" i="7"/>
  <c r="S18" i="7" s="1"/>
  <c r="G18" i="7"/>
  <c r="L51" i="2"/>
  <c r="N52" i="2" l="1"/>
  <c r="J52" i="2" s="1"/>
  <c r="D18" i="7"/>
  <c r="K52" i="2" l="1"/>
  <c r="L52" i="2" s="1"/>
  <c r="N53" i="2" s="1"/>
  <c r="J53" i="2" l="1"/>
  <c r="K53" i="2"/>
  <c r="L53" i="2" l="1"/>
  <c r="N54" i="2" s="1"/>
  <c r="J54" i="2" l="1"/>
  <c r="K54" i="2"/>
  <c r="L54" i="2" l="1"/>
  <c r="N55" i="2" s="1"/>
  <c r="J55" i="2" l="1"/>
  <c r="K55" i="2"/>
  <c r="L55" i="2" l="1"/>
  <c r="N56" i="2" s="1"/>
  <c r="J56" i="2" l="1"/>
  <c r="K56" i="2"/>
  <c r="L56" i="2" l="1"/>
  <c r="N57" i="2" s="1"/>
  <c r="J57" i="2" l="1"/>
  <c r="K57" i="2"/>
  <c r="L57" i="2" l="1"/>
  <c r="N58" i="2" s="1"/>
  <c r="K58" i="2" l="1"/>
  <c r="J58" i="2"/>
  <c r="L58" i="2" l="1"/>
  <c r="N59" i="2" s="1"/>
  <c r="K59" i="2" s="1"/>
  <c r="J59" i="2" l="1"/>
  <c r="L59" i="2" s="1"/>
  <c r="N60" i="2" s="1"/>
  <c r="K60" i="2" l="1"/>
  <c r="J60" i="2"/>
  <c r="L60" i="2" l="1"/>
  <c r="N61" i="2" s="1"/>
  <c r="J61" i="2" s="1"/>
  <c r="K61" i="2" l="1"/>
  <c r="L61" i="2" s="1"/>
  <c r="N62" i="2" s="1"/>
  <c r="J62" i="2" l="1"/>
  <c r="K62" i="2"/>
  <c r="L62" i="2" l="1"/>
  <c r="N63" i="2" s="1"/>
  <c r="J63" i="2" l="1"/>
  <c r="B19" i="7" s="1"/>
  <c r="E19" i="7"/>
  <c r="K63" i="2"/>
  <c r="P19" i="7" l="1"/>
  <c r="Q19" i="7" s="1"/>
  <c r="V19" i="7" s="1"/>
  <c r="E19" i="2" s="1"/>
  <c r="R19" i="7"/>
  <c r="S19" i="7" s="1"/>
  <c r="L63" i="2"/>
  <c r="C19" i="7"/>
  <c r="G19" i="7"/>
  <c r="N64" i="2" l="1"/>
  <c r="D19" i="7"/>
  <c r="J64" i="2" l="1"/>
  <c r="K64" i="2"/>
  <c r="L64" i="2" l="1"/>
  <c r="N65" i="2" s="1"/>
  <c r="K65" i="2" l="1"/>
  <c r="J65" i="2"/>
  <c r="L65" i="2" s="1"/>
  <c r="N66" i="2" s="1"/>
  <c r="K66" i="2" s="1"/>
  <c r="J66" i="2" l="1"/>
  <c r="L66" i="2" s="1"/>
  <c r="N67" i="2" s="1"/>
  <c r="J67" i="2" l="1"/>
  <c r="K67" i="2"/>
  <c r="L67" i="2" l="1"/>
  <c r="N68" i="2" s="1"/>
  <c r="J68" i="2" l="1"/>
  <c r="K68" i="2"/>
  <c r="L68" i="2" l="1"/>
  <c r="N69" i="2" s="1"/>
  <c r="K69" i="2" l="1"/>
  <c r="J69" i="2"/>
  <c r="L69" i="2" l="1"/>
  <c r="N70" i="2" s="1"/>
  <c r="J70" i="2" s="1"/>
  <c r="K70" i="2" l="1"/>
  <c r="L70" i="2" s="1"/>
  <c r="N71" i="2" s="1"/>
  <c r="K71" i="2" l="1"/>
  <c r="J71" i="2"/>
  <c r="L71" i="2" l="1"/>
  <c r="N72" i="2" s="1"/>
  <c r="J72" i="2" s="1"/>
  <c r="K72" i="2" l="1"/>
  <c r="L72" i="2" s="1"/>
  <c r="N73" i="2" s="1"/>
  <c r="J73" i="2" l="1"/>
  <c r="K73" i="2"/>
  <c r="L73" i="2" l="1"/>
  <c r="N74" i="2" s="1"/>
  <c r="J74" i="2" l="1"/>
  <c r="K74" i="2"/>
  <c r="L74" i="2" l="1"/>
  <c r="N75" i="2" s="1"/>
  <c r="E20" i="7" s="1"/>
  <c r="J75" i="2" l="1"/>
  <c r="B20" i="7" s="1"/>
  <c r="K75" i="2"/>
  <c r="C20" i="7" s="1"/>
  <c r="P20" i="7" l="1"/>
  <c r="Q20" i="7" s="1"/>
  <c r="V20" i="7" s="1"/>
  <c r="E20" i="2" s="1"/>
  <c r="R20" i="7"/>
  <c r="S20" i="7" s="1"/>
  <c r="G20" i="7"/>
  <c r="L75" i="2"/>
  <c r="N76" i="2" l="1"/>
  <c r="J76" i="2" s="1"/>
  <c r="D20" i="7"/>
  <c r="K76" i="2" l="1"/>
  <c r="L76" i="2" s="1"/>
  <c r="N77" i="2" s="1"/>
  <c r="J77" i="2" l="1"/>
  <c r="K77" i="2"/>
  <c r="L77" i="2" l="1"/>
  <c r="N78" i="2" s="1"/>
  <c r="K78" i="2" l="1"/>
  <c r="J78" i="2"/>
  <c r="L78" i="2" l="1"/>
  <c r="N79" i="2" s="1"/>
  <c r="J79" i="2" s="1"/>
  <c r="K79" i="2" l="1"/>
  <c r="L79" i="2" s="1"/>
  <c r="N80" i="2" s="1"/>
  <c r="J80" i="2" l="1"/>
  <c r="K80" i="2"/>
  <c r="L80" i="2" l="1"/>
  <c r="N81" i="2" s="1"/>
  <c r="J81" i="2" l="1"/>
  <c r="K81" i="2"/>
  <c r="L81" i="2" l="1"/>
  <c r="N82" i="2" s="1"/>
  <c r="J82" i="2" l="1"/>
  <c r="K82" i="2"/>
  <c r="L82" i="2" l="1"/>
  <c r="N83" i="2" s="1"/>
  <c r="J83" i="2" l="1"/>
  <c r="K83" i="2"/>
  <c r="L83" i="2" l="1"/>
  <c r="N84" i="2" s="1"/>
  <c r="J84" i="2" l="1"/>
  <c r="K84" i="2"/>
  <c r="L84" i="2" l="1"/>
  <c r="N85" i="2" s="1"/>
  <c r="J85" i="2" l="1"/>
  <c r="K85" i="2"/>
  <c r="L85" i="2" l="1"/>
  <c r="N86" i="2" s="1"/>
  <c r="J86" i="2" l="1"/>
  <c r="K86" i="2"/>
  <c r="L86" i="2" l="1"/>
  <c r="N87" i="2" s="1"/>
  <c r="J87" i="2" l="1"/>
  <c r="B21" i="7" s="1"/>
  <c r="E21" i="7"/>
  <c r="K87" i="2"/>
  <c r="P21" i="7" l="1"/>
  <c r="R21" i="7"/>
  <c r="S21" i="7" s="1"/>
  <c r="L87" i="2"/>
  <c r="C21" i="7"/>
  <c r="Q21" i="7"/>
  <c r="V21" i="7" s="1"/>
  <c r="E21" i="2" s="1"/>
  <c r="G21" i="7"/>
  <c r="N88" i="2" l="1"/>
  <c r="D21" i="7"/>
  <c r="J88" i="2" l="1"/>
  <c r="K88" i="2"/>
  <c r="L88" i="2" l="1"/>
  <c r="N89" i="2" s="1"/>
  <c r="J89" i="2" l="1"/>
  <c r="K89" i="2"/>
  <c r="L89" i="2" l="1"/>
  <c r="N90" i="2" s="1"/>
  <c r="K90" i="2" s="1"/>
  <c r="J90" i="2" l="1"/>
  <c r="L90" i="2" s="1"/>
  <c r="N91" i="2" s="1"/>
  <c r="J91" i="2" l="1"/>
  <c r="K91" i="2"/>
  <c r="L91" i="2" l="1"/>
  <c r="N92" i="2" s="1"/>
  <c r="K92" i="2" s="1"/>
  <c r="J92" i="2" l="1"/>
  <c r="L92" i="2" s="1"/>
  <c r="N93" i="2" s="1"/>
  <c r="K93" i="2" s="1"/>
  <c r="J93" i="2" l="1"/>
  <c r="L93" i="2" s="1"/>
  <c r="N94" i="2" s="1"/>
  <c r="K94" i="2" s="1"/>
  <c r="J94" i="2" l="1"/>
  <c r="L94" i="2" s="1"/>
  <c r="N95" i="2" s="1"/>
  <c r="K95" i="2" s="1"/>
  <c r="J95" i="2" l="1"/>
  <c r="L95" i="2" s="1"/>
  <c r="N96" i="2" s="1"/>
  <c r="K96" i="2" s="1"/>
  <c r="J96" i="2" l="1"/>
  <c r="L96" i="2" s="1"/>
  <c r="N97" i="2" s="1"/>
  <c r="K97" i="2" s="1"/>
  <c r="J97" i="2" l="1"/>
  <c r="L97" i="2" s="1"/>
  <c r="N98" i="2" s="1"/>
  <c r="K98" i="2" s="1"/>
  <c r="J98" i="2" l="1"/>
  <c r="L98" i="2" s="1"/>
  <c r="N99" i="2" s="1"/>
  <c r="J99" i="2" s="1"/>
  <c r="B22" i="7" l="1"/>
  <c r="K99" i="2"/>
  <c r="C22" i="7" s="1"/>
  <c r="E22" i="7"/>
  <c r="P22" i="7" l="1"/>
  <c r="R22" i="7"/>
  <c r="S22" i="7" s="1"/>
  <c r="Q22" i="7"/>
  <c r="V22" i="7" s="1"/>
  <c r="E22" i="2" s="1"/>
  <c r="G22" i="7"/>
  <c r="L99" i="2"/>
  <c r="N100" i="2" l="1"/>
  <c r="D22" i="7"/>
  <c r="K100" i="2" l="1"/>
  <c r="J100" i="2"/>
  <c r="L100" i="2" l="1"/>
  <c r="N101" i="2" s="1"/>
  <c r="K101" i="2" s="1"/>
  <c r="J101" i="2" l="1"/>
  <c r="L101" i="2" s="1"/>
  <c r="N102" i="2" s="1"/>
  <c r="K102" i="2" s="1"/>
  <c r="J102" i="2" l="1"/>
  <c r="L102" i="2" s="1"/>
  <c r="N103" i="2" s="1"/>
  <c r="K103" i="2" s="1"/>
  <c r="J103" i="2" l="1"/>
  <c r="L103" i="2" s="1"/>
  <c r="N104" i="2" s="1"/>
  <c r="J104" i="2" s="1"/>
  <c r="K104" i="2" l="1"/>
  <c r="L104" i="2" s="1"/>
  <c r="N105" i="2" s="1"/>
  <c r="J105" i="2"/>
  <c r="K105" i="2"/>
  <c r="L105" i="2" l="1"/>
  <c r="N106" i="2" s="1"/>
  <c r="K106" i="2" s="1"/>
  <c r="J106" i="2" l="1"/>
  <c r="L106" i="2"/>
  <c r="N107" i="2" s="1"/>
  <c r="K107" i="2" s="1"/>
  <c r="J107" i="2" l="1"/>
  <c r="L107" i="2"/>
  <c r="N108" i="2" s="1"/>
  <c r="K108" i="2" l="1"/>
  <c r="J108" i="2"/>
  <c r="L108" i="2" l="1"/>
  <c r="N109" i="2" s="1"/>
  <c r="K109" i="2" s="1"/>
  <c r="J109" i="2" l="1"/>
  <c r="L109" i="2" s="1"/>
  <c r="N110" i="2" s="1"/>
  <c r="K110" i="2" l="1"/>
  <c r="J110" i="2"/>
  <c r="L110" i="2" s="1"/>
  <c r="N111" i="2" s="1"/>
  <c r="J111" i="2" l="1"/>
  <c r="E23" i="7"/>
  <c r="K111" i="2"/>
  <c r="C23" i="7" s="1"/>
  <c r="B23" i="7" l="1"/>
  <c r="L111" i="2"/>
  <c r="P23" i="7" l="1"/>
  <c r="R23" i="7"/>
  <c r="G23" i="7"/>
  <c r="Q23" i="7"/>
  <c r="V23" i="7" s="1"/>
  <c r="E23" i="2" s="1"/>
  <c r="D23" i="7"/>
  <c r="N112" i="2"/>
  <c r="S23" i="7"/>
  <c r="K112" i="2" l="1"/>
  <c r="J112" i="2"/>
  <c r="L112" i="2" l="1"/>
  <c r="N113" i="2" s="1"/>
  <c r="J113" i="2" l="1"/>
  <c r="K113" i="2"/>
  <c r="L113" i="2" l="1"/>
  <c r="N114" i="2" s="1"/>
  <c r="K114" i="2" s="1"/>
  <c r="J114" i="2"/>
  <c r="L114" i="2" l="1"/>
  <c r="N115" i="2" s="1"/>
  <c r="K115" i="2" s="1"/>
  <c r="J115" i="2"/>
  <c r="L115" i="2" l="1"/>
  <c r="N116" i="2" s="1"/>
  <c r="K116" i="2"/>
  <c r="J116" i="2"/>
  <c r="L116" i="2" l="1"/>
  <c r="N117" i="2" s="1"/>
  <c r="K117" i="2" l="1"/>
  <c r="J117" i="2"/>
  <c r="L117" i="2" l="1"/>
  <c r="N118" i="2" s="1"/>
  <c r="K118" i="2" l="1"/>
  <c r="J118" i="2"/>
  <c r="L118" i="2" l="1"/>
  <c r="N119" i="2" s="1"/>
  <c r="J119" i="2" l="1"/>
  <c r="K119" i="2"/>
  <c r="L119" i="2" l="1"/>
  <c r="N120" i="2" l="1"/>
  <c r="J120" i="2" l="1"/>
  <c r="K120" i="2"/>
  <c r="L120" i="2" l="1"/>
  <c r="N121" i="2" s="1"/>
  <c r="J121" i="2" l="1"/>
  <c r="K121" i="2"/>
  <c r="L121" i="2" l="1"/>
  <c r="N122" i="2" s="1"/>
  <c r="K122" i="2" l="1"/>
  <c r="J122" i="2"/>
  <c r="L122" i="2" l="1"/>
  <c r="N123" i="2" s="1"/>
  <c r="J123" i="2" l="1"/>
  <c r="K123" i="2"/>
  <c r="C24" i="7" s="1"/>
  <c r="E24" i="7"/>
  <c r="B24" i="7" l="1"/>
  <c r="L123" i="2"/>
  <c r="P24" i="7" l="1"/>
  <c r="R24" i="7"/>
  <c r="D24" i="7"/>
  <c r="N124" i="2"/>
  <c r="G24" i="7"/>
  <c r="Q24" i="7"/>
  <c r="V24" i="7" s="1"/>
  <c r="E24" i="2" s="1"/>
  <c r="S24" i="7"/>
  <c r="K124" i="2" l="1"/>
  <c r="J124" i="2"/>
  <c r="L124" i="2" l="1"/>
  <c r="N125" i="2" s="1"/>
  <c r="K125" i="2" l="1"/>
  <c r="J125" i="2"/>
  <c r="L125" i="2" l="1"/>
  <c r="N126" i="2" l="1"/>
  <c r="J126" i="2" l="1"/>
  <c r="K126" i="2"/>
  <c r="L126" i="2" l="1"/>
  <c r="N127" i="2" l="1"/>
  <c r="K127" i="2" l="1"/>
  <c r="J127" i="2"/>
  <c r="L127" i="2" l="1"/>
  <c r="N128" i="2" l="1"/>
  <c r="J128" i="2" l="1"/>
  <c r="K128" i="2"/>
  <c r="L128" i="2" l="1"/>
  <c r="N129" i="2" l="1"/>
  <c r="K129" i="2" l="1"/>
  <c r="J129" i="2"/>
  <c r="L129" i="2" l="1"/>
  <c r="N130" i="2" s="1"/>
  <c r="J130" i="2" l="1"/>
  <c r="K130" i="2"/>
  <c r="L130" i="2" l="1"/>
  <c r="N131" i="2" l="1"/>
  <c r="K131" i="2" l="1"/>
  <c r="J131" i="2"/>
  <c r="L131" i="2" l="1"/>
  <c r="N132" i="2" l="1"/>
  <c r="K132" i="2" l="1"/>
  <c r="J132" i="2"/>
  <c r="L132" i="2" l="1"/>
  <c r="N133" i="2" l="1"/>
  <c r="J133" i="2" l="1"/>
  <c r="K133" i="2"/>
  <c r="L133" i="2" l="1"/>
  <c r="N134" i="2" s="1"/>
  <c r="K134" i="2" l="1"/>
  <c r="J134" i="2"/>
  <c r="L134" i="2" l="1"/>
  <c r="N135" i="2" l="1"/>
  <c r="E25" i="7" l="1"/>
  <c r="J135" i="2"/>
  <c r="K135" i="2"/>
  <c r="C25" i="7" s="1"/>
  <c r="L135" i="2" l="1"/>
  <c r="B25" i="7"/>
  <c r="P25" i="7" l="1"/>
  <c r="R25" i="7"/>
  <c r="Q25" i="7"/>
  <c r="V25" i="7" s="1"/>
  <c r="G25" i="7"/>
  <c r="S25" i="7"/>
  <c r="D25" i="7"/>
  <c r="N136" i="2"/>
  <c r="K136" i="2" l="1"/>
  <c r="J136" i="2"/>
  <c r="L136" i="2" l="1"/>
  <c r="N137" i="2" s="1"/>
  <c r="J137" i="2" l="1"/>
  <c r="K137" i="2"/>
  <c r="L137" i="2" l="1"/>
  <c r="N138" i="2" l="1"/>
  <c r="K138" i="2" l="1"/>
  <c r="J138" i="2"/>
  <c r="L138" i="2" s="1"/>
  <c r="N139" i="2" l="1"/>
  <c r="K139" i="2" l="1"/>
  <c r="J139" i="2"/>
  <c r="L139" i="2" l="1"/>
  <c r="N140" i="2" s="1"/>
  <c r="K140" i="2" l="1"/>
  <c r="J140" i="2"/>
  <c r="L140" i="2" l="1"/>
  <c r="N141" i="2" l="1"/>
  <c r="J141" i="2" l="1"/>
  <c r="K141" i="2"/>
  <c r="L141" i="2" l="1"/>
  <c r="N142" i="2" s="1"/>
  <c r="K142" i="2" s="1"/>
  <c r="J142" i="2" l="1"/>
  <c r="L142" i="2" s="1"/>
  <c r="N143" i="2" s="1"/>
  <c r="J143" i="2" s="1"/>
  <c r="K143" i="2" l="1"/>
  <c r="L143" i="2" s="1"/>
  <c r="N144" i="2" s="1"/>
  <c r="K144" i="2" s="1"/>
  <c r="J144" i="2" l="1"/>
  <c r="L144" i="2" s="1"/>
  <c r="N145" i="2" s="1"/>
  <c r="K145" i="2" l="1"/>
  <c r="J145" i="2"/>
  <c r="L145" i="2" l="1"/>
  <c r="N146" i="2" s="1"/>
  <c r="K146" i="2" s="1"/>
  <c r="J146" i="2" l="1"/>
  <c r="L146" i="2" s="1"/>
  <c r="N147" i="2" s="1"/>
  <c r="J147" i="2" l="1"/>
  <c r="E26" i="7"/>
  <c r="K147" i="2"/>
  <c r="C26" i="7" s="1"/>
  <c r="B26" i="7"/>
  <c r="P26" i="7" l="1"/>
  <c r="R26" i="7"/>
  <c r="L147" i="2"/>
  <c r="N148" i="2" s="1"/>
  <c r="G26" i="7"/>
  <c r="Q26" i="7"/>
  <c r="V26" i="7" s="1"/>
  <c r="S26" i="7"/>
  <c r="D26" i="7"/>
  <c r="K148" i="2" l="1"/>
  <c r="J148" i="2"/>
  <c r="L148" i="2" l="1"/>
  <c r="N149" i="2" s="1"/>
  <c r="J149" i="2" l="1"/>
  <c r="K149" i="2"/>
  <c r="L149" i="2" l="1"/>
  <c r="N150" i="2" s="1"/>
  <c r="K150" i="2" l="1"/>
  <c r="J150" i="2"/>
  <c r="L150" i="2" l="1"/>
  <c r="N151" i="2" s="1"/>
  <c r="K151" i="2" l="1"/>
  <c r="J151" i="2"/>
  <c r="L151" i="2" l="1"/>
  <c r="N152" i="2" l="1"/>
  <c r="K152" i="2" l="1"/>
  <c r="J152" i="2"/>
  <c r="L152" i="2" l="1"/>
  <c r="N153" i="2" s="1"/>
  <c r="K153" i="2" l="1"/>
  <c r="J153" i="2"/>
  <c r="L153" i="2" s="1"/>
  <c r="N154" i="2" s="1"/>
  <c r="K154" i="2" l="1"/>
  <c r="J154" i="2"/>
  <c r="L154" i="2" l="1"/>
  <c r="N155" i="2" s="1"/>
  <c r="J155" i="2" s="1"/>
  <c r="K155" i="2"/>
  <c r="L155" i="2" l="1"/>
  <c r="N156" i="2" s="1"/>
  <c r="K156" i="2" s="1"/>
  <c r="J156" i="2" l="1"/>
  <c r="L156" i="2" s="1"/>
  <c r="N157" i="2" s="1"/>
  <c r="K157" i="2" s="1"/>
  <c r="J157" i="2" l="1"/>
  <c r="L157" i="2" s="1"/>
  <c r="N158" i="2" s="1"/>
  <c r="J158" i="2" l="1"/>
  <c r="K158" i="2"/>
  <c r="L158" i="2" l="1"/>
  <c r="N159" i="2" l="1"/>
  <c r="E27" i="7" l="1"/>
  <c r="J159" i="2"/>
  <c r="K159" i="2"/>
  <c r="B27" i="7" l="1"/>
  <c r="L159" i="2"/>
  <c r="C27" i="7"/>
  <c r="P27" i="7" l="1"/>
  <c r="R27" i="7"/>
  <c r="S27" i="7" s="1"/>
  <c r="D27" i="7"/>
  <c r="N160" i="2"/>
  <c r="Q27" i="7"/>
  <c r="V27" i="7" s="1"/>
  <c r="G27" i="7"/>
  <c r="J160" i="2" l="1"/>
  <c r="K160" i="2"/>
  <c r="L160" i="2" l="1"/>
  <c r="N161" i="2" l="1"/>
  <c r="K161" i="2" l="1"/>
  <c r="J161" i="2"/>
  <c r="L161" i="2" s="1"/>
  <c r="N162" i="2" l="1"/>
  <c r="K162" i="2" l="1"/>
  <c r="J162" i="2"/>
  <c r="L162" i="2" s="1"/>
  <c r="N163" i="2" s="1"/>
  <c r="K163" i="2" l="1"/>
  <c r="J163" i="2"/>
  <c r="L163" i="2" l="1"/>
  <c r="N164" i="2" s="1"/>
  <c r="K164" i="2" s="1"/>
  <c r="J164" i="2" l="1"/>
  <c r="L164" i="2" s="1"/>
  <c r="N165" i="2" s="1"/>
  <c r="K165" i="2" l="1"/>
  <c r="J165" i="2"/>
  <c r="L165" i="2" s="1"/>
  <c r="N166" i="2" l="1"/>
  <c r="J166" i="2" l="1"/>
  <c r="K166" i="2"/>
  <c r="L166" i="2" l="1"/>
  <c r="N167" i="2" s="1"/>
  <c r="J167" i="2" l="1"/>
  <c r="K167" i="2"/>
  <c r="L167" i="2" l="1"/>
  <c r="N168" i="2" l="1"/>
  <c r="J168" i="2" l="1"/>
  <c r="K168" i="2"/>
  <c r="L168" i="2" l="1"/>
  <c r="N169" i="2" s="1"/>
  <c r="J169" i="2" l="1"/>
  <c r="K169" i="2"/>
  <c r="L169" i="2" l="1"/>
  <c r="N170" i="2" s="1"/>
  <c r="J170" i="2" l="1"/>
  <c r="K170" i="2"/>
  <c r="L170" i="2" l="1"/>
  <c r="N171" i="2" s="1"/>
  <c r="E28" i="7" s="1"/>
  <c r="K171" i="2" l="1"/>
  <c r="C28" i="7" s="1"/>
  <c r="J171" i="2"/>
  <c r="B28" i="7"/>
  <c r="L171" i="2"/>
  <c r="P28" i="7" l="1"/>
  <c r="Q28" i="7" s="1"/>
  <c r="V28" i="7" s="1"/>
  <c r="R28" i="7"/>
  <c r="S28" i="7" s="1"/>
  <c r="D28" i="7"/>
  <c r="N172" i="2"/>
  <c r="G28" i="7"/>
  <c r="K172" i="2" l="1"/>
  <c r="J172" i="2"/>
  <c r="L172" i="2" l="1"/>
  <c r="N173" i="2" s="1"/>
  <c r="K173" i="2" s="1"/>
  <c r="J173" i="2" l="1"/>
  <c r="L173" i="2" s="1"/>
  <c r="N174" i="2" s="1"/>
  <c r="K174" i="2" l="1"/>
  <c r="J174" i="2"/>
  <c r="L174" i="2" l="1"/>
  <c r="N175" i="2" s="1"/>
  <c r="K175" i="2" l="1"/>
  <c r="J175" i="2"/>
  <c r="L175" i="2" l="1"/>
  <c r="N176" i="2" s="1"/>
  <c r="K176" i="2" l="1"/>
  <c r="J176" i="2"/>
  <c r="L176" i="2" l="1"/>
  <c r="N177" i="2" s="1"/>
  <c r="J177" i="2" l="1"/>
  <c r="K177" i="2"/>
  <c r="L177" i="2" l="1"/>
  <c r="N178" i="2" s="1"/>
  <c r="J178" i="2" l="1"/>
  <c r="K178" i="2"/>
  <c r="L178" i="2" l="1"/>
  <c r="N179" i="2" s="1"/>
  <c r="K179" i="2" s="1"/>
  <c r="J179" i="2" l="1"/>
  <c r="L179" i="2" s="1"/>
  <c r="N180" i="2" s="1"/>
  <c r="K180" i="2" s="1"/>
  <c r="J180" i="2" l="1"/>
  <c r="L180" i="2" s="1"/>
  <c r="N181" i="2" s="1"/>
  <c r="K181" i="2" l="1"/>
  <c r="J181" i="2"/>
  <c r="L181" i="2" s="1"/>
  <c r="N182" i="2" s="1"/>
  <c r="J182" i="2" s="1"/>
  <c r="K182" i="2" l="1"/>
  <c r="L182" i="2" s="1"/>
  <c r="N183" i="2" s="1"/>
  <c r="K183" i="2" s="1"/>
  <c r="C29" i="7" s="1"/>
  <c r="E29" i="7" l="1"/>
  <c r="J183" i="2"/>
  <c r="B29" i="7" s="1"/>
  <c r="P29" i="7" l="1"/>
  <c r="R29" i="7"/>
  <c r="S29" i="7" s="1"/>
  <c r="L183" i="2"/>
  <c r="N184" i="2" s="1"/>
  <c r="D29" i="7"/>
  <c r="Q29" i="7"/>
  <c r="V29" i="7" s="1"/>
  <c r="G29" i="7"/>
  <c r="J184" i="2" l="1"/>
  <c r="K184" i="2"/>
  <c r="L184" i="2" l="1"/>
  <c r="N185" i="2" l="1"/>
  <c r="J185" i="2" l="1"/>
  <c r="K185" i="2"/>
  <c r="L185" i="2" l="1"/>
  <c r="N186" i="2" s="1"/>
  <c r="K186" i="2" l="1"/>
  <c r="J186" i="2"/>
  <c r="L186" i="2" l="1"/>
  <c r="N187" i="2" l="1"/>
  <c r="K187" i="2" l="1"/>
  <c r="J187" i="2"/>
  <c r="L187" i="2" l="1"/>
  <c r="N188" i="2" l="1"/>
  <c r="K188" i="2" l="1"/>
  <c r="J188" i="2"/>
  <c r="L188" i="2" s="1"/>
  <c r="N189" i="2" l="1"/>
  <c r="J189" i="2" l="1"/>
  <c r="K189" i="2"/>
  <c r="L189" i="2" l="1"/>
  <c r="N190" i="2" s="1"/>
  <c r="K190" i="2" s="1"/>
  <c r="J190" i="2" l="1"/>
  <c r="L190" i="2" s="1"/>
  <c r="N191" i="2" s="1"/>
  <c r="K191" i="2" s="1"/>
  <c r="J191" i="2" l="1"/>
  <c r="L191" i="2" s="1"/>
  <c r="N192" i="2" s="1"/>
  <c r="K192" i="2" s="1"/>
  <c r="J192" i="2" l="1"/>
  <c r="L192" i="2" s="1"/>
  <c r="N193" i="2" s="1"/>
  <c r="J193" i="2" s="1"/>
  <c r="K193" i="2" l="1"/>
  <c r="L193" i="2" s="1"/>
  <c r="N194" i="2" s="1"/>
  <c r="K194" i="2" s="1"/>
  <c r="J194" i="2" l="1"/>
  <c r="L194" i="2" s="1"/>
  <c r="N195" i="2" l="1"/>
  <c r="E30" i="7" l="1"/>
  <c r="J195" i="2"/>
  <c r="K195" i="2"/>
  <c r="C30" i="7" s="1"/>
  <c r="B30" i="7" l="1"/>
  <c r="L195" i="2"/>
  <c r="P30" i="7" l="1"/>
  <c r="R30" i="7"/>
  <c r="S30" i="7" s="1"/>
  <c r="D30" i="7"/>
  <c r="N196" i="2"/>
  <c r="G30" i="7"/>
  <c r="Q30" i="7"/>
  <c r="V30" i="7" s="1"/>
  <c r="K196" i="2" l="1"/>
  <c r="J196" i="2"/>
  <c r="L196" i="2" l="1"/>
  <c r="N197" i="2" l="1"/>
  <c r="J197" i="2" l="1"/>
  <c r="K197" i="2"/>
  <c r="L197" i="2" l="1"/>
  <c r="N198" i="2" l="1"/>
  <c r="J198" i="2" l="1"/>
  <c r="K198" i="2"/>
  <c r="L198" i="2" l="1"/>
  <c r="N199" i="2" s="1"/>
  <c r="K199" i="2" l="1"/>
  <c r="J199" i="2"/>
  <c r="L199" i="2" s="1"/>
  <c r="N200" i="2" s="1"/>
  <c r="J200" i="2" l="1"/>
  <c r="K200" i="2"/>
  <c r="L200" i="2" l="1"/>
  <c r="N201" i="2" s="1"/>
  <c r="J201" i="2" s="1"/>
  <c r="K201" i="2" l="1"/>
  <c r="L201" i="2" s="1"/>
  <c r="N202" i="2" s="1"/>
  <c r="J202" i="2" l="1"/>
  <c r="K202" i="2"/>
  <c r="L202" i="2" l="1"/>
  <c r="N203" i="2" s="1"/>
  <c r="K203" i="2" l="1"/>
  <c r="J203" i="2"/>
  <c r="L203" i="2" l="1"/>
  <c r="N204" i="2" s="1"/>
  <c r="J204" i="2" s="1"/>
  <c r="K204" i="2" l="1"/>
  <c r="L204" i="2"/>
  <c r="N205" i="2" s="1"/>
  <c r="K205" i="2" s="1"/>
  <c r="J205" i="2" l="1"/>
  <c r="L205" i="2" s="1"/>
  <c r="N206" i="2" s="1"/>
  <c r="K206" i="2" s="1"/>
  <c r="J206" i="2" l="1"/>
  <c r="L206" i="2" s="1"/>
  <c r="N207" i="2" l="1"/>
  <c r="E31" i="7" l="1"/>
  <c r="K207" i="2"/>
  <c r="C31" i="7" s="1"/>
  <c r="J207" i="2"/>
  <c r="B31" i="7" l="1"/>
  <c r="L207" i="2"/>
  <c r="P31" i="7" l="1"/>
  <c r="R31" i="7"/>
  <c r="S31" i="7" s="1"/>
  <c r="D31" i="7"/>
  <c r="N208" i="2"/>
  <c r="Q31" i="7"/>
  <c r="V31" i="7" s="1"/>
  <c r="G31" i="7"/>
  <c r="K208" i="2" l="1"/>
  <c r="J208" i="2"/>
  <c r="L208" i="2" l="1"/>
  <c r="N209" i="2" l="1"/>
  <c r="K209" i="2" l="1"/>
  <c r="J209" i="2"/>
  <c r="L209" i="2" l="1"/>
  <c r="N210" i="2" l="1"/>
  <c r="K210" i="2" l="1"/>
  <c r="J210" i="2"/>
  <c r="L210" i="2" l="1"/>
  <c r="N211" i="2" s="1"/>
  <c r="K211" i="2" s="1"/>
  <c r="J211" i="2" l="1"/>
  <c r="L211" i="2" s="1"/>
  <c r="N212" i="2" s="1"/>
  <c r="J212" i="2" s="1"/>
  <c r="K212" i="2" l="1"/>
  <c r="L212" i="2" s="1"/>
  <c r="N213" i="2" s="1"/>
  <c r="K213" i="2" l="1"/>
  <c r="J213" i="2"/>
  <c r="L213" i="2" l="1"/>
  <c r="N214" i="2" s="1"/>
  <c r="K214" i="2" s="1"/>
  <c r="J214" i="2" l="1"/>
  <c r="L214" i="2" s="1"/>
  <c r="N215" i="2" s="1"/>
  <c r="K215" i="2" s="1"/>
  <c r="J215" i="2" l="1"/>
  <c r="L215" i="2" s="1"/>
  <c r="N216" i="2" s="1"/>
  <c r="J216" i="2" s="1"/>
  <c r="K216" i="2" l="1"/>
  <c r="L216" i="2" s="1"/>
  <c r="N217" i="2" s="1"/>
  <c r="K217" i="2" s="1"/>
  <c r="J217" i="2" l="1"/>
  <c r="L217" i="2" s="1"/>
  <c r="N218" i="2" s="1"/>
  <c r="K218" i="2" s="1"/>
  <c r="J218" i="2" l="1"/>
  <c r="L218" i="2" s="1"/>
  <c r="N219" i="2" s="1"/>
  <c r="E32" i="7" l="1"/>
  <c r="J219" i="2"/>
  <c r="K219" i="2"/>
  <c r="C32" i="7" s="1"/>
  <c r="L219" i="2" l="1"/>
  <c r="B32" i="7"/>
  <c r="R32" i="7" l="1"/>
  <c r="P32" i="7"/>
  <c r="Q32" i="7" s="1"/>
  <c r="V32" i="7" s="1"/>
  <c r="S32" i="7"/>
  <c r="G32" i="7"/>
  <c r="N220" i="2"/>
  <c r="D32" i="7"/>
  <c r="J220" i="2" l="1"/>
  <c r="K220" i="2"/>
  <c r="L220" i="2" l="1"/>
  <c r="N221" i="2" s="1"/>
  <c r="K221" i="2" l="1"/>
  <c r="J221" i="2"/>
  <c r="L221" i="2" l="1"/>
  <c r="N222" i="2" s="1"/>
  <c r="J222" i="2" s="1"/>
  <c r="K222" i="2" l="1"/>
  <c r="L222" i="2" s="1"/>
  <c r="N223" i="2" s="1"/>
  <c r="J223" i="2" l="1"/>
  <c r="K223" i="2"/>
  <c r="L223" i="2" l="1"/>
  <c r="N224" i="2" l="1"/>
  <c r="K224" i="2" l="1"/>
  <c r="J224" i="2"/>
  <c r="L224" i="2" l="1"/>
  <c r="N225" i="2" l="1"/>
  <c r="J225" i="2" l="1"/>
  <c r="K225" i="2"/>
  <c r="L225" i="2" l="1"/>
  <c r="N226" i="2" s="1"/>
  <c r="J226" i="2" l="1"/>
  <c r="K226" i="2"/>
  <c r="L226" i="2" l="1"/>
  <c r="N227" i="2" s="1"/>
  <c r="J227" i="2" l="1"/>
  <c r="K227" i="2"/>
  <c r="L227" i="2" l="1"/>
  <c r="N228" i="2" s="1"/>
  <c r="K228" i="2" l="1"/>
  <c r="J228" i="2"/>
  <c r="L228" i="2" l="1"/>
  <c r="N229" i="2" s="1"/>
  <c r="J229" i="2" s="1"/>
  <c r="K229" i="2" l="1"/>
  <c r="L229" i="2" s="1"/>
  <c r="N230" i="2" s="1"/>
  <c r="J230" i="2" l="1"/>
  <c r="K230" i="2"/>
  <c r="L230" i="2" l="1"/>
  <c r="N231" i="2" s="1"/>
  <c r="J231" i="2" l="1"/>
  <c r="K231" i="2"/>
  <c r="C33" i="7" s="1"/>
  <c r="E33" i="7"/>
  <c r="L231" i="2" l="1"/>
  <c r="B33" i="7"/>
  <c r="R33" i="7" l="1"/>
  <c r="P33" i="7"/>
  <c r="Q33" i="7" s="1"/>
  <c r="V33" i="7" s="1"/>
  <c r="G33" i="7"/>
  <c r="S33" i="7"/>
  <c r="D33" i="7"/>
  <c r="N232" i="2"/>
  <c r="J232" i="2" l="1"/>
  <c r="K232" i="2"/>
  <c r="L232" i="2" l="1"/>
  <c r="N233" i="2" l="1"/>
  <c r="J233" i="2" l="1"/>
  <c r="K233" i="2"/>
  <c r="L233" i="2" l="1"/>
  <c r="N234" i="2" s="1"/>
  <c r="K234" i="2" l="1"/>
  <c r="J234" i="2"/>
  <c r="L234" i="2" l="1"/>
  <c r="N235" i="2" l="1"/>
  <c r="K235" i="2" l="1"/>
  <c r="J235" i="2"/>
  <c r="L235" i="2" l="1"/>
  <c r="N236" i="2" s="1"/>
  <c r="K236" i="2" l="1"/>
  <c r="J236" i="2"/>
  <c r="L236" i="2" l="1"/>
  <c r="N237" i="2" s="1"/>
  <c r="K237" i="2" s="1"/>
  <c r="J237" i="2" l="1"/>
  <c r="L237" i="2" s="1"/>
  <c r="N238" i="2" s="1"/>
  <c r="J238" i="2" s="1"/>
  <c r="K238" i="2" l="1"/>
  <c r="L238" i="2" s="1"/>
  <c r="N239" i="2" s="1"/>
  <c r="J239" i="2" s="1"/>
  <c r="K239" i="2" l="1"/>
  <c r="L239" i="2" s="1"/>
  <c r="N240" i="2" s="1"/>
  <c r="K240" i="2" s="1"/>
  <c r="J240" i="2" l="1"/>
  <c r="L240" i="2" s="1"/>
  <c r="N241" i="2" s="1"/>
  <c r="J241" i="2" s="1"/>
  <c r="K241" i="2" l="1"/>
  <c r="L241" i="2" s="1"/>
  <c r="N242" i="2" s="1"/>
  <c r="K242" i="2" l="1"/>
  <c r="J242" i="2"/>
  <c r="L242" i="2" l="1"/>
  <c r="N243" i="2" s="1"/>
  <c r="E34" i="7" s="1"/>
  <c r="J243" i="2" l="1"/>
  <c r="K243" i="2"/>
  <c r="C34" i="7" s="1"/>
  <c r="B34" i="7"/>
  <c r="P34" i="7" l="1"/>
  <c r="R34" i="7"/>
  <c r="L243" i="2"/>
  <c r="Q34" i="7"/>
  <c r="V34" i="7" s="1"/>
  <c r="S34" i="7"/>
  <c r="G34" i="7"/>
  <c r="D34" i="7"/>
  <c r="N244" i="2"/>
  <c r="J244" i="2" l="1"/>
  <c r="K244" i="2"/>
  <c r="L244" i="2" l="1"/>
  <c r="N245" i="2" s="1"/>
  <c r="K245" i="2" l="1"/>
  <c r="J245" i="2"/>
  <c r="L245" i="2" l="1"/>
  <c r="N246" i="2" l="1"/>
  <c r="J246" i="2" l="1"/>
  <c r="K246" i="2"/>
  <c r="L246" i="2" l="1"/>
  <c r="N247" i="2" l="1"/>
  <c r="K247" i="2" l="1"/>
  <c r="J247" i="2"/>
  <c r="L247" i="2" l="1"/>
  <c r="N248" i="2" l="1"/>
  <c r="K248" i="2" l="1"/>
  <c r="J248" i="2"/>
  <c r="L248" i="2" l="1"/>
  <c r="N249" i="2" l="1"/>
  <c r="J249" i="2" l="1"/>
  <c r="K249" i="2"/>
  <c r="L249" i="2" l="1"/>
  <c r="N250" i="2" l="1"/>
  <c r="K250" i="2" l="1"/>
  <c r="J250" i="2"/>
  <c r="L250" i="2" l="1"/>
  <c r="N251" i="2" s="1"/>
  <c r="K251" i="2" s="1"/>
  <c r="J251" i="2" l="1"/>
  <c r="L251" i="2" s="1"/>
  <c r="N252" i="2" s="1"/>
  <c r="J252" i="2" s="1"/>
  <c r="K252" i="2" l="1"/>
  <c r="L252" i="2" s="1"/>
  <c r="N253" i="2" s="1"/>
  <c r="J253" i="2" s="1"/>
  <c r="K253" i="2" l="1"/>
  <c r="L253" i="2" s="1"/>
  <c r="N254" i="2" s="1"/>
  <c r="J254" i="2" l="1"/>
  <c r="K254" i="2"/>
  <c r="L254" i="2" l="1"/>
  <c r="N255" i="2" s="1"/>
  <c r="K255" i="2" l="1"/>
  <c r="C35" i="7" s="1"/>
  <c r="E35" i="7"/>
  <c r="J255" i="2"/>
  <c r="L255" i="2" l="1"/>
  <c r="B35" i="7"/>
  <c r="P35" i="7" l="1"/>
  <c r="R35" i="7"/>
  <c r="G35" i="7"/>
  <c r="Q35" i="7"/>
  <c r="V35" i="7" s="1"/>
  <c r="S35" i="7"/>
  <c r="D35" i="7"/>
  <c r="N256" i="2"/>
  <c r="J256" i="2" l="1"/>
  <c r="K256" i="2"/>
  <c r="L256" i="2" l="1"/>
  <c r="N257" i="2" s="1"/>
  <c r="J257" i="2" l="1"/>
  <c r="K257" i="2"/>
  <c r="L257" i="2" l="1"/>
  <c r="N258" i="2" s="1"/>
  <c r="J258" i="2" s="1"/>
  <c r="K258" i="2" l="1"/>
  <c r="L258" i="2" s="1"/>
  <c r="N259" i="2" s="1"/>
  <c r="K259" i="2" s="1"/>
  <c r="J259" i="2" l="1"/>
  <c r="L259" i="2" s="1"/>
  <c r="N260" i="2" l="1"/>
  <c r="J260" i="2" l="1"/>
  <c r="K260" i="2"/>
  <c r="L260" i="2" l="1"/>
  <c r="N261" i="2" l="1"/>
  <c r="K261" i="2" l="1"/>
  <c r="J261" i="2"/>
  <c r="L261" i="2" l="1"/>
  <c r="N262" i="2" l="1"/>
  <c r="J262" i="2" l="1"/>
  <c r="K262" i="2"/>
  <c r="L262" i="2" l="1"/>
  <c r="N263" i="2" s="1"/>
  <c r="K263" i="2" s="1"/>
  <c r="J263" i="2" l="1"/>
  <c r="L263" i="2" s="1"/>
  <c r="N264" i="2" s="1"/>
  <c r="J264" i="2" s="1"/>
  <c r="K264" i="2" l="1"/>
  <c r="L264" i="2" s="1"/>
  <c r="N265" i="2" s="1"/>
  <c r="K265" i="2" l="1"/>
  <c r="J265" i="2"/>
  <c r="L265" i="2" l="1"/>
  <c r="N266" i="2" s="1"/>
  <c r="K266" i="2" s="1"/>
  <c r="J266" i="2" l="1"/>
  <c r="L266" i="2" s="1"/>
  <c r="N267" i="2" s="1"/>
  <c r="K267" i="2" s="1"/>
  <c r="C36" i="7" s="1"/>
  <c r="J267" i="2" l="1"/>
  <c r="L267" i="2" s="1"/>
  <c r="E36" i="7"/>
  <c r="B36" i="7"/>
  <c r="P36" i="7" l="1"/>
  <c r="R36" i="7"/>
  <c r="S36" i="7" s="1"/>
  <c r="Q36" i="7"/>
  <c r="V36" i="7" s="1"/>
  <c r="G36" i="7"/>
  <c r="D36" i="7"/>
  <c r="N268" i="2"/>
  <c r="K268" i="2" l="1"/>
  <c r="J268" i="2"/>
  <c r="L268" i="2" l="1"/>
  <c r="N269" i="2" s="1"/>
  <c r="K269" i="2" s="1"/>
  <c r="J269" i="2" l="1"/>
  <c r="L269" i="2" s="1"/>
  <c r="N270" i="2" s="1"/>
  <c r="K270" i="2" s="1"/>
  <c r="J270" i="2" l="1"/>
  <c r="L270" i="2" s="1"/>
  <c r="N271" i="2" s="1"/>
  <c r="K271" i="2" s="1"/>
  <c r="J271" i="2" l="1"/>
  <c r="L271" i="2" s="1"/>
  <c r="N272" i="2" s="1"/>
  <c r="K272" i="2" s="1"/>
  <c r="J272" i="2" l="1"/>
  <c r="L272" i="2" s="1"/>
  <c r="N273" i="2" s="1"/>
  <c r="J273" i="2" l="1"/>
  <c r="K273" i="2"/>
  <c r="L273" i="2" l="1"/>
  <c r="N274" i="2" s="1"/>
  <c r="K274" i="2" l="1"/>
  <c r="J274" i="2"/>
  <c r="L274" i="2" l="1"/>
  <c r="N275" i="2" l="1"/>
  <c r="J275" i="2" l="1"/>
  <c r="K275" i="2"/>
  <c r="L275" i="2" l="1"/>
  <c r="N276" i="2" l="1"/>
  <c r="K276" i="2" l="1"/>
  <c r="J276" i="2"/>
  <c r="L276" i="2" l="1"/>
  <c r="N277" i="2" l="1"/>
  <c r="J277" i="2" l="1"/>
  <c r="K277" i="2"/>
  <c r="L277" i="2" l="1"/>
  <c r="N278" i="2" l="1"/>
  <c r="J278" i="2" l="1"/>
  <c r="K278" i="2"/>
  <c r="L278" i="2" l="1"/>
  <c r="N279" i="2" l="1"/>
  <c r="E37" i="7" l="1"/>
  <c r="K279" i="2"/>
  <c r="C37" i="7" s="1"/>
  <c r="J279" i="2"/>
  <c r="L279" i="2" l="1"/>
  <c r="B37" i="7"/>
  <c r="P37" i="7" l="1"/>
  <c r="R37" i="7"/>
  <c r="S37" i="7" s="1"/>
  <c r="Q37" i="7"/>
  <c r="V37" i="7" s="1"/>
  <c r="G37" i="7"/>
  <c r="D37" i="7"/>
  <c r="N280" i="2"/>
  <c r="J280" i="2" l="1"/>
  <c r="K280" i="2"/>
  <c r="L280" i="2" l="1"/>
  <c r="N281" i="2" s="1"/>
  <c r="K281" i="2" l="1"/>
  <c r="J281" i="2"/>
  <c r="L281" i="2" l="1"/>
  <c r="N282" i="2" s="1"/>
  <c r="J282" i="2" s="1"/>
  <c r="K282" i="2" l="1"/>
  <c r="L282" i="2" s="1"/>
  <c r="N283" i="2" l="1"/>
  <c r="K283" i="2" l="1"/>
  <c r="J283" i="2"/>
  <c r="L283" i="2" l="1"/>
  <c r="N284" i="2" l="1"/>
  <c r="K284" i="2" l="1"/>
  <c r="J284" i="2"/>
  <c r="L284" i="2" l="1"/>
  <c r="N285" i="2" l="1"/>
  <c r="K285" i="2" l="1"/>
  <c r="J285" i="2"/>
  <c r="L285" i="2" l="1"/>
  <c r="N286" i="2" l="1"/>
  <c r="J286" i="2" l="1"/>
  <c r="K286" i="2"/>
  <c r="L286" i="2" l="1"/>
  <c r="N287" i="2" l="1"/>
  <c r="J287" i="2" l="1"/>
  <c r="K287" i="2"/>
  <c r="L287" i="2" l="1"/>
  <c r="N288" i="2" s="1"/>
  <c r="K288" i="2" s="1"/>
  <c r="J288" i="2" l="1"/>
  <c r="L288" i="2" s="1"/>
  <c r="N289" i="2" s="1"/>
  <c r="K289" i="2" s="1"/>
  <c r="J289" i="2" l="1"/>
  <c r="L289" i="2" s="1"/>
  <c r="N290" i="2" s="1"/>
  <c r="J290" i="2" l="1"/>
  <c r="K290" i="2"/>
  <c r="L290" i="2" l="1"/>
  <c r="N291" i="2" s="1"/>
  <c r="E38" i="7" l="1"/>
  <c r="J291" i="2"/>
  <c r="K291" i="2"/>
  <c r="C38" i="7" s="1"/>
  <c r="L291" i="2" l="1"/>
  <c r="B38" i="7"/>
  <c r="P38" i="7" l="1"/>
  <c r="R38" i="7"/>
  <c r="S38" i="7" s="1"/>
  <c r="Q38" i="7"/>
  <c r="V38" i="7" s="1"/>
  <c r="G38" i="7"/>
  <c r="D38" i="7"/>
  <c r="N292" i="2"/>
  <c r="J292" i="2" l="1"/>
  <c r="K292" i="2"/>
  <c r="L292" i="2" l="1"/>
  <c r="N293" i="2" l="1"/>
  <c r="J293" i="2" l="1"/>
  <c r="K293" i="2"/>
  <c r="L293" i="2" l="1"/>
  <c r="N294" i="2" l="1"/>
  <c r="K294" i="2" l="1"/>
  <c r="J294" i="2"/>
  <c r="L294" i="2" l="1"/>
  <c r="N295" i="2" l="1"/>
  <c r="J295" i="2" l="1"/>
  <c r="K295" i="2"/>
  <c r="L295" i="2" l="1"/>
  <c r="N296" i="2" l="1"/>
  <c r="J296" i="2" l="1"/>
  <c r="K296" i="2"/>
  <c r="L296" i="2" l="1"/>
  <c r="N297" i="2" l="1"/>
  <c r="J297" i="2" l="1"/>
  <c r="K297" i="2"/>
  <c r="L297" i="2" l="1"/>
  <c r="N298" i="2" s="1"/>
  <c r="J298" i="2" s="1"/>
  <c r="K298" i="2" l="1"/>
  <c r="L298" i="2" s="1"/>
  <c r="N299" i="2" l="1"/>
  <c r="J299" i="2" l="1"/>
  <c r="K299" i="2"/>
  <c r="L299" i="2" l="1"/>
  <c r="N300" i="2" l="1"/>
  <c r="K300" i="2" l="1"/>
  <c r="J300" i="2"/>
  <c r="L300" i="2" l="1"/>
  <c r="N301" i="2" l="1"/>
  <c r="K301" i="2" l="1"/>
  <c r="J301" i="2"/>
  <c r="L301" i="2" l="1"/>
  <c r="N302" i="2" l="1"/>
  <c r="K302" i="2" l="1"/>
  <c r="J302" i="2"/>
  <c r="L302" i="2" l="1"/>
  <c r="N303" i="2" l="1"/>
  <c r="J303" i="2" l="1"/>
  <c r="K303" i="2"/>
  <c r="C39" i="7" s="1"/>
  <c r="E39" i="7"/>
  <c r="L303" i="2" l="1"/>
  <c r="B39" i="7"/>
  <c r="P39" i="7" l="1"/>
  <c r="Q39" i="7" s="1"/>
  <c r="V39" i="7" s="1"/>
  <c r="R39" i="7"/>
  <c r="S39" i="7" s="1"/>
  <c r="G39" i="7"/>
  <c r="D39" i="7"/>
  <c r="N304" i="2"/>
  <c r="J304" i="2" l="1"/>
  <c r="K304" i="2"/>
  <c r="L304" i="2" l="1"/>
  <c r="N305" i="2" l="1"/>
  <c r="J305" i="2" l="1"/>
  <c r="K305" i="2"/>
  <c r="L305" i="2" l="1"/>
  <c r="N306" i="2" l="1"/>
  <c r="J306" i="2" l="1"/>
  <c r="K306" i="2"/>
  <c r="L306" i="2" l="1"/>
  <c r="N307" i="2" l="1"/>
  <c r="J307" i="2" l="1"/>
  <c r="K307" i="2"/>
  <c r="L307" i="2" l="1"/>
  <c r="N308" i="2" l="1"/>
  <c r="K308" i="2" l="1"/>
  <c r="J308" i="2"/>
  <c r="L308" i="2" l="1"/>
  <c r="N309" i="2" l="1"/>
  <c r="K309" i="2" l="1"/>
  <c r="J309" i="2"/>
  <c r="L309" i="2" l="1"/>
  <c r="N310" i="2" l="1"/>
  <c r="J310" i="2" l="1"/>
  <c r="K310" i="2"/>
  <c r="L310" i="2" l="1"/>
  <c r="N311" i="2" l="1"/>
  <c r="K311" i="2" l="1"/>
  <c r="J311" i="2"/>
  <c r="L311" i="2" l="1"/>
  <c r="N312" i="2" l="1"/>
  <c r="J312" i="2" l="1"/>
  <c r="K312" i="2"/>
  <c r="L312" i="2" l="1"/>
  <c r="N313" i="2" l="1"/>
  <c r="K313" i="2" l="1"/>
  <c r="J313" i="2"/>
  <c r="L313" i="2" l="1"/>
  <c r="N314" i="2" l="1"/>
  <c r="K314" i="2" l="1"/>
  <c r="J314" i="2"/>
  <c r="L314" i="2" l="1"/>
  <c r="N315" i="2" s="1"/>
  <c r="J315" i="2" s="1"/>
  <c r="K315" i="2" l="1"/>
  <c r="C40" i="7" s="1"/>
  <c r="E40" i="7"/>
  <c r="L315" i="2"/>
  <c r="B40" i="7"/>
  <c r="P40" i="7" l="1"/>
  <c r="Q40" i="7" s="1"/>
  <c r="V40" i="7" s="1"/>
  <c r="R40" i="7"/>
  <c r="G40" i="7"/>
  <c r="S40" i="7"/>
  <c r="D40" i="7"/>
  <c r="N316" i="2"/>
  <c r="J316" i="2" l="1"/>
  <c r="K316" i="2"/>
  <c r="L316" i="2" l="1"/>
  <c r="N317" i="2" s="1"/>
  <c r="J317" i="2" s="1"/>
  <c r="K317" i="2" l="1"/>
  <c r="L317" i="2"/>
  <c r="N318" i="2" s="1"/>
  <c r="J318" i="2" l="1"/>
  <c r="K318" i="2"/>
  <c r="L318" i="2" l="1"/>
  <c r="N319" i="2" s="1"/>
  <c r="J319" i="2" l="1"/>
  <c r="K319" i="2"/>
  <c r="L319" i="2" l="1"/>
  <c r="N320" i="2" s="1"/>
  <c r="J320" i="2" l="1"/>
  <c r="K320" i="2"/>
  <c r="L320" i="2" l="1"/>
  <c r="N321" i="2" s="1"/>
  <c r="K321" i="2" l="1"/>
  <c r="J321" i="2"/>
  <c r="L321" i="2" s="1"/>
  <c r="N322" i="2" s="1"/>
  <c r="K322" i="2" l="1"/>
  <c r="J322" i="2"/>
  <c r="L322" i="2" s="1"/>
  <c r="N323" i="2" s="1"/>
  <c r="K323" i="2" l="1"/>
  <c r="J323" i="2"/>
  <c r="L323" i="2" s="1"/>
  <c r="N324" i="2" s="1"/>
  <c r="J324" i="2" l="1"/>
  <c r="K324" i="2"/>
  <c r="L324" i="2" l="1"/>
  <c r="N325" i="2" s="1"/>
  <c r="K325" i="2" l="1"/>
  <c r="J325" i="2"/>
  <c r="L325" i="2" l="1"/>
  <c r="N326" i="2" s="1"/>
  <c r="J326" i="2" s="1"/>
  <c r="K326" i="2" l="1"/>
  <c r="L326" i="2"/>
  <c r="N327" i="2" s="1"/>
  <c r="K327" i="2" s="1"/>
  <c r="C41" i="7" s="1"/>
  <c r="J327" i="2" l="1"/>
  <c r="L327" i="2" s="1"/>
  <c r="E41" i="7"/>
  <c r="B41" i="7"/>
  <c r="R41" i="7" l="1"/>
  <c r="P41" i="7"/>
  <c r="Q41" i="7" s="1"/>
  <c r="V41" i="7" s="1"/>
  <c r="S41" i="7"/>
  <c r="G41" i="7"/>
  <c r="D41" i="7"/>
  <c r="N328" i="2"/>
  <c r="K328" i="2" l="1"/>
  <c r="J328" i="2"/>
  <c r="L328" i="2" s="1"/>
  <c r="N329" i="2" s="1"/>
  <c r="K329" i="2" l="1"/>
  <c r="J329" i="2"/>
  <c r="L329" i="2" l="1"/>
  <c r="N330" i="2" s="1"/>
  <c r="J330" i="2" s="1"/>
  <c r="K330" i="2" l="1"/>
  <c r="L330" i="2" s="1"/>
  <c r="N331" i="2" s="1"/>
  <c r="K331" i="2" l="1"/>
  <c r="J331" i="2"/>
  <c r="L331" i="2" s="1"/>
  <c r="N332" i="2" s="1"/>
  <c r="K332" i="2" s="1"/>
  <c r="J332" i="2" l="1"/>
  <c r="L332" i="2" s="1"/>
  <c r="N333" i="2" s="1"/>
  <c r="K333" i="2" l="1"/>
  <c r="J333" i="2"/>
  <c r="L333" i="2" s="1"/>
  <c r="N334" i="2" s="1"/>
  <c r="K334" i="2" s="1"/>
  <c r="J334" i="2" l="1"/>
  <c r="L334" i="2" s="1"/>
  <c r="N335" i="2" s="1"/>
  <c r="J335" i="2" s="1"/>
  <c r="K335" i="2" l="1"/>
  <c r="L335" i="2" s="1"/>
  <c r="N336" i="2" s="1"/>
  <c r="J336" i="2" l="1"/>
  <c r="K336" i="2"/>
  <c r="L336" i="2" l="1"/>
  <c r="N337" i="2" s="1"/>
  <c r="K337" i="2" s="1"/>
  <c r="J337" i="2"/>
  <c r="L337" i="2" s="1"/>
  <c r="N338" i="2" s="1"/>
  <c r="J338" i="2" s="1"/>
  <c r="K338" i="2" l="1"/>
  <c r="L338" i="2" s="1"/>
  <c r="N339" i="2" s="1"/>
  <c r="K339" i="2" s="1"/>
  <c r="C42" i="7" s="1"/>
  <c r="J339" i="2"/>
  <c r="E42" i="7" l="1"/>
  <c r="L339" i="2"/>
  <c r="B42" i="7"/>
  <c r="R42" i="7" l="1"/>
  <c r="P42" i="7"/>
  <c r="Q42" i="7" s="1"/>
  <c r="V42" i="7" s="1"/>
  <c r="G42" i="7"/>
  <c r="S42" i="7"/>
  <c r="D42" i="7"/>
  <c r="N340" i="2"/>
  <c r="J340" i="2" l="1"/>
  <c r="K340" i="2"/>
  <c r="L340" i="2" l="1"/>
  <c r="N341" i="2" s="1"/>
  <c r="K341" i="2" l="1"/>
  <c r="J341" i="2"/>
  <c r="L341" i="2" l="1"/>
  <c r="N342" i="2" s="1"/>
  <c r="J342" i="2" s="1"/>
  <c r="K342" i="2" l="1"/>
  <c r="L342" i="2" s="1"/>
  <c r="N343" i="2" s="1"/>
  <c r="K343" i="2" l="1"/>
  <c r="J343" i="2"/>
  <c r="L343" i="2" l="1"/>
  <c r="N344" i="2" s="1"/>
  <c r="J344" i="2" s="1"/>
  <c r="K344" i="2" l="1"/>
  <c r="L344" i="2"/>
  <c r="N345" i="2" s="1"/>
  <c r="J345" i="2" s="1"/>
  <c r="K345" i="2" l="1"/>
  <c r="L345" i="2" s="1"/>
  <c r="N346" i="2" s="1"/>
  <c r="K346" i="2" l="1"/>
  <c r="J346" i="2"/>
  <c r="L346" i="2" s="1"/>
  <c r="N347" i="2" s="1"/>
  <c r="J347" i="2" s="1"/>
  <c r="K347" i="2" l="1"/>
  <c r="L347" i="2" s="1"/>
  <c r="N348" i="2" s="1"/>
  <c r="K348" i="2" s="1"/>
  <c r="J348" i="2" l="1"/>
  <c r="L348" i="2" s="1"/>
  <c r="N349" i="2" s="1"/>
  <c r="J349" i="2" s="1"/>
  <c r="K349" i="2" l="1"/>
  <c r="L349" i="2" s="1"/>
  <c r="N350" i="2" s="1"/>
  <c r="K350" i="2" l="1"/>
  <c r="J350" i="2"/>
  <c r="L350" i="2" l="1"/>
  <c r="N351" i="2" s="1"/>
  <c r="E43" i="7" s="1"/>
  <c r="K351" i="2" l="1"/>
  <c r="C43" i="7" s="1"/>
  <c r="J351" i="2"/>
  <c r="B43" i="7"/>
  <c r="R43" i="7" l="1"/>
  <c r="P43" i="7"/>
  <c r="Q43" i="7" s="1"/>
  <c r="V43" i="7" s="1"/>
  <c r="L351" i="2"/>
  <c r="S43" i="7"/>
  <c r="G43" i="7"/>
  <c r="D43" i="7"/>
  <c r="N352" i="2"/>
  <c r="J352" i="2" l="1"/>
  <c r="K352" i="2"/>
  <c r="L352" i="2" l="1"/>
  <c r="N353" i="2" s="1"/>
  <c r="K353" i="2" s="1"/>
  <c r="J353" i="2" l="1"/>
  <c r="L353" i="2" s="1"/>
  <c r="N354" i="2" s="1"/>
  <c r="J354" i="2" l="1"/>
  <c r="K354" i="2"/>
  <c r="L354" i="2" l="1"/>
  <c r="N355" i="2" s="1"/>
  <c r="K355" i="2" s="1"/>
  <c r="J355" i="2" l="1"/>
  <c r="L355" i="2" s="1"/>
  <c r="N356" i="2" s="1"/>
  <c r="J356" i="2" s="1"/>
  <c r="K356" i="2" l="1"/>
  <c r="L356" i="2"/>
  <c r="N357" i="2" s="1"/>
  <c r="K357" i="2" s="1"/>
  <c r="J357" i="2" l="1"/>
  <c r="L357" i="2" s="1"/>
  <c r="N358" i="2" s="1"/>
  <c r="K358" i="2" l="1"/>
  <c r="J358" i="2"/>
  <c r="L358" i="2" l="1"/>
  <c r="N359" i="2" s="1"/>
  <c r="J359" i="2" s="1"/>
  <c r="K359" i="2" l="1"/>
  <c r="L359" i="2" s="1"/>
  <c r="N360" i="2" s="1"/>
  <c r="J360" i="2" l="1"/>
  <c r="K360" i="2"/>
  <c r="L360" i="2" l="1"/>
  <c r="N361" i="2" s="1"/>
  <c r="K361" i="2" s="1"/>
  <c r="J361" i="2" l="1"/>
  <c r="L361" i="2" s="1"/>
  <c r="N362" i="2" s="1"/>
  <c r="K362" i="2" s="1"/>
  <c r="J362" i="2" l="1"/>
  <c r="L362" i="2" s="1"/>
  <c r="N363" i="2" s="1"/>
  <c r="K363" i="2" s="1"/>
  <c r="K364" i="2"/>
  <c r="C44" i="7"/>
  <c r="E44" i="7" l="1"/>
  <c r="J363" i="2"/>
  <c r="L363" i="2" l="1"/>
  <c r="B44" i="7"/>
  <c r="J364" i="2"/>
  <c r="P44" i="7" l="1"/>
  <c r="R44" i="7"/>
  <c r="S44" i="7" s="1"/>
  <c r="G44" i="7"/>
  <c r="Q44" i="7"/>
  <c r="V44" i="7" s="1"/>
  <c r="D44" i="7"/>
  <c r="L36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 McCue</author>
  </authors>
  <commentList>
    <comment ref="A6" authorId="0" shapeId="0" xr:uid="{FC903A18-78B7-4644-83AA-EC07D7C5B306}">
      <text>
        <r>
          <rPr>
            <b/>
            <sz val="9"/>
            <color indexed="81"/>
            <rFont val="Tahoma"/>
            <family val="2"/>
          </rPr>
          <t>Enter the entire down payment here. 
If using down payment assistance, indicate the amount of assistance in the next cell</t>
        </r>
      </text>
    </comment>
    <comment ref="A7" authorId="0" shapeId="0" xr:uid="{8B1E2014-E3A6-48F1-8CD5-5C1BE4B98203}">
      <text>
        <r>
          <rPr>
            <b/>
            <sz val="9"/>
            <color indexed="81"/>
            <rFont val="Tahoma"/>
            <family val="2"/>
          </rPr>
          <t>Amount of Down Payment Allocated as Assistance</t>
        </r>
      </text>
    </comment>
    <comment ref="A8" authorId="0" shapeId="0" xr:uid="{247539F1-145F-46C3-A3A0-BA89F6DD241B}">
      <text>
        <r>
          <rPr>
            <b/>
            <sz val="9"/>
            <color indexed="81"/>
            <rFont val="Tahoma"/>
            <family val="2"/>
          </rPr>
          <t>Estimated closing costs by percentage of purchase price</t>
        </r>
      </text>
    </comment>
    <comment ref="A9" authorId="0" shapeId="0" xr:uid="{E13436C0-433D-4469-A68D-DD3C02C384DE}">
      <text>
        <r>
          <rPr>
            <b/>
            <sz val="9"/>
            <color indexed="81"/>
            <rFont val="Tahoma"/>
            <family val="2"/>
          </rPr>
          <t>Add estimated closing costs here if costs are added to loan amount, otherwise leave at 0
You can estimate closing costs by first estimating the closing cost percentage and then taking the closing cost from the mortgage outputs and applying that to the this cell</t>
        </r>
      </text>
    </comment>
    <comment ref="D10" authorId="0" shapeId="0" xr:uid="{ED9C8CC7-C84C-4ED5-99F8-B74F8CDE53D9}">
      <text>
        <r>
          <rPr>
            <b/>
            <sz val="9"/>
            <color indexed="81"/>
            <rFont val="Tahoma"/>
            <family val="2"/>
          </rPr>
          <t>Includes all primary and secondary costs of ownership</t>
        </r>
      </text>
    </comment>
    <comment ref="D11" authorId="0" shapeId="0" xr:uid="{8F90DB32-843D-4585-ABB3-38AFC31B8114}">
      <text>
        <r>
          <rPr>
            <b/>
            <sz val="9"/>
            <color indexed="81"/>
            <rFont val="Tahoma"/>
            <family val="2"/>
          </rPr>
          <t>Total out of pocket cost to be incurred by the buyer at time of sale</t>
        </r>
      </text>
    </comment>
    <comment ref="D13" authorId="0" shapeId="0" xr:uid="{D5544CA1-2F62-40E5-B3AB-D0EC5D5D3042}">
      <text>
        <r>
          <rPr>
            <b/>
            <sz val="9"/>
            <color indexed="81"/>
            <rFont val="Tahoma"/>
            <family val="2"/>
          </rPr>
          <t>See "Potential Profit Loss" tab for savings beyond 10 years</t>
        </r>
      </text>
    </comment>
    <comment ref="A22" authorId="0" shapeId="0" xr:uid="{3459F55B-2CAA-41EF-A18B-608FA439A827}">
      <text>
        <r>
          <rPr>
            <b/>
            <sz val="9"/>
            <color indexed="81"/>
            <rFont val="Tahoma"/>
            <family val="2"/>
          </rPr>
          <t>Average Appreciation is 3-5%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<sst xmlns="http://schemas.openxmlformats.org/spreadsheetml/2006/main" count="95" uniqueCount="72">
  <si>
    <t>Down Payment Assistance</t>
  </si>
  <si>
    <t>Purchase Price</t>
  </si>
  <si>
    <t>Closing Cost Percentage</t>
  </si>
  <si>
    <t>Closing Cost ($)</t>
  </si>
  <si>
    <t>Loan Amount</t>
  </si>
  <si>
    <t>Annual Interest Rate</t>
  </si>
  <si>
    <t>Number of Payments per Year</t>
  </si>
  <si>
    <t>Payment per Period</t>
  </si>
  <si>
    <t>Sum of Payments</t>
  </si>
  <si>
    <t>Life of Loan (in years)</t>
  </si>
  <si>
    <t>Total Number of Payments</t>
  </si>
  <si>
    <t>Payment No.</t>
  </si>
  <si>
    <t>Payment Amount</t>
  </si>
  <si>
    <t>Interest</t>
  </si>
  <si>
    <t>Principal</t>
  </si>
  <si>
    <t>Extra Payment</t>
  </si>
  <si>
    <t>Loan</t>
  </si>
  <si>
    <t>Totals:</t>
  </si>
  <si>
    <t>Down Payment</t>
  </si>
  <si>
    <t>Interest Cost</t>
  </si>
  <si>
    <t>Mortgage Inputs</t>
  </si>
  <si>
    <t>Cost of Ownership Outputs</t>
  </si>
  <si>
    <t>Total Cost Per Month</t>
  </si>
  <si>
    <t>Electricity (Monthly)</t>
  </si>
  <si>
    <t>Gas (Monthly)</t>
  </si>
  <si>
    <t>Water (Monthly)</t>
  </si>
  <si>
    <t>Garbage (Monthly)</t>
  </si>
  <si>
    <t>Snow Removal (Monthly)</t>
  </si>
  <si>
    <t>Internet (Monthly)</t>
  </si>
  <si>
    <t>Home Insurance (Annual)</t>
  </si>
  <si>
    <t>Property Taxes (Annual)</t>
  </si>
  <si>
    <t>Total Payments</t>
  </si>
  <si>
    <t>Interest Paid</t>
  </si>
  <si>
    <t>Current Rent</t>
  </si>
  <si>
    <t>Secondary Costs</t>
  </si>
  <si>
    <t>Secondary Costs Of Ownership</t>
  </si>
  <si>
    <t>Primary Costs of Ownership</t>
  </si>
  <si>
    <t>Primary Costs of Renting</t>
  </si>
  <si>
    <t>Secondary Costs of Renting</t>
  </si>
  <si>
    <t>Rent Insurance (Monthly)</t>
  </si>
  <si>
    <t>Average Yearly Appreciation (%)</t>
  </si>
  <si>
    <t>Purchase Price ($)</t>
  </si>
  <si>
    <t>Loan Amount ($)</t>
  </si>
  <si>
    <t>Down Payment ($)</t>
  </si>
  <si>
    <t>Projected Sale Price ($)</t>
  </si>
  <si>
    <t>Breakeven Sale Price ($)</t>
  </si>
  <si>
    <t>Remaining Loan Value</t>
  </si>
  <si>
    <t>Average Total Cost</t>
  </si>
  <si>
    <t>Total Purchase Price ($)</t>
  </si>
  <si>
    <t>Out of Pocket Cost at Closing</t>
  </si>
  <si>
    <t>Out of Pocket Cost at Closing ($)</t>
  </si>
  <si>
    <t>Total Profit at Sale ($)</t>
  </si>
  <si>
    <t>Year</t>
  </si>
  <si>
    <t>Secondary Costs (Own)</t>
  </si>
  <si>
    <t>Ownership</t>
  </si>
  <si>
    <t>Renting</t>
  </si>
  <si>
    <t>Breakeven Sale Price (No Sec Cost)</t>
  </si>
  <si>
    <t>Total Profit at Sale (No Sec Cost)</t>
  </si>
  <si>
    <t>Home Value Appreciation</t>
  </si>
  <si>
    <t>Sale Analysis</t>
  </si>
  <si>
    <t>Total Savings</t>
  </si>
  <si>
    <t>Savings of Ownership Over Renting</t>
  </si>
  <si>
    <t>Sale of Home After x Years</t>
  </si>
  <si>
    <t>Utilities (Monthly)</t>
  </si>
  <si>
    <t>Secondary Cost Of Ownership Inputs</t>
  </si>
  <si>
    <t>Primary Costs of Renting Input</t>
  </si>
  <si>
    <t xml:space="preserve">Secondary Costs of Renting Input </t>
  </si>
  <si>
    <t>Home Value Appreciation Input</t>
  </si>
  <si>
    <t>Payment Schedule</t>
  </si>
  <si>
    <t>Down Payment Assistance ($)</t>
  </si>
  <si>
    <t>Closing Cost (Added to Loan)</t>
  </si>
  <si>
    <t>Mortgage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</si>
</sst>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49">
    <xf numFmtId="0" fontId="0" fillId="0" borderId="0" xfId="0"/>
    <xf numFmtId="44" fontId="2" fillId="2" borderId="1" xfId="1" applyFont="1" applyFill="1" applyBorder="1"/>
    <xf numFmtId="44" fontId="3" fillId="3" borderId="2" xfId="3" applyNumberFormat="1"/>
    <xf numFmtId="44" fontId="2" fillId="2" borderId="1" xfId="2" applyNumberFormat="1"/>
    <xf numFmtId="0" fontId="3" fillId="3" borderId="2" xfId="3"/>
    <xf numFmtId="8" fontId="3" fillId="3" borderId="2" xfId="3" applyNumberFormat="1"/>
    <xf numFmtId="0" fontId="0" fillId="0" borderId="0" xfId="0" applyFont="1" applyFill="1" applyBorder="1"/>
    <xf numFmtId="0" fontId="4" fillId="0" borderId="3" xfId="0" applyFont="1" applyBorder="1"/>
    <xf numFmtId="0" fontId="0" fillId="0" borderId="3" xfId="0" applyBorder="1"/>
    <xf numFmtId="0" fontId="0" fillId="0" borderId="3" xfId="0" applyFont="1" applyFill="1" applyBorder="1"/>
    <xf numFmtId="44" fontId="2" fillId="2" borderId="3" xfId="2" applyNumberFormat="1" applyBorder="1" applyAlignment="1">
      <alignment horizontal="center"/>
    </xf>
    <xf numFmtId="0" fontId="0" fillId="0" borderId="3" xfId="0" applyFont="1" applyBorder="1"/>
    <xf numFmtId="0" fontId="3" fillId="3" borderId="3" xfId="3" applyBorder="1" applyAlignment="1">
      <alignment horizontal="center"/>
    </xf>
    <xf numFmtId="44" fontId="2" fillId="2" borderId="3" xfId="1" applyFont="1" applyFill="1" applyBorder="1" applyAlignment="1">
      <alignment horizontal="center"/>
    </xf>
    <xf numFmtId="0" fontId="2" fillId="2" borderId="3" xfId="2" applyBorder="1" applyAlignment="1">
      <alignment horizontal="center"/>
    </xf>
    <xf numFmtId="9" fontId="2" fillId="2" borderId="3" xfId="2" applyNumberFormat="1" applyBorder="1" applyAlignment="1">
      <alignment horizontal="center"/>
    </xf>
    <xf numFmtId="44" fontId="3" fillId="3" borderId="3" xfId="3" applyNumberFormat="1" applyBorder="1" applyAlignment="1">
      <alignment horizontal="center"/>
    </xf>
    <xf numFmtId="8" fontId="3" fillId="3" borderId="3" xfId="3" applyNumberFormat="1" applyBorder="1" applyAlignment="1">
      <alignment horizontal="center"/>
    </xf>
    <xf numFmtId="44" fontId="2" fillId="2" borderId="3" xfId="1" applyFont="1" applyFill="1" applyBorder="1"/>
    <xf numFmtId="0" fontId="0" fillId="4" borderId="3" xfId="0" applyFont="1" applyFill="1" applyBorder="1"/>
    <xf numFmtId="44" fontId="0" fillId="0" borderId="3" xfId="0" applyNumberFormat="1" applyBorder="1"/>
    <xf numFmtId="0" fontId="4" fillId="0" borderId="4" xfId="0" applyFont="1" applyBorder="1"/>
    <xf numFmtId="44" fontId="3" fillId="3" borderId="5" xfId="3" applyNumberFormat="1" applyBorder="1"/>
    <xf numFmtId="44" fontId="0" fillId="0" borderId="3" xfId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4" fontId="2" fillId="2" borderId="9" xfId="1" applyFont="1" applyFill="1" applyBorder="1"/>
    <xf numFmtId="0" fontId="4" fillId="0" borderId="3" xfId="0" applyFont="1" applyFill="1" applyBorder="1"/>
    <xf numFmtId="0" fontId="0" fillId="0" borderId="4" xfId="0" applyFont="1" applyBorder="1"/>
    <xf numFmtId="0" fontId="4" fillId="0" borderId="6" xfId="0" applyFont="1" applyBorder="1"/>
    <xf numFmtId="44" fontId="3" fillId="3" borderId="10" xfId="3" applyNumberFormat="1" applyBorder="1"/>
    <xf numFmtId="0" fontId="0" fillId="4" borderId="8" xfId="0" applyFill="1" applyBorder="1"/>
    <xf numFmtId="44" fontId="3" fillId="3" borderId="11" xfId="1" applyFont="1" applyFill="1" applyBorder="1"/>
    <xf numFmtId="44" fontId="3" fillId="3" borderId="3" xfId="3" applyNumberFormat="1" applyBorder="1"/>
    <xf numFmtId="0" fontId="4" fillId="0" borderId="8" xfId="0" applyFont="1" applyBorder="1"/>
    <xf numFmtId="44" fontId="3" fillId="3" borderId="11" xfId="3" applyNumberFormat="1" applyBorder="1"/>
    <xf numFmtId="44" fontId="3" fillId="3" borderId="12" xfId="3" applyNumberFormat="1" applyBorder="1"/>
    <xf numFmtId="0" fontId="4" fillId="0" borderId="7" xfId="0" applyFont="1" applyFill="1" applyBorder="1"/>
    <xf numFmtId="44" fontId="3" fillId="3" borderId="7" xfId="3" applyNumberFormat="1" applyBorder="1"/>
    <xf numFmtId="9" fontId="2" fillId="2" borderId="13" xfId="2" applyNumberFormat="1" applyBorder="1"/>
    <xf numFmtId="10" fontId="2" fillId="2" borderId="3" xfId="2" applyNumberFormat="1" applyBorder="1" applyAlignment="1">
      <alignment horizontal="center"/>
    </xf>
    <xf numFmtId="9" fontId="3" fillId="3" borderId="2" xfId="3" applyNumberFormat="1"/>
    <xf numFmtId="0" fontId="0" fillId="0" borderId="14" xfId="0" applyFont="1" applyFill="1" applyBorder="1"/>
    <xf numFmtId="0" fontId="4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4">
    <cellStyle name="Currency" xfId="1" builtinId="4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41BF-DF37-48DD-A746-038365A09939}">
  <sheetPr>
    <pageSetUpPr autoPageBreaks="0"/>
  </sheetPr>
  <dimension ref="A1:N364"/>
  <sheetViews>
    <sheetView tabSelected="1" zoomScaleNormal="100" workbookViewId="0">
      <selection activeCell="C17" sqref="C17"/>
    </sheetView>
  </sheetViews>
  <sheetFormatPr defaultRowHeight="15" x14ac:dyDescent="0.25"/>
  <cols>
    <col min="1" max="1" width="28.28515625" bestFit="1" customWidth="1"/>
    <col min="2" max="2" width="12.42578125" bestFit="1" customWidth="1"/>
    <col min="4" max="4" width="26.85546875" bestFit="1" customWidth="1"/>
    <col min="5" max="5" width="12.42578125" bestFit="1" customWidth="1"/>
    <col min="7" max="7" width="8.7109375" customWidth="1"/>
    <col min="9" max="9" width="12" bestFit="1" customWidth="1"/>
    <col min="10" max="10" width="16" bestFit="1" customWidth="1"/>
    <col min="11" max="12" width="12.140625" bestFit="1" customWidth="1"/>
    <col min="13" max="13" width="13.28515625" bestFit="1" customWidth="1"/>
    <col min="14" max="14" width="12.5703125" bestFit="1" customWidth="1"/>
  </cols>
  <sheetData>
    <row r="1" spans="1:14" x14ac:dyDescent="0.25">
      <c r="A1" s="45" t="s">
        <v>20</v>
      </c>
      <c r="B1" s="46"/>
      <c r="D1" s="45" t="s">
        <v>71</v>
      </c>
      <c r="E1" s="46"/>
      <c r="I1" s="47" t="s">
        <v>68</v>
      </c>
      <c r="J1" s="47"/>
      <c r="K1" s="47"/>
      <c r="L1" s="47"/>
      <c r="M1" s="47"/>
      <c r="N1" s="47"/>
    </row>
    <row r="2" spans="1:14" x14ac:dyDescent="0.25">
      <c r="A2" s="11" t="s">
        <v>1</v>
      </c>
      <c r="B2" s="13">
        <v>229000</v>
      </c>
      <c r="D2" s="9" t="s">
        <v>4</v>
      </c>
      <c r="E2" s="16">
        <f>(B2-B6)+B9</f>
        <v>214000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</row>
    <row r="3" spans="1:14" x14ac:dyDescent="0.25">
      <c r="A3" s="9" t="s">
        <v>9</v>
      </c>
      <c r="B3" s="14">
        <v>30</v>
      </c>
      <c r="D3" s="9" t="s">
        <v>3</v>
      </c>
      <c r="E3" s="16">
        <f>(B2*B8)</f>
        <v>11450</v>
      </c>
      <c r="I3" s="8">
        <v>0</v>
      </c>
      <c r="J3" s="23">
        <f t="shared" ref="J3:J66" si="0">IF($E$5&lt;N3+(N3*($B$5/$E$5)),$E$5,N3+(N3*($B$5/$E$5)))</f>
        <v>1046.4967517469458</v>
      </c>
      <c r="K3" s="20">
        <f t="shared" ref="K3:K66" si="1">N3*$B$5/$B$4</f>
        <v>749</v>
      </c>
      <c r="L3" s="20">
        <f>J3-K3</f>
        <v>297.49675174694585</v>
      </c>
      <c r="M3" s="8">
        <v>0</v>
      </c>
      <c r="N3" s="20">
        <f>E2</f>
        <v>214000</v>
      </c>
    </row>
    <row r="4" spans="1:14" x14ac:dyDescent="0.25">
      <c r="A4" s="11" t="s">
        <v>6</v>
      </c>
      <c r="B4" s="14">
        <v>12</v>
      </c>
      <c r="D4" s="9" t="s">
        <v>10</v>
      </c>
      <c r="E4" s="12">
        <f>B4*B3</f>
        <v>360</v>
      </c>
      <c r="I4" s="8">
        <v>1</v>
      </c>
      <c r="J4" s="23">
        <f t="shared" si="0"/>
        <v>1046.4967517469458</v>
      </c>
      <c r="K4" s="20">
        <f t="shared" si="1"/>
        <v>747.9587613688858</v>
      </c>
      <c r="L4" s="20">
        <f>J4-K4</f>
        <v>298.53799037806004</v>
      </c>
      <c r="M4" s="8">
        <v>0</v>
      </c>
      <c r="N4" s="20">
        <f>N3-L3-M3</f>
        <v>213702.50324825305</v>
      </c>
    </row>
    <row r="5" spans="1:14" x14ac:dyDescent="0.25">
      <c r="A5" s="11" t="s">
        <v>5</v>
      </c>
      <c r="B5" s="41">
        <v>4.2000000000000003E-2</v>
      </c>
      <c r="D5" s="19" t="s">
        <v>7</v>
      </c>
      <c r="E5" s="17">
        <f>-PMT(B5/B4,E4,E2,0)</f>
        <v>1046.4967517469458</v>
      </c>
      <c r="I5" s="8">
        <v>2</v>
      </c>
      <c r="J5" s="23">
        <f t="shared" si="0"/>
        <v>1046.4967517469458</v>
      </c>
      <c r="K5" s="20">
        <f t="shared" si="1"/>
        <v>746.91387840256255</v>
      </c>
      <c r="L5" s="20">
        <f t="shared" ref="L5:L10" si="2">J5-K5</f>
        <v>299.5828733443833</v>
      </c>
      <c r="M5" s="8">
        <v>0</v>
      </c>
      <c r="N5" s="20">
        <f t="shared" ref="N5:N10" si="3">N4-L4-M4</f>
        <v>213403.96525787498</v>
      </c>
    </row>
    <row r="6" spans="1:14" x14ac:dyDescent="0.25">
      <c r="A6" s="11" t="s">
        <v>18</v>
      </c>
      <c r="B6" s="10">
        <v>15000</v>
      </c>
      <c r="D6" s="9" t="s">
        <v>8</v>
      </c>
      <c r="E6" s="17">
        <f>E5*E4</f>
        <v>376738.8306289005</v>
      </c>
      <c r="I6" s="8">
        <v>3</v>
      </c>
      <c r="J6" s="23">
        <f t="shared" si="0"/>
        <v>1046.4967517469458</v>
      </c>
      <c r="K6" s="20">
        <f t="shared" si="1"/>
        <v>745.86533834585714</v>
      </c>
      <c r="L6" s="20">
        <f t="shared" si="2"/>
        <v>300.63141340108871</v>
      </c>
      <c r="M6" s="8">
        <v>0</v>
      </c>
      <c r="N6" s="20">
        <f>N5-L5-M5</f>
        <v>213104.38238453059</v>
      </c>
    </row>
    <row r="7" spans="1:14" x14ac:dyDescent="0.25">
      <c r="A7" s="43" t="s">
        <v>0</v>
      </c>
      <c r="B7" s="3">
        <v>10000</v>
      </c>
      <c r="D7" s="11" t="s">
        <v>19</v>
      </c>
      <c r="E7" s="17">
        <f>E6-E2</f>
        <v>162738.8306289005</v>
      </c>
      <c r="I7" s="8">
        <v>4</v>
      </c>
      <c r="J7" s="23">
        <f t="shared" si="0"/>
        <v>1046.4967517469458</v>
      </c>
      <c r="K7" s="20">
        <f t="shared" si="1"/>
        <v>744.81312839895327</v>
      </c>
      <c r="L7" s="20">
        <f t="shared" si="2"/>
        <v>301.68362334799258</v>
      </c>
      <c r="M7" s="8">
        <v>0</v>
      </c>
      <c r="N7" s="20">
        <f t="shared" si="3"/>
        <v>212803.75097112951</v>
      </c>
    </row>
    <row r="8" spans="1:14" x14ac:dyDescent="0.25">
      <c r="A8" s="11" t="s">
        <v>2</v>
      </c>
      <c r="B8" s="15">
        <v>0.05</v>
      </c>
      <c r="I8" s="8">
        <v>5</v>
      </c>
      <c r="J8" s="23">
        <f t="shared" si="0"/>
        <v>1046.4967517469458</v>
      </c>
      <c r="K8" s="20">
        <f t="shared" si="1"/>
        <v>743.7572357172354</v>
      </c>
      <c r="L8" s="20">
        <f t="shared" si="2"/>
        <v>302.73951602971044</v>
      </c>
      <c r="M8" s="8">
        <v>0</v>
      </c>
      <c r="N8" s="20">
        <f t="shared" si="3"/>
        <v>212502.06734778153</v>
      </c>
    </row>
    <row r="9" spans="1:14" x14ac:dyDescent="0.25">
      <c r="A9" s="9" t="s">
        <v>70</v>
      </c>
      <c r="B9" s="3">
        <v>0</v>
      </c>
      <c r="D9" s="24" t="s">
        <v>21</v>
      </c>
      <c r="E9" s="25"/>
      <c r="I9" s="8">
        <v>6</v>
      </c>
      <c r="J9" s="23">
        <f t="shared" si="0"/>
        <v>1046.4967517469458</v>
      </c>
      <c r="K9" s="20">
        <f t="shared" si="1"/>
        <v>742.69764741113147</v>
      </c>
      <c r="L9" s="20">
        <f t="shared" si="2"/>
        <v>303.79910433581438</v>
      </c>
      <c r="M9" s="8">
        <v>0</v>
      </c>
      <c r="N9" s="20">
        <f t="shared" si="3"/>
        <v>212199.32783175181</v>
      </c>
    </row>
    <row r="10" spans="1:14" x14ac:dyDescent="0.25">
      <c r="D10" s="32" t="s">
        <v>22</v>
      </c>
      <c r="E10" s="33">
        <f>SUM(E5,B12,B13,B14,B15,B16,B17+(B18/12)+(B19/12))</f>
        <v>1656.1634184136124</v>
      </c>
      <c r="I10" s="8">
        <v>7</v>
      </c>
      <c r="J10" s="23">
        <f t="shared" si="0"/>
        <v>1046.4967517469458</v>
      </c>
      <c r="K10" s="20">
        <f t="shared" si="1"/>
        <v>741.63435054595618</v>
      </c>
      <c r="L10" s="20">
        <f t="shared" si="2"/>
        <v>304.86240120098967</v>
      </c>
      <c r="M10" s="8">
        <v>0</v>
      </c>
      <c r="N10" s="20">
        <f t="shared" si="3"/>
        <v>211895.52872741601</v>
      </c>
    </row>
    <row r="11" spans="1:14" x14ac:dyDescent="0.25">
      <c r="A11" s="45" t="s">
        <v>64</v>
      </c>
      <c r="B11" s="46"/>
      <c r="D11" s="9" t="s">
        <v>49</v>
      </c>
      <c r="E11" s="2">
        <f>(B6+E3)-B7</f>
        <v>16450</v>
      </c>
      <c r="I11" s="8">
        <v>8</v>
      </c>
      <c r="J11" s="23">
        <f t="shared" si="0"/>
        <v>1046.4967517469458</v>
      </c>
      <c r="K11" s="20">
        <f t="shared" si="1"/>
        <v>740.56733214175256</v>
      </c>
      <c r="L11" s="20">
        <f t="shared" ref="L11:L42" si="4">J11-K11</f>
        <v>305.92941960519329</v>
      </c>
      <c r="M11" s="8">
        <v>0</v>
      </c>
      <c r="N11" s="20">
        <f t="shared" ref="N11:N42" si="5">N10-L10-M10</f>
        <v>211590.66632621503</v>
      </c>
    </row>
    <row r="12" spans="1:14" x14ac:dyDescent="0.25">
      <c r="A12" s="11" t="s">
        <v>23</v>
      </c>
      <c r="B12" s="18">
        <v>75</v>
      </c>
      <c r="I12" s="8">
        <v>9</v>
      </c>
      <c r="J12" s="23">
        <f t="shared" si="0"/>
        <v>1046.4967517469458</v>
      </c>
      <c r="K12" s="20">
        <f t="shared" si="1"/>
        <v>739.49657917313436</v>
      </c>
      <c r="L12" s="20">
        <f t="shared" si="4"/>
        <v>307.00017257381148</v>
      </c>
      <c r="M12" s="8">
        <v>0</v>
      </c>
      <c r="N12" s="20">
        <f t="shared" si="5"/>
        <v>211284.73690660982</v>
      </c>
    </row>
    <row r="13" spans="1:14" x14ac:dyDescent="0.25">
      <c r="A13" s="9" t="s">
        <v>24</v>
      </c>
      <c r="B13" s="18">
        <v>60</v>
      </c>
      <c r="D13" s="45" t="s">
        <v>61</v>
      </c>
      <c r="E13" s="46"/>
      <c r="I13" s="8">
        <v>10</v>
      </c>
      <c r="J13" s="23">
        <f t="shared" si="0"/>
        <v>1046.4967517469458</v>
      </c>
      <c r="K13" s="20">
        <f t="shared" si="1"/>
        <v>738.42207856912603</v>
      </c>
      <c r="L13" s="20">
        <f t="shared" si="4"/>
        <v>308.07467317781982</v>
      </c>
      <c r="M13" s="8">
        <v>0</v>
      </c>
      <c r="N13" s="20">
        <f t="shared" si="5"/>
        <v>210977.73673403601</v>
      </c>
    </row>
    <row r="14" spans="1:14" x14ac:dyDescent="0.25">
      <c r="A14" s="9" t="s">
        <v>25</v>
      </c>
      <c r="B14" s="18">
        <v>60</v>
      </c>
      <c r="D14" s="7" t="s">
        <v>62</v>
      </c>
      <c r="E14" s="7" t="s">
        <v>60</v>
      </c>
      <c r="I14" s="8">
        <v>11</v>
      </c>
      <c r="J14" s="23">
        <f t="shared" si="0"/>
        <v>1046.4967517469458</v>
      </c>
      <c r="K14" s="20">
        <f t="shared" si="1"/>
        <v>737.34381721300372</v>
      </c>
      <c r="L14" s="20">
        <f t="shared" si="4"/>
        <v>309.15293453394213</v>
      </c>
      <c r="M14" s="8">
        <v>0</v>
      </c>
      <c r="N14" s="20">
        <f t="shared" si="5"/>
        <v>210669.66206085819</v>
      </c>
    </row>
    <row r="15" spans="1:14" x14ac:dyDescent="0.25">
      <c r="A15" s="9" t="s">
        <v>26</v>
      </c>
      <c r="B15" s="18">
        <v>23</v>
      </c>
      <c r="D15" s="7">
        <v>1</v>
      </c>
      <c r="E15" s="5">
        <f>'Potential Profit Loss'!V15</f>
        <v>-7001.9268990345372</v>
      </c>
      <c r="I15" s="8">
        <v>12</v>
      </c>
      <c r="J15" s="23">
        <f t="shared" si="0"/>
        <v>1046.4967517469458</v>
      </c>
      <c r="K15" s="20">
        <f t="shared" si="1"/>
        <v>736.2617819421348</v>
      </c>
      <c r="L15" s="20">
        <f t="shared" si="4"/>
        <v>310.23496980481104</v>
      </c>
      <c r="M15" s="8">
        <v>0</v>
      </c>
      <c r="N15" s="20">
        <f t="shared" si="5"/>
        <v>210360.50912632424</v>
      </c>
    </row>
    <row r="16" spans="1:14" x14ac:dyDescent="0.25">
      <c r="A16" s="9" t="s">
        <v>27</v>
      </c>
      <c r="B16" s="18">
        <v>10</v>
      </c>
      <c r="D16" s="7">
        <v>2</v>
      </c>
      <c r="E16" s="5">
        <f>'Potential Profit Loss'!V16</f>
        <v>-985.12129989366804</v>
      </c>
      <c r="I16" s="8">
        <v>13</v>
      </c>
      <c r="J16" s="23">
        <f t="shared" si="0"/>
        <v>1046.4967517469458</v>
      </c>
      <c r="K16" s="20">
        <f t="shared" si="1"/>
        <v>735.17595954781802</v>
      </c>
      <c r="L16" s="20">
        <f t="shared" si="4"/>
        <v>311.32079219912782</v>
      </c>
      <c r="M16" s="8">
        <v>0</v>
      </c>
      <c r="N16" s="20">
        <f t="shared" si="5"/>
        <v>210050.27415651942</v>
      </c>
    </row>
    <row r="17" spans="1:14" x14ac:dyDescent="0.25">
      <c r="A17" s="9" t="s">
        <v>28</v>
      </c>
      <c r="B17" s="18">
        <v>65</v>
      </c>
      <c r="D17" s="28">
        <v>3</v>
      </c>
      <c r="E17" s="5">
        <f>'Potential Profit Loss'!V17</f>
        <v>5575.2486217877668</v>
      </c>
      <c r="I17" s="8">
        <v>14</v>
      </c>
      <c r="J17" s="23">
        <f t="shared" si="0"/>
        <v>1046.4967517469458</v>
      </c>
      <c r="K17" s="20">
        <f t="shared" si="1"/>
        <v>734.08633677512091</v>
      </c>
      <c r="L17" s="20">
        <f t="shared" si="4"/>
        <v>312.41041497182493</v>
      </c>
      <c r="M17" s="8">
        <v>0</v>
      </c>
      <c r="N17" s="20">
        <f t="shared" si="5"/>
        <v>209738.95336432027</v>
      </c>
    </row>
    <row r="18" spans="1:14" x14ac:dyDescent="0.25">
      <c r="A18" s="9" t="s">
        <v>29</v>
      </c>
      <c r="B18" s="1">
        <v>1500</v>
      </c>
      <c r="D18" s="7">
        <v>4</v>
      </c>
      <c r="E18" s="5">
        <f>'Potential Profit Loss'!V18</f>
        <v>12701.383388534334</v>
      </c>
      <c r="I18" s="8">
        <v>15</v>
      </c>
      <c r="J18" s="23">
        <f t="shared" si="0"/>
        <v>1046.4967517469458</v>
      </c>
      <c r="K18" s="20">
        <f t="shared" si="1"/>
        <v>732.99290032271972</v>
      </c>
      <c r="L18" s="20">
        <f t="shared" si="4"/>
        <v>313.50385142422613</v>
      </c>
      <c r="M18" s="8">
        <v>0</v>
      </c>
      <c r="N18" s="20">
        <f t="shared" si="5"/>
        <v>209426.54294934846</v>
      </c>
    </row>
    <row r="19" spans="1:14" x14ac:dyDescent="0.25">
      <c r="A19" s="9" t="s">
        <v>30</v>
      </c>
      <c r="B19" s="1">
        <v>2300</v>
      </c>
      <c r="D19" s="7">
        <v>5</v>
      </c>
      <c r="E19" s="5">
        <f>'Potential Profit Loss'!V19</f>
        <v>20416.391152261567</v>
      </c>
      <c r="I19" s="8">
        <v>16</v>
      </c>
      <c r="J19" s="23">
        <f t="shared" si="0"/>
        <v>1046.4967517469458</v>
      </c>
      <c r="K19" s="20">
        <f t="shared" si="1"/>
        <v>731.8956368427348</v>
      </c>
      <c r="L19" s="20">
        <f t="shared" si="4"/>
        <v>314.60111490421104</v>
      </c>
      <c r="M19" s="8">
        <v>0</v>
      </c>
      <c r="N19" s="20">
        <f t="shared" si="5"/>
        <v>209113.03909792422</v>
      </c>
    </row>
    <row r="20" spans="1:14" x14ac:dyDescent="0.25">
      <c r="D20" s="28">
        <v>6</v>
      </c>
      <c r="E20" s="5">
        <f>'Potential Profit Loss'!V20</f>
        <v>28744.324839048393</v>
      </c>
      <c r="I20" s="8">
        <v>17</v>
      </c>
      <c r="J20" s="23">
        <f t="shared" si="0"/>
        <v>1046.4967517469458</v>
      </c>
      <c r="K20" s="20">
        <f t="shared" si="1"/>
        <v>730.79453294057009</v>
      </c>
      <c r="L20" s="20">
        <f t="shared" si="4"/>
        <v>315.70221880637575</v>
      </c>
      <c r="M20" s="8">
        <v>0</v>
      </c>
      <c r="N20" s="20">
        <f t="shared" si="5"/>
        <v>208798.43798302001</v>
      </c>
    </row>
    <row r="21" spans="1:14" x14ac:dyDescent="0.25">
      <c r="A21" s="45" t="s">
        <v>67</v>
      </c>
      <c r="B21" s="46"/>
      <c r="D21" s="7">
        <v>7</v>
      </c>
      <c r="E21" s="5">
        <f>'Potential Profit Loss'!V21</f>
        <v>37710.220815649984</v>
      </c>
      <c r="I21" s="8">
        <v>18</v>
      </c>
      <c r="J21" s="23">
        <f t="shared" si="0"/>
        <v>1046.4967517469458</v>
      </c>
      <c r="K21" s="20">
        <f t="shared" si="1"/>
        <v>729.6895751747478</v>
      </c>
      <c r="L21" s="20">
        <f t="shared" si="4"/>
        <v>316.80717657219805</v>
      </c>
      <c r="M21" s="8">
        <v>0</v>
      </c>
      <c r="N21" s="20">
        <f t="shared" si="5"/>
        <v>208482.73576421363</v>
      </c>
    </row>
    <row r="22" spans="1:14" x14ac:dyDescent="0.25">
      <c r="A22" s="21" t="s">
        <v>40</v>
      </c>
      <c r="B22" s="40">
        <v>0.04</v>
      </c>
      <c r="D22" s="7">
        <v>8</v>
      </c>
      <c r="E22" s="5">
        <f>'Potential Profit Loss'!V22</f>
        <v>47340.139140160347</v>
      </c>
      <c r="I22" s="8">
        <v>19</v>
      </c>
      <c r="J22" s="23">
        <f t="shared" si="0"/>
        <v>1046.4967517469458</v>
      </c>
      <c r="K22" s="20">
        <f t="shared" si="1"/>
        <v>728.58075005674493</v>
      </c>
      <c r="L22" s="20">
        <f t="shared" si="4"/>
        <v>317.91600169020091</v>
      </c>
      <c r="M22" s="8">
        <v>0</v>
      </c>
      <c r="N22" s="20">
        <f t="shared" si="5"/>
        <v>208165.92858764142</v>
      </c>
    </row>
    <row r="23" spans="1:14" x14ac:dyDescent="0.25">
      <c r="D23" s="28">
        <v>9</v>
      </c>
      <c r="E23" s="5">
        <f>'Potential Profit Loss'!V23</f>
        <v>57661.205461795282</v>
      </c>
      <c r="I23" s="8">
        <v>20</v>
      </c>
      <c r="J23" s="23">
        <f t="shared" si="0"/>
        <v>1046.4967517469458</v>
      </c>
      <c r="K23" s="20">
        <f t="shared" si="1"/>
        <v>727.46804405082923</v>
      </c>
      <c r="L23" s="20">
        <f t="shared" si="4"/>
        <v>319.02870769611661</v>
      </c>
      <c r="M23" s="8">
        <v>0</v>
      </c>
      <c r="N23" s="20">
        <f t="shared" si="5"/>
        <v>207848.01258595122</v>
      </c>
    </row>
    <row r="24" spans="1:14" x14ac:dyDescent="0.25">
      <c r="A24" s="45" t="s">
        <v>65</v>
      </c>
      <c r="B24" s="46"/>
      <c r="D24" s="7">
        <v>10</v>
      </c>
      <c r="E24" s="5">
        <f>'Potential Profit Loss'!V24</f>
        <v>68701.654637436004</v>
      </c>
      <c r="I24" s="8">
        <v>21</v>
      </c>
      <c r="J24" s="23">
        <f t="shared" si="0"/>
        <v>1046.4967517469458</v>
      </c>
      <c r="K24" s="20">
        <f t="shared" si="1"/>
        <v>726.35144357389288</v>
      </c>
      <c r="L24" s="20">
        <f t="shared" si="4"/>
        <v>320.14530817305297</v>
      </c>
      <c r="M24" s="8">
        <v>0</v>
      </c>
      <c r="N24" s="20">
        <f t="shared" si="5"/>
        <v>207528.98387825509</v>
      </c>
    </row>
    <row r="25" spans="1:14" x14ac:dyDescent="0.25">
      <c r="A25" s="11" t="s">
        <v>33</v>
      </c>
      <c r="B25" s="3">
        <v>900</v>
      </c>
      <c r="I25" s="8">
        <v>22</v>
      </c>
      <c r="J25" s="23">
        <f t="shared" si="0"/>
        <v>1046.4967517469458</v>
      </c>
      <c r="K25" s="20">
        <f t="shared" si="1"/>
        <v>725.23093499528716</v>
      </c>
      <c r="L25" s="20">
        <f t="shared" si="4"/>
        <v>321.26581675165869</v>
      </c>
      <c r="M25" s="8">
        <v>0</v>
      </c>
      <c r="N25" s="20">
        <f t="shared" si="5"/>
        <v>207208.83857008204</v>
      </c>
    </row>
    <row r="26" spans="1:14" x14ac:dyDescent="0.25">
      <c r="I26" s="8">
        <v>23</v>
      </c>
      <c r="J26" s="23">
        <f t="shared" si="0"/>
        <v>1046.4967517469458</v>
      </c>
      <c r="K26" s="20">
        <f t="shared" si="1"/>
        <v>724.10650463665627</v>
      </c>
      <c r="L26" s="20">
        <f t="shared" si="4"/>
        <v>322.39024711028958</v>
      </c>
      <c r="M26" s="8">
        <v>0</v>
      </c>
      <c r="N26" s="20">
        <f t="shared" si="5"/>
        <v>206887.57275333037</v>
      </c>
    </row>
    <row r="27" spans="1:14" x14ac:dyDescent="0.25">
      <c r="A27" s="45" t="s">
        <v>66</v>
      </c>
      <c r="B27" s="46"/>
      <c r="I27" s="8">
        <v>24</v>
      </c>
      <c r="J27" s="23">
        <f t="shared" si="0"/>
        <v>1046.4967517469458</v>
      </c>
      <c r="K27" s="20">
        <f t="shared" si="1"/>
        <v>722.97813877177032</v>
      </c>
      <c r="L27" s="20">
        <f t="shared" si="4"/>
        <v>323.51861297517553</v>
      </c>
      <c r="M27" s="8">
        <v>0</v>
      </c>
      <c r="N27" s="20">
        <f t="shared" si="5"/>
        <v>206565.1825062201</v>
      </c>
    </row>
    <row r="28" spans="1:14" x14ac:dyDescent="0.25">
      <c r="A28" s="8" t="s">
        <v>63</v>
      </c>
      <c r="B28" s="1">
        <v>60</v>
      </c>
      <c r="I28" s="8">
        <v>25</v>
      </c>
      <c r="J28" s="23">
        <f t="shared" si="0"/>
        <v>1046.4967517469458</v>
      </c>
      <c r="K28" s="20">
        <f t="shared" si="1"/>
        <v>721.84582362635729</v>
      </c>
      <c r="L28" s="20">
        <f t="shared" si="4"/>
        <v>324.65092812058856</v>
      </c>
      <c r="M28" s="8">
        <v>0</v>
      </c>
      <c r="N28" s="20">
        <f t="shared" si="5"/>
        <v>206241.66389324493</v>
      </c>
    </row>
    <row r="29" spans="1:14" x14ac:dyDescent="0.25">
      <c r="A29" s="26" t="s">
        <v>28</v>
      </c>
      <c r="B29" s="27">
        <v>75</v>
      </c>
      <c r="I29" s="8">
        <v>26</v>
      </c>
      <c r="J29" s="23">
        <f t="shared" si="0"/>
        <v>1046.4967517469458</v>
      </c>
      <c r="K29" s="20">
        <f t="shared" si="1"/>
        <v>720.70954537793523</v>
      </c>
      <c r="L29" s="20">
        <f t="shared" si="4"/>
        <v>325.78720636901062</v>
      </c>
      <c r="M29" s="8">
        <v>0</v>
      </c>
      <c r="N29" s="20">
        <f t="shared" si="5"/>
        <v>205917.01296512433</v>
      </c>
    </row>
    <row r="30" spans="1:14" x14ac:dyDescent="0.25">
      <c r="A30" s="8" t="s">
        <v>39</v>
      </c>
      <c r="B30" s="1">
        <v>12.42</v>
      </c>
      <c r="I30" s="8">
        <v>27</v>
      </c>
      <c r="J30" s="23">
        <f t="shared" si="0"/>
        <v>1046.4967517469458</v>
      </c>
      <c r="K30" s="20">
        <f t="shared" si="1"/>
        <v>719.56929015564367</v>
      </c>
      <c r="L30" s="20">
        <f t="shared" si="4"/>
        <v>326.92746159130218</v>
      </c>
      <c r="M30" s="8">
        <v>0</v>
      </c>
      <c r="N30" s="20">
        <f t="shared" si="5"/>
        <v>205591.22575875532</v>
      </c>
    </row>
    <row r="31" spans="1:14" x14ac:dyDescent="0.25">
      <c r="I31" s="8">
        <v>28</v>
      </c>
      <c r="J31" s="23">
        <f t="shared" si="0"/>
        <v>1046.4967517469458</v>
      </c>
      <c r="K31" s="20">
        <f t="shared" si="1"/>
        <v>718.42504404007411</v>
      </c>
      <c r="L31" s="20">
        <f t="shared" si="4"/>
        <v>328.07170770687173</v>
      </c>
      <c r="M31" s="8">
        <v>0</v>
      </c>
      <c r="N31" s="20">
        <f t="shared" si="5"/>
        <v>205264.298297164</v>
      </c>
    </row>
    <row r="32" spans="1:14" x14ac:dyDescent="0.25">
      <c r="I32" s="8">
        <v>29</v>
      </c>
      <c r="J32" s="23">
        <f t="shared" si="0"/>
        <v>1046.4967517469458</v>
      </c>
      <c r="K32" s="20">
        <f t="shared" si="1"/>
        <v>717.27679306309994</v>
      </c>
      <c r="L32" s="20">
        <f t="shared" si="4"/>
        <v>329.2199586838459</v>
      </c>
      <c r="M32" s="8">
        <v>0</v>
      </c>
      <c r="N32" s="20">
        <f t="shared" si="5"/>
        <v>204936.22658945713</v>
      </c>
    </row>
    <row r="33" spans="9:14" x14ac:dyDescent="0.25">
      <c r="I33" s="8">
        <v>30</v>
      </c>
      <c r="J33" s="23">
        <f t="shared" si="0"/>
        <v>1046.4967517469458</v>
      </c>
      <c r="K33" s="20">
        <f t="shared" si="1"/>
        <v>716.1245232077066</v>
      </c>
      <c r="L33" s="20">
        <f t="shared" si="4"/>
        <v>330.37222853923925</v>
      </c>
      <c r="M33" s="8">
        <v>0</v>
      </c>
      <c r="N33" s="20">
        <f t="shared" si="5"/>
        <v>204607.00663077328</v>
      </c>
    </row>
    <row r="34" spans="9:14" x14ac:dyDescent="0.25">
      <c r="I34" s="8">
        <v>31</v>
      </c>
      <c r="J34" s="23">
        <f t="shared" si="0"/>
        <v>1046.4967517469458</v>
      </c>
      <c r="K34" s="20">
        <f t="shared" si="1"/>
        <v>714.9682204078191</v>
      </c>
      <c r="L34" s="20">
        <f t="shared" si="4"/>
        <v>331.52853133912674</v>
      </c>
      <c r="M34" s="8">
        <v>0</v>
      </c>
      <c r="N34" s="20">
        <f t="shared" si="5"/>
        <v>204276.63440223405</v>
      </c>
    </row>
    <row r="35" spans="9:14" x14ac:dyDescent="0.25">
      <c r="I35" s="8">
        <v>32</v>
      </c>
      <c r="J35" s="23">
        <f t="shared" si="0"/>
        <v>1046.4967517469458</v>
      </c>
      <c r="K35" s="20">
        <f t="shared" si="1"/>
        <v>713.8078705481322</v>
      </c>
      <c r="L35" s="20">
        <f t="shared" si="4"/>
        <v>332.68888119881365</v>
      </c>
      <c r="M35" s="8">
        <v>0</v>
      </c>
      <c r="N35" s="20">
        <f t="shared" si="5"/>
        <v>203945.10587089491</v>
      </c>
    </row>
    <row r="36" spans="9:14" x14ac:dyDescent="0.25">
      <c r="I36" s="8">
        <v>33</v>
      </c>
      <c r="J36" s="23">
        <f t="shared" si="0"/>
        <v>1046.4967517469458</v>
      </c>
      <c r="K36" s="20">
        <f t="shared" si="1"/>
        <v>712.64345946393632</v>
      </c>
      <c r="L36" s="20">
        <f t="shared" si="4"/>
        <v>333.85329228300952</v>
      </c>
      <c r="M36" s="8">
        <v>0</v>
      </c>
      <c r="N36" s="20">
        <f t="shared" si="5"/>
        <v>203612.4169896961</v>
      </c>
    </row>
    <row r="37" spans="9:14" x14ac:dyDescent="0.25">
      <c r="I37" s="8">
        <v>34</v>
      </c>
      <c r="J37" s="23">
        <f t="shared" si="0"/>
        <v>1046.4967517469458</v>
      </c>
      <c r="K37" s="20">
        <f t="shared" si="1"/>
        <v>711.4749729409458</v>
      </c>
      <c r="L37" s="20">
        <f t="shared" si="4"/>
        <v>335.02177880600004</v>
      </c>
      <c r="M37" s="8">
        <v>0</v>
      </c>
      <c r="N37" s="20">
        <f t="shared" si="5"/>
        <v>203278.56369741308</v>
      </c>
    </row>
    <row r="38" spans="9:14" x14ac:dyDescent="0.25">
      <c r="I38" s="8">
        <v>35</v>
      </c>
      <c r="J38" s="23">
        <f t="shared" si="0"/>
        <v>1046.4967517469458</v>
      </c>
      <c r="K38" s="20">
        <f t="shared" si="1"/>
        <v>710.30239671512481</v>
      </c>
      <c r="L38" s="20">
        <f t="shared" si="4"/>
        <v>336.19435503182103</v>
      </c>
      <c r="M38" s="8">
        <v>0</v>
      </c>
      <c r="N38" s="20">
        <f t="shared" si="5"/>
        <v>202943.54191860708</v>
      </c>
    </row>
    <row r="39" spans="9:14" x14ac:dyDescent="0.25">
      <c r="I39" s="8">
        <v>36</v>
      </c>
      <c r="J39" s="23">
        <f t="shared" si="0"/>
        <v>1046.4967517469458</v>
      </c>
      <c r="K39" s="20">
        <f t="shared" si="1"/>
        <v>709.12571647251343</v>
      </c>
      <c r="L39" s="20">
        <f t="shared" si="4"/>
        <v>337.37103527443242</v>
      </c>
      <c r="M39" s="8">
        <v>0</v>
      </c>
      <c r="N39" s="20">
        <f t="shared" si="5"/>
        <v>202607.34756357525</v>
      </c>
    </row>
    <row r="40" spans="9:14" x14ac:dyDescent="0.25">
      <c r="I40" s="8">
        <v>37</v>
      </c>
      <c r="J40" s="23">
        <f t="shared" si="0"/>
        <v>1046.4967517469458</v>
      </c>
      <c r="K40" s="20">
        <f t="shared" si="1"/>
        <v>707.94491784905301</v>
      </c>
      <c r="L40" s="20">
        <f t="shared" si="4"/>
        <v>338.55183389789283</v>
      </c>
      <c r="M40" s="8">
        <v>0</v>
      </c>
      <c r="N40" s="20">
        <f t="shared" si="5"/>
        <v>202269.97652830082</v>
      </c>
    </row>
    <row r="41" spans="9:14" x14ac:dyDescent="0.25">
      <c r="I41" s="8">
        <v>38</v>
      </c>
      <c r="J41" s="23">
        <f t="shared" si="0"/>
        <v>1046.4967517469458</v>
      </c>
      <c r="K41" s="20">
        <f t="shared" si="1"/>
        <v>706.75998643041032</v>
      </c>
      <c r="L41" s="20">
        <f t="shared" si="4"/>
        <v>339.73676531653553</v>
      </c>
      <c r="M41" s="8">
        <v>0</v>
      </c>
      <c r="N41" s="20">
        <f t="shared" si="5"/>
        <v>201931.42469440293</v>
      </c>
    </row>
    <row r="42" spans="9:14" x14ac:dyDescent="0.25">
      <c r="I42" s="8">
        <v>39</v>
      </c>
      <c r="J42" s="23">
        <f t="shared" si="0"/>
        <v>1046.4967517469458</v>
      </c>
      <c r="K42" s="20">
        <f t="shared" si="1"/>
        <v>705.57090775180234</v>
      </c>
      <c r="L42" s="20">
        <f t="shared" si="4"/>
        <v>340.92584399514351</v>
      </c>
      <c r="M42" s="8">
        <v>0</v>
      </c>
      <c r="N42" s="20">
        <f t="shared" si="5"/>
        <v>201591.68792908639</v>
      </c>
    </row>
    <row r="43" spans="9:14" x14ac:dyDescent="0.25">
      <c r="I43" s="8">
        <v>40</v>
      </c>
      <c r="J43" s="23">
        <f t="shared" si="0"/>
        <v>1046.4967517469458</v>
      </c>
      <c r="K43" s="20">
        <f t="shared" si="1"/>
        <v>704.37766729781936</v>
      </c>
      <c r="L43" s="20">
        <f t="shared" ref="L43:L68" si="6">J43-K43</f>
        <v>342.11908444912649</v>
      </c>
      <c r="M43" s="8">
        <v>0</v>
      </c>
      <c r="N43" s="20">
        <f t="shared" ref="N43:N68" si="7">N42-L42-M42</f>
        <v>201250.76208509124</v>
      </c>
    </row>
    <row r="44" spans="9:14" x14ac:dyDescent="0.25">
      <c r="I44" s="8">
        <v>41</v>
      </c>
      <c r="J44" s="23">
        <f t="shared" si="0"/>
        <v>1046.4967517469458</v>
      </c>
      <c r="K44" s="20">
        <f t="shared" si="1"/>
        <v>703.18025050224742</v>
      </c>
      <c r="L44" s="20">
        <f t="shared" si="6"/>
        <v>343.31650124469843</v>
      </c>
      <c r="M44" s="8">
        <v>0</v>
      </c>
      <c r="N44" s="20">
        <f t="shared" si="7"/>
        <v>200908.6430006421</v>
      </c>
    </row>
    <row r="45" spans="9:14" x14ac:dyDescent="0.25">
      <c r="I45" s="8">
        <v>42</v>
      </c>
      <c r="J45" s="23">
        <f t="shared" si="0"/>
        <v>1046.4967517469458</v>
      </c>
      <c r="K45" s="20">
        <f t="shared" si="1"/>
        <v>701.97864274789106</v>
      </c>
      <c r="L45" s="20">
        <f t="shared" si="6"/>
        <v>344.51810899905479</v>
      </c>
      <c r="M45" s="8">
        <v>0</v>
      </c>
      <c r="N45" s="20">
        <f t="shared" si="7"/>
        <v>200565.3264993974</v>
      </c>
    </row>
    <row r="46" spans="9:14" x14ac:dyDescent="0.25">
      <c r="I46" s="8">
        <v>43</v>
      </c>
      <c r="J46" s="23">
        <f t="shared" si="0"/>
        <v>1046.4967517469458</v>
      </c>
      <c r="K46" s="20">
        <f t="shared" si="1"/>
        <v>700.77282936639415</v>
      </c>
      <c r="L46" s="20">
        <f t="shared" si="6"/>
        <v>345.7239223805517</v>
      </c>
      <c r="M46" s="8">
        <v>0</v>
      </c>
      <c r="N46" s="20">
        <f t="shared" si="7"/>
        <v>200220.80839039834</v>
      </c>
    </row>
    <row r="47" spans="9:14" x14ac:dyDescent="0.25">
      <c r="I47" s="8">
        <v>44</v>
      </c>
      <c r="J47" s="23">
        <f t="shared" si="0"/>
        <v>1046.4967517469458</v>
      </c>
      <c r="K47" s="20">
        <f t="shared" si="1"/>
        <v>699.56279563806231</v>
      </c>
      <c r="L47" s="20">
        <f t="shared" si="6"/>
        <v>346.93395610888354</v>
      </c>
      <c r="M47" s="8">
        <v>0</v>
      </c>
      <c r="N47" s="20">
        <f t="shared" si="7"/>
        <v>199875.0844680178</v>
      </c>
    </row>
    <row r="48" spans="9:14" x14ac:dyDescent="0.25">
      <c r="I48" s="8">
        <v>45</v>
      </c>
      <c r="J48" s="23">
        <f t="shared" si="0"/>
        <v>1046.4967517469458</v>
      </c>
      <c r="K48" s="20">
        <f t="shared" si="1"/>
        <v>698.34852679168125</v>
      </c>
      <c r="L48" s="20">
        <f t="shared" si="6"/>
        <v>348.1482249552646</v>
      </c>
      <c r="M48" s="8">
        <v>0</v>
      </c>
      <c r="N48" s="20">
        <f t="shared" si="7"/>
        <v>199528.15051190893</v>
      </c>
    </row>
    <row r="49" spans="9:14" x14ac:dyDescent="0.25">
      <c r="I49" s="8">
        <v>46</v>
      </c>
      <c r="J49" s="23">
        <f t="shared" si="0"/>
        <v>1046.4967517469458</v>
      </c>
      <c r="K49" s="20">
        <f t="shared" si="1"/>
        <v>697.13000800433792</v>
      </c>
      <c r="L49" s="20">
        <f t="shared" si="6"/>
        <v>349.36674374260792</v>
      </c>
      <c r="M49" s="8">
        <v>0</v>
      </c>
      <c r="N49" s="20">
        <f t="shared" si="7"/>
        <v>199180.00228695368</v>
      </c>
    </row>
    <row r="50" spans="9:14" x14ac:dyDescent="0.25">
      <c r="I50" s="8">
        <v>47</v>
      </c>
      <c r="J50" s="23">
        <f t="shared" si="0"/>
        <v>1046.4967517469458</v>
      </c>
      <c r="K50" s="20">
        <f t="shared" si="1"/>
        <v>695.90722440123875</v>
      </c>
      <c r="L50" s="20">
        <f t="shared" si="6"/>
        <v>350.5895273457071</v>
      </c>
      <c r="M50" s="8">
        <v>0</v>
      </c>
      <c r="N50" s="20">
        <f t="shared" si="7"/>
        <v>198830.63554321107</v>
      </c>
    </row>
    <row r="51" spans="9:14" x14ac:dyDescent="0.25">
      <c r="I51" s="8">
        <v>48</v>
      </c>
      <c r="J51" s="23">
        <f t="shared" si="0"/>
        <v>1046.4967517469458</v>
      </c>
      <c r="K51" s="20">
        <f t="shared" si="1"/>
        <v>694.68016105552886</v>
      </c>
      <c r="L51" s="20">
        <f t="shared" si="6"/>
        <v>351.81659069141699</v>
      </c>
      <c r="M51" s="8">
        <v>0</v>
      </c>
      <c r="N51" s="20">
        <f t="shared" si="7"/>
        <v>198480.04601586537</v>
      </c>
    </row>
    <row r="52" spans="9:14" x14ac:dyDescent="0.25">
      <c r="I52" s="8">
        <v>49</v>
      </c>
      <c r="J52" s="23">
        <f t="shared" si="0"/>
        <v>1046.4967517469458</v>
      </c>
      <c r="K52" s="20">
        <f t="shared" si="1"/>
        <v>693.44880298810892</v>
      </c>
      <c r="L52" s="20">
        <f t="shared" si="6"/>
        <v>353.04794875883692</v>
      </c>
      <c r="M52" s="8">
        <v>0</v>
      </c>
      <c r="N52" s="20">
        <f t="shared" si="7"/>
        <v>198128.22942517395</v>
      </c>
    </row>
    <row r="53" spans="9:14" x14ac:dyDescent="0.25">
      <c r="I53" s="8">
        <v>50</v>
      </c>
      <c r="J53" s="23">
        <f t="shared" si="0"/>
        <v>1046.4967517469458</v>
      </c>
      <c r="K53" s="20">
        <f t="shared" si="1"/>
        <v>692.21313516745295</v>
      </c>
      <c r="L53" s="20">
        <f t="shared" si="6"/>
        <v>354.2836165794929</v>
      </c>
      <c r="M53" s="8">
        <v>0</v>
      </c>
      <c r="N53" s="20">
        <f t="shared" si="7"/>
        <v>197775.18147641511</v>
      </c>
    </row>
    <row r="54" spans="9:14" x14ac:dyDescent="0.25">
      <c r="I54" s="8">
        <v>51</v>
      </c>
      <c r="J54" s="23">
        <f t="shared" si="0"/>
        <v>1046.4967517469458</v>
      </c>
      <c r="K54" s="20">
        <f t="shared" si="1"/>
        <v>690.97314250942463</v>
      </c>
      <c r="L54" s="20">
        <f t="shared" si="6"/>
        <v>355.52360923752121</v>
      </c>
      <c r="M54" s="8">
        <v>0</v>
      </c>
      <c r="N54" s="20">
        <f t="shared" si="7"/>
        <v>197420.89785983562</v>
      </c>
    </row>
    <row r="55" spans="9:14" x14ac:dyDescent="0.25">
      <c r="I55" s="8">
        <v>52</v>
      </c>
      <c r="J55" s="23">
        <f t="shared" si="0"/>
        <v>1046.4967517469458</v>
      </c>
      <c r="K55" s="20">
        <f t="shared" si="1"/>
        <v>689.72880987709334</v>
      </c>
      <c r="L55" s="20">
        <f t="shared" si="6"/>
        <v>356.76794186985251</v>
      </c>
      <c r="M55" s="8">
        <v>0</v>
      </c>
      <c r="N55" s="20">
        <f t="shared" si="7"/>
        <v>197065.37425059811</v>
      </c>
    </row>
    <row r="56" spans="9:14" x14ac:dyDescent="0.25">
      <c r="I56" s="8">
        <v>53</v>
      </c>
      <c r="J56" s="23">
        <f t="shared" si="0"/>
        <v>1046.4967517469458</v>
      </c>
      <c r="K56" s="20">
        <f t="shared" si="1"/>
        <v>688.48012208054888</v>
      </c>
      <c r="L56" s="20">
        <f t="shared" si="6"/>
        <v>358.01662966639697</v>
      </c>
      <c r="M56" s="8">
        <v>0</v>
      </c>
      <c r="N56" s="20">
        <f t="shared" si="7"/>
        <v>196708.60630872825</v>
      </c>
    </row>
    <row r="57" spans="9:14" x14ac:dyDescent="0.25">
      <c r="I57" s="8">
        <v>54</v>
      </c>
      <c r="J57" s="23">
        <f t="shared" si="0"/>
        <v>1046.4967517469458</v>
      </c>
      <c r="K57" s="20">
        <f t="shared" si="1"/>
        <v>687.22706387671644</v>
      </c>
      <c r="L57" s="20">
        <f t="shared" si="6"/>
        <v>359.2696878702294</v>
      </c>
      <c r="M57" s="8">
        <v>0</v>
      </c>
      <c r="N57" s="20">
        <f t="shared" si="7"/>
        <v>196350.58967906184</v>
      </c>
    </row>
    <row r="58" spans="9:14" x14ac:dyDescent="0.25">
      <c r="I58" s="8">
        <v>55</v>
      </c>
      <c r="J58" s="23">
        <f t="shared" si="0"/>
        <v>1046.4967517469458</v>
      </c>
      <c r="K58" s="20">
        <f t="shared" si="1"/>
        <v>685.96961996917071</v>
      </c>
      <c r="L58" s="20">
        <f t="shared" si="6"/>
        <v>360.52713177777514</v>
      </c>
      <c r="M58" s="8">
        <v>0</v>
      </c>
      <c r="N58" s="20">
        <f t="shared" si="7"/>
        <v>195991.31999119162</v>
      </c>
    </row>
    <row r="59" spans="9:14" x14ac:dyDescent="0.25">
      <c r="I59" s="8">
        <v>56</v>
      </c>
      <c r="J59" s="23">
        <f t="shared" si="0"/>
        <v>1046.4967517469458</v>
      </c>
      <c r="K59" s="20">
        <f t="shared" si="1"/>
        <v>684.7077750079485</v>
      </c>
      <c r="L59" s="20">
        <f t="shared" si="6"/>
        <v>361.78897673899735</v>
      </c>
      <c r="M59" s="8">
        <v>0</v>
      </c>
      <c r="N59" s="20">
        <f t="shared" si="7"/>
        <v>195630.79285941384</v>
      </c>
    </row>
    <row r="60" spans="9:14" x14ac:dyDescent="0.25">
      <c r="I60" s="8">
        <v>57</v>
      </c>
      <c r="J60" s="23">
        <f t="shared" si="0"/>
        <v>1046.4967517469458</v>
      </c>
      <c r="K60" s="20">
        <f t="shared" si="1"/>
        <v>683.44151358936199</v>
      </c>
      <c r="L60" s="20">
        <f t="shared" si="6"/>
        <v>363.05523815758386</v>
      </c>
      <c r="M60" s="8">
        <v>0</v>
      </c>
      <c r="N60" s="20">
        <f t="shared" si="7"/>
        <v>195269.00388267485</v>
      </c>
    </row>
    <row r="61" spans="9:14" x14ac:dyDescent="0.25">
      <c r="I61" s="8">
        <v>58</v>
      </c>
      <c r="J61" s="23">
        <f t="shared" si="0"/>
        <v>1046.4967517469458</v>
      </c>
      <c r="K61" s="20">
        <f t="shared" si="1"/>
        <v>682.17082025581044</v>
      </c>
      <c r="L61" s="20">
        <f t="shared" si="6"/>
        <v>364.32593149113541</v>
      </c>
      <c r="M61" s="8">
        <v>0</v>
      </c>
      <c r="N61" s="20">
        <f t="shared" si="7"/>
        <v>194905.94864451725</v>
      </c>
    </row>
    <row r="62" spans="9:14" x14ac:dyDescent="0.25">
      <c r="I62" s="8">
        <v>59</v>
      </c>
      <c r="J62" s="23">
        <f t="shared" si="0"/>
        <v>1046.4967517469458</v>
      </c>
      <c r="K62" s="20">
        <f t="shared" si="1"/>
        <v>680.89567949559148</v>
      </c>
      <c r="L62" s="20">
        <f t="shared" si="6"/>
        <v>365.60107225135437</v>
      </c>
      <c r="M62" s="8">
        <v>0</v>
      </c>
      <c r="N62" s="20">
        <f t="shared" si="7"/>
        <v>194541.62271302612</v>
      </c>
    </row>
    <row r="63" spans="9:14" x14ac:dyDescent="0.25">
      <c r="I63" s="8">
        <v>60</v>
      </c>
      <c r="J63" s="23">
        <f t="shared" si="0"/>
        <v>1046.4967517469458</v>
      </c>
      <c r="K63" s="20">
        <f t="shared" si="1"/>
        <v>679.6160757427117</v>
      </c>
      <c r="L63" s="20">
        <f t="shared" si="6"/>
        <v>366.88067600423415</v>
      </c>
      <c r="M63" s="8">
        <v>0</v>
      </c>
      <c r="N63" s="20">
        <f t="shared" si="7"/>
        <v>194176.02164077476</v>
      </c>
    </row>
    <row r="64" spans="9:14" x14ac:dyDescent="0.25">
      <c r="I64" s="8">
        <v>61</v>
      </c>
      <c r="J64" s="23">
        <f t="shared" si="0"/>
        <v>1046.4967517469458</v>
      </c>
      <c r="K64" s="20">
        <f t="shared" si="1"/>
        <v>678.33199337669691</v>
      </c>
      <c r="L64" s="20">
        <f t="shared" si="6"/>
        <v>368.16475837024893</v>
      </c>
      <c r="M64" s="8">
        <v>0</v>
      </c>
      <c r="N64" s="20">
        <f t="shared" si="7"/>
        <v>193809.14096477054</v>
      </c>
    </row>
    <row r="65" spans="9:14" x14ac:dyDescent="0.25">
      <c r="I65" s="8">
        <v>62</v>
      </c>
      <c r="J65" s="23">
        <f t="shared" si="0"/>
        <v>1046.4967517469458</v>
      </c>
      <c r="K65" s="20">
        <f t="shared" si="1"/>
        <v>677.04341672240105</v>
      </c>
      <c r="L65" s="20">
        <f t="shared" si="6"/>
        <v>369.4533350245448</v>
      </c>
      <c r="M65" s="8">
        <v>0</v>
      </c>
      <c r="N65" s="20">
        <f t="shared" si="7"/>
        <v>193440.97620640029</v>
      </c>
    </row>
    <row r="66" spans="9:14" x14ac:dyDescent="0.25">
      <c r="I66" s="8">
        <v>63</v>
      </c>
      <c r="J66" s="23">
        <f t="shared" si="0"/>
        <v>1046.4967517469458</v>
      </c>
      <c r="K66" s="20">
        <f t="shared" si="1"/>
        <v>675.75033004981515</v>
      </c>
      <c r="L66" s="20">
        <f t="shared" si="6"/>
        <v>370.7464216971307</v>
      </c>
      <c r="M66" s="8">
        <v>0</v>
      </c>
      <c r="N66" s="20">
        <f t="shared" si="7"/>
        <v>193071.52287137575</v>
      </c>
    </row>
    <row r="67" spans="9:14" x14ac:dyDescent="0.25">
      <c r="I67" s="8">
        <v>64</v>
      </c>
      <c r="J67" s="23">
        <f t="shared" ref="J67:J130" si="8">IF($E$5&lt;N67+(N67*($B$5/$E$5)),$E$5,N67+(N67*($B$5/$E$5)))</f>
        <v>1046.4967517469458</v>
      </c>
      <c r="K67" s="20">
        <f t="shared" ref="K67:K130" si="9">N67*$B$5/$B$4</f>
        <v>674.45271757387525</v>
      </c>
      <c r="L67" s="20">
        <f t="shared" si="6"/>
        <v>372.0440341730706</v>
      </c>
      <c r="M67" s="8">
        <v>0</v>
      </c>
      <c r="N67" s="20">
        <f t="shared" si="7"/>
        <v>192700.77644967861</v>
      </c>
    </row>
    <row r="68" spans="9:14" x14ac:dyDescent="0.25">
      <c r="I68" s="8">
        <v>65</v>
      </c>
      <c r="J68" s="23">
        <f t="shared" si="8"/>
        <v>1046.4967517469458</v>
      </c>
      <c r="K68" s="20">
        <f t="shared" si="9"/>
        <v>673.15056345426945</v>
      </c>
      <c r="L68" s="20">
        <f t="shared" si="6"/>
        <v>373.3461882926764</v>
      </c>
      <c r="M68" s="8">
        <v>0</v>
      </c>
      <c r="N68" s="20">
        <f t="shared" si="7"/>
        <v>192328.73241550554</v>
      </c>
    </row>
    <row r="69" spans="9:14" x14ac:dyDescent="0.25">
      <c r="I69" s="8">
        <v>66</v>
      </c>
      <c r="J69" s="23">
        <f t="shared" si="8"/>
        <v>1046.4967517469458</v>
      </c>
      <c r="K69" s="20">
        <f t="shared" si="9"/>
        <v>671.84385179524509</v>
      </c>
      <c r="L69" s="20">
        <f t="shared" ref="L69:L132" si="10">J69-K69</f>
        <v>374.65289995170076</v>
      </c>
      <c r="M69" s="8">
        <v>0</v>
      </c>
      <c r="N69" s="20">
        <f t="shared" ref="N69:N132" si="11">N68-L68-M68</f>
        <v>191955.38622721288</v>
      </c>
    </row>
    <row r="70" spans="9:14" x14ac:dyDescent="0.25">
      <c r="I70" s="8">
        <v>67</v>
      </c>
      <c r="J70" s="23">
        <f t="shared" si="8"/>
        <v>1046.4967517469458</v>
      </c>
      <c r="K70" s="20">
        <f t="shared" si="9"/>
        <v>670.53256664541414</v>
      </c>
      <c r="L70" s="20">
        <f t="shared" si="10"/>
        <v>375.96418510153171</v>
      </c>
      <c r="M70" s="8">
        <v>0</v>
      </c>
      <c r="N70" s="20">
        <f t="shared" si="11"/>
        <v>191580.73332726117</v>
      </c>
    </row>
    <row r="71" spans="9:14" x14ac:dyDescent="0.25">
      <c r="I71" s="8">
        <v>68</v>
      </c>
      <c r="J71" s="23">
        <f t="shared" si="8"/>
        <v>1046.4967517469458</v>
      </c>
      <c r="K71" s="20">
        <f t="shared" si="9"/>
        <v>669.21669199755877</v>
      </c>
      <c r="L71" s="20">
        <f t="shared" si="10"/>
        <v>377.28005974938708</v>
      </c>
      <c r="M71" s="8">
        <v>0</v>
      </c>
      <c r="N71" s="20">
        <f t="shared" si="11"/>
        <v>191204.76914215964</v>
      </c>
    </row>
    <row r="72" spans="9:14" x14ac:dyDescent="0.25">
      <c r="I72" s="8">
        <v>69</v>
      </c>
      <c r="J72" s="23">
        <f t="shared" si="8"/>
        <v>1046.4967517469458</v>
      </c>
      <c r="K72" s="20">
        <f t="shared" si="9"/>
        <v>667.89621178843595</v>
      </c>
      <c r="L72" s="20">
        <f t="shared" si="10"/>
        <v>378.6005399585099</v>
      </c>
      <c r="M72" s="8">
        <v>0</v>
      </c>
      <c r="N72" s="20">
        <f t="shared" si="11"/>
        <v>190827.48908241026</v>
      </c>
    </row>
    <row r="73" spans="9:14" x14ac:dyDescent="0.25">
      <c r="I73" s="8">
        <v>70</v>
      </c>
      <c r="J73" s="23">
        <f t="shared" si="8"/>
        <v>1046.4967517469458</v>
      </c>
      <c r="K73" s="20">
        <f t="shared" si="9"/>
        <v>666.5711098985812</v>
      </c>
      <c r="L73" s="20">
        <f t="shared" si="10"/>
        <v>379.92564184836465</v>
      </c>
      <c r="M73" s="8">
        <v>0</v>
      </c>
      <c r="N73" s="20">
        <f t="shared" si="11"/>
        <v>190448.88854245175</v>
      </c>
    </row>
    <row r="74" spans="9:14" x14ac:dyDescent="0.25">
      <c r="I74" s="8">
        <v>71</v>
      </c>
      <c r="J74" s="23">
        <f t="shared" si="8"/>
        <v>1046.4967517469458</v>
      </c>
      <c r="K74" s="20">
        <f t="shared" si="9"/>
        <v>665.24137015211193</v>
      </c>
      <c r="L74" s="20">
        <f t="shared" si="10"/>
        <v>381.25538159483392</v>
      </c>
      <c r="M74" s="8">
        <v>0</v>
      </c>
      <c r="N74" s="20">
        <f t="shared" si="11"/>
        <v>190068.96290060339</v>
      </c>
    </row>
    <row r="75" spans="9:14" x14ac:dyDescent="0.25">
      <c r="I75" s="8">
        <v>72</v>
      </c>
      <c r="J75" s="23">
        <f t="shared" si="8"/>
        <v>1046.4967517469458</v>
      </c>
      <c r="K75" s="20">
        <f t="shared" si="9"/>
        <v>663.90697631653006</v>
      </c>
      <c r="L75" s="20">
        <f t="shared" si="10"/>
        <v>382.58977543041578</v>
      </c>
      <c r="M75" s="8">
        <v>0</v>
      </c>
      <c r="N75" s="20">
        <f t="shared" si="11"/>
        <v>189687.70751900857</v>
      </c>
    </row>
    <row r="76" spans="9:14" x14ac:dyDescent="0.25">
      <c r="I76" s="8">
        <v>73</v>
      </c>
      <c r="J76" s="23">
        <f t="shared" si="8"/>
        <v>1046.4967517469458</v>
      </c>
      <c r="K76" s="20">
        <f t="shared" si="9"/>
        <v>662.56791210252356</v>
      </c>
      <c r="L76" s="20">
        <f t="shared" si="10"/>
        <v>383.92883964442228</v>
      </c>
      <c r="M76" s="8">
        <v>0</v>
      </c>
      <c r="N76" s="20">
        <f t="shared" si="11"/>
        <v>189305.11774357816</v>
      </c>
    </row>
    <row r="77" spans="9:14" x14ac:dyDescent="0.25">
      <c r="I77" s="8">
        <v>74</v>
      </c>
      <c r="J77" s="23">
        <f t="shared" si="8"/>
        <v>1046.4967517469458</v>
      </c>
      <c r="K77" s="20">
        <f t="shared" si="9"/>
        <v>661.22416116376814</v>
      </c>
      <c r="L77" s="20">
        <f t="shared" si="10"/>
        <v>385.2725905831777</v>
      </c>
      <c r="M77" s="8">
        <v>0</v>
      </c>
      <c r="N77" s="20">
        <f t="shared" si="11"/>
        <v>188921.18890393374</v>
      </c>
    </row>
    <row r="78" spans="9:14" x14ac:dyDescent="0.25">
      <c r="I78" s="8">
        <v>75</v>
      </c>
      <c r="J78" s="23">
        <f t="shared" si="8"/>
        <v>1046.4967517469458</v>
      </c>
      <c r="K78" s="20">
        <f t="shared" si="9"/>
        <v>659.87570709672696</v>
      </c>
      <c r="L78" s="20">
        <f t="shared" si="10"/>
        <v>386.62104465021889</v>
      </c>
      <c r="M78" s="8">
        <v>0</v>
      </c>
      <c r="N78" s="20">
        <f t="shared" si="11"/>
        <v>188535.91631335055</v>
      </c>
    </row>
    <row r="79" spans="9:14" x14ac:dyDescent="0.25">
      <c r="I79" s="8">
        <v>76</v>
      </c>
      <c r="J79" s="23">
        <f t="shared" si="8"/>
        <v>1046.4967517469458</v>
      </c>
      <c r="K79" s="20">
        <f t="shared" si="9"/>
        <v>658.52253344045118</v>
      </c>
      <c r="L79" s="20">
        <f t="shared" si="10"/>
        <v>387.97421830649466</v>
      </c>
      <c r="M79" s="8">
        <v>0</v>
      </c>
      <c r="N79" s="20">
        <f t="shared" si="11"/>
        <v>188149.29526870034</v>
      </c>
    </row>
    <row r="80" spans="9:14" x14ac:dyDescent="0.25">
      <c r="I80" s="8">
        <v>77</v>
      </c>
      <c r="J80" s="23">
        <f t="shared" si="8"/>
        <v>1046.4967517469458</v>
      </c>
      <c r="K80" s="20">
        <f t="shared" si="9"/>
        <v>657.16462367637848</v>
      </c>
      <c r="L80" s="20">
        <f t="shared" si="10"/>
        <v>389.33212807056736</v>
      </c>
      <c r="M80" s="8">
        <v>0</v>
      </c>
      <c r="N80" s="20">
        <f t="shared" si="11"/>
        <v>187761.32105039386</v>
      </c>
    </row>
    <row r="81" spans="9:14" x14ac:dyDescent="0.25">
      <c r="I81" s="8">
        <v>78</v>
      </c>
      <c r="J81" s="23">
        <f t="shared" si="8"/>
        <v>1046.4967517469458</v>
      </c>
      <c r="K81" s="20">
        <f t="shared" si="9"/>
        <v>655.80196122813163</v>
      </c>
      <c r="L81" s="20">
        <f t="shared" si="10"/>
        <v>390.69479051881422</v>
      </c>
      <c r="M81" s="8">
        <v>0</v>
      </c>
      <c r="N81" s="20">
        <f t="shared" si="11"/>
        <v>187371.9889223233</v>
      </c>
    </row>
    <row r="82" spans="9:14" x14ac:dyDescent="0.25">
      <c r="I82" s="8">
        <v>79</v>
      </c>
      <c r="J82" s="23">
        <f t="shared" si="8"/>
        <v>1046.4967517469458</v>
      </c>
      <c r="K82" s="20">
        <f t="shared" si="9"/>
        <v>654.43452946131572</v>
      </c>
      <c r="L82" s="20">
        <f t="shared" si="10"/>
        <v>392.06222228563013</v>
      </c>
      <c r="M82" s="8">
        <v>0</v>
      </c>
      <c r="N82" s="20">
        <f t="shared" si="11"/>
        <v>186981.29413180449</v>
      </c>
    </row>
    <row r="83" spans="9:14" x14ac:dyDescent="0.25">
      <c r="I83" s="8">
        <v>80</v>
      </c>
      <c r="J83" s="23">
        <f t="shared" si="8"/>
        <v>1046.4967517469458</v>
      </c>
      <c r="K83" s="20">
        <f t="shared" si="9"/>
        <v>653.06231168331601</v>
      </c>
      <c r="L83" s="20">
        <f t="shared" si="10"/>
        <v>393.43444006362984</v>
      </c>
      <c r="M83" s="8">
        <v>0</v>
      </c>
      <c r="N83" s="20">
        <f t="shared" si="11"/>
        <v>186589.23190951886</v>
      </c>
    </row>
    <row r="84" spans="9:14" x14ac:dyDescent="0.25">
      <c r="I84" s="8">
        <v>81</v>
      </c>
      <c r="J84" s="23">
        <f t="shared" si="8"/>
        <v>1046.4967517469458</v>
      </c>
      <c r="K84" s="20">
        <f t="shared" si="9"/>
        <v>651.68529114309331</v>
      </c>
      <c r="L84" s="20">
        <f t="shared" si="10"/>
        <v>394.81146060385254</v>
      </c>
      <c r="M84" s="8">
        <v>0</v>
      </c>
      <c r="N84" s="20">
        <f t="shared" si="11"/>
        <v>186195.79746945522</v>
      </c>
    </row>
    <row r="85" spans="9:14" x14ac:dyDescent="0.25">
      <c r="I85" s="8">
        <v>82</v>
      </c>
      <c r="J85" s="23">
        <f t="shared" si="8"/>
        <v>1046.4967517469458</v>
      </c>
      <c r="K85" s="20">
        <f t="shared" si="9"/>
        <v>650.30345103097989</v>
      </c>
      <c r="L85" s="20">
        <f t="shared" si="10"/>
        <v>396.19330071596596</v>
      </c>
      <c r="M85" s="8">
        <v>0</v>
      </c>
      <c r="N85" s="20">
        <f t="shared" si="11"/>
        <v>185800.98600885138</v>
      </c>
    </row>
    <row r="86" spans="9:14" x14ac:dyDescent="0.25">
      <c r="I86" s="8">
        <v>83</v>
      </c>
      <c r="J86" s="23">
        <f t="shared" si="8"/>
        <v>1046.4967517469458</v>
      </c>
      <c r="K86" s="20">
        <f t="shared" si="9"/>
        <v>648.91677447847394</v>
      </c>
      <c r="L86" s="20">
        <f t="shared" si="10"/>
        <v>397.57997726847191</v>
      </c>
      <c r="M86" s="8">
        <v>0</v>
      </c>
      <c r="N86" s="20">
        <f t="shared" si="11"/>
        <v>185404.79270813541</v>
      </c>
    </row>
    <row r="87" spans="9:14" x14ac:dyDescent="0.25">
      <c r="I87" s="8">
        <v>84</v>
      </c>
      <c r="J87" s="23">
        <f t="shared" si="8"/>
        <v>1046.4967517469458</v>
      </c>
      <c r="K87" s="20">
        <f t="shared" si="9"/>
        <v>647.52524455803439</v>
      </c>
      <c r="L87" s="20">
        <f t="shared" si="10"/>
        <v>398.97150718891146</v>
      </c>
      <c r="M87" s="8">
        <v>0</v>
      </c>
      <c r="N87" s="20">
        <f t="shared" si="11"/>
        <v>185007.21273086694</v>
      </c>
    </row>
    <row r="88" spans="9:14" x14ac:dyDescent="0.25">
      <c r="I88" s="8">
        <v>85</v>
      </c>
      <c r="J88" s="23">
        <f t="shared" si="8"/>
        <v>1046.4967517469458</v>
      </c>
      <c r="K88" s="20">
        <f t="shared" si="9"/>
        <v>646.12884428287305</v>
      </c>
      <c r="L88" s="20">
        <f t="shared" si="10"/>
        <v>400.3679074640728</v>
      </c>
      <c r="M88" s="8">
        <v>0</v>
      </c>
      <c r="N88" s="20">
        <f t="shared" si="11"/>
        <v>184608.24122367802</v>
      </c>
    </row>
    <row r="89" spans="9:14" x14ac:dyDescent="0.25">
      <c r="I89" s="8">
        <v>86</v>
      </c>
      <c r="J89" s="23">
        <f t="shared" si="8"/>
        <v>1046.4967517469458</v>
      </c>
      <c r="K89" s="20">
        <f t="shared" si="9"/>
        <v>644.72755660674886</v>
      </c>
      <c r="L89" s="20">
        <f t="shared" si="10"/>
        <v>401.76919514019698</v>
      </c>
      <c r="M89" s="8">
        <v>0</v>
      </c>
      <c r="N89" s="20">
        <f t="shared" si="11"/>
        <v>184207.87331621395</v>
      </c>
    </row>
    <row r="90" spans="9:14" x14ac:dyDescent="0.25">
      <c r="I90" s="8">
        <v>87</v>
      </c>
      <c r="J90" s="23">
        <f t="shared" si="8"/>
        <v>1046.4967517469458</v>
      </c>
      <c r="K90" s="20">
        <f t="shared" si="9"/>
        <v>643.32136442375815</v>
      </c>
      <c r="L90" s="20">
        <f t="shared" si="10"/>
        <v>403.17538732318769</v>
      </c>
      <c r="M90" s="8">
        <v>0</v>
      </c>
      <c r="N90" s="20">
        <f t="shared" si="11"/>
        <v>183806.10412107376</v>
      </c>
    </row>
    <row r="91" spans="9:14" x14ac:dyDescent="0.25">
      <c r="I91" s="8">
        <v>88</v>
      </c>
      <c r="J91" s="23">
        <f t="shared" si="8"/>
        <v>1046.4967517469458</v>
      </c>
      <c r="K91" s="20">
        <f t="shared" si="9"/>
        <v>641.91025056812703</v>
      </c>
      <c r="L91" s="20">
        <f t="shared" si="10"/>
        <v>404.58650117881882</v>
      </c>
      <c r="M91" s="8">
        <v>0</v>
      </c>
      <c r="N91" s="20">
        <f t="shared" si="11"/>
        <v>183402.92873375057</v>
      </c>
    </row>
    <row r="92" spans="9:14" x14ac:dyDescent="0.25">
      <c r="I92" s="8">
        <v>89</v>
      </c>
      <c r="J92" s="23">
        <f t="shared" si="8"/>
        <v>1046.4967517469458</v>
      </c>
      <c r="K92" s="20">
        <f t="shared" si="9"/>
        <v>640.49419781400115</v>
      </c>
      <c r="L92" s="20">
        <f t="shared" si="10"/>
        <v>406.00255393294469</v>
      </c>
      <c r="M92" s="8">
        <v>0</v>
      </c>
      <c r="N92" s="20">
        <f t="shared" si="11"/>
        <v>182998.34223257174</v>
      </c>
    </row>
    <row r="93" spans="9:14" x14ac:dyDescent="0.25">
      <c r="I93" s="8">
        <v>90</v>
      </c>
      <c r="J93" s="23">
        <f t="shared" si="8"/>
        <v>1046.4967517469458</v>
      </c>
      <c r="K93" s="20">
        <f t="shared" si="9"/>
        <v>639.07318887523581</v>
      </c>
      <c r="L93" s="20">
        <f t="shared" si="10"/>
        <v>407.42356287171003</v>
      </c>
      <c r="M93" s="8">
        <v>0</v>
      </c>
      <c r="N93" s="20">
        <f t="shared" si="11"/>
        <v>182592.33967863879</v>
      </c>
    </row>
    <row r="94" spans="9:14" x14ac:dyDescent="0.25">
      <c r="I94" s="8">
        <v>91</v>
      </c>
      <c r="J94" s="23">
        <f t="shared" si="8"/>
        <v>1046.4967517469458</v>
      </c>
      <c r="K94" s="20">
        <f t="shared" si="9"/>
        <v>637.64720640518487</v>
      </c>
      <c r="L94" s="20">
        <f t="shared" si="10"/>
        <v>408.84954534176097</v>
      </c>
      <c r="M94" s="8">
        <v>0</v>
      </c>
      <c r="N94" s="20">
        <f t="shared" si="11"/>
        <v>182184.91611576709</v>
      </c>
    </row>
    <row r="95" spans="9:14" x14ac:dyDescent="0.25">
      <c r="I95" s="8">
        <v>92</v>
      </c>
      <c r="J95" s="23">
        <f t="shared" si="8"/>
        <v>1046.4967517469458</v>
      </c>
      <c r="K95" s="20">
        <f t="shared" si="9"/>
        <v>636.21623299648866</v>
      </c>
      <c r="L95" s="20">
        <f t="shared" si="10"/>
        <v>410.28051875045719</v>
      </c>
      <c r="M95" s="8">
        <v>0</v>
      </c>
      <c r="N95" s="20">
        <f t="shared" si="11"/>
        <v>181776.06657042532</v>
      </c>
    </row>
    <row r="96" spans="9:14" x14ac:dyDescent="0.25">
      <c r="I96" s="8">
        <v>93</v>
      </c>
      <c r="J96" s="23">
        <f t="shared" si="8"/>
        <v>1046.4967517469458</v>
      </c>
      <c r="K96" s="20">
        <f t="shared" si="9"/>
        <v>634.78025118086202</v>
      </c>
      <c r="L96" s="20">
        <f t="shared" si="10"/>
        <v>411.71650056608382</v>
      </c>
      <c r="M96" s="8">
        <v>0</v>
      </c>
      <c r="N96" s="20">
        <f t="shared" si="11"/>
        <v>181365.78605167486</v>
      </c>
    </row>
    <row r="97" spans="9:14" x14ac:dyDescent="0.25">
      <c r="I97" s="8">
        <v>94</v>
      </c>
      <c r="J97" s="23">
        <f t="shared" si="8"/>
        <v>1046.4967517469458</v>
      </c>
      <c r="K97" s="20">
        <f t="shared" si="9"/>
        <v>633.33924342888076</v>
      </c>
      <c r="L97" s="20">
        <f t="shared" si="10"/>
        <v>413.15750831806508</v>
      </c>
      <c r="M97" s="8">
        <v>0</v>
      </c>
      <c r="N97" s="20">
        <f t="shared" si="11"/>
        <v>180954.06955110878</v>
      </c>
    </row>
    <row r="98" spans="9:14" x14ac:dyDescent="0.25">
      <c r="I98" s="8">
        <v>95</v>
      </c>
      <c r="J98" s="23">
        <f t="shared" si="8"/>
        <v>1046.4967517469458</v>
      </c>
      <c r="K98" s="20">
        <f t="shared" si="9"/>
        <v>631.89319214976763</v>
      </c>
      <c r="L98" s="20">
        <f t="shared" si="10"/>
        <v>414.60355959717822</v>
      </c>
      <c r="M98" s="8">
        <v>0</v>
      </c>
      <c r="N98" s="20">
        <f t="shared" si="11"/>
        <v>180540.91204279073</v>
      </c>
    </row>
    <row r="99" spans="9:14" x14ac:dyDescent="0.25">
      <c r="I99" s="8">
        <v>96</v>
      </c>
      <c r="J99" s="23">
        <f t="shared" si="8"/>
        <v>1046.4967517469458</v>
      </c>
      <c r="K99" s="20">
        <f t="shared" si="9"/>
        <v>630.44207969117747</v>
      </c>
      <c r="L99" s="20">
        <f t="shared" si="10"/>
        <v>416.05467205576838</v>
      </c>
      <c r="M99" s="8">
        <v>0</v>
      </c>
      <c r="N99" s="20">
        <f t="shared" si="11"/>
        <v>180126.30848319354</v>
      </c>
    </row>
    <row r="100" spans="9:14" x14ac:dyDescent="0.25">
      <c r="I100" s="8">
        <v>97</v>
      </c>
      <c r="J100" s="23">
        <f t="shared" si="8"/>
        <v>1046.4967517469458</v>
      </c>
      <c r="K100" s="20">
        <f t="shared" si="9"/>
        <v>628.98588833898225</v>
      </c>
      <c r="L100" s="20">
        <f t="shared" si="10"/>
        <v>417.5108634079636</v>
      </c>
      <c r="M100" s="8">
        <v>0</v>
      </c>
      <c r="N100" s="20">
        <f t="shared" si="11"/>
        <v>179710.25381113778</v>
      </c>
    </row>
    <row r="101" spans="9:14" x14ac:dyDescent="0.25">
      <c r="I101" s="8">
        <v>98</v>
      </c>
      <c r="J101" s="23">
        <f t="shared" si="8"/>
        <v>1046.4967517469458</v>
      </c>
      <c r="K101" s="20">
        <f t="shared" si="9"/>
        <v>627.52460031705448</v>
      </c>
      <c r="L101" s="20">
        <f t="shared" si="10"/>
        <v>418.97215142989137</v>
      </c>
      <c r="M101" s="8">
        <v>0</v>
      </c>
      <c r="N101" s="20">
        <f t="shared" si="11"/>
        <v>179292.74294772983</v>
      </c>
    </row>
    <row r="102" spans="9:14" x14ac:dyDescent="0.25">
      <c r="I102" s="8">
        <v>99</v>
      </c>
      <c r="J102" s="23">
        <f t="shared" si="8"/>
        <v>1046.4967517469458</v>
      </c>
      <c r="K102" s="20">
        <f t="shared" si="9"/>
        <v>626.05819778704983</v>
      </c>
      <c r="L102" s="20">
        <f t="shared" si="10"/>
        <v>420.43855395989601</v>
      </c>
      <c r="M102" s="8">
        <v>0</v>
      </c>
      <c r="N102" s="20">
        <f t="shared" si="11"/>
        <v>178873.77079629994</v>
      </c>
    </row>
    <row r="103" spans="9:14" x14ac:dyDescent="0.25">
      <c r="I103" s="8">
        <v>100</v>
      </c>
      <c r="J103" s="23">
        <f t="shared" si="8"/>
        <v>1046.4967517469458</v>
      </c>
      <c r="K103" s="20">
        <f t="shared" si="9"/>
        <v>624.58666284819026</v>
      </c>
      <c r="L103" s="20">
        <f t="shared" si="10"/>
        <v>421.91008889875559</v>
      </c>
      <c r="M103" s="8">
        <v>0</v>
      </c>
      <c r="N103" s="20">
        <f t="shared" si="11"/>
        <v>178453.33224234005</v>
      </c>
    </row>
    <row r="104" spans="9:14" x14ac:dyDescent="0.25">
      <c r="I104" s="8">
        <v>101</v>
      </c>
      <c r="J104" s="23">
        <f t="shared" si="8"/>
        <v>1046.4967517469458</v>
      </c>
      <c r="K104" s="20">
        <f t="shared" si="9"/>
        <v>623.10997753704453</v>
      </c>
      <c r="L104" s="20">
        <f t="shared" si="10"/>
        <v>423.38677420990132</v>
      </c>
      <c r="M104" s="8">
        <v>0</v>
      </c>
      <c r="N104" s="20">
        <f t="shared" si="11"/>
        <v>178031.42215344129</v>
      </c>
    </row>
    <row r="105" spans="9:14" x14ac:dyDescent="0.25">
      <c r="I105" s="8">
        <v>102</v>
      </c>
      <c r="J105" s="23">
        <f t="shared" si="8"/>
        <v>1046.4967517469458</v>
      </c>
      <c r="K105" s="20">
        <f t="shared" si="9"/>
        <v>621.62812382730988</v>
      </c>
      <c r="L105" s="20">
        <f t="shared" si="10"/>
        <v>424.86862791963597</v>
      </c>
      <c r="M105" s="8">
        <v>0</v>
      </c>
      <c r="N105" s="20">
        <f t="shared" si="11"/>
        <v>177608.03537923138</v>
      </c>
    </row>
    <row r="106" spans="9:14" x14ac:dyDescent="0.25">
      <c r="I106" s="8">
        <v>103</v>
      </c>
      <c r="J106" s="23">
        <f t="shared" si="8"/>
        <v>1046.4967517469458</v>
      </c>
      <c r="K106" s="20">
        <f t="shared" si="9"/>
        <v>620.14108362959121</v>
      </c>
      <c r="L106" s="20">
        <f t="shared" si="10"/>
        <v>426.35566811735464</v>
      </c>
      <c r="M106" s="8">
        <v>0</v>
      </c>
      <c r="N106" s="20">
        <f t="shared" si="11"/>
        <v>177183.16675131174</v>
      </c>
    </row>
    <row r="107" spans="9:14" x14ac:dyDescent="0.25">
      <c r="I107" s="8">
        <v>104</v>
      </c>
      <c r="J107" s="23">
        <f t="shared" si="8"/>
        <v>1046.4967517469458</v>
      </c>
      <c r="K107" s="20">
        <f t="shared" si="9"/>
        <v>618.64883879118042</v>
      </c>
      <c r="L107" s="20">
        <f t="shared" si="10"/>
        <v>427.84791295576542</v>
      </c>
      <c r="M107" s="8">
        <v>0</v>
      </c>
      <c r="N107" s="20">
        <f t="shared" si="11"/>
        <v>176756.81108319439</v>
      </c>
    </row>
    <row r="108" spans="9:14" x14ac:dyDescent="0.25">
      <c r="I108" s="8">
        <v>105</v>
      </c>
      <c r="J108" s="23">
        <f t="shared" si="8"/>
        <v>1046.4967517469458</v>
      </c>
      <c r="K108" s="20">
        <f t="shared" si="9"/>
        <v>617.1513710958352</v>
      </c>
      <c r="L108" s="20">
        <f t="shared" si="10"/>
        <v>429.34538065111064</v>
      </c>
      <c r="M108" s="8">
        <v>0</v>
      </c>
      <c r="N108" s="20">
        <f t="shared" si="11"/>
        <v>176328.96317023863</v>
      </c>
    </row>
    <row r="109" spans="9:14" x14ac:dyDescent="0.25">
      <c r="I109" s="8">
        <v>106</v>
      </c>
      <c r="J109" s="23">
        <f t="shared" si="8"/>
        <v>1046.4967517469458</v>
      </c>
      <c r="K109" s="20">
        <f t="shared" si="9"/>
        <v>615.64866226355628</v>
      </c>
      <c r="L109" s="20">
        <f t="shared" si="10"/>
        <v>430.84808948338957</v>
      </c>
      <c r="M109" s="8">
        <v>0</v>
      </c>
      <c r="N109" s="20">
        <f t="shared" si="11"/>
        <v>175899.6177895875</v>
      </c>
    </row>
    <row r="110" spans="9:14" x14ac:dyDescent="0.25">
      <c r="I110" s="8">
        <v>107</v>
      </c>
      <c r="J110" s="23">
        <f t="shared" si="8"/>
        <v>1046.4967517469458</v>
      </c>
      <c r="K110" s="20">
        <f t="shared" si="9"/>
        <v>614.14069395036438</v>
      </c>
      <c r="L110" s="20">
        <f t="shared" si="10"/>
        <v>432.35605779658147</v>
      </c>
      <c r="M110" s="8">
        <v>0</v>
      </c>
      <c r="N110" s="20">
        <f t="shared" si="11"/>
        <v>175468.76970010411</v>
      </c>
    </row>
    <row r="111" spans="9:14" x14ac:dyDescent="0.25">
      <c r="I111" s="8">
        <v>108</v>
      </c>
      <c r="J111" s="23">
        <f t="shared" si="8"/>
        <v>1046.4967517469458</v>
      </c>
      <c r="K111" s="20">
        <f t="shared" si="9"/>
        <v>612.62744774807641</v>
      </c>
      <c r="L111" s="20">
        <f t="shared" si="10"/>
        <v>433.86930399886944</v>
      </c>
      <c r="M111" s="8">
        <v>0</v>
      </c>
      <c r="N111" s="20">
        <f t="shared" si="11"/>
        <v>175036.41364230754</v>
      </c>
    </row>
    <row r="112" spans="9:14" x14ac:dyDescent="0.25">
      <c r="I112" s="8">
        <v>109</v>
      </c>
      <c r="J112" s="23">
        <f t="shared" si="8"/>
        <v>1046.4967517469458</v>
      </c>
      <c r="K112" s="20">
        <f t="shared" si="9"/>
        <v>611.10890518408041</v>
      </c>
      <c r="L112" s="20">
        <f t="shared" si="10"/>
        <v>435.38784656286543</v>
      </c>
      <c r="M112" s="8">
        <v>0</v>
      </c>
      <c r="N112" s="20">
        <f t="shared" si="11"/>
        <v>174602.54433830868</v>
      </c>
    </row>
    <row r="113" spans="9:14" x14ac:dyDescent="0.25">
      <c r="I113" s="8">
        <v>110</v>
      </c>
      <c r="J113" s="23">
        <f t="shared" si="8"/>
        <v>1046.4967517469458</v>
      </c>
      <c r="K113" s="20">
        <f t="shared" si="9"/>
        <v>609.58504772111041</v>
      </c>
      <c r="L113" s="20">
        <f t="shared" si="10"/>
        <v>436.91170402583543</v>
      </c>
      <c r="M113" s="8">
        <v>0</v>
      </c>
      <c r="N113" s="20">
        <f t="shared" si="11"/>
        <v>174167.15649174582</v>
      </c>
    </row>
    <row r="114" spans="9:14" x14ac:dyDescent="0.25">
      <c r="I114" s="8">
        <v>111</v>
      </c>
      <c r="J114" s="23">
        <f t="shared" si="8"/>
        <v>1046.4967517469458</v>
      </c>
      <c r="K114" s="20">
        <f t="shared" si="9"/>
        <v>608.05585675701991</v>
      </c>
      <c r="L114" s="20">
        <f t="shared" si="10"/>
        <v>438.44089498992594</v>
      </c>
      <c r="M114" s="8">
        <v>0</v>
      </c>
      <c r="N114" s="20">
        <f t="shared" si="11"/>
        <v>173730.24478771997</v>
      </c>
    </row>
    <row r="115" spans="9:14" x14ac:dyDescent="0.25">
      <c r="I115" s="8">
        <v>112</v>
      </c>
      <c r="J115" s="23">
        <f t="shared" si="8"/>
        <v>1046.4967517469458</v>
      </c>
      <c r="K115" s="20">
        <f t="shared" si="9"/>
        <v>606.52131362455509</v>
      </c>
      <c r="L115" s="20">
        <f t="shared" si="10"/>
        <v>439.97543812239076</v>
      </c>
      <c r="M115" s="8">
        <v>0</v>
      </c>
      <c r="N115" s="20">
        <f t="shared" si="11"/>
        <v>173291.80389273004</v>
      </c>
    </row>
    <row r="116" spans="9:14" x14ac:dyDescent="0.25">
      <c r="I116" s="8">
        <v>113</v>
      </c>
      <c r="J116" s="23">
        <f t="shared" si="8"/>
        <v>1046.4967517469458</v>
      </c>
      <c r="K116" s="20">
        <f t="shared" si="9"/>
        <v>604.98139959112677</v>
      </c>
      <c r="L116" s="20">
        <f t="shared" si="10"/>
        <v>441.51535215581907</v>
      </c>
      <c r="M116" s="8">
        <v>0</v>
      </c>
      <c r="N116" s="20">
        <f t="shared" si="11"/>
        <v>172851.82845460763</v>
      </c>
    </row>
    <row r="117" spans="9:14" x14ac:dyDescent="0.25">
      <c r="I117" s="8">
        <v>114</v>
      </c>
      <c r="J117" s="23">
        <f t="shared" si="8"/>
        <v>1046.4967517469458</v>
      </c>
      <c r="K117" s="20">
        <f t="shared" si="9"/>
        <v>603.43609585858144</v>
      </c>
      <c r="L117" s="20">
        <f t="shared" si="10"/>
        <v>443.06065588836441</v>
      </c>
      <c r="M117" s="8">
        <v>0</v>
      </c>
      <c r="N117" s="20">
        <f t="shared" si="11"/>
        <v>172410.31310245182</v>
      </c>
    </row>
    <row r="118" spans="9:14" x14ac:dyDescent="0.25">
      <c r="I118" s="8">
        <v>115</v>
      </c>
      <c r="J118" s="23">
        <f t="shared" si="8"/>
        <v>1046.4967517469458</v>
      </c>
      <c r="K118" s="20">
        <f t="shared" si="9"/>
        <v>601.88538356297215</v>
      </c>
      <c r="L118" s="20">
        <f t="shared" si="10"/>
        <v>444.6113681839737</v>
      </c>
      <c r="M118" s="8">
        <v>0</v>
      </c>
      <c r="N118" s="20">
        <f t="shared" si="11"/>
        <v>171967.25244656345</v>
      </c>
    </row>
    <row r="119" spans="9:14" x14ac:dyDescent="0.25">
      <c r="I119" s="8">
        <v>116</v>
      </c>
      <c r="J119" s="23">
        <f t="shared" si="8"/>
        <v>1046.4967517469458</v>
      </c>
      <c r="K119" s="20">
        <f t="shared" si="9"/>
        <v>600.32924377432812</v>
      </c>
      <c r="L119" s="20">
        <f t="shared" si="10"/>
        <v>446.16750797261773</v>
      </c>
      <c r="M119" s="8">
        <v>0</v>
      </c>
      <c r="N119" s="20">
        <f t="shared" si="11"/>
        <v>171522.64107837947</v>
      </c>
    </row>
    <row r="120" spans="9:14" x14ac:dyDescent="0.25">
      <c r="I120" s="8">
        <v>117</v>
      </c>
      <c r="J120" s="23">
        <f t="shared" si="8"/>
        <v>1046.4967517469458</v>
      </c>
      <c r="K120" s="20">
        <f t="shared" si="9"/>
        <v>598.76765749642402</v>
      </c>
      <c r="L120" s="20">
        <f t="shared" si="10"/>
        <v>447.72909425052183</v>
      </c>
      <c r="M120" s="8">
        <v>0</v>
      </c>
      <c r="N120" s="20">
        <f t="shared" si="11"/>
        <v>171076.47357040684</v>
      </c>
    </row>
    <row r="121" spans="9:14" x14ac:dyDescent="0.25">
      <c r="I121" s="8">
        <v>118</v>
      </c>
      <c r="J121" s="23">
        <f t="shared" si="8"/>
        <v>1046.4967517469458</v>
      </c>
      <c r="K121" s="20">
        <f t="shared" si="9"/>
        <v>597.20060566654718</v>
      </c>
      <c r="L121" s="20">
        <f t="shared" si="10"/>
        <v>449.29614608039867</v>
      </c>
      <c r="M121" s="8">
        <v>0</v>
      </c>
      <c r="N121" s="20">
        <f t="shared" si="11"/>
        <v>170628.74447615631</v>
      </c>
    </row>
    <row r="122" spans="9:14" x14ac:dyDescent="0.25">
      <c r="I122" s="8">
        <v>119</v>
      </c>
      <c r="J122" s="23">
        <f t="shared" si="8"/>
        <v>1046.4967517469458</v>
      </c>
      <c r="K122" s="20">
        <f t="shared" si="9"/>
        <v>595.62806915526573</v>
      </c>
      <c r="L122" s="20">
        <f t="shared" si="10"/>
        <v>450.86868259168011</v>
      </c>
      <c r="M122" s="8">
        <v>0</v>
      </c>
      <c r="N122" s="20">
        <f t="shared" si="11"/>
        <v>170179.44833007592</v>
      </c>
    </row>
    <row r="123" spans="9:14" x14ac:dyDescent="0.25">
      <c r="I123" s="8">
        <v>120</v>
      </c>
      <c r="J123" s="23">
        <f t="shared" si="8"/>
        <v>1046.4967517469458</v>
      </c>
      <c r="K123" s="20">
        <f t="shared" si="9"/>
        <v>594.05002876619483</v>
      </c>
      <c r="L123" s="20">
        <f t="shared" si="10"/>
        <v>452.44672298075102</v>
      </c>
      <c r="M123" s="8">
        <v>0</v>
      </c>
      <c r="N123" s="20">
        <f t="shared" si="11"/>
        <v>169728.57964748424</v>
      </c>
    </row>
    <row r="124" spans="9:14" x14ac:dyDescent="0.25">
      <c r="I124" s="8">
        <v>121</v>
      </c>
      <c r="J124" s="23">
        <f t="shared" si="8"/>
        <v>1046.4967517469458</v>
      </c>
      <c r="K124" s="20">
        <f t="shared" si="9"/>
        <v>592.46646523576226</v>
      </c>
      <c r="L124" s="20">
        <f t="shared" si="10"/>
        <v>454.03028651118359</v>
      </c>
      <c r="M124" s="8">
        <v>0</v>
      </c>
      <c r="N124" s="20">
        <f t="shared" si="11"/>
        <v>169276.13292450347</v>
      </c>
    </row>
    <row r="125" spans="9:14" x14ac:dyDescent="0.25">
      <c r="I125" s="8">
        <v>122</v>
      </c>
      <c r="J125" s="23">
        <f t="shared" si="8"/>
        <v>1046.4967517469458</v>
      </c>
      <c r="K125" s="20">
        <f t="shared" si="9"/>
        <v>590.87735923297305</v>
      </c>
      <c r="L125" s="20">
        <f t="shared" si="10"/>
        <v>455.6193925139728</v>
      </c>
      <c r="M125" s="8">
        <v>0</v>
      </c>
      <c r="N125" s="20">
        <f t="shared" si="11"/>
        <v>168822.1026379923</v>
      </c>
    </row>
    <row r="126" spans="9:14" x14ac:dyDescent="0.25">
      <c r="I126" s="8">
        <v>123</v>
      </c>
      <c r="J126" s="23">
        <f t="shared" si="8"/>
        <v>1046.4967517469458</v>
      </c>
      <c r="K126" s="20">
        <f t="shared" si="9"/>
        <v>589.28269135917424</v>
      </c>
      <c r="L126" s="20">
        <f t="shared" si="10"/>
        <v>457.21406038777161</v>
      </c>
      <c r="M126" s="8">
        <v>0</v>
      </c>
      <c r="N126" s="20">
        <f t="shared" si="11"/>
        <v>168366.48324547833</v>
      </c>
    </row>
    <row r="127" spans="9:14" x14ac:dyDescent="0.25">
      <c r="I127" s="8">
        <v>124</v>
      </c>
      <c r="J127" s="23">
        <f t="shared" si="8"/>
        <v>1046.4967517469458</v>
      </c>
      <c r="K127" s="20">
        <f t="shared" si="9"/>
        <v>587.68244214781691</v>
      </c>
      <c r="L127" s="20">
        <f t="shared" si="10"/>
        <v>458.81430959912893</v>
      </c>
      <c r="M127" s="8">
        <v>0</v>
      </c>
      <c r="N127" s="20">
        <f t="shared" si="11"/>
        <v>167909.26918509055</v>
      </c>
    </row>
    <row r="128" spans="9:14" x14ac:dyDescent="0.25">
      <c r="I128" s="8">
        <v>125</v>
      </c>
      <c r="J128" s="23">
        <f t="shared" si="8"/>
        <v>1046.4967517469458</v>
      </c>
      <c r="K128" s="20">
        <f t="shared" si="9"/>
        <v>586.07659206421999</v>
      </c>
      <c r="L128" s="20">
        <f t="shared" si="10"/>
        <v>460.42015968272585</v>
      </c>
      <c r="M128" s="8">
        <v>0</v>
      </c>
      <c r="N128" s="20">
        <f t="shared" si="11"/>
        <v>167450.45487549141</v>
      </c>
    </row>
    <row r="129" spans="9:14" x14ac:dyDescent="0.25">
      <c r="I129" s="8">
        <v>126</v>
      </c>
      <c r="J129" s="23">
        <f t="shared" si="8"/>
        <v>1046.4967517469458</v>
      </c>
      <c r="K129" s="20">
        <f t="shared" si="9"/>
        <v>584.46512150533044</v>
      </c>
      <c r="L129" s="20">
        <f t="shared" si="10"/>
        <v>462.0316302416154</v>
      </c>
      <c r="M129" s="8">
        <v>0</v>
      </c>
      <c r="N129" s="20">
        <f t="shared" si="11"/>
        <v>166990.0347158087</v>
      </c>
    </row>
    <row r="130" spans="9:14" x14ac:dyDescent="0.25">
      <c r="I130" s="8">
        <v>127</v>
      </c>
      <c r="J130" s="23">
        <f t="shared" si="8"/>
        <v>1046.4967517469458</v>
      </c>
      <c r="K130" s="20">
        <f t="shared" si="9"/>
        <v>582.84801079948488</v>
      </c>
      <c r="L130" s="20">
        <f t="shared" si="10"/>
        <v>463.64874094746096</v>
      </c>
      <c r="M130" s="8">
        <v>0</v>
      </c>
      <c r="N130" s="20">
        <f t="shared" si="11"/>
        <v>166528.00308556709</v>
      </c>
    </row>
    <row r="131" spans="9:14" x14ac:dyDescent="0.25">
      <c r="I131" s="8">
        <v>128</v>
      </c>
      <c r="J131" s="23">
        <f t="shared" ref="J131:J194" si="12">IF($E$5&lt;N131+(N131*($B$5/$E$5)),$E$5,N131+(N131*($B$5/$E$5)))</f>
        <v>1046.4967517469458</v>
      </c>
      <c r="K131" s="20">
        <f t="shared" ref="K131:K194" si="13">N131*$B$5/$B$4</f>
        <v>581.22524020616879</v>
      </c>
      <c r="L131" s="20">
        <f t="shared" si="10"/>
        <v>465.27151154077706</v>
      </c>
      <c r="M131" s="8">
        <v>0</v>
      </c>
      <c r="N131" s="20">
        <f t="shared" si="11"/>
        <v>166064.35434461964</v>
      </c>
    </row>
    <row r="132" spans="9:14" x14ac:dyDescent="0.25">
      <c r="I132" s="8">
        <v>129</v>
      </c>
      <c r="J132" s="23">
        <f t="shared" si="12"/>
        <v>1046.4967517469458</v>
      </c>
      <c r="K132" s="20">
        <f t="shared" si="13"/>
        <v>579.59678991577607</v>
      </c>
      <c r="L132" s="20">
        <f t="shared" si="10"/>
        <v>466.89996183116978</v>
      </c>
      <c r="M132" s="8">
        <v>0</v>
      </c>
      <c r="N132" s="20">
        <f t="shared" si="11"/>
        <v>165599.08283307886</v>
      </c>
    </row>
    <row r="133" spans="9:14" x14ac:dyDescent="0.25">
      <c r="I133" s="8">
        <v>130</v>
      </c>
      <c r="J133" s="23">
        <f t="shared" si="12"/>
        <v>1046.4967517469458</v>
      </c>
      <c r="K133" s="20">
        <f t="shared" si="13"/>
        <v>577.962640049367</v>
      </c>
      <c r="L133" s="20">
        <f t="shared" ref="L133:L196" si="14">J133-K133</f>
        <v>468.53411169757885</v>
      </c>
      <c r="M133" s="8">
        <v>0</v>
      </c>
      <c r="N133" s="20">
        <f t="shared" ref="N133:N196" si="15">N132-L132-M132</f>
        <v>165132.1828712477</v>
      </c>
    </row>
    <row r="134" spans="9:14" x14ac:dyDescent="0.25">
      <c r="I134" s="8">
        <v>131</v>
      </c>
      <c r="J134" s="23">
        <f t="shared" si="12"/>
        <v>1046.4967517469458</v>
      </c>
      <c r="K134" s="20">
        <f t="shared" si="13"/>
        <v>576.3227706584255</v>
      </c>
      <c r="L134" s="20">
        <f t="shared" si="14"/>
        <v>470.17398108852035</v>
      </c>
      <c r="M134" s="8">
        <v>0</v>
      </c>
      <c r="N134" s="20">
        <f t="shared" si="15"/>
        <v>164663.64875955012</v>
      </c>
    </row>
    <row r="135" spans="9:14" x14ac:dyDescent="0.25">
      <c r="I135" s="8">
        <v>132</v>
      </c>
      <c r="J135" s="23">
        <f t="shared" si="12"/>
        <v>1046.4967517469458</v>
      </c>
      <c r="K135" s="20">
        <f t="shared" si="13"/>
        <v>574.67716172461553</v>
      </c>
      <c r="L135" s="20">
        <f t="shared" si="14"/>
        <v>471.81959002233032</v>
      </c>
      <c r="M135" s="8">
        <v>0</v>
      </c>
      <c r="N135" s="20">
        <f t="shared" si="15"/>
        <v>164193.47477846159</v>
      </c>
    </row>
    <row r="136" spans="9:14" x14ac:dyDescent="0.25">
      <c r="I136" s="8">
        <v>133</v>
      </c>
      <c r="J136" s="23">
        <f t="shared" si="12"/>
        <v>1046.4967517469458</v>
      </c>
      <c r="K136" s="20">
        <f t="shared" si="13"/>
        <v>573.02579315953744</v>
      </c>
      <c r="L136" s="20">
        <f t="shared" si="14"/>
        <v>473.4709585874084</v>
      </c>
      <c r="M136" s="8">
        <v>0</v>
      </c>
      <c r="N136" s="20">
        <f t="shared" si="15"/>
        <v>163721.65518843927</v>
      </c>
    </row>
    <row r="137" spans="9:14" x14ac:dyDescent="0.25">
      <c r="I137" s="8">
        <v>134</v>
      </c>
      <c r="J137" s="23">
        <f t="shared" si="12"/>
        <v>1046.4967517469458</v>
      </c>
      <c r="K137" s="20">
        <f t="shared" si="13"/>
        <v>571.36864480448151</v>
      </c>
      <c r="L137" s="20">
        <f t="shared" si="14"/>
        <v>475.12810694246434</v>
      </c>
      <c r="M137" s="8">
        <v>0</v>
      </c>
      <c r="N137" s="20">
        <f t="shared" si="15"/>
        <v>163248.18422985185</v>
      </c>
    </row>
    <row r="138" spans="9:14" x14ac:dyDescent="0.25">
      <c r="I138" s="8">
        <v>135</v>
      </c>
      <c r="J138" s="23">
        <f t="shared" si="12"/>
        <v>1046.4967517469458</v>
      </c>
      <c r="K138" s="20">
        <f t="shared" si="13"/>
        <v>569.70569643018291</v>
      </c>
      <c r="L138" s="20">
        <f t="shared" si="14"/>
        <v>476.79105531676294</v>
      </c>
      <c r="M138" s="8">
        <v>0</v>
      </c>
      <c r="N138" s="20">
        <f t="shared" si="15"/>
        <v>162773.05612290939</v>
      </c>
    </row>
    <row r="139" spans="9:14" x14ac:dyDescent="0.25">
      <c r="I139" s="8">
        <v>136</v>
      </c>
      <c r="J139" s="23">
        <f t="shared" si="12"/>
        <v>1046.4967517469458</v>
      </c>
      <c r="K139" s="20">
        <f t="shared" si="13"/>
        <v>568.03692773657417</v>
      </c>
      <c r="L139" s="20">
        <f t="shared" si="14"/>
        <v>478.45982401037168</v>
      </c>
      <c r="M139" s="8">
        <v>0</v>
      </c>
      <c r="N139" s="20">
        <f t="shared" si="15"/>
        <v>162296.26506759261</v>
      </c>
    </row>
    <row r="140" spans="9:14" x14ac:dyDescent="0.25">
      <c r="I140" s="8">
        <v>137</v>
      </c>
      <c r="J140" s="23">
        <f t="shared" si="12"/>
        <v>1046.4967517469458</v>
      </c>
      <c r="K140" s="20">
        <f t="shared" si="13"/>
        <v>566.36231835253784</v>
      </c>
      <c r="L140" s="20">
        <f t="shared" si="14"/>
        <v>480.13443339440801</v>
      </c>
      <c r="M140" s="8">
        <v>0</v>
      </c>
      <c r="N140" s="20">
        <f t="shared" si="15"/>
        <v>161817.80524358223</v>
      </c>
    </row>
    <row r="141" spans="9:14" x14ac:dyDescent="0.25">
      <c r="I141" s="8">
        <v>138</v>
      </c>
      <c r="J141" s="23">
        <f t="shared" si="12"/>
        <v>1046.4967517469458</v>
      </c>
      <c r="K141" s="20">
        <f t="shared" si="13"/>
        <v>564.68184783565732</v>
      </c>
      <c r="L141" s="20">
        <f t="shared" si="14"/>
        <v>481.81490391128852</v>
      </c>
      <c r="M141" s="8">
        <v>0</v>
      </c>
      <c r="N141" s="20">
        <f t="shared" si="15"/>
        <v>161337.67081018782</v>
      </c>
    </row>
    <row r="142" spans="9:14" x14ac:dyDescent="0.25">
      <c r="I142" s="8">
        <v>139</v>
      </c>
      <c r="J142" s="23">
        <f t="shared" si="12"/>
        <v>1046.4967517469458</v>
      </c>
      <c r="K142" s="20">
        <f t="shared" si="13"/>
        <v>562.99549567196789</v>
      </c>
      <c r="L142" s="20">
        <f t="shared" si="14"/>
        <v>483.50125607497796</v>
      </c>
      <c r="M142" s="8">
        <v>0</v>
      </c>
      <c r="N142" s="20">
        <f t="shared" si="15"/>
        <v>160855.85590627653</v>
      </c>
    </row>
    <row r="143" spans="9:14" x14ac:dyDescent="0.25">
      <c r="I143" s="8">
        <v>140</v>
      </c>
      <c r="J143" s="23">
        <f t="shared" si="12"/>
        <v>1046.4967517469458</v>
      </c>
      <c r="K143" s="20">
        <f t="shared" si="13"/>
        <v>561.30324127570543</v>
      </c>
      <c r="L143" s="20">
        <f t="shared" si="14"/>
        <v>485.19351047124042</v>
      </c>
      <c r="M143" s="8">
        <v>0</v>
      </c>
      <c r="N143" s="20">
        <f t="shared" si="15"/>
        <v>160372.35465020154</v>
      </c>
    </row>
    <row r="144" spans="9:14" x14ac:dyDescent="0.25">
      <c r="I144" s="8">
        <v>141</v>
      </c>
      <c r="J144" s="23">
        <f t="shared" si="12"/>
        <v>1046.4967517469458</v>
      </c>
      <c r="K144" s="20">
        <f t="shared" si="13"/>
        <v>559.60506398905613</v>
      </c>
      <c r="L144" s="20">
        <f t="shared" si="14"/>
        <v>486.89168775788971</v>
      </c>
      <c r="M144" s="8">
        <v>0</v>
      </c>
      <c r="N144" s="20">
        <f t="shared" si="15"/>
        <v>159887.16113973031</v>
      </c>
    </row>
    <row r="145" spans="9:14" x14ac:dyDescent="0.25">
      <c r="I145" s="8">
        <v>142</v>
      </c>
      <c r="J145" s="23">
        <f t="shared" si="12"/>
        <v>1046.4967517469458</v>
      </c>
      <c r="K145" s="20">
        <f t="shared" si="13"/>
        <v>557.90094308190351</v>
      </c>
      <c r="L145" s="20">
        <f t="shared" si="14"/>
        <v>488.59580866504234</v>
      </c>
      <c r="M145" s="8">
        <v>0</v>
      </c>
      <c r="N145" s="20">
        <f t="shared" si="15"/>
        <v>159400.26945197242</v>
      </c>
    </row>
    <row r="146" spans="9:14" x14ac:dyDescent="0.25">
      <c r="I146" s="8">
        <v>143</v>
      </c>
      <c r="J146" s="23">
        <f t="shared" si="12"/>
        <v>1046.4967517469458</v>
      </c>
      <c r="K146" s="20">
        <f t="shared" si="13"/>
        <v>556.19085775157589</v>
      </c>
      <c r="L146" s="20">
        <f t="shared" si="14"/>
        <v>490.30589399536996</v>
      </c>
      <c r="M146" s="8">
        <v>0</v>
      </c>
      <c r="N146" s="20">
        <f t="shared" si="15"/>
        <v>158911.67364330738</v>
      </c>
    </row>
    <row r="147" spans="9:14" x14ac:dyDescent="0.25">
      <c r="I147" s="8">
        <v>144</v>
      </c>
      <c r="J147" s="23">
        <f t="shared" si="12"/>
        <v>1046.4967517469458</v>
      </c>
      <c r="K147" s="20">
        <f t="shared" si="13"/>
        <v>554.47478712259215</v>
      </c>
      <c r="L147" s="20">
        <f t="shared" si="14"/>
        <v>492.0219646243537</v>
      </c>
      <c r="M147" s="8">
        <v>0</v>
      </c>
      <c r="N147" s="20">
        <f t="shared" si="15"/>
        <v>158421.36774931202</v>
      </c>
    </row>
    <row r="148" spans="9:14" x14ac:dyDescent="0.25">
      <c r="I148" s="8">
        <v>145</v>
      </c>
      <c r="J148" s="23">
        <f t="shared" si="12"/>
        <v>1046.4967517469458</v>
      </c>
      <c r="K148" s="20">
        <f t="shared" si="13"/>
        <v>552.75271024640688</v>
      </c>
      <c r="L148" s="20">
        <f t="shared" si="14"/>
        <v>493.74404150053897</v>
      </c>
      <c r="M148" s="8">
        <v>0</v>
      </c>
      <c r="N148" s="20">
        <f t="shared" si="15"/>
        <v>157929.34578468767</v>
      </c>
    </row>
    <row r="149" spans="9:14" x14ac:dyDescent="0.25">
      <c r="I149" s="8">
        <v>146</v>
      </c>
      <c r="J149" s="23">
        <f t="shared" si="12"/>
        <v>1046.4967517469458</v>
      </c>
      <c r="K149" s="20">
        <f t="shared" si="13"/>
        <v>551.02460610115497</v>
      </c>
      <c r="L149" s="20">
        <f t="shared" si="14"/>
        <v>495.47214564579087</v>
      </c>
      <c r="M149" s="8">
        <v>0</v>
      </c>
      <c r="N149" s="20">
        <f t="shared" si="15"/>
        <v>157435.60174318714</v>
      </c>
    </row>
    <row r="150" spans="9:14" x14ac:dyDescent="0.25">
      <c r="I150" s="8">
        <v>147</v>
      </c>
      <c r="J150" s="23">
        <f t="shared" si="12"/>
        <v>1046.4967517469458</v>
      </c>
      <c r="K150" s="20">
        <f t="shared" si="13"/>
        <v>549.29045359139479</v>
      </c>
      <c r="L150" s="20">
        <f t="shared" si="14"/>
        <v>497.20629815555105</v>
      </c>
      <c r="M150" s="8">
        <v>0</v>
      </c>
      <c r="N150" s="20">
        <f t="shared" si="15"/>
        <v>156940.12959754135</v>
      </c>
    </row>
    <row r="151" spans="9:14" x14ac:dyDescent="0.25">
      <c r="I151" s="8">
        <v>148</v>
      </c>
      <c r="J151" s="23">
        <f t="shared" si="12"/>
        <v>1046.4967517469458</v>
      </c>
      <c r="K151" s="20">
        <f t="shared" si="13"/>
        <v>547.55023154785033</v>
      </c>
      <c r="L151" s="20">
        <f t="shared" si="14"/>
        <v>498.94652019909552</v>
      </c>
      <c r="M151" s="8">
        <v>0</v>
      </c>
      <c r="N151" s="20">
        <f t="shared" si="15"/>
        <v>156442.92329938579</v>
      </c>
    </row>
    <row r="152" spans="9:14" x14ac:dyDescent="0.25">
      <c r="I152" s="8">
        <v>149</v>
      </c>
      <c r="J152" s="23">
        <f t="shared" si="12"/>
        <v>1046.4967517469458</v>
      </c>
      <c r="K152" s="20">
        <f t="shared" si="13"/>
        <v>545.80391872715347</v>
      </c>
      <c r="L152" s="20">
        <f t="shared" si="14"/>
        <v>500.69283301979237</v>
      </c>
      <c r="M152" s="8">
        <v>0</v>
      </c>
      <c r="N152" s="20">
        <f t="shared" si="15"/>
        <v>155943.97677918669</v>
      </c>
    </row>
    <row r="153" spans="9:14" x14ac:dyDescent="0.25">
      <c r="I153" s="8">
        <v>150</v>
      </c>
      <c r="J153" s="23">
        <f t="shared" si="12"/>
        <v>1046.4967517469458</v>
      </c>
      <c r="K153" s="20">
        <f t="shared" si="13"/>
        <v>544.05149381158412</v>
      </c>
      <c r="L153" s="20">
        <f t="shared" si="14"/>
        <v>502.44525793536172</v>
      </c>
      <c r="M153" s="8">
        <v>0</v>
      </c>
      <c r="N153" s="20">
        <f t="shared" si="15"/>
        <v>155443.28394616689</v>
      </c>
    </row>
    <row r="154" spans="9:14" x14ac:dyDescent="0.25">
      <c r="I154" s="8">
        <v>151</v>
      </c>
      <c r="J154" s="23">
        <f t="shared" si="12"/>
        <v>1046.4967517469458</v>
      </c>
      <c r="K154" s="20">
        <f t="shared" si="13"/>
        <v>542.29293540881042</v>
      </c>
      <c r="L154" s="20">
        <f t="shared" si="14"/>
        <v>504.20381633813543</v>
      </c>
      <c r="M154" s="8">
        <v>0</v>
      </c>
      <c r="N154" s="20">
        <f t="shared" si="15"/>
        <v>154940.83868823154</v>
      </c>
    </row>
    <row r="155" spans="9:14" x14ac:dyDescent="0.25">
      <c r="I155" s="8">
        <v>152</v>
      </c>
      <c r="J155" s="23">
        <f t="shared" si="12"/>
        <v>1046.4967517469458</v>
      </c>
      <c r="K155" s="20">
        <f t="shared" si="13"/>
        <v>540.52822205162704</v>
      </c>
      <c r="L155" s="20">
        <f t="shared" si="14"/>
        <v>505.96852969531881</v>
      </c>
      <c r="M155" s="8">
        <v>0</v>
      </c>
      <c r="N155" s="20">
        <f t="shared" si="15"/>
        <v>154436.63487189342</v>
      </c>
    </row>
    <row r="156" spans="9:14" x14ac:dyDescent="0.25">
      <c r="I156" s="8">
        <v>153</v>
      </c>
      <c r="J156" s="23">
        <f t="shared" si="12"/>
        <v>1046.4967517469458</v>
      </c>
      <c r="K156" s="20">
        <f t="shared" si="13"/>
        <v>538.75733219769336</v>
      </c>
      <c r="L156" s="20">
        <f t="shared" si="14"/>
        <v>507.73941954925249</v>
      </c>
      <c r="M156" s="8">
        <v>0</v>
      </c>
      <c r="N156" s="20">
        <f t="shared" si="15"/>
        <v>153930.66634219809</v>
      </c>
    </row>
    <row r="157" spans="9:14" x14ac:dyDescent="0.25">
      <c r="I157" s="8">
        <v>154</v>
      </c>
      <c r="J157" s="23">
        <f t="shared" si="12"/>
        <v>1046.4967517469458</v>
      </c>
      <c r="K157" s="20">
        <f t="shared" si="13"/>
        <v>536.98024422927108</v>
      </c>
      <c r="L157" s="20">
        <f t="shared" si="14"/>
        <v>509.51650751767477</v>
      </c>
      <c r="M157" s="8">
        <v>0</v>
      </c>
      <c r="N157" s="20">
        <f t="shared" si="15"/>
        <v>153422.92692264885</v>
      </c>
    </row>
    <row r="158" spans="9:14" x14ac:dyDescent="0.25">
      <c r="I158" s="8">
        <v>155</v>
      </c>
      <c r="J158" s="23">
        <f t="shared" si="12"/>
        <v>1046.4967517469458</v>
      </c>
      <c r="K158" s="20">
        <f t="shared" si="13"/>
        <v>535.19693645295922</v>
      </c>
      <c r="L158" s="20">
        <f t="shared" si="14"/>
        <v>511.29981529398663</v>
      </c>
      <c r="M158" s="8">
        <v>0</v>
      </c>
      <c r="N158" s="20">
        <f t="shared" si="15"/>
        <v>152913.41041513119</v>
      </c>
    </row>
    <row r="159" spans="9:14" x14ac:dyDescent="0.25">
      <c r="I159" s="8">
        <v>156</v>
      </c>
      <c r="J159" s="23">
        <f t="shared" si="12"/>
        <v>1046.4967517469458</v>
      </c>
      <c r="K159" s="20">
        <f t="shared" si="13"/>
        <v>533.40738709943025</v>
      </c>
      <c r="L159" s="20">
        <f t="shared" si="14"/>
        <v>513.08936464751559</v>
      </c>
      <c r="M159" s="8">
        <v>0</v>
      </c>
      <c r="N159" s="20">
        <f t="shared" si="15"/>
        <v>152402.11059983721</v>
      </c>
    </row>
    <row r="160" spans="9:14" x14ac:dyDescent="0.25">
      <c r="I160" s="8">
        <v>157</v>
      </c>
      <c r="J160" s="23">
        <f t="shared" si="12"/>
        <v>1046.4967517469458</v>
      </c>
      <c r="K160" s="20">
        <f t="shared" si="13"/>
        <v>531.61157432316395</v>
      </c>
      <c r="L160" s="20">
        <f t="shared" si="14"/>
        <v>514.8851774237819</v>
      </c>
      <c r="M160" s="8">
        <v>0</v>
      </c>
      <c r="N160" s="20">
        <f t="shared" si="15"/>
        <v>151889.02123518969</v>
      </c>
    </row>
    <row r="161" spans="9:14" x14ac:dyDescent="0.25">
      <c r="I161" s="8">
        <v>158</v>
      </c>
      <c r="J161" s="23">
        <f t="shared" si="12"/>
        <v>1046.4967517469458</v>
      </c>
      <c r="K161" s="20">
        <f t="shared" si="13"/>
        <v>529.80947620218069</v>
      </c>
      <c r="L161" s="20">
        <f t="shared" si="14"/>
        <v>516.68727554476516</v>
      </c>
      <c r="M161" s="8">
        <v>0</v>
      </c>
      <c r="N161" s="20">
        <f t="shared" si="15"/>
        <v>151374.13605776592</v>
      </c>
    </row>
    <row r="162" spans="9:14" x14ac:dyDescent="0.25">
      <c r="I162" s="8">
        <v>159</v>
      </c>
      <c r="J162" s="23">
        <f t="shared" si="12"/>
        <v>1046.4967517469458</v>
      </c>
      <c r="K162" s="20">
        <f t="shared" si="13"/>
        <v>528.00107073777406</v>
      </c>
      <c r="L162" s="20">
        <f t="shared" si="14"/>
        <v>518.49568100917179</v>
      </c>
      <c r="M162" s="8">
        <v>0</v>
      </c>
      <c r="N162" s="20">
        <f t="shared" si="15"/>
        <v>150857.44878222115</v>
      </c>
    </row>
    <row r="163" spans="9:14" x14ac:dyDescent="0.25">
      <c r="I163" s="8">
        <v>160</v>
      </c>
      <c r="J163" s="23">
        <f t="shared" si="12"/>
        <v>1046.4967517469458</v>
      </c>
      <c r="K163" s="20">
        <f t="shared" si="13"/>
        <v>526.18633585424197</v>
      </c>
      <c r="L163" s="20">
        <f t="shared" si="14"/>
        <v>520.31041589270387</v>
      </c>
      <c r="M163" s="8">
        <v>0</v>
      </c>
      <c r="N163" s="20">
        <f t="shared" si="15"/>
        <v>150338.95310121198</v>
      </c>
    </row>
    <row r="164" spans="9:14" x14ac:dyDescent="0.25">
      <c r="I164" s="8">
        <v>161</v>
      </c>
      <c r="J164" s="23">
        <f t="shared" si="12"/>
        <v>1046.4967517469458</v>
      </c>
      <c r="K164" s="20">
        <f t="shared" si="13"/>
        <v>524.36524939861749</v>
      </c>
      <c r="L164" s="20">
        <f t="shared" si="14"/>
        <v>522.13150234832835</v>
      </c>
      <c r="M164" s="8">
        <v>0</v>
      </c>
      <c r="N164" s="20">
        <f t="shared" si="15"/>
        <v>149818.64268531927</v>
      </c>
    </row>
    <row r="165" spans="9:14" x14ac:dyDescent="0.25">
      <c r="I165" s="8">
        <v>162</v>
      </c>
      <c r="J165" s="23">
        <f t="shared" si="12"/>
        <v>1046.4967517469458</v>
      </c>
      <c r="K165" s="20">
        <f t="shared" si="13"/>
        <v>522.53778914039833</v>
      </c>
      <c r="L165" s="20">
        <f t="shared" si="14"/>
        <v>523.95896260654752</v>
      </c>
      <c r="M165" s="8">
        <v>0</v>
      </c>
      <c r="N165" s="20">
        <f t="shared" si="15"/>
        <v>149296.51118297095</v>
      </c>
    </row>
    <row r="166" spans="9:14" x14ac:dyDescent="0.25">
      <c r="I166" s="8">
        <v>163</v>
      </c>
      <c r="J166" s="23">
        <f t="shared" si="12"/>
        <v>1046.4967517469458</v>
      </c>
      <c r="K166" s="20">
        <f t="shared" si="13"/>
        <v>520.70393277127539</v>
      </c>
      <c r="L166" s="20">
        <f t="shared" si="14"/>
        <v>525.79281897567046</v>
      </c>
      <c r="M166" s="8">
        <v>0</v>
      </c>
      <c r="N166" s="20">
        <f t="shared" si="15"/>
        <v>148772.55222036439</v>
      </c>
    </row>
    <row r="167" spans="9:14" x14ac:dyDescent="0.25">
      <c r="I167" s="8">
        <v>164</v>
      </c>
      <c r="J167" s="23">
        <f t="shared" si="12"/>
        <v>1046.4967517469458</v>
      </c>
      <c r="K167" s="20">
        <f t="shared" si="13"/>
        <v>518.86365790486059</v>
      </c>
      <c r="L167" s="20">
        <f t="shared" si="14"/>
        <v>527.63309384208526</v>
      </c>
      <c r="M167" s="8">
        <v>0</v>
      </c>
      <c r="N167" s="20">
        <f t="shared" si="15"/>
        <v>148246.75940138873</v>
      </c>
    </row>
    <row r="168" spans="9:14" x14ac:dyDescent="0.25">
      <c r="I168" s="8">
        <v>165</v>
      </c>
      <c r="J168" s="23">
        <f t="shared" si="12"/>
        <v>1046.4967517469458</v>
      </c>
      <c r="K168" s="20">
        <f t="shared" si="13"/>
        <v>517.01694207641333</v>
      </c>
      <c r="L168" s="20">
        <f t="shared" si="14"/>
        <v>529.47980967053252</v>
      </c>
      <c r="M168" s="8">
        <v>0</v>
      </c>
      <c r="N168" s="20">
        <f t="shared" si="15"/>
        <v>147719.12630754666</v>
      </c>
    </row>
    <row r="169" spans="9:14" x14ac:dyDescent="0.25">
      <c r="I169" s="8">
        <v>166</v>
      </c>
      <c r="J169" s="23">
        <f t="shared" si="12"/>
        <v>1046.4967517469458</v>
      </c>
      <c r="K169" s="20">
        <f t="shared" si="13"/>
        <v>515.16376274256652</v>
      </c>
      <c r="L169" s="20">
        <f t="shared" si="14"/>
        <v>531.33298900437933</v>
      </c>
      <c r="M169" s="8">
        <v>0</v>
      </c>
      <c r="N169" s="20">
        <f t="shared" si="15"/>
        <v>147189.64649787612</v>
      </c>
    </row>
    <row r="170" spans="9:14" x14ac:dyDescent="0.25">
      <c r="I170" s="8">
        <v>167</v>
      </c>
      <c r="J170" s="23">
        <f t="shared" si="12"/>
        <v>1046.4967517469458</v>
      </c>
      <c r="K170" s="20">
        <f t="shared" si="13"/>
        <v>513.3040972810511</v>
      </c>
      <c r="L170" s="20">
        <f t="shared" si="14"/>
        <v>533.19265446589475</v>
      </c>
      <c r="M170" s="8">
        <v>0</v>
      </c>
      <c r="N170" s="20">
        <f t="shared" si="15"/>
        <v>146658.31350887174</v>
      </c>
    </row>
    <row r="171" spans="9:14" x14ac:dyDescent="0.25">
      <c r="I171" s="8">
        <v>168</v>
      </c>
      <c r="J171" s="23">
        <f t="shared" si="12"/>
        <v>1046.4967517469458</v>
      </c>
      <c r="K171" s="20">
        <f t="shared" si="13"/>
        <v>511.43792299042047</v>
      </c>
      <c r="L171" s="20">
        <f t="shared" si="14"/>
        <v>535.05882875652537</v>
      </c>
      <c r="M171" s="8">
        <v>0</v>
      </c>
      <c r="N171" s="20">
        <f t="shared" si="15"/>
        <v>146125.12085440583</v>
      </c>
    </row>
    <row r="172" spans="9:14" x14ac:dyDescent="0.25">
      <c r="I172" s="8">
        <v>169</v>
      </c>
      <c r="J172" s="23">
        <f t="shared" si="12"/>
        <v>1046.4967517469458</v>
      </c>
      <c r="K172" s="20">
        <f t="shared" si="13"/>
        <v>509.5652170897726</v>
      </c>
      <c r="L172" s="20">
        <f t="shared" si="14"/>
        <v>536.93153465717319</v>
      </c>
      <c r="M172" s="8">
        <v>0</v>
      </c>
      <c r="N172" s="20">
        <f t="shared" si="15"/>
        <v>145590.0620256493</v>
      </c>
    </row>
    <row r="173" spans="9:14" x14ac:dyDescent="0.25">
      <c r="I173" s="8">
        <v>170</v>
      </c>
      <c r="J173" s="23">
        <f t="shared" si="12"/>
        <v>1046.4967517469458</v>
      </c>
      <c r="K173" s="20">
        <f t="shared" si="13"/>
        <v>507.68595671847248</v>
      </c>
      <c r="L173" s="20">
        <f t="shared" si="14"/>
        <v>538.81079502847342</v>
      </c>
      <c r="M173" s="8">
        <v>0</v>
      </c>
      <c r="N173" s="20">
        <f t="shared" si="15"/>
        <v>145053.13049099213</v>
      </c>
    </row>
    <row r="174" spans="9:14" x14ac:dyDescent="0.25">
      <c r="I174" s="8">
        <v>171</v>
      </c>
      <c r="J174" s="23">
        <f t="shared" si="12"/>
        <v>1046.4967517469458</v>
      </c>
      <c r="K174" s="20">
        <f t="shared" si="13"/>
        <v>505.80011893587289</v>
      </c>
      <c r="L174" s="20">
        <f t="shared" si="14"/>
        <v>540.69663281107296</v>
      </c>
      <c r="M174" s="8">
        <v>0</v>
      </c>
      <c r="N174" s="20">
        <f t="shared" si="15"/>
        <v>144514.31969596367</v>
      </c>
    </row>
    <row r="175" spans="9:14" x14ac:dyDescent="0.25">
      <c r="I175" s="8">
        <v>172</v>
      </c>
      <c r="J175" s="23">
        <f t="shared" si="12"/>
        <v>1046.4967517469458</v>
      </c>
      <c r="K175" s="20">
        <f t="shared" si="13"/>
        <v>503.90768072103407</v>
      </c>
      <c r="L175" s="20">
        <f t="shared" si="14"/>
        <v>542.58907102591184</v>
      </c>
      <c r="M175" s="8">
        <v>0</v>
      </c>
      <c r="N175" s="20">
        <f t="shared" si="15"/>
        <v>143973.6230631526</v>
      </c>
    </row>
    <row r="176" spans="9:14" x14ac:dyDescent="0.25">
      <c r="I176" s="8">
        <v>173</v>
      </c>
      <c r="J176" s="23">
        <f t="shared" si="12"/>
        <v>1046.4967517469458</v>
      </c>
      <c r="K176" s="20">
        <f t="shared" si="13"/>
        <v>502.00861897244346</v>
      </c>
      <c r="L176" s="20">
        <f t="shared" si="14"/>
        <v>544.48813277450245</v>
      </c>
      <c r="M176" s="8">
        <v>0</v>
      </c>
      <c r="N176" s="20">
        <f t="shared" si="15"/>
        <v>143431.0339921267</v>
      </c>
    </row>
    <row r="177" spans="9:14" x14ac:dyDescent="0.25">
      <c r="I177" s="8">
        <v>174</v>
      </c>
      <c r="J177" s="23">
        <f t="shared" si="12"/>
        <v>1046.4967517469458</v>
      </c>
      <c r="K177" s="20">
        <f t="shared" si="13"/>
        <v>500.1029105077327</v>
      </c>
      <c r="L177" s="20">
        <f t="shared" si="14"/>
        <v>546.39384123921309</v>
      </c>
      <c r="M177" s="8">
        <v>0</v>
      </c>
      <c r="N177" s="20">
        <f t="shared" si="15"/>
        <v>142886.54585935219</v>
      </c>
    </row>
    <row r="178" spans="9:14" x14ac:dyDescent="0.25">
      <c r="I178" s="8">
        <v>175</v>
      </c>
      <c r="J178" s="23">
        <f t="shared" si="12"/>
        <v>1046.4967517469458</v>
      </c>
      <c r="K178" s="20">
        <f t="shared" si="13"/>
        <v>498.19053206339544</v>
      </c>
      <c r="L178" s="20">
        <f t="shared" si="14"/>
        <v>548.30621968355035</v>
      </c>
      <c r="M178" s="8">
        <v>0</v>
      </c>
      <c r="N178" s="20">
        <f t="shared" si="15"/>
        <v>142340.15201811297</v>
      </c>
    </row>
    <row r="179" spans="9:14" x14ac:dyDescent="0.25">
      <c r="I179" s="8">
        <v>176</v>
      </c>
      <c r="J179" s="23">
        <f t="shared" si="12"/>
        <v>1046.4967517469458</v>
      </c>
      <c r="K179" s="20">
        <f t="shared" si="13"/>
        <v>496.27146029450302</v>
      </c>
      <c r="L179" s="20">
        <f t="shared" si="14"/>
        <v>550.22529145244289</v>
      </c>
      <c r="M179" s="8">
        <v>0</v>
      </c>
      <c r="N179" s="20">
        <f t="shared" si="15"/>
        <v>141791.84579842942</v>
      </c>
    </row>
    <row r="180" spans="9:14" x14ac:dyDescent="0.25">
      <c r="I180" s="8">
        <v>177</v>
      </c>
      <c r="J180" s="23">
        <f t="shared" si="12"/>
        <v>1046.4967517469458</v>
      </c>
      <c r="K180" s="20">
        <f t="shared" si="13"/>
        <v>494.34567177441954</v>
      </c>
      <c r="L180" s="20">
        <f t="shared" si="14"/>
        <v>552.1510799725263</v>
      </c>
      <c r="M180" s="8">
        <v>0</v>
      </c>
      <c r="N180" s="20">
        <f t="shared" si="15"/>
        <v>141241.62050697699</v>
      </c>
    </row>
    <row r="181" spans="9:14" x14ac:dyDescent="0.25">
      <c r="I181" s="8">
        <v>178</v>
      </c>
      <c r="J181" s="23">
        <f t="shared" si="12"/>
        <v>1046.4967517469458</v>
      </c>
      <c r="K181" s="20">
        <f t="shared" si="13"/>
        <v>492.41314299451568</v>
      </c>
      <c r="L181" s="20">
        <f t="shared" si="14"/>
        <v>554.08360875243011</v>
      </c>
      <c r="M181" s="8">
        <v>0</v>
      </c>
      <c r="N181" s="20">
        <f t="shared" si="15"/>
        <v>140689.46942700446</v>
      </c>
    </row>
    <row r="182" spans="9:14" x14ac:dyDescent="0.25">
      <c r="I182" s="8">
        <v>179</v>
      </c>
      <c r="J182" s="23">
        <f t="shared" si="12"/>
        <v>1046.4967517469458</v>
      </c>
      <c r="K182" s="20">
        <f t="shared" si="13"/>
        <v>490.47385036388209</v>
      </c>
      <c r="L182" s="20">
        <f t="shared" si="14"/>
        <v>556.02290138306375</v>
      </c>
      <c r="M182" s="8">
        <v>0</v>
      </c>
      <c r="N182" s="20">
        <f t="shared" si="15"/>
        <v>140135.38581825202</v>
      </c>
    </row>
    <row r="183" spans="9:14" x14ac:dyDescent="0.25">
      <c r="I183" s="8">
        <v>180</v>
      </c>
      <c r="J183" s="23">
        <f t="shared" si="12"/>
        <v>1046.4967517469458</v>
      </c>
      <c r="K183" s="20">
        <f t="shared" si="13"/>
        <v>488.52777020904142</v>
      </c>
      <c r="L183" s="20">
        <f t="shared" si="14"/>
        <v>557.96898153790448</v>
      </c>
      <c r="M183" s="8">
        <v>0</v>
      </c>
      <c r="N183" s="20">
        <f t="shared" si="15"/>
        <v>139579.36291686897</v>
      </c>
    </row>
    <row r="184" spans="9:14" x14ac:dyDescent="0.25">
      <c r="I184" s="8">
        <v>181</v>
      </c>
      <c r="J184" s="23">
        <f t="shared" si="12"/>
        <v>1046.4967517469458</v>
      </c>
      <c r="K184" s="20">
        <f t="shared" si="13"/>
        <v>486.57487877365878</v>
      </c>
      <c r="L184" s="20">
        <f t="shared" si="14"/>
        <v>559.92187297328701</v>
      </c>
      <c r="M184" s="8">
        <v>0</v>
      </c>
      <c r="N184" s="20">
        <f t="shared" si="15"/>
        <v>139021.39393533106</v>
      </c>
    </row>
    <row r="185" spans="9:14" x14ac:dyDescent="0.25">
      <c r="I185" s="8">
        <v>182</v>
      </c>
      <c r="J185" s="23">
        <f t="shared" si="12"/>
        <v>1046.4967517469458</v>
      </c>
      <c r="K185" s="20">
        <f t="shared" si="13"/>
        <v>484.61515221825221</v>
      </c>
      <c r="L185" s="20">
        <f t="shared" si="14"/>
        <v>561.88159952869364</v>
      </c>
      <c r="M185" s="8">
        <v>0</v>
      </c>
      <c r="N185" s="20">
        <f t="shared" si="15"/>
        <v>138461.47206235776</v>
      </c>
    </row>
    <row r="186" spans="9:14" x14ac:dyDescent="0.25">
      <c r="I186" s="8">
        <v>183</v>
      </c>
      <c r="J186" s="23">
        <f t="shared" si="12"/>
        <v>1046.4967517469458</v>
      </c>
      <c r="K186" s="20">
        <f t="shared" si="13"/>
        <v>482.64856661990183</v>
      </c>
      <c r="L186" s="20">
        <f t="shared" si="14"/>
        <v>563.84818512704396</v>
      </c>
      <c r="M186" s="8">
        <v>0</v>
      </c>
      <c r="N186" s="20">
        <f t="shared" si="15"/>
        <v>137899.59046282907</v>
      </c>
    </row>
    <row r="187" spans="9:14" x14ac:dyDescent="0.25">
      <c r="I187" s="8">
        <v>184</v>
      </c>
      <c r="J187" s="23">
        <f t="shared" si="12"/>
        <v>1046.4967517469458</v>
      </c>
      <c r="K187" s="20">
        <f t="shared" si="13"/>
        <v>480.67509797195709</v>
      </c>
      <c r="L187" s="20">
        <f t="shared" si="14"/>
        <v>565.82165377498882</v>
      </c>
      <c r="M187" s="8">
        <v>0</v>
      </c>
      <c r="N187" s="20">
        <f t="shared" si="15"/>
        <v>137335.74227770203</v>
      </c>
    </row>
    <row r="188" spans="9:14" x14ac:dyDescent="0.25">
      <c r="I188" s="8">
        <v>185</v>
      </c>
      <c r="J188" s="23">
        <f t="shared" si="12"/>
        <v>1046.4967517469458</v>
      </c>
      <c r="K188" s="20">
        <f t="shared" si="13"/>
        <v>478.69472218374466</v>
      </c>
      <c r="L188" s="20">
        <f t="shared" si="14"/>
        <v>567.80202956320113</v>
      </c>
      <c r="M188" s="8">
        <v>0</v>
      </c>
      <c r="N188" s="20">
        <f t="shared" si="15"/>
        <v>136769.92062392703</v>
      </c>
    </row>
    <row r="189" spans="9:14" x14ac:dyDescent="0.25">
      <c r="I189" s="8">
        <v>186</v>
      </c>
      <c r="J189" s="23">
        <f t="shared" si="12"/>
        <v>1046.4967517469458</v>
      </c>
      <c r="K189" s="20">
        <f t="shared" si="13"/>
        <v>476.70741508027345</v>
      </c>
      <c r="L189" s="20">
        <f t="shared" si="14"/>
        <v>569.7893366666724</v>
      </c>
      <c r="M189" s="8">
        <v>0</v>
      </c>
      <c r="N189" s="20">
        <f t="shared" si="15"/>
        <v>136202.11859436383</v>
      </c>
    </row>
    <row r="190" spans="9:14" x14ac:dyDescent="0.25">
      <c r="I190" s="8">
        <v>187</v>
      </c>
      <c r="J190" s="23">
        <f t="shared" si="12"/>
        <v>1046.4967517469458</v>
      </c>
      <c r="K190" s="20">
        <f t="shared" si="13"/>
        <v>474.71315240194008</v>
      </c>
      <c r="L190" s="20">
        <f t="shared" si="14"/>
        <v>571.78359934500577</v>
      </c>
      <c r="M190" s="8">
        <v>0</v>
      </c>
      <c r="N190" s="20">
        <f t="shared" si="15"/>
        <v>135632.32925769716</v>
      </c>
    </row>
    <row r="191" spans="9:14" x14ac:dyDescent="0.25">
      <c r="I191" s="8">
        <v>188</v>
      </c>
      <c r="J191" s="23">
        <f t="shared" si="12"/>
        <v>1046.4967517469458</v>
      </c>
      <c r="K191" s="20">
        <f t="shared" si="13"/>
        <v>472.71190980423256</v>
      </c>
      <c r="L191" s="20">
        <f t="shared" si="14"/>
        <v>573.78484194271323</v>
      </c>
      <c r="M191" s="8">
        <v>0</v>
      </c>
      <c r="N191" s="20">
        <f t="shared" si="15"/>
        <v>135060.54565835214</v>
      </c>
    </row>
    <row r="192" spans="9:14" x14ac:dyDescent="0.25">
      <c r="I192" s="8">
        <v>189</v>
      </c>
      <c r="J192" s="23">
        <f t="shared" si="12"/>
        <v>1046.4967517469458</v>
      </c>
      <c r="K192" s="20">
        <f t="shared" si="13"/>
        <v>470.70366285743302</v>
      </c>
      <c r="L192" s="20">
        <f t="shared" si="14"/>
        <v>575.79308888951277</v>
      </c>
      <c r="M192" s="8">
        <v>0</v>
      </c>
      <c r="N192" s="20">
        <f t="shared" si="15"/>
        <v>134486.76081640943</v>
      </c>
    </row>
    <row r="193" spans="9:14" x14ac:dyDescent="0.25">
      <c r="I193" s="8">
        <v>190</v>
      </c>
      <c r="J193" s="23">
        <f t="shared" si="12"/>
        <v>1046.4967517469458</v>
      </c>
      <c r="K193" s="20">
        <f t="shared" si="13"/>
        <v>468.68838704631975</v>
      </c>
      <c r="L193" s="20">
        <f t="shared" si="14"/>
        <v>577.80836470062604</v>
      </c>
      <c r="M193" s="8">
        <v>0</v>
      </c>
      <c r="N193" s="20">
        <f t="shared" si="15"/>
        <v>133910.96772751992</v>
      </c>
    </row>
    <row r="194" spans="9:14" x14ac:dyDescent="0.25">
      <c r="I194" s="8">
        <v>191</v>
      </c>
      <c r="J194" s="23">
        <f t="shared" si="12"/>
        <v>1046.4967517469458</v>
      </c>
      <c r="K194" s="20">
        <f t="shared" si="13"/>
        <v>466.66605776986762</v>
      </c>
      <c r="L194" s="20">
        <f t="shared" si="14"/>
        <v>579.83069397707823</v>
      </c>
      <c r="M194" s="8">
        <v>0</v>
      </c>
      <c r="N194" s="20">
        <f t="shared" si="15"/>
        <v>133333.15936281931</v>
      </c>
    </row>
    <row r="195" spans="9:14" x14ac:dyDescent="0.25">
      <c r="I195" s="8">
        <v>192</v>
      </c>
      <c r="J195" s="23">
        <f t="shared" ref="J195:J258" si="16">IF($E$5&lt;N195+(N195*($B$5/$E$5)),$E$5,N195+(N195*($B$5/$E$5)))</f>
        <v>1046.4967517469458</v>
      </c>
      <c r="K195" s="20">
        <f t="shared" ref="K195:K258" si="17">N195*$B$5/$B$4</f>
        <v>464.63665034094788</v>
      </c>
      <c r="L195" s="20">
        <f t="shared" si="14"/>
        <v>581.86010140599797</v>
      </c>
      <c r="M195" s="8">
        <v>0</v>
      </c>
      <c r="N195" s="20">
        <f t="shared" si="15"/>
        <v>132753.32866884224</v>
      </c>
    </row>
    <row r="196" spans="9:14" x14ac:dyDescent="0.25">
      <c r="I196" s="8">
        <v>193</v>
      </c>
      <c r="J196" s="23">
        <f t="shared" si="16"/>
        <v>1046.4967517469458</v>
      </c>
      <c r="K196" s="20">
        <f t="shared" si="17"/>
        <v>462.60013998602682</v>
      </c>
      <c r="L196" s="20">
        <f t="shared" si="14"/>
        <v>583.89661176091909</v>
      </c>
      <c r="M196" s="8">
        <v>0</v>
      </c>
      <c r="N196" s="20">
        <f t="shared" si="15"/>
        <v>132171.46856743624</v>
      </c>
    </row>
    <row r="197" spans="9:14" x14ac:dyDescent="0.25">
      <c r="I197" s="8">
        <v>194</v>
      </c>
      <c r="J197" s="23">
        <f t="shared" si="16"/>
        <v>1046.4967517469458</v>
      </c>
      <c r="K197" s="20">
        <f t="shared" si="17"/>
        <v>460.55650184486359</v>
      </c>
      <c r="L197" s="20">
        <f t="shared" ref="L197:L260" si="18">J197-K197</f>
        <v>585.94024990208231</v>
      </c>
      <c r="M197" s="8">
        <v>0</v>
      </c>
      <c r="N197" s="20">
        <f t="shared" ref="N197:N260" si="19">N196-L196-M196</f>
        <v>131587.57195567532</v>
      </c>
    </row>
    <row r="198" spans="9:14" x14ac:dyDescent="0.25">
      <c r="I198" s="8">
        <v>195</v>
      </c>
      <c r="J198" s="23">
        <f t="shared" si="16"/>
        <v>1046.4967517469458</v>
      </c>
      <c r="K198" s="20">
        <f t="shared" si="17"/>
        <v>458.50571097020634</v>
      </c>
      <c r="L198" s="20">
        <f t="shared" si="18"/>
        <v>587.99104077673951</v>
      </c>
      <c r="M198" s="8">
        <v>0</v>
      </c>
      <c r="N198" s="20">
        <f t="shared" si="19"/>
        <v>131001.63170577324</v>
      </c>
    </row>
    <row r="199" spans="9:14" x14ac:dyDescent="0.25">
      <c r="I199" s="8">
        <v>196</v>
      </c>
      <c r="J199" s="23">
        <f t="shared" si="16"/>
        <v>1046.4967517469458</v>
      </c>
      <c r="K199" s="20">
        <f t="shared" si="17"/>
        <v>456.44774232748773</v>
      </c>
      <c r="L199" s="20">
        <f t="shared" si="18"/>
        <v>590.04900941945812</v>
      </c>
      <c r="M199" s="8">
        <v>0</v>
      </c>
      <c r="N199" s="20">
        <f t="shared" si="19"/>
        <v>130413.64066499649</v>
      </c>
    </row>
    <row r="200" spans="9:14" x14ac:dyDescent="0.25">
      <c r="I200" s="8">
        <v>197</v>
      </c>
      <c r="J200" s="23">
        <f t="shared" si="16"/>
        <v>1046.4967517469458</v>
      </c>
      <c r="K200" s="20">
        <f t="shared" si="17"/>
        <v>454.38257079451961</v>
      </c>
      <c r="L200" s="20">
        <f t="shared" si="18"/>
        <v>592.1141809524263</v>
      </c>
      <c r="M200" s="8">
        <v>0</v>
      </c>
      <c r="N200" s="20">
        <f t="shared" si="19"/>
        <v>129823.59165557704</v>
      </c>
    </row>
    <row r="201" spans="9:14" x14ac:dyDescent="0.25">
      <c r="I201" s="8">
        <v>198</v>
      </c>
      <c r="J201" s="23">
        <f t="shared" si="16"/>
        <v>1046.4967517469458</v>
      </c>
      <c r="K201" s="20">
        <f t="shared" si="17"/>
        <v>452.31017116118619</v>
      </c>
      <c r="L201" s="20">
        <f t="shared" si="18"/>
        <v>594.18658058575966</v>
      </c>
      <c r="M201" s="8">
        <v>0</v>
      </c>
      <c r="N201" s="20">
        <f t="shared" si="19"/>
        <v>129231.47747462461</v>
      </c>
    </row>
    <row r="202" spans="9:14" x14ac:dyDescent="0.25">
      <c r="I202" s="8">
        <v>199</v>
      </c>
      <c r="J202" s="23">
        <f t="shared" si="16"/>
        <v>1046.4967517469458</v>
      </c>
      <c r="K202" s="20">
        <f t="shared" si="17"/>
        <v>450.23051812913604</v>
      </c>
      <c r="L202" s="20">
        <f t="shared" si="18"/>
        <v>596.2662336178098</v>
      </c>
      <c r="M202" s="8">
        <v>0</v>
      </c>
      <c r="N202" s="20">
        <f t="shared" si="19"/>
        <v>128637.29089403886</v>
      </c>
    </row>
    <row r="203" spans="9:14" x14ac:dyDescent="0.25">
      <c r="I203" s="8">
        <v>200</v>
      </c>
      <c r="J203" s="23">
        <f t="shared" si="16"/>
        <v>1046.4967517469458</v>
      </c>
      <c r="K203" s="20">
        <f t="shared" si="17"/>
        <v>448.14358631147371</v>
      </c>
      <c r="L203" s="20">
        <f t="shared" si="18"/>
        <v>598.35316543547219</v>
      </c>
      <c r="M203" s="8">
        <v>0</v>
      </c>
      <c r="N203" s="20">
        <f t="shared" si="19"/>
        <v>128041.02466042106</v>
      </c>
    </row>
    <row r="204" spans="9:14" x14ac:dyDescent="0.25">
      <c r="I204" s="8">
        <v>201</v>
      </c>
      <c r="J204" s="23">
        <f t="shared" si="16"/>
        <v>1046.4967517469458</v>
      </c>
      <c r="K204" s="20">
        <f t="shared" si="17"/>
        <v>446.04935023244957</v>
      </c>
      <c r="L204" s="20">
        <f t="shared" si="18"/>
        <v>600.44740151449628</v>
      </c>
      <c r="M204" s="8">
        <v>0</v>
      </c>
      <c r="N204" s="20">
        <f t="shared" si="19"/>
        <v>127442.67149498558</v>
      </c>
    </row>
    <row r="205" spans="9:14" x14ac:dyDescent="0.25">
      <c r="I205" s="8">
        <v>202</v>
      </c>
      <c r="J205" s="23">
        <f t="shared" si="16"/>
        <v>1046.4967517469458</v>
      </c>
      <c r="K205" s="20">
        <f t="shared" si="17"/>
        <v>443.94778432714884</v>
      </c>
      <c r="L205" s="20">
        <f t="shared" si="18"/>
        <v>602.54896741979701</v>
      </c>
      <c r="M205" s="8">
        <v>0</v>
      </c>
      <c r="N205" s="20">
        <f t="shared" si="19"/>
        <v>126842.22409347109</v>
      </c>
    </row>
    <row r="206" spans="9:14" x14ac:dyDescent="0.25">
      <c r="I206" s="8">
        <v>203</v>
      </c>
      <c r="J206" s="23">
        <f t="shared" si="16"/>
        <v>1046.4967517469458</v>
      </c>
      <c r="K206" s="20">
        <f t="shared" si="17"/>
        <v>441.83886294117951</v>
      </c>
      <c r="L206" s="20">
        <f t="shared" si="18"/>
        <v>604.65788880576633</v>
      </c>
      <c r="M206" s="8">
        <v>0</v>
      </c>
      <c r="N206" s="20">
        <f t="shared" si="19"/>
        <v>126239.67512605128</v>
      </c>
    </row>
    <row r="207" spans="9:14" x14ac:dyDescent="0.25">
      <c r="I207" s="8">
        <v>204</v>
      </c>
      <c r="J207" s="23">
        <f t="shared" si="16"/>
        <v>1046.4967517469458</v>
      </c>
      <c r="K207" s="20">
        <f t="shared" si="17"/>
        <v>439.72256033035933</v>
      </c>
      <c r="L207" s="20">
        <f t="shared" si="18"/>
        <v>606.77419141658652</v>
      </c>
      <c r="M207" s="8">
        <v>0</v>
      </c>
      <c r="N207" s="20">
        <f t="shared" si="19"/>
        <v>125635.01723724551</v>
      </c>
    </row>
    <row r="208" spans="9:14" x14ac:dyDescent="0.25">
      <c r="I208" s="8">
        <v>205</v>
      </c>
      <c r="J208" s="23">
        <f t="shared" si="16"/>
        <v>1046.4967517469458</v>
      </c>
      <c r="K208" s="20">
        <f t="shared" si="17"/>
        <v>437.5988506604013</v>
      </c>
      <c r="L208" s="20">
        <f t="shared" si="18"/>
        <v>608.89790108654461</v>
      </c>
      <c r="M208" s="8">
        <v>0</v>
      </c>
      <c r="N208" s="20">
        <f t="shared" si="19"/>
        <v>125028.24304582893</v>
      </c>
    </row>
    <row r="209" spans="9:14" x14ac:dyDescent="0.25">
      <c r="I209" s="8">
        <v>206</v>
      </c>
      <c r="J209" s="23">
        <f t="shared" si="16"/>
        <v>1046.4967517469458</v>
      </c>
      <c r="K209" s="20">
        <f t="shared" si="17"/>
        <v>435.46770800659834</v>
      </c>
      <c r="L209" s="20">
        <f t="shared" si="18"/>
        <v>611.02904374034756</v>
      </c>
      <c r="M209" s="8">
        <v>0</v>
      </c>
      <c r="N209" s="20">
        <f t="shared" si="19"/>
        <v>124419.34514474239</v>
      </c>
    </row>
    <row r="210" spans="9:14" x14ac:dyDescent="0.25">
      <c r="I210" s="8">
        <v>207</v>
      </c>
      <c r="J210" s="23">
        <f t="shared" si="16"/>
        <v>1046.4967517469458</v>
      </c>
      <c r="K210" s="20">
        <f t="shared" si="17"/>
        <v>433.32910635350714</v>
      </c>
      <c r="L210" s="20">
        <f t="shared" si="18"/>
        <v>613.16764539343876</v>
      </c>
      <c r="M210" s="8">
        <v>0</v>
      </c>
      <c r="N210" s="20">
        <f t="shared" si="19"/>
        <v>123808.31610100204</v>
      </c>
    </row>
    <row r="211" spans="9:14" x14ac:dyDescent="0.25">
      <c r="I211" s="8">
        <v>208</v>
      </c>
      <c r="J211" s="23">
        <f t="shared" si="16"/>
        <v>1046.4967517469458</v>
      </c>
      <c r="K211" s="20">
        <f t="shared" si="17"/>
        <v>431.18301959463014</v>
      </c>
      <c r="L211" s="20">
        <f t="shared" si="18"/>
        <v>615.31373215231565</v>
      </c>
      <c r="M211" s="8">
        <v>0</v>
      </c>
      <c r="N211" s="20">
        <f t="shared" si="19"/>
        <v>123195.14845560861</v>
      </c>
    </row>
    <row r="212" spans="9:14" x14ac:dyDescent="0.25">
      <c r="I212" s="8">
        <v>209</v>
      </c>
      <c r="J212" s="23">
        <f t="shared" si="16"/>
        <v>1046.4967517469458</v>
      </c>
      <c r="K212" s="20">
        <f t="shared" si="17"/>
        <v>429.0294215320971</v>
      </c>
      <c r="L212" s="20">
        <f t="shared" si="18"/>
        <v>617.46733021484874</v>
      </c>
      <c r="M212" s="8">
        <v>0</v>
      </c>
      <c r="N212" s="20">
        <f t="shared" si="19"/>
        <v>122579.8347234563</v>
      </c>
    </row>
    <row r="213" spans="9:14" x14ac:dyDescent="0.25">
      <c r="I213" s="8">
        <v>210</v>
      </c>
      <c r="J213" s="23">
        <f t="shared" si="16"/>
        <v>1046.4967517469458</v>
      </c>
      <c r="K213" s="20">
        <f t="shared" si="17"/>
        <v>426.86828587634517</v>
      </c>
      <c r="L213" s="20">
        <f t="shared" si="18"/>
        <v>619.62846587060062</v>
      </c>
      <c r="M213" s="8">
        <v>0</v>
      </c>
      <c r="N213" s="20">
        <f t="shared" si="19"/>
        <v>121962.36739324145</v>
      </c>
    </row>
    <row r="214" spans="9:14" x14ac:dyDescent="0.25">
      <c r="I214" s="8">
        <v>211</v>
      </c>
      <c r="J214" s="23">
        <f t="shared" si="16"/>
        <v>1046.4967517469458</v>
      </c>
      <c r="K214" s="20">
        <f t="shared" si="17"/>
        <v>424.699586245798</v>
      </c>
      <c r="L214" s="20">
        <f t="shared" si="18"/>
        <v>621.7971655011479</v>
      </c>
      <c r="M214" s="8">
        <v>0</v>
      </c>
      <c r="N214" s="20">
        <f t="shared" si="19"/>
        <v>121342.73892737085</v>
      </c>
    </row>
    <row r="215" spans="9:14" x14ac:dyDescent="0.25">
      <c r="I215" s="8">
        <v>212</v>
      </c>
      <c r="J215" s="23">
        <f t="shared" si="16"/>
        <v>1046.4967517469458</v>
      </c>
      <c r="K215" s="20">
        <f t="shared" si="17"/>
        <v>422.52329616654401</v>
      </c>
      <c r="L215" s="20">
        <f t="shared" si="18"/>
        <v>623.97345558040183</v>
      </c>
      <c r="M215" s="8">
        <v>0</v>
      </c>
      <c r="N215" s="20">
        <f t="shared" si="19"/>
        <v>120720.9417618697</v>
      </c>
    </row>
    <row r="216" spans="9:14" x14ac:dyDescent="0.25">
      <c r="I216" s="8">
        <v>213</v>
      </c>
      <c r="J216" s="23">
        <f t="shared" si="16"/>
        <v>1046.4967517469458</v>
      </c>
      <c r="K216" s="20">
        <f t="shared" si="17"/>
        <v>420.33938907201258</v>
      </c>
      <c r="L216" s="20">
        <f t="shared" si="18"/>
        <v>626.15736267493321</v>
      </c>
      <c r="M216" s="8">
        <v>0</v>
      </c>
      <c r="N216" s="20">
        <f t="shared" si="19"/>
        <v>120096.9683062893</v>
      </c>
    </row>
    <row r="217" spans="9:14" x14ac:dyDescent="0.25">
      <c r="I217" s="8">
        <v>214</v>
      </c>
      <c r="J217" s="23">
        <f t="shared" si="16"/>
        <v>1046.4967517469458</v>
      </c>
      <c r="K217" s="20">
        <f t="shared" si="17"/>
        <v>418.14783830265031</v>
      </c>
      <c r="L217" s="20">
        <f t="shared" si="18"/>
        <v>628.34891344429548</v>
      </c>
      <c r="M217" s="8">
        <v>0</v>
      </c>
      <c r="N217" s="20">
        <f t="shared" si="19"/>
        <v>119470.81094361437</v>
      </c>
    </row>
    <row r="218" spans="9:14" x14ac:dyDescent="0.25">
      <c r="I218" s="8">
        <v>215</v>
      </c>
      <c r="J218" s="23">
        <f t="shared" si="16"/>
        <v>1046.4967517469458</v>
      </c>
      <c r="K218" s="20">
        <f t="shared" si="17"/>
        <v>415.9486171055953</v>
      </c>
      <c r="L218" s="20">
        <f t="shared" si="18"/>
        <v>630.54813464135054</v>
      </c>
      <c r="M218" s="8">
        <v>0</v>
      </c>
      <c r="N218" s="20">
        <f t="shared" si="19"/>
        <v>118842.46203017008</v>
      </c>
    </row>
    <row r="219" spans="9:14" x14ac:dyDescent="0.25">
      <c r="I219" s="8">
        <v>216</v>
      </c>
      <c r="J219" s="23">
        <f t="shared" si="16"/>
        <v>1046.4967517469458</v>
      </c>
      <c r="K219" s="20">
        <f t="shared" si="17"/>
        <v>413.7416986343506</v>
      </c>
      <c r="L219" s="20">
        <f t="shared" si="18"/>
        <v>632.75505311259531</v>
      </c>
      <c r="M219" s="8">
        <v>0</v>
      </c>
      <c r="N219" s="20">
        <f t="shared" si="19"/>
        <v>118211.91389552873</v>
      </c>
    </row>
    <row r="220" spans="9:14" x14ac:dyDescent="0.25">
      <c r="I220" s="8">
        <v>217</v>
      </c>
      <c r="J220" s="23">
        <f t="shared" si="16"/>
        <v>1046.4967517469458</v>
      </c>
      <c r="K220" s="20">
        <f t="shared" si="17"/>
        <v>411.52705594845656</v>
      </c>
      <c r="L220" s="20">
        <f t="shared" si="18"/>
        <v>634.96969579848928</v>
      </c>
      <c r="M220" s="8">
        <v>0</v>
      </c>
      <c r="N220" s="20">
        <f t="shared" si="19"/>
        <v>117579.15884241615</v>
      </c>
    </row>
    <row r="221" spans="9:14" x14ac:dyDescent="0.25">
      <c r="I221" s="8">
        <v>218</v>
      </c>
      <c r="J221" s="23">
        <f t="shared" si="16"/>
        <v>1046.4967517469458</v>
      </c>
      <c r="K221" s="20">
        <f t="shared" si="17"/>
        <v>409.30466201316182</v>
      </c>
      <c r="L221" s="20">
        <f t="shared" si="18"/>
        <v>637.19208973378409</v>
      </c>
      <c r="M221" s="8">
        <v>0</v>
      </c>
      <c r="N221" s="20">
        <f t="shared" si="19"/>
        <v>116944.18914661766</v>
      </c>
    </row>
    <row r="222" spans="9:14" x14ac:dyDescent="0.25">
      <c r="I222" s="8">
        <v>219</v>
      </c>
      <c r="J222" s="23">
        <f t="shared" si="16"/>
        <v>1046.4967517469458</v>
      </c>
      <c r="K222" s="20">
        <f t="shared" si="17"/>
        <v>407.07448969909359</v>
      </c>
      <c r="L222" s="20">
        <f t="shared" si="18"/>
        <v>639.4222620478522</v>
      </c>
      <c r="M222" s="8">
        <v>0</v>
      </c>
      <c r="N222" s="20">
        <f t="shared" si="19"/>
        <v>116306.99705688388</v>
      </c>
    </row>
    <row r="223" spans="9:14" x14ac:dyDescent="0.25">
      <c r="I223" s="8">
        <v>220</v>
      </c>
      <c r="J223" s="23">
        <f t="shared" si="16"/>
        <v>1046.4967517469458</v>
      </c>
      <c r="K223" s="20">
        <f t="shared" si="17"/>
        <v>404.83651178192605</v>
      </c>
      <c r="L223" s="20">
        <f t="shared" si="18"/>
        <v>641.66023996501985</v>
      </c>
      <c r="M223" s="8">
        <v>0</v>
      </c>
      <c r="N223" s="20">
        <f t="shared" si="19"/>
        <v>115667.57479483602</v>
      </c>
    </row>
    <row r="224" spans="9:14" x14ac:dyDescent="0.25">
      <c r="I224" s="8">
        <v>221</v>
      </c>
      <c r="J224" s="23">
        <f t="shared" si="16"/>
        <v>1046.4967517469458</v>
      </c>
      <c r="K224" s="20">
        <f t="shared" si="17"/>
        <v>402.5907009420485</v>
      </c>
      <c r="L224" s="20">
        <f t="shared" si="18"/>
        <v>643.9060508048974</v>
      </c>
      <c r="M224" s="8">
        <v>0</v>
      </c>
      <c r="N224" s="20">
        <f t="shared" si="19"/>
        <v>115025.91455487101</v>
      </c>
    </row>
    <row r="225" spans="9:14" x14ac:dyDescent="0.25">
      <c r="I225" s="8">
        <v>222</v>
      </c>
      <c r="J225" s="23">
        <f t="shared" si="16"/>
        <v>1046.4967517469458</v>
      </c>
      <c r="K225" s="20">
        <f t="shared" si="17"/>
        <v>400.33702976423137</v>
      </c>
      <c r="L225" s="20">
        <f t="shared" si="18"/>
        <v>646.15972198271447</v>
      </c>
      <c r="M225" s="8">
        <v>0</v>
      </c>
      <c r="N225" s="20">
        <f t="shared" si="19"/>
        <v>114382.00850406611</v>
      </c>
    </row>
    <row r="226" spans="9:14" x14ac:dyDescent="0.25">
      <c r="I226" s="8">
        <v>223</v>
      </c>
      <c r="J226" s="23">
        <f t="shared" si="16"/>
        <v>1046.4967517469458</v>
      </c>
      <c r="K226" s="20">
        <f t="shared" si="17"/>
        <v>398.07547073729188</v>
      </c>
      <c r="L226" s="20">
        <f t="shared" si="18"/>
        <v>648.42128100965397</v>
      </c>
      <c r="M226" s="8">
        <v>0</v>
      </c>
      <c r="N226" s="20">
        <f t="shared" si="19"/>
        <v>113735.8487820834</v>
      </c>
    </row>
    <row r="227" spans="9:14" x14ac:dyDescent="0.25">
      <c r="I227" s="8">
        <v>224</v>
      </c>
      <c r="J227" s="23">
        <f t="shared" si="16"/>
        <v>1046.4967517469458</v>
      </c>
      <c r="K227" s="20">
        <f t="shared" si="17"/>
        <v>395.80599625375817</v>
      </c>
      <c r="L227" s="20">
        <f t="shared" si="18"/>
        <v>650.69075549318768</v>
      </c>
      <c r="M227" s="8">
        <v>0</v>
      </c>
      <c r="N227" s="20">
        <f t="shared" si="19"/>
        <v>113087.42750107375</v>
      </c>
    </row>
    <row r="228" spans="9:14" x14ac:dyDescent="0.25">
      <c r="I228" s="8">
        <v>225</v>
      </c>
      <c r="J228" s="23">
        <f t="shared" si="16"/>
        <v>1046.4967517469458</v>
      </c>
      <c r="K228" s="20">
        <f t="shared" si="17"/>
        <v>393.52857860953196</v>
      </c>
      <c r="L228" s="20">
        <f t="shared" si="18"/>
        <v>652.96817313741394</v>
      </c>
      <c r="M228" s="8">
        <v>0</v>
      </c>
      <c r="N228" s="20">
        <f t="shared" si="19"/>
        <v>112436.73674558057</v>
      </c>
    </row>
    <row r="229" spans="9:14" x14ac:dyDescent="0.25">
      <c r="I229" s="8">
        <v>226</v>
      </c>
      <c r="J229" s="23">
        <f t="shared" si="16"/>
        <v>1046.4967517469458</v>
      </c>
      <c r="K229" s="20">
        <f t="shared" si="17"/>
        <v>391.24319000355104</v>
      </c>
      <c r="L229" s="20">
        <f t="shared" si="18"/>
        <v>655.25356174339481</v>
      </c>
      <c r="M229" s="8">
        <v>0</v>
      </c>
      <c r="N229" s="20">
        <f t="shared" si="19"/>
        <v>111783.76857244315</v>
      </c>
    </row>
    <row r="230" spans="9:14" x14ac:dyDescent="0.25">
      <c r="I230" s="8">
        <v>227</v>
      </c>
      <c r="J230" s="23">
        <f t="shared" si="16"/>
        <v>1046.4967517469458</v>
      </c>
      <c r="K230" s="20">
        <f t="shared" si="17"/>
        <v>388.94980253744916</v>
      </c>
      <c r="L230" s="20">
        <f t="shared" si="18"/>
        <v>657.54694920949669</v>
      </c>
      <c r="M230" s="8">
        <v>0</v>
      </c>
      <c r="N230" s="20">
        <f t="shared" si="19"/>
        <v>111128.51501069976</v>
      </c>
    </row>
    <row r="231" spans="9:14" x14ac:dyDescent="0.25">
      <c r="I231" s="8">
        <v>228</v>
      </c>
      <c r="J231" s="23">
        <f t="shared" si="16"/>
        <v>1046.4967517469458</v>
      </c>
      <c r="K231" s="20">
        <f t="shared" si="17"/>
        <v>386.6483882152159</v>
      </c>
      <c r="L231" s="20">
        <f t="shared" si="18"/>
        <v>659.84836353173</v>
      </c>
      <c r="M231" s="8">
        <v>0</v>
      </c>
      <c r="N231" s="20">
        <f t="shared" si="19"/>
        <v>110470.96806149026</v>
      </c>
    </row>
    <row r="232" spans="9:14" x14ac:dyDescent="0.25">
      <c r="I232" s="8">
        <v>229</v>
      </c>
      <c r="J232" s="23">
        <f t="shared" si="16"/>
        <v>1046.4967517469458</v>
      </c>
      <c r="K232" s="20">
        <f t="shared" si="17"/>
        <v>384.33891894285489</v>
      </c>
      <c r="L232" s="20">
        <f t="shared" si="18"/>
        <v>662.15783280409096</v>
      </c>
      <c r="M232" s="8">
        <v>0</v>
      </c>
      <c r="N232" s="20">
        <f t="shared" si="19"/>
        <v>109811.11969795854</v>
      </c>
    </row>
    <row r="233" spans="9:14" x14ac:dyDescent="0.25">
      <c r="I233" s="8">
        <v>230</v>
      </c>
      <c r="J233" s="23">
        <f t="shared" si="16"/>
        <v>1046.4967517469458</v>
      </c>
      <c r="K233" s="20">
        <f t="shared" si="17"/>
        <v>382.02136652804057</v>
      </c>
      <c r="L233" s="20">
        <f t="shared" si="18"/>
        <v>664.47538521890533</v>
      </c>
      <c r="M233" s="8">
        <v>0</v>
      </c>
      <c r="N233" s="20">
        <f t="shared" si="19"/>
        <v>109148.96186515444</v>
      </c>
    </row>
    <row r="234" spans="9:14" x14ac:dyDescent="0.25">
      <c r="I234" s="8">
        <v>231</v>
      </c>
      <c r="J234" s="23">
        <f t="shared" si="16"/>
        <v>1046.4967517469458</v>
      </c>
      <c r="K234" s="20">
        <f t="shared" si="17"/>
        <v>379.69570267977446</v>
      </c>
      <c r="L234" s="20">
        <f t="shared" si="18"/>
        <v>666.80104906717133</v>
      </c>
      <c r="M234" s="8">
        <v>0</v>
      </c>
      <c r="N234" s="20">
        <f t="shared" si="19"/>
        <v>108484.48647993554</v>
      </c>
    </row>
    <row r="235" spans="9:14" x14ac:dyDescent="0.25">
      <c r="I235" s="8">
        <v>232</v>
      </c>
      <c r="J235" s="23">
        <f t="shared" si="16"/>
        <v>1046.4967517469458</v>
      </c>
      <c r="K235" s="20">
        <f t="shared" si="17"/>
        <v>377.3618990080393</v>
      </c>
      <c r="L235" s="20">
        <f t="shared" si="18"/>
        <v>669.1348527389066</v>
      </c>
      <c r="M235" s="8">
        <v>0</v>
      </c>
      <c r="N235" s="20">
        <f t="shared" si="19"/>
        <v>107817.68543086837</v>
      </c>
    </row>
    <row r="236" spans="9:14" x14ac:dyDescent="0.25">
      <c r="I236" s="8">
        <v>233</v>
      </c>
      <c r="J236" s="23">
        <f t="shared" si="16"/>
        <v>1046.4967517469458</v>
      </c>
      <c r="K236" s="20">
        <f t="shared" si="17"/>
        <v>375.01992702345314</v>
      </c>
      <c r="L236" s="20">
        <f t="shared" si="18"/>
        <v>671.47682472349265</v>
      </c>
      <c r="M236" s="8">
        <v>0</v>
      </c>
      <c r="N236" s="20">
        <f t="shared" si="19"/>
        <v>107148.55057812946</v>
      </c>
    </row>
    <row r="237" spans="9:14" x14ac:dyDescent="0.25">
      <c r="I237" s="8">
        <v>234</v>
      </c>
      <c r="J237" s="23">
        <f t="shared" si="16"/>
        <v>1046.4967517469458</v>
      </c>
      <c r="K237" s="20">
        <f t="shared" si="17"/>
        <v>372.66975813692096</v>
      </c>
      <c r="L237" s="20">
        <f t="shared" si="18"/>
        <v>673.82699361002483</v>
      </c>
      <c r="M237" s="8">
        <v>0</v>
      </c>
      <c r="N237" s="20">
        <f t="shared" si="19"/>
        <v>106477.07375340597</v>
      </c>
    </row>
    <row r="238" spans="9:14" x14ac:dyDescent="0.25">
      <c r="I238" s="8">
        <v>235</v>
      </c>
      <c r="J238" s="23">
        <f t="shared" si="16"/>
        <v>1046.4967517469458</v>
      </c>
      <c r="K238" s="20">
        <f t="shared" si="17"/>
        <v>370.31136365928586</v>
      </c>
      <c r="L238" s="20">
        <f t="shared" si="18"/>
        <v>676.18538808765993</v>
      </c>
      <c r="M238" s="8">
        <v>0</v>
      </c>
      <c r="N238" s="20">
        <f t="shared" si="19"/>
        <v>105803.24675979595</v>
      </c>
    </row>
    <row r="239" spans="9:14" x14ac:dyDescent="0.25">
      <c r="I239" s="8">
        <v>236</v>
      </c>
      <c r="J239" s="23">
        <f t="shared" si="16"/>
        <v>1046.4967517469458</v>
      </c>
      <c r="K239" s="20">
        <f t="shared" si="17"/>
        <v>367.944714800979</v>
      </c>
      <c r="L239" s="20">
        <f t="shared" si="18"/>
        <v>678.55203694596685</v>
      </c>
      <c r="M239" s="8">
        <v>0</v>
      </c>
      <c r="N239" s="20">
        <f t="shared" si="19"/>
        <v>105127.06137170829</v>
      </c>
    </row>
    <row r="240" spans="9:14" x14ac:dyDescent="0.25">
      <c r="I240" s="8">
        <v>237</v>
      </c>
      <c r="J240" s="23">
        <f t="shared" si="16"/>
        <v>1046.4967517469458</v>
      </c>
      <c r="K240" s="20">
        <f t="shared" si="17"/>
        <v>365.56978267166818</v>
      </c>
      <c r="L240" s="20">
        <f t="shared" si="18"/>
        <v>680.92696907527761</v>
      </c>
      <c r="M240" s="8">
        <v>0</v>
      </c>
      <c r="N240" s="20">
        <f t="shared" si="19"/>
        <v>104448.50933476232</v>
      </c>
    </row>
    <row r="241" spans="9:14" x14ac:dyDescent="0.25">
      <c r="I241" s="8">
        <v>238</v>
      </c>
      <c r="J241" s="23">
        <f t="shared" si="16"/>
        <v>1046.4967517469458</v>
      </c>
      <c r="K241" s="20">
        <f t="shared" si="17"/>
        <v>363.18653827990465</v>
      </c>
      <c r="L241" s="20">
        <f t="shared" si="18"/>
        <v>683.31021346704119</v>
      </c>
      <c r="M241" s="8">
        <v>0</v>
      </c>
      <c r="N241" s="20">
        <f t="shared" si="19"/>
        <v>103767.58236568703</v>
      </c>
    </row>
    <row r="242" spans="9:14" x14ac:dyDescent="0.25">
      <c r="I242" s="8">
        <v>239</v>
      </c>
      <c r="J242" s="23">
        <f t="shared" si="16"/>
        <v>1046.4967517469458</v>
      </c>
      <c r="K242" s="20">
        <f t="shared" si="17"/>
        <v>360.79495253276997</v>
      </c>
      <c r="L242" s="20">
        <f t="shared" si="18"/>
        <v>685.70179921417594</v>
      </c>
      <c r="M242" s="8">
        <v>0</v>
      </c>
      <c r="N242" s="20">
        <f t="shared" si="19"/>
        <v>103084.27215221999</v>
      </c>
    </row>
    <row r="243" spans="9:14" x14ac:dyDescent="0.25">
      <c r="I243" s="8">
        <v>240</v>
      </c>
      <c r="J243" s="23">
        <f t="shared" si="16"/>
        <v>1046.4967517469458</v>
      </c>
      <c r="K243" s="20">
        <f t="shared" si="17"/>
        <v>358.39499623552041</v>
      </c>
      <c r="L243" s="20">
        <f t="shared" si="18"/>
        <v>688.10175551142538</v>
      </c>
      <c r="M243" s="8">
        <v>0</v>
      </c>
      <c r="N243" s="20">
        <f t="shared" si="19"/>
        <v>102398.57035300581</v>
      </c>
    </row>
    <row r="244" spans="9:14" x14ac:dyDescent="0.25">
      <c r="I244" s="8">
        <v>241</v>
      </c>
      <c r="J244" s="23">
        <f t="shared" si="16"/>
        <v>1046.4967517469458</v>
      </c>
      <c r="K244" s="20">
        <f t="shared" si="17"/>
        <v>355.98664009123036</v>
      </c>
      <c r="L244" s="20">
        <f t="shared" si="18"/>
        <v>690.51011165571549</v>
      </c>
      <c r="M244" s="8">
        <v>0</v>
      </c>
      <c r="N244" s="20">
        <f t="shared" si="19"/>
        <v>101710.46859749439</v>
      </c>
    </row>
    <row r="245" spans="9:14" x14ac:dyDescent="0.25">
      <c r="I245" s="8">
        <v>242</v>
      </c>
      <c r="J245" s="23">
        <f t="shared" si="16"/>
        <v>1046.4967517469458</v>
      </c>
      <c r="K245" s="20">
        <f t="shared" si="17"/>
        <v>353.56985470043537</v>
      </c>
      <c r="L245" s="20">
        <f t="shared" si="18"/>
        <v>692.92689704651048</v>
      </c>
      <c r="M245" s="8">
        <v>0</v>
      </c>
      <c r="N245" s="20">
        <f t="shared" si="19"/>
        <v>101019.95848583867</v>
      </c>
    </row>
    <row r="246" spans="9:14" x14ac:dyDescent="0.25">
      <c r="I246" s="8">
        <v>243</v>
      </c>
      <c r="J246" s="23">
        <f t="shared" si="16"/>
        <v>1046.4967517469458</v>
      </c>
      <c r="K246" s="20">
        <f t="shared" si="17"/>
        <v>351.14461056077261</v>
      </c>
      <c r="L246" s="20">
        <f t="shared" si="18"/>
        <v>695.35214118617318</v>
      </c>
      <c r="M246" s="8">
        <v>0</v>
      </c>
      <c r="N246" s="20">
        <f t="shared" si="19"/>
        <v>100327.03158879216</v>
      </c>
    </row>
    <row r="247" spans="9:14" x14ac:dyDescent="0.25">
      <c r="I247" s="8">
        <v>244</v>
      </c>
      <c r="J247" s="23">
        <f t="shared" si="16"/>
        <v>1046.4967517469458</v>
      </c>
      <c r="K247" s="20">
        <f t="shared" si="17"/>
        <v>348.71087806662098</v>
      </c>
      <c r="L247" s="20">
        <f t="shared" si="18"/>
        <v>697.78587368032481</v>
      </c>
      <c r="M247" s="8">
        <v>0</v>
      </c>
      <c r="N247" s="20">
        <f t="shared" si="19"/>
        <v>99631.679447605988</v>
      </c>
    </row>
    <row r="248" spans="9:14" x14ac:dyDescent="0.25">
      <c r="I248" s="8">
        <v>245</v>
      </c>
      <c r="J248" s="23">
        <f t="shared" si="16"/>
        <v>1046.4967517469458</v>
      </c>
      <c r="K248" s="20">
        <f t="shared" si="17"/>
        <v>346.26862750873983</v>
      </c>
      <c r="L248" s="20">
        <f t="shared" si="18"/>
        <v>700.22812423820596</v>
      </c>
      <c r="M248" s="8">
        <v>0</v>
      </c>
      <c r="N248" s="20">
        <f t="shared" si="19"/>
        <v>98933.893573925656</v>
      </c>
    </row>
    <row r="249" spans="9:14" x14ac:dyDescent="0.25">
      <c r="I249" s="8">
        <v>246</v>
      </c>
      <c r="J249" s="23">
        <f t="shared" si="16"/>
        <v>1046.4967517469458</v>
      </c>
      <c r="K249" s="20">
        <f t="shared" si="17"/>
        <v>343.81782907390613</v>
      </c>
      <c r="L249" s="20">
        <f t="shared" si="18"/>
        <v>702.67892267303978</v>
      </c>
      <c r="M249" s="8">
        <v>0</v>
      </c>
      <c r="N249" s="20">
        <f t="shared" si="19"/>
        <v>98233.665449687454</v>
      </c>
    </row>
    <row r="250" spans="9:14" x14ac:dyDescent="0.25">
      <c r="I250" s="8">
        <v>247</v>
      </c>
      <c r="J250" s="23">
        <f t="shared" si="16"/>
        <v>1046.4967517469458</v>
      </c>
      <c r="K250" s="20">
        <f t="shared" si="17"/>
        <v>341.35845284455041</v>
      </c>
      <c r="L250" s="20">
        <f t="shared" si="18"/>
        <v>705.13829890239549</v>
      </c>
      <c r="M250" s="8">
        <v>0</v>
      </c>
      <c r="N250" s="20">
        <f t="shared" si="19"/>
        <v>97530.986527014407</v>
      </c>
    </row>
    <row r="251" spans="9:14" x14ac:dyDescent="0.25">
      <c r="I251" s="8">
        <v>248</v>
      </c>
      <c r="J251" s="23">
        <f t="shared" si="16"/>
        <v>1046.4967517469458</v>
      </c>
      <c r="K251" s="20">
        <f t="shared" si="17"/>
        <v>338.89046879839208</v>
      </c>
      <c r="L251" s="20">
        <f t="shared" si="18"/>
        <v>707.60628294855383</v>
      </c>
      <c r="M251" s="8">
        <v>0</v>
      </c>
      <c r="N251" s="20">
        <f t="shared" si="19"/>
        <v>96825.848228112009</v>
      </c>
    </row>
    <row r="252" spans="9:14" x14ac:dyDescent="0.25">
      <c r="I252" s="8">
        <v>249</v>
      </c>
      <c r="J252" s="23">
        <f t="shared" si="16"/>
        <v>1046.4967517469458</v>
      </c>
      <c r="K252" s="20">
        <f t="shared" si="17"/>
        <v>336.41384680807209</v>
      </c>
      <c r="L252" s="20">
        <f t="shared" si="18"/>
        <v>710.08290493887375</v>
      </c>
      <c r="M252" s="8">
        <v>0</v>
      </c>
      <c r="N252" s="20">
        <f t="shared" si="19"/>
        <v>96118.241945163449</v>
      </c>
    </row>
    <row r="253" spans="9:14" x14ac:dyDescent="0.25">
      <c r="I253" s="8">
        <v>250</v>
      </c>
      <c r="J253" s="23">
        <f t="shared" si="16"/>
        <v>1046.4967517469458</v>
      </c>
      <c r="K253" s="20">
        <f t="shared" si="17"/>
        <v>333.92855664078604</v>
      </c>
      <c r="L253" s="20">
        <f t="shared" si="18"/>
        <v>712.56819510615981</v>
      </c>
      <c r="M253" s="8">
        <v>0</v>
      </c>
      <c r="N253" s="20">
        <f t="shared" si="19"/>
        <v>95408.159040224578</v>
      </c>
    </row>
    <row r="254" spans="9:14" x14ac:dyDescent="0.25">
      <c r="I254" s="8">
        <v>251</v>
      </c>
      <c r="J254" s="23">
        <f t="shared" si="16"/>
        <v>1046.4967517469458</v>
      </c>
      <c r="K254" s="20">
        <f t="shared" si="17"/>
        <v>331.43456795791451</v>
      </c>
      <c r="L254" s="20">
        <f t="shared" si="18"/>
        <v>715.06218378903134</v>
      </c>
      <c r="M254" s="8">
        <v>0</v>
      </c>
      <c r="N254" s="20">
        <f t="shared" si="19"/>
        <v>94695.590845118422</v>
      </c>
    </row>
    <row r="255" spans="9:14" x14ac:dyDescent="0.25">
      <c r="I255" s="8">
        <v>252</v>
      </c>
      <c r="J255" s="23">
        <f t="shared" si="16"/>
        <v>1046.4967517469458</v>
      </c>
      <c r="K255" s="20">
        <f t="shared" si="17"/>
        <v>328.93185031465288</v>
      </c>
      <c r="L255" s="20">
        <f t="shared" si="18"/>
        <v>717.56490143229303</v>
      </c>
      <c r="M255" s="8">
        <v>0</v>
      </c>
      <c r="N255" s="20">
        <f t="shared" si="19"/>
        <v>93980.528661329387</v>
      </c>
    </row>
    <row r="256" spans="9:14" x14ac:dyDescent="0.25">
      <c r="I256" s="8">
        <v>253</v>
      </c>
      <c r="J256" s="23">
        <f t="shared" si="16"/>
        <v>1046.4967517469458</v>
      </c>
      <c r="K256" s="20">
        <f t="shared" si="17"/>
        <v>326.42037315963984</v>
      </c>
      <c r="L256" s="20">
        <f t="shared" si="18"/>
        <v>720.07637858730595</v>
      </c>
      <c r="M256" s="8">
        <v>0</v>
      </c>
      <c r="N256" s="20">
        <f t="shared" si="19"/>
        <v>93262.963759897088</v>
      </c>
    </row>
    <row r="257" spans="9:14" x14ac:dyDescent="0.25">
      <c r="I257" s="8">
        <v>254</v>
      </c>
      <c r="J257" s="23">
        <f t="shared" si="16"/>
        <v>1046.4967517469458</v>
      </c>
      <c r="K257" s="20">
        <f t="shared" si="17"/>
        <v>323.90010583458428</v>
      </c>
      <c r="L257" s="20">
        <f t="shared" si="18"/>
        <v>722.59664591236151</v>
      </c>
      <c r="M257" s="8">
        <v>0</v>
      </c>
      <c r="N257" s="20">
        <f t="shared" si="19"/>
        <v>92542.887381309789</v>
      </c>
    </row>
    <row r="258" spans="9:14" x14ac:dyDescent="0.25">
      <c r="I258" s="8">
        <v>255</v>
      </c>
      <c r="J258" s="23">
        <f t="shared" si="16"/>
        <v>1046.4967517469458</v>
      </c>
      <c r="K258" s="20">
        <f t="shared" si="17"/>
        <v>321.37101757389104</v>
      </c>
      <c r="L258" s="20">
        <f t="shared" si="18"/>
        <v>725.12573417305475</v>
      </c>
      <c r="M258" s="8">
        <v>0</v>
      </c>
      <c r="N258" s="20">
        <f t="shared" si="19"/>
        <v>91820.29073539743</v>
      </c>
    </row>
    <row r="259" spans="9:14" x14ac:dyDescent="0.25">
      <c r="I259" s="8">
        <v>256</v>
      </c>
      <c r="J259" s="23">
        <f t="shared" ref="J259:J322" si="20">IF($E$5&lt;N259+(N259*($B$5/$E$5)),$E$5,N259+(N259*($B$5/$E$5)))</f>
        <v>1046.4967517469458</v>
      </c>
      <c r="K259" s="20">
        <f t="shared" ref="K259:K322" si="21">N259*$B$5/$B$4</f>
        <v>318.83307750428531</v>
      </c>
      <c r="L259" s="20">
        <f t="shared" si="18"/>
        <v>727.66367424266059</v>
      </c>
      <c r="M259" s="8">
        <v>0</v>
      </c>
      <c r="N259" s="20">
        <f t="shared" si="19"/>
        <v>91095.165001224377</v>
      </c>
    </row>
    <row r="260" spans="9:14" x14ac:dyDescent="0.25">
      <c r="I260" s="8">
        <v>257</v>
      </c>
      <c r="J260" s="23">
        <f t="shared" si="20"/>
        <v>1046.4967517469458</v>
      </c>
      <c r="K260" s="20">
        <f t="shared" si="21"/>
        <v>316.28625464443604</v>
      </c>
      <c r="L260" s="20">
        <f t="shared" si="18"/>
        <v>730.21049710250986</v>
      </c>
      <c r="M260" s="8">
        <v>0</v>
      </c>
      <c r="N260" s="20">
        <f t="shared" si="19"/>
        <v>90367.501326981714</v>
      </c>
    </row>
    <row r="261" spans="9:14" x14ac:dyDescent="0.25">
      <c r="I261" s="8">
        <v>258</v>
      </c>
      <c r="J261" s="23">
        <f t="shared" si="20"/>
        <v>1046.4967517469458</v>
      </c>
      <c r="K261" s="20">
        <f t="shared" si="21"/>
        <v>313.7305179045772</v>
      </c>
      <c r="L261" s="20">
        <f t="shared" ref="L261:L324" si="22">J261-K261</f>
        <v>732.76623384236859</v>
      </c>
      <c r="M261" s="8">
        <v>0</v>
      </c>
      <c r="N261" s="20">
        <f t="shared" ref="N261:N324" si="23">N260-L260-M260</f>
        <v>89637.290829879203</v>
      </c>
    </row>
    <row r="262" spans="9:14" x14ac:dyDescent="0.25">
      <c r="I262" s="8">
        <v>259</v>
      </c>
      <c r="J262" s="23">
        <f t="shared" si="20"/>
        <v>1046.4967517469458</v>
      </c>
      <c r="K262" s="20">
        <f t="shared" si="21"/>
        <v>311.16583608612893</v>
      </c>
      <c r="L262" s="20">
        <f t="shared" si="22"/>
        <v>735.33091566081691</v>
      </c>
      <c r="M262" s="8">
        <v>0</v>
      </c>
      <c r="N262" s="20">
        <f t="shared" si="23"/>
        <v>88904.524596036834</v>
      </c>
    </row>
    <row r="263" spans="9:14" x14ac:dyDescent="0.25">
      <c r="I263" s="8">
        <v>260</v>
      </c>
      <c r="J263" s="23">
        <f t="shared" si="20"/>
        <v>1046.4967517469458</v>
      </c>
      <c r="K263" s="20">
        <f t="shared" si="21"/>
        <v>308.5921778813161</v>
      </c>
      <c r="L263" s="20">
        <f t="shared" si="22"/>
        <v>737.9045738656298</v>
      </c>
      <c r="M263" s="8">
        <v>0</v>
      </c>
      <c r="N263" s="20">
        <f t="shared" si="23"/>
        <v>88169.193680376018</v>
      </c>
    </row>
    <row r="264" spans="9:14" x14ac:dyDescent="0.25">
      <c r="I264" s="8">
        <v>261</v>
      </c>
      <c r="J264" s="23">
        <f t="shared" si="20"/>
        <v>1046.4967517469458</v>
      </c>
      <c r="K264" s="20">
        <f t="shared" si="21"/>
        <v>306.00951187278639</v>
      </c>
      <c r="L264" s="20">
        <f t="shared" si="22"/>
        <v>740.48723987415951</v>
      </c>
      <c r="M264" s="8">
        <v>0</v>
      </c>
      <c r="N264" s="20">
        <f t="shared" si="23"/>
        <v>87431.28910651039</v>
      </c>
    </row>
    <row r="265" spans="9:14" x14ac:dyDescent="0.25">
      <c r="I265" s="8">
        <v>262</v>
      </c>
      <c r="J265" s="23">
        <f t="shared" si="20"/>
        <v>1046.4967517469458</v>
      </c>
      <c r="K265" s="20">
        <f t="shared" si="21"/>
        <v>303.41780653322684</v>
      </c>
      <c r="L265" s="20">
        <f t="shared" si="22"/>
        <v>743.07894521371895</v>
      </c>
      <c r="M265" s="8">
        <v>0</v>
      </c>
      <c r="N265" s="20">
        <f t="shared" si="23"/>
        <v>86690.801866636233</v>
      </c>
    </row>
    <row r="266" spans="9:14" x14ac:dyDescent="0.25">
      <c r="I266" s="8">
        <v>263</v>
      </c>
      <c r="J266" s="23">
        <f t="shared" si="20"/>
        <v>1046.4967517469458</v>
      </c>
      <c r="K266" s="20">
        <f t="shared" si="21"/>
        <v>300.81703022497879</v>
      </c>
      <c r="L266" s="20">
        <f t="shared" si="22"/>
        <v>745.67972152196705</v>
      </c>
      <c r="M266" s="8">
        <v>0</v>
      </c>
      <c r="N266" s="20">
        <f t="shared" si="23"/>
        <v>85947.722921422508</v>
      </c>
    </row>
    <row r="267" spans="9:14" x14ac:dyDescent="0.25">
      <c r="I267" s="8">
        <v>264</v>
      </c>
      <c r="J267" s="23">
        <f t="shared" si="20"/>
        <v>1046.4967517469458</v>
      </c>
      <c r="K267" s="20">
        <f t="shared" si="21"/>
        <v>298.20715119965189</v>
      </c>
      <c r="L267" s="20">
        <f t="shared" si="22"/>
        <v>748.28960054729396</v>
      </c>
      <c r="M267" s="8">
        <v>0</v>
      </c>
      <c r="N267" s="20">
        <f t="shared" si="23"/>
        <v>85202.043199900538</v>
      </c>
    </row>
    <row r="268" spans="9:14" x14ac:dyDescent="0.25">
      <c r="I268" s="8">
        <v>265</v>
      </c>
      <c r="J268" s="23">
        <f t="shared" si="20"/>
        <v>1046.4967517469458</v>
      </c>
      <c r="K268" s="20">
        <f t="shared" si="21"/>
        <v>295.58813759773642</v>
      </c>
      <c r="L268" s="20">
        <f t="shared" si="22"/>
        <v>750.90861414920937</v>
      </c>
      <c r="M268" s="8">
        <v>0</v>
      </c>
      <c r="N268" s="20">
        <f t="shared" si="23"/>
        <v>84453.753599353251</v>
      </c>
    </row>
    <row r="269" spans="9:14" x14ac:dyDescent="0.25">
      <c r="I269" s="8">
        <v>266</v>
      </c>
      <c r="J269" s="23">
        <f t="shared" si="20"/>
        <v>1046.4967517469458</v>
      </c>
      <c r="K269" s="20">
        <f t="shared" si="21"/>
        <v>292.95995744821414</v>
      </c>
      <c r="L269" s="20">
        <f t="shared" si="22"/>
        <v>753.53679429873171</v>
      </c>
      <c r="M269" s="8">
        <v>0</v>
      </c>
      <c r="N269" s="20">
        <f t="shared" si="23"/>
        <v>83702.844985204036</v>
      </c>
    </row>
    <row r="270" spans="9:14" x14ac:dyDescent="0.25">
      <c r="I270" s="8">
        <v>267</v>
      </c>
      <c r="J270" s="23">
        <f t="shared" si="20"/>
        <v>1046.4967517469458</v>
      </c>
      <c r="K270" s="20">
        <f t="shared" si="21"/>
        <v>290.32257866816855</v>
      </c>
      <c r="L270" s="20">
        <f t="shared" si="22"/>
        <v>756.17417307877736</v>
      </c>
      <c r="M270" s="8">
        <v>0</v>
      </c>
      <c r="N270" s="20">
        <f t="shared" si="23"/>
        <v>82949.3081909053</v>
      </c>
    </row>
    <row r="271" spans="9:14" x14ac:dyDescent="0.25">
      <c r="I271" s="8">
        <v>268</v>
      </c>
      <c r="J271" s="23">
        <f t="shared" si="20"/>
        <v>1046.4967517469458</v>
      </c>
      <c r="K271" s="20">
        <f t="shared" si="21"/>
        <v>287.67596906239288</v>
      </c>
      <c r="L271" s="20">
        <f t="shared" si="22"/>
        <v>758.82078268455302</v>
      </c>
      <c r="M271" s="8">
        <v>0</v>
      </c>
      <c r="N271" s="20">
        <f t="shared" si="23"/>
        <v>82193.134017826524</v>
      </c>
    </row>
    <row r="272" spans="9:14" x14ac:dyDescent="0.25">
      <c r="I272" s="8">
        <v>269</v>
      </c>
      <c r="J272" s="23">
        <f t="shared" si="20"/>
        <v>1046.4967517469458</v>
      </c>
      <c r="K272" s="20">
        <f t="shared" si="21"/>
        <v>285.02009632299695</v>
      </c>
      <c r="L272" s="20">
        <f t="shared" si="22"/>
        <v>761.47665542394884</v>
      </c>
      <c r="M272" s="8">
        <v>0</v>
      </c>
      <c r="N272" s="20">
        <f t="shared" si="23"/>
        <v>81434.313235141977</v>
      </c>
    </row>
    <row r="273" spans="9:14" x14ac:dyDescent="0.25">
      <c r="I273" s="8">
        <v>270</v>
      </c>
      <c r="J273" s="23">
        <f t="shared" si="20"/>
        <v>1046.4967517469458</v>
      </c>
      <c r="K273" s="20">
        <f t="shared" si="21"/>
        <v>282.35492802901314</v>
      </c>
      <c r="L273" s="20">
        <f t="shared" si="22"/>
        <v>764.14182371793277</v>
      </c>
      <c r="M273" s="8">
        <v>0</v>
      </c>
      <c r="N273" s="20">
        <f t="shared" si="23"/>
        <v>80672.83657971803</v>
      </c>
    </row>
    <row r="274" spans="9:14" x14ac:dyDescent="0.25">
      <c r="I274" s="8">
        <v>271</v>
      </c>
      <c r="J274" s="23">
        <f t="shared" si="20"/>
        <v>1046.4967517469458</v>
      </c>
      <c r="K274" s="20">
        <f t="shared" si="21"/>
        <v>279.68043164600039</v>
      </c>
      <c r="L274" s="20">
        <f t="shared" si="22"/>
        <v>766.8163201009454</v>
      </c>
      <c r="M274" s="8">
        <v>0</v>
      </c>
      <c r="N274" s="20">
        <f t="shared" si="23"/>
        <v>79908.694756000099</v>
      </c>
    </row>
    <row r="275" spans="9:14" x14ac:dyDescent="0.25">
      <c r="I275" s="8">
        <v>272</v>
      </c>
      <c r="J275" s="23">
        <f t="shared" si="20"/>
        <v>1046.4967517469458</v>
      </c>
      <c r="K275" s="20">
        <f t="shared" si="21"/>
        <v>276.99657452564708</v>
      </c>
      <c r="L275" s="20">
        <f t="shared" si="22"/>
        <v>769.50017722129883</v>
      </c>
      <c r="M275" s="8">
        <v>0</v>
      </c>
      <c r="N275" s="20">
        <f t="shared" si="23"/>
        <v>79141.878435899154</v>
      </c>
    </row>
    <row r="276" spans="9:14" x14ac:dyDescent="0.25">
      <c r="I276" s="8">
        <v>273</v>
      </c>
      <c r="J276" s="23">
        <f t="shared" si="20"/>
        <v>1046.4967517469458</v>
      </c>
      <c r="K276" s="20">
        <f t="shared" si="21"/>
        <v>274.30332390537251</v>
      </c>
      <c r="L276" s="20">
        <f t="shared" si="22"/>
        <v>772.19342784157334</v>
      </c>
      <c r="M276" s="8">
        <v>0</v>
      </c>
      <c r="N276" s="20">
        <f t="shared" si="23"/>
        <v>78372.378258677854</v>
      </c>
    </row>
    <row r="277" spans="9:14" x14ac:dyDescent="0.25">
      <c r="I277" s="8">
        <v>274</v>
      </c>
      <c r="J277" s="23">
        <f t="shared" si="20"/>
        <v>1046.4967517469458</v>
      </c>
      <c r="K277" s="20">
        <f t="shared" si="21"/>
        <v>271.600646907927</v>
      </c>
      <c r="L277" s="20">
        <f t="shared" si="22"/>
        <v>774.89610483901879</v>
      </c>
      <c r="M277" s="8">
        <v>0</v>
      </c>
      <c r="N277" s="20">
        <f t="shared" si="23"/>
        <v>77600.184830836282</v>
      </c>
    </row>
    <row r="278" spans="9:14" x14ac:dyDescent="0.25">
      <c r="I278" s="8">
        <v>275</v>
      </c>
      <c r="J278" s="23">
        <f t="shared" si="20"/>
        <v>1046.4967517469458</v>
      </c>
      <c r="K278" s="20">
        <f t="shared" si="21"/>
        <v>268.88851054099047</v>
      </c>
      <c r="L278" s="20">
        <f t="shared" si="22"/>
        <v>777.60824120595544</v>
      </c>
      <c r="M278" s="8">
        <v>0</v>
      </c>
      <c r="N278" s="20">
        <f t="shared" si="23"/>
        <v>76825.288725997263</v>
      </c>
    </row>
    <row r="279" spans="9:14" x14ac:dyDescent="0.25">
      <c r="I279" s="8">
        <v>276</v>
      </c>
      <c r="J279" s="23">
        <f t="shared" si="20"/>
        <v>1046.4967517469458</v>
      </c>
      <c r="K279" s="20">
        <f t="shared" si="21"/>
        <v>266.16688169676956</v>
      </c>
      <c r="L279" s="20">
        <f t="shared" si="22"/>
        <v>780.32987005017628</v>
      </c>
      <c r="M279" s="8">
        <v>0</v>
      </c>
      <c r="N279" s="20">
        <f t="shared" si="23"/>
        <v>76047.680484791301</v>
      </c>
    </row>
    <row r="280" spans="9:14" x14ac:dyDescent="0.25">
      <c r="I280" s="8">
        <v>277</v>
      </c>
      <c r="J280" s="23">
        <f t="shared" si="20"/>
        <v>1046.4967517469458</v>
      </c>
      <c r="K280" s="20">
        <f t="shared" si="21"/>
        <v>263.43572715159394</v>
      </c>
      <c r="L280" s="20">
        <f t="shared" si="22"/>
        <v>783.06102459535191</v>
      </c>
      <c r="M280" s="8">
        <v>0</v>
      </c>
      <c r="N280" s="20">
        <f t="shared" si="23"/>
        <v>75267.350614741124</v>
      </c>
    </row>
    <row r="281" spans="9:14" x14ac:dyDescent="0.25">
      <c r="I281" s="8">
        <v>278</v>
      </c>
      <c r="J281" s="23">
        <f t="shared" si="20"/>
        <v>1046.4967517469458</v>
      </c>
      <c r="K281" s="20">
        <f t="shared" si="21"/>
        <v>260.69501356551024</v>
      </c>
      <c r="L281" s="20">
        <f t="shared" si="22"/>
        <v>785.80173818143567</v>
      </c>
      <c r="M281" s="8">
        <v>0</v>
      </c>
      <c r="N281" s="20">
        <f t="shared" si="23"/>
        <v>74484.289590145767</v>
      </c>
    </row>
    <row r="282" spans="9:14" x14ac:dyDescent="0.25">
      <c r="I282" s="8">
        <v>279</v>
      </c>
      <c r="J282" s="23">
        <f t="shared" si="20"/>
        <v>1046.4967517469458</v>
      </c>
      <c r="K282" s="20">
        <f t="shared" si="21"/>
        <v>257.94470748187513</v>
      </c>
      <c r="L282" s="20">
        <f t="shared" si="22"/>
        <v>788.55204426507066</v>
      </c>
      <c r="M282" s="8">
        <v>0</v>
      </c>
      <c r="N282" s="20">
        <f t="shared" si="23"/>
        <v>73698.487851964324</v>
      </c>
    </row>
    <row r="283" spans="9:14" x14ac:dyDescent="0.25">
      <c r="I283" s="8">
        <v>280</v>
      </c>
      <c r="J283" s="23">
        <f t="shared" si="20"/>
        <v>1046.4967517469458</v>
      </c>
      <c r="K283" s="20">
        <f t="shared" si="21"/>
        <v>255.18477532694737</v>
      </c>
      <c r="L283" s="20">
        <f t="shared" si="22"/>
        <v>791.31197641999847</v>
      </c>
      <c r="M283" s="8">
        <v>0</v>
      </c>
      <c r="N283" s="20">
        <f t="shared" si="23"/>
        <v>72909.93580769925</v>
      </c>
    </row>
    <row r="284" spans="9:14" x14ac:dyDescent="0.25">
      <c r="I284" s="8">
        <v>281</v>
      </c>
      <c r="J284" s="23">
        <f t="shared" si="20"/>
        <v>1046.4967517469458</v>
      </c>
      <c r="K284" s="20">
        <f t="shared" si="21"/>
        <v>252.41518340947741</v>
      </c>
      <c r="L284" s="20">
        <f t="shared" si="22"/>
        <v>794.08156833746841</v>
      </c>
      <c r="M284" s="8">
        <v>0</v>
      </c>
      <c r="N284" s="20">
        <f t="shared" si="23"/>
        <v>72118.623831279256</v>
      </c>
    </row>
    <row r="285" spans="9:14" x14ac:dyDescent="0.25">
      <c r="I285" s="8">
        <v>282</v>
      </c>
      <c r="J285" s="23">
        <f t="shared" si="20"/>
        <v>1046.4967517469458</v>
      </c>
      <c r="K285" s="20">
        <f t="shared" si="21"/>
        <v>249.63589792029629</v>
      </c>
      <c r="L285" s="20">
        <f t="shared" si="22"/>
        <v>796.86085382664953</v>
      </c>
      <c r="M285" s="8">
        <v>0</v>
      </c>
      <c r="N285" s="20">
        <f t="shared" si="23"/>
        <v>71324.542262941788</v>
      </c>
    </row>
    <row r="286" spans="9:14" x14ac:dyDescent="0.25">
      <c r="I286" s="8">
        <v>283</v>
      </c>
      <c r="J286" s="23">
        <f t="shared" si="20"/>
        <v>1046.4967517469458</v>
      </c>
      <c r="K286" s="20">
        <f t="shared" si="21"/>
        <v>246.84688493190299</v>
      </c>
      <c r="L286" s="20">
        <f t="shared" si="22"/>
        <v>799.64986681504286</v>
      </c>
      <c r="M286" s="8">
        <v>0</v>
      </c>
      <c r="N286" s="20">
        <f t="shared" si="23"/>
        <v>70527.681409115132</v>
      </c>
    </row>
    <row r="287" spans="9:14" x14ac:dyDescent="0.25">
      <c r="I287" s="8">
        <v>284</v>
      </c>
      <c r="J287" s="23">
        <f t="shared" si="20"/>
        <v>1046.4967517469458</v>
      </c>
      <c r="K287" s="20">
        <f t="shared" si="21"/>
        <v>244.04811039805031</v>
      </c>
      <c r="L287" s="20">
        <f t="shared" si="22"/>
        <v>802.44864134889553</v>
      </c>
      <c r="M287" s="8">
        <v>0</v>
      </c>
      <c r="N287" s="20">
        <f t="shared" si="23"/>
        <v>69728.031542300087</v>
      </c>
    </row>
    <row r="288" spans="9:14" x14ac:dyDescent="0.25">
      <c r="I288" s="8">
        <v>285</v>
      </c>
      <c r="J288" s="23">
        <f t="shared" si="20"/>
        <v>1046.4967517469458</v>
      </c>
      <c r="K288" s="20">
        <f t="shared" si="21"/>
        <v>241.23954015332922</v>
      </c>
      <c r="L288" s="20">
        <f t="shared" si="22"/>
        <v>805.2572115936166</v>
      </c>
      <c r="M288" s="8">
        <v>0</v>
      </c>
      <c r="N288" s="20">
        <f t="shared" si="23"/>
        <v>68925.582900951194</v>
      </c>
    </row>
    <row r="289" spans="9:14" x14ac:dyDescent="0.25">
      <c r="I289" s="8">
        <v>286</v>
      </c>
      <c r="J289" s="23">
        <f t="shared" si="20"/>
        <v>1046.4967517469458</v>
      </c>
      <c r="K289" s="20">
        <f t="shared" si="21"/>
        <v>238.42113991275153</v>
      </c>
      <c r="L289" s="20">
        <f t="shared" si="22"/>
        <v>808.07561183419432</v>
      </c>
      <c r="M289" s="8">
        <v>0</v>
      </c>
      <c r="N289" s="20">
        <f t="shared" si="23"/>
        <v>68120.325689357574</v>
      </c>
    </row>
    <row r="290" spans="9:14" x14ac:dyDescent="0.25">
      <c r="I290" s="8">
        <v>287</v>
      </c>
      <c r="J290" s="23">
        <f t="shared" si="20"/>
        <v>1046.4967517469458</v>
      </c>
      <c r="K290" s="20">
        <f t="shared" si="21"/>
        <v>235.59287527133185</v>
      </c>
      <c r="L290" s="20">
        <f t="shared" si="22"/>
        <v>810.90387647561397</v>
      </c>
      <c r="M290" s="8">
        <v>0</v>
      </c>
      <c r="N290" s="20">
        <f t="shared" si="23"/>
        <v>67312.250077523378</v>
      </c>
    </row>
    <row r="291" spans="9:14" x14ac:dyDescent="0.25">
      <c r="I291" s="8">
        <v>288</v>
      </c>
      <c r="J291" s="23">
        <f t="shared" si="20"/>
        <v>1046.4967517469458</v>
      </c>
      <c r="K291" s="20">
        <f t="shared" si="21"/>
        <v>232.7547117036672</v>
      </c>
      <c r="L291" s="20">
        <f t="shared" si="22"/>
        <v>813.74204004327862</v>
      </c>
      <c r="M291" s="8">
        <v>0</v>
      </c>
      <c r="N291" s="20">
        <f t="shared" si="23"/>
        <v>66501.346201047767</v>
      </c>
    </row>
    <row r="292" spans="9:14" x14ac:dyDescent="0.25">
      <c r="I292" s="8">
        <v>289</v>
      </c>
      <c r="J292" s="23">
        <f t="shared" si="20"/>
        <v>1046.4967517469458</v>
      </c>
      <c r="K292" s="20">
        <f t="shared" si="21"/>
        <v>229.90661456351575</v>
      </c>
      <c r="L292" s="20">
        <f t="shared" si="22"/>
        <v>816.5901371834301</v>
      </c>
      <c r="M292" s="8">
        <v>0</v>
      </c>
      <c r="N292" s="20">
        <f t="shared" si="23"/>
        <v>65687.604161004492</v>
      </c>
    </row>
    <row r="293" spans="9:14" x14ac:dyDescent="0.25">
      <c r="I293" s="8">
        <v>290</v>
      </c>
      <c r="J293" s="23">
        <f t="shared" si="20"/>
        <v>1046.4967517469458</v>
      </c>
      <c r="K293" s="20">
        <f t="shared" si="21"/>
        <v>227.04854908337373</v>
      </c>
      <c r="L293" s="20">
        <f t="shared" si="22"/>
        <v>819.44820266357215</v>
      </c>
      <c r="M293" s="8">
        <v>0</v>
      </c>
      <c r="N293" s="20">
        <f t="shared" si="23"/>
        <v>64871.014023821059</v>
      </c>
    </row>
    <row r="294" spans="9:14" x14ac:dyDescent="0.25">
      <c r="I294" s="8">
        <v>291</v>
      </c>
      <c r="J294" s="23">
        <f t="shared" si="20"/>
        <v>1046.4967517469458</v>
      </c>
      <c r="K294" s="20">
        <f t="shared" si="21"/>
        <v>224.1804803740512</v>
      </c>
      <c r="L294" s="20">
        <f t="shared" si="22"/>
        <v>822.31627137289468</v>
      </c>
      <c r="M294" s="8">
        <v>0</v>
      </c>
      <c r="N294" s="20">
        <f t="shared" si="23"/>
        <v>64051.565821157485</v>
      </c>
    </row>
    <row r="295" spans="9:14" x14ac:dyDescent="0.25">
      <c r="I295" s="8">
        <v>292</v>
      </c>
      <c r="J295" s="23">
        <f t="shared" si="20"/>
        <v>1046.4967517469458</v>
      </c>
      <c r="K295" s="20">
        <f t="shared" si="21"/>
        <v>221.30237342424607</v>
      </c>
      <c r="L295" s="20">
        <f t="shared" si="22"/>
        <v>825.19437832269978</v>
      </c>
      <c r="M295" s="8">
        <v>0</v>
      </c>
      <c r="N295" s="20">
        <f t="shared" si="23"/>
        <v>63229.249549784588</v>
      </c>
    </row>
    <row r="296" spans="9:14" x14ac:dyDescent="0.25">
      <c r="I296" s="8">
        <v>293</v>
      </c>
      <c r="J296" s="23">
        <f t="shared" si="20"/>
        <v>1046.4967517469458</v>
      </c>
      <c r="K296" s="20">
        <f t="shared" si="21"/>
        <v>218.41419310011665</v>
      </c>
      <c r="L296" s="20">
        <f t="shared" si="22"/>
        <v>828.08255864682917</v>
      </c>
      <c r="M296" s="8">
        <v>0</v>
      </c>
      <c r="N296" s="20">
        <f t="shared" si="23"/>
        <v>62404.055171461892</v>
      </c>
    </row>
    <row r="297" spans="9:14" x14ac:dyDescent="0.25">
      <c r="I297" s="8">
        <v>294</v>
      </c>
      <c r="J297" s="23">
        <f t="shared" si="20"/>
        <v>1046.4967517469458</v>
      </c>
      <c r="K297" s="20">
        <f t="shared" si="21"/>
        <v>215.51590414485273</v>
      </c>
      <c r="L297" s="20">
        <f t="shared" si="22"/>
        <v>830.98084760209315</v>
      </c>
      <c r="M297" s="8">
        <v>0</v>
      </c>
      <c r="N297" s="20">
        <f t="shared" si="23"/>
        <v>61575.972612815065</v>
      </c>
    </row>
    <row r="298" spans="9:14" x14ac:dyDescent="0.25">
      <c r="I298" s="8">
        <v>295</v>
      </c>
      <c r="J298" s="23">
        <f t="shared" si="20"/>
        <v>1046.4967517469458</v>
      </c>
      <c r="K298" s="20">
        <f t="shared" si="21"/>
        <v>212.60747117824542</v>
      </c>
      <c r="L298" s="20">
        <f t="shared" si="22"/>
        <v>833.88928056870043</v>
      </c>
      <c r="M298" s="8">
        <v>0</v>
      </c>
      <c r="N298" s="20">
        <f t="shared" si="23"/>
        <v>60744.991765212973</v>
      </c>
    </row>
    <row r="299" spans="9:14" x14ac:dyDescent="0.25">
      <c r="I299" s="8">
        <v>296</v>
      </c>
      <c r="J299" s="23">
        <f t="shared" si="20"/>
        <v>1046.4967517469458</v>
      </c>
      <c r="K299" s="20">
        <f t="shared" si="21"/>
        <v>209.68885869625498</v>
      </c>
      <c r="L299" s="20">
        <f t="shared" si="22"/>
        <v>836.80789305069084</v>
      </c>
      <c r="M299" s="8">
        <v>0</v>
      </c>
      <c r="N299" s="20">
        <f t="shared" si="23"/>
        <v>59911.102484644274</v>
      </c>
    </row>
    <row r="300" spans="9:14" x14ac:dyDescent="0.25">
      <c r="I300" s="8">
        <v>297</v>
      </c>
      <c r="J300" s="23">
        <f t="shared" si="20"/>
        <v>1046.4967517469458</v>
      </c>
      <c r="K300" s="20">
        <f t="shared" si="21"/>
        <v>206.76003107057758</v>
      </c>
      <c r="L300" s="20">
        <f t="shared" si="22"/>
        <v>839.73672067636824</v>
      </c>
      <c r="M300" s="8">
        <v>0</v>
      </c>
      <c r="N300" s="20">
        <f t="shared" si="23"/>
        <v>59074.294591593585</v>
      </c>
    </row>
    <row r="301" spans="9:14" x14ac:dyDescent="0.25">
      <c r="I301" s="8">
        <v>298</v>
      </c>
      <c r="J301" s="23">
        <f t="shared" si="20"/>
        <v>1046.4967517469458</v>
      </c>
      <c r="K301" s="20">
        <f t="shared" si="21"/>
        <v>203.82095254821027</v>
      </c>
      <c r="L301" s="20">
        <f t="shared" si="22"/>
        <v>842.6757991987356</v>
      </c>
      <c r="M301" s="8">
        <v>0</v>
      </c>
      <c r="N301" s="20">
        <f t="shared" si="23"/>
        <v>58234.557870917219</v>
      </c>
    </row>
    <row r="302" spans="9:14" x14ac:dyDescent="0.25">
      <c r="I302" s="8">
        <v>299</v>
      </c>
      <c r="J302" s="23">
        <f t="shared" si="20"/>
        <v>1046.4967517469458</v>
      </c>
      <c r="K302" s="20">
        <f t="shared" si="21"/>
        <v>200.87158725101472</v>
      </c>
      <c r="L302" s="20">
        <f t="shared" si="22"/>
        <v>845.62516449593113</v>
      </c>
      <c r="M302" s="8">
        <v>0</v>
      </c>
      <c r="N302" s="20">
        <f t="shared" si="23"/>
        <v>57391.882071718486</v>
      </c>
    </row>
    <row r="303" spans="9:14" x14ac:dyDescent="0.25">
      <c r="I303" s="8">
        <v>300</v>
      </c>
      <c r="J303" s="23">
        <f t="shared" si="20"/>
        <v>1046.4967517469458</v>
      </c>
      <c r="K303" s="20">
        <f t="shared" si="21"/>
        <v>197.91189917527893</v>
      </c>
      <c r="L303" s="20">
        <f t="shared" si="22"/>
        <v>848.58485257166694</v>
      </c>
      <c r="M303" s="8">
        <v>0</v>
      </c>
      <c r="N303" s="20">
        <f t="shared" si="23"/>
        <v>56546.256907222552</v>
      </c>
    </row>
    <row r="304" spans="9:14" x14ac:dyDescent="0.25">
      <c r="I304" s="8">
        <v>301</v>
      </c>
      <c r="J304" s="23">
        <f t="shared" si="20"/>
        <v>1046.4967517469458</v>
      </c>
      <c r="K304" s="20">
        <f t="shared" si="21"/>
        <v>194.94185219127812</v>
      </c>
      <c r="L304" s="20">
        <f t="shared" si="22"/>
        <v>851.5548995556677</v>
      </c>
      <c r="M304" s="8">
        <v>0</v>
      </c>
      <c r="N304" s="20">
        <f t="shared" si="23"/>
        <v>55697.672054650888</v>
      </c>
    </row>
    <row r="305" spans="9:14" x14ac:dyDescent="0.25">
      <c r="I305" s="8">
        <v>302</v>
      </c>
      <c r="J305" s="23">
        <f t="shared" si="20"/>
        <v>1046.4967517469458</v>
      </c>
      <c r="K305" s="20">
        <f t="shared" si="21"/>
        <v>191.96141004283331</v>
      </c>
      <c r="L305" s="20">
        <f t="shared" si="22"/>
        <v>854.53534170411251</v>
      </c>
      <c r="M305" s="8">
        <v>0</v>
      </c>
      <c r="N305" s="20">
        <f t="shared" si="23"/>
        <v>54846.11715509522</v>
      </c>
    </row>
    <row r="306" spans="9:14" x14ac:dyDescent="0.25">
      <c r="I306" s="8">
        <v>303</v>
      </c>
      <c r="J306" s="23">
        <f t="shared" si="20"/>
        <v>1046.4967517469458</v>
      </c>
      <c r="K306" s="20">
        <f t="shared" si="21"/>
        <v>188.9705363468689</v>
      </c>
      <c r="L306" s="20">
        <f t="shared" si="22"/>
        <v>857.52621540007692</v>
      </c>
      <c r="M306" s="8">
        <v>0</v>
      </c>
      <c r="N306" s="20">
        <f t="shared" si="23"/>
        <v>53991.581813391109</v>
      </c>
    </row>
    <row r="307" spans="9:14" x14ac:dyDescent="0.25">
      <c r="I307" s="8">
        <v>304</v>
      </c>
      <c r="J307" s="23">
        <f t="shared" si="20"/>
        <v>1046.4967517469458</v>
      </c>
      <c r="K307" s="20">
        <f t="shared" si="21"/>
        <v>185.96919459296862</v>
      </c>
      <c r="L307" s="20">
        <f t="shared" si="22"/>
        <v>860.52755715397723</v>
      </c>
      <c r="M307" s="8">
        <v>0</v>
      </c>
      <c r="N307" s="20">
        <f t="shared" si="23"/>
        <v>53134.055597991035</v>
      </c>
    </row>
    <row r="308" spans="9:14" x14ac:dyDescent="0.25">
      <c r="I308" s="8">
        <v>305</v>
      </c>
      <c r="J308" s="23">
        <f t="shared" si="20"/>
        <v>1046.4967517469458</v>
      </c>
      <c r="K308" s="20">
        <f t="shared" si="21"/>
        <v>182.95734814292973</v>
      </c>
      <c r="L308" s="20">
        <f t="shared" si="22"/>
        <v>863.53940360401612</v>
      </c>
      <c r="M308" s="8">
        <v>0</v>
      </c>
      <c r="N308" s="20">
        <f t="shared" si="23"/>
        <v>52273.52804083706</v>
      </c>
    </row>
    <row r="309" spans="9:14" x14ac:dyDescent="0.25">
      <c r="I309" s="8">
        <v>306</v>
      </c>
      <c r="J309" s="23">
        <f t="shared" si="20"/>
        <v>1046.4967517469458</v>
      </c>
      <c r="K309" s="20">
        <f t="shared" si="21"/>
        <v>179.93496023031568</v>
      </c>
      <c r="L309" s="20">
        <f t="shared" si="22"/>
        <v>866.56179151663014</v>
      </c>
      <c r="M309" s="8">
        <v>0</v>
      </c>
      <c r="N309" s="20">
        <f t="shared" si="23"/>
        <v>51409.988637233044</v>
      </c>
    </row>
    <row r="310" spans="9:14" x14ac:dyDescent="0.25">
      <c r="I310" s="8">
        <v>307</v>
      </c>
      <c r="J310" s="23">
        <f t="shared" si="20"/>
        <v>1046.4967517469458</v>
      </c>
      <c r="K310" s="20">
        <f t="shared" si="21"/>
        <v>176.90199396000745</v>
      </c>
      <c r="L310" s="20">
        <f t="shared" si="22"/>
        <v>869.59475778693843</v>
      </c>
      <c r="M310" s="8">
        <v>0</v>
      </c>
      <c r="N310" s="20">
        <f t="shared" si="23"/>
        <v>50543.426845716414</v>
      </c>
    </row>
    <row r="311" spans="9:14" x14ac:dyDescent="0.25">
      <c r="I311" s="8">
        <v>308</v>
      </c>
      <c r="J311" s="23">
        <f t="shared" si="20"/>
        <v>1046.4967517469458</v>
      </c>
      <c r="K311" s="20">
        <f t="shared" si="21"/>
        <v>173.85841230775318</v>
      </c>
      <c r="L311" s="20">
        <f t="shared" si="22"/>
        <v>872.63833943919269</v>
      </c>
      <c r="M311" s="8">
        <v>0</v>
      </c>
      <c r="N311" s="20">
        <f t="shared" si="23"/>
        <v>49673.832087929477</v>
      </c>
    </row>
    <row r="312" spans="9:14" x14ac:dyDescent="0.25">
      <c r="I312" s="8">
        <v>309</v>
      </c>
      <c r="J312" s="23">
        <f t="shared" si="20"/>
        <v>1046.4967517469458</v>
      </c>
      <c r="K312" s="20">
        <f t="shared" si="21"/>
        <v>170.804178119716</v>
      </c>
      <c r="L312" s="20">
        <f t="shared" si="22"/>
        <v>875.69257362722988</v>
      </c>
      <c r="M312" s="8">
        <v>0</v>
      </c>
      <c r="N312" s="20">
        <f t="shared" si="23"/>
        <v>48801.193748490281</v>
      </c>
    </row>
    <row r="313" spans="9:14" x14ac:dyDescent="0.25">
      <c r="I313" s="8">
        <v>310</v>
      </c>
      <c r="J313" s="23">
        <f t="shared" si="20"/>
        <v>1046.4967517469458</v>
      </c>
      <c r="K313" s="20">
        <f t="shared" si="21"/>
        <v>167.73925411202069</v>
      </c>
      <c r="L313" s="20">
        <f t="shared" si="22"/>
        <v>878.75749763492513</v>
      </c>
      <c r="M313" s="8">
        <v>0</v>
      </c>
      <c r="N313" s="20">
        <f t="shared" si="23"/>
        <v>47925.50117486305</v>
      </c>
    </row>
    <row r="314" spans="9:14" x14ac:dyDescent="0.25">
      <c r="I314" s="8">
        <v>311</v>
      </c>
      <c r="J314" s="23">
        <f t="shared" si="20"/>
        <v>1046.4967517469458</v>
      </c>
      <c r="K314" s="20">
        <f t="shared" si="21"/>
        <v>164.66360287029843</v>
      </c>
      <c r="L314" s="20">
        <f t="shared" si="22"/>
        <v>881.83314887664744</v>
      </c>
      <c r="M314" s="8">
        <v>0</v>
      </c>
      <c r="N314" s="20">
        <f t="shared" si="23"/>
        <v>47046.743677228122</v>
      </c>
    </row>
    <row r="315" spans="9:14" x14ac:dyDescent="0.25">
      <c r="I315" s="8">
        <v>312</v>
      </c>
      <c r="J315" s="23">
        <f t="shared" si="20"/>
        <v>1046.4967517469458</v>
      </c>
      <c r="K315" s="20">
        <f t="shared" si="21"/>
        <v>161.57718684923017</v>
      </c>
      <c r="L315" s="20">
        <f t="shared" si="22"/>
        <v>884.91956489771565</v>
      </c>
      <c r="M315" s="8">
        <v>0</v>
      </c>
      <c r="N315" s="20">
        <f t="shared" si="23"/>
        <v>46164.910528351473</v>
      </c>
    </row>
    <row r="316" spans="9:14" x14ac:dyDescent="0.25">
      <c r="I316" s="8">
        <v>313</v>
      </c>
      <c r="J316" s="23">
        <f t="shared" si="20"/>
        <v>1046.4967517469458</v>
      </c>
      <c r="K316" s="20">
        <f t="shared" si="21"/>
        <v>158.47996837208817</v>
      </c>
      <c r="L316" s="20">
        <f t="shared" si="22"/>
        <v>888.01678337485771</v>
      </c>
      <c r="M316" s="8">
        <v>0</v>
      </c>
      <c r="N316" s="20">
        <f t="shared" si="23"/>
        <v>45279.990963453754</v>
      </c>
    </row>
    <row r="317" spans="9:14" x14ac:dyDescent="0.25">
      <c r="I317" s="8">
        <v>314</v>
      </c>
      <c r="J317" s="23">
        <f t="shared" si="20"/>
        <v>1046.4967517469458</v>
      </c>
      <c r="K317" s="20">
        <f t="shared" si="21"/>
        <v>155.37190963027615</v>
      </c>
      <c r="L317" s="20">
        <f t="shared" si="22"/>
        <v>891.1248421166697</v>
      </c>
      <c r="M317" s="8">
        <v>0</v>
      </c>
      <c r="N317" s="20">
        <f t="shared" si="23"/>
        <v>44391.974180078898</v>
      </c>
    </row>
    <row r="318" spans="9:14" x14ac:dyDescent="0.25">
      <c r="I318" s="8">
        <v>315</v>
      </c>
      <c r="J318" s="23">
        <f t="shared" si="20"/>
        <v>1046.4967517469458</v>
      </c>
      <c r="K318" s="20">
        <f t="shared" si="21"/>
        <v>152.25297268286781</v>
      </c>
      <c r="L318" s="20">
        <f t="shared" si="22"/>
        <v>894.24377906407801</v>
      </c>
      <c r="M318" s="8">
        <v>0</v>
      </c>
      <c r="N318" s="20">
        <f t="shared" si="23"/>
        <v>43500.84933796223</v>
      </c>
    </row>
    <row r="319" spans="9:14" x14ac:dyDescent="0.25">
      <c r="I319" s="8">
        <v>316</v>
      </c>
      <c r="J319" s="23">
        <f t="shared" si="20"/>
        <v>1046.4967517469458</v>
      </c>
      <c r="K319" s="20">
        <f t="shared" si="21"/>
        <v>149.12311945614354</v>
      </c>
      <c r="L319" s="20">
        <f t="shared" si="22"/>
        <v>897.37363229080233</v>
      </c>
      <c r="M319" s="8">
        <v>0</v>
      </c>
      <c r="N319" s="20">
        <f t="shared" si="23"/>
        <v>42606.605558898154</v>
      </c>
    </row>
    <row r="320" spans="9:14" x14ac:dyDescent="0.25">
      <c r="I320" s="8">
        <v>317</v>
      </c>
      <c r="J320" s="23">
        <f t="shared" si="20"/>
        <v>1046.4967517469458</v>
      </c>
      <c r="K320" s="20">
        <f t="shared" si="21"/>
        <v>145.98231174312573</v>
      </c>
      <c r="L320" s="20">
        <f t="shared" si="22"/>
        <v>900.51444000382014</v>
      </c>
      <c r="M320" s="8">
        <v>0</v>
      </c>
      <c r="N320" s="20">
        <f t="shared" si="23"/>
        <v>41709.231926607354</v>
      </c>
    </row>
    <row r="321" spans="9:14" x14ac:dyDescent="0.25">
      <c r="I321" s="8">
        <v>318</v>
      </c>
      <c r="J321" s="23">
        <f t="shared" si="20"/>
        <v>1046.4967517469458</v>
      </c>
      <c r="K321" s="20">
        <f t="shared" si="21"/>
        <v>142.83051120311237</v>
      </c>
      <c r="L321" s="20">
        <f t="shared" si="22"/>
        <v>903.66624054383351</v>
      </c>
      <c r="M321" s="8">
        <v>0</v>
      </c>
      <c r="N321" s="20">
        <f t="shared" si="23"/>
        <v>40808.717486603535</v>
      </c>
    </row>
    <row r="322" spans="9:14" x14ac:dyDescent="0.25">
      <c r="I322" s="8">
        <v>319</v>
      </c>
      <c r="J322" s="23">
        <f t="shared" si="20"/>
        <v>1046.4967517469458</v>
      </c>
      <c r="K322" s="20">
        <f t="shared" si="21"/>
        <v>139.66767936120897</v>
      </c>
      <c r="L322" s="20">
        <f t="shared" si="22"/>
        <v>906.82907238573694</v>
      </c>
      <c r="M322" s="8">
        <v>0</v>
      </c>
      <c r="N322" s="20">
        <f t="shared" si="23"/>
        <v>39905.051246059702</v>
      </c>
    </row>
    <row r="323" spans="9:14" x14ac:dyDescent="0.25">
      <c r="I323" s="8">
        <v>320</v>
      </c>
      <c r="J323" s="23">
        <f t="shared" ref="J323:J363" si="24">IF($E$5&lt;N323+(N323*($B$5/$E$5)),$E$5,N323+(N323*($B$5/$E$5)))</f>
        <v>1046.4967517469458</v>
      </c>
      <c r="K323" s="20">
        <f t="shared" ref="K323:K363" si="25">N323*$B$5/$B$4</f>
        <v>136.4937776078589</v>
      </c>
      <c r="L323" s="20">
        <f t="shared" si="22"/>
        <v>910.00297413908697</v>
      </c>
      <c r="M323" s="8">
        <v>0</v>
      </c>
      <c r="N323" s="20">
        <f t="shared" si="23"/>
        <v>38998.222173673967</v>
      </c>
    </row>
    <row r="324" spans="9:14" x14ac:dyDescent="0.25">
      <c r="I324" s="8">
        <v>321</v>
      </c>
      <c r="J324" s="23">
        <f t="shared" si="24"/>
        <v>1046.4967517469458</v>
      </c>
      <c r="K324" s="20">
        <f t="shared" si="25"/>
        <v>133.30876719837207</v>
      </c>
      <c r="L324" s="20">
        <f t="shared" si="22"/>
        <v>913.18798454857381</v>
      </c>
      <c r="M324" s="8">
        <v>0</v>
      </c>
      <c r="N324" s="20">
        <f t="shared" si="23"/>
        <v>38088.219199534877</v>
      </c>
    </row>
    <row r="325" spans="9:14" x14ac:dyDescent="0.25">
      <c r="I325" s="8">
        <v>322</v>
      </c>
      <c r="J325" s="23">
        <f t="shared" si="24"/>
        <v>1046.4967517469458</v>
      </c>
      <c r="K325" s="20">
        <f t="shared" si="25"/>
        <v>130.11260925245207</v>
      </c>
      <c r="L325" s="20">
        <f t="shared" ref="L325:L363" si="26">J325-K325</f>
        <v>916.38414249449374</v>
      </c>
      <c r="M325" s="8">
        <v>0</v>
      </c>
      <c r="N325" s="20">
        <f t="shared" ref="N325:N363" si="27">N324-L324-M324</f>
        <v>37175.031214986302</v>
      </c>
    </row>
    <row r="326" spans="9:14" x14ac:dyDescent="0.25">
      <c r="I326" s="8">
        <v>323</v>
      </c>
      <c r="J326" s="23">
        <f t="shared" si="24"/>
        <v>1046.4967517469458</v>
      </c>
      <c r="K326" s="20">
        <f t="shared" si="25"/>
        <v>126.90526475372134</v>
      </c>
      <c r="L326" s="20">
        <f t="shared" si="26"/>
        <v>919.59148699322452</v>
      </c>
      <c r="M326" s="8">
        <v>0</v>
      </c>
      <c r="N326" s="20">
        <f t="shared" si="27"/>
        <v>36258.647072491811</v>
      </c>
    </row>
    <row r="327" spans="9:14" x14ac:dyDescent="0.25">
      <c r="I327" s="8">
        <v>324</v>
      </c>
      <c r="J327" s="23">
        <f t="shared" si="24"/>
        <v>1046.4967517469458</v>
      </c>
      <c r="K327" s="20">
        <f t="shared" si="25"/>
        <v>123.68669454924508</v>
      </c>
      <c r="L327" s="20">
        <f t="shared" si="26"/>
        <v>922.81005719770076</v>
      </c>
      <c r="M327" s="8">
        <v>0</v>
      </c>
      <c r="N327" s="20">
        <f t="shared" si="27"/>
        <v>35339.055585498587</v>
      </c>
    </row>
    <row r="328" spans="9:14" x14ac:dyDescent="0.25">
      <c r="I328" s="8">
        <v>325</v>
      </c>
      <c r="J328" s="23">
        <f t="shared" si="24"/>
        <v>1046.4967517469458</v>
      </c>
      <c r="K328" s="20">
        <f t="shared" si="25"/>
        <v>120.45685934905312</v>
      </c>
      <c r="L328" s="20">
        <f t="shared" si="26"/>
        <v>926.03989239789269</v>
      </c>
      <c r="M328" s="8">
        <v>0</v>
      </c>
      <c r="N328" s="20">
        <f t="shared" si="27"/>
        <v>34416.245528300889</v>
      </c>
    </row>
    <row r="329" spans="9:14" x14ac:dyDescent="0.25">
      <c r="I329" s="8">
        <v>326</v>
      </c>
      <c r="J329" s="23">
        <f t="shared" si="24"/>
        <v>1046.4967517469458</v>
      </c>
      <c r="K329" s="20">
        <f t="shared" si="25"/>
        <v>117.21571972566049</v>
      </c>
      <c r="L329" s="20">
        <f t="shared" si="26"/>
        <v>929.28103202128534</v>
      </c>
      <c r="M329" s="8">
        <v>0</v>
      </c>
      <c r="N329" s="20">
        <f t="shared" si="27"/>
        <v>33490.205635902996</v>
      </c>
    </row>
    <row r="330" spans="9:14" x14ac:dyDescent="0.25">
      <c r="I330" s="8">
        <v>327</v>
      </c>
      <c r="J330" s="23">
        <f t="shared" si="24"/>
        <v>1046.4967517469458</v>
      </c>
      <c r="K330" s="20">
        <f t="shared" si="25"/>
        <v>113.96323611358599</v>
      </c>
      <c r="L330" s="20">
        <f t="shared" si="26"/>
        <v>932.53351563335991</v>
      </c>
      <c r="M330" s="8">
        <v>0</v>
      </c>
      <c r="N330" s="20">
        <f t="shared" si="27"/>
        <v>32560.924603881711</v>
      </c>
    </row>
    <row r="331" spans="9:14" x14ac:dyDescent="0.25">
      <c r="I331" s="8">
        <v>328</v>
      </c>
      <c r="J331" s="23">
        <f t="shared" si="24"/>
        <v>1046.4967517469458</v>
      </c>
      <c r="K331" s="20">
        <f t="shared" si="25"/>
        <v>110.69936880886924</v>
      </c>
      <c r="L331" s="20">
        <f t="shared" si="26"/>
        <v>935.79738293807657</v>
      </c>
      <c r="M331" s="8">
        <v>0</v>
      </c>
      <c r="N331" s="20">
        <f t="shared" si="27"/>
        <v>31628.391088248351</v>
      </c>
    </row>
    <row r="332" spans="9:14" x14ac:dyDescent="0.25">
      <c r="I332" s="8">
        <v>329</v>
      </c>
      <c r="J332" s="23">
        <f t="shared" si="24"/>
        <v>1046.4967517469458</v>
      </c>
      <c r="K332" s="20">
        <f t="shared" si="25"/>
        <v>107.42407796858596</v>
      </c>
      <c r="L332" s="20">
        <f t="shared" si="26"/>
        <v>939.0726737783599</v>
      </c>
      <c r="M332" s="8">
        <v>0</v>
      </c>
      <c r="N332" s="20">
        <f t="shared" si="27"/>
        <v>30692.593705310275</v>
      </c>
    </row>
    <row r="333" spans="9:14" x14ac:dyDescent="0.25">
      <c r="I333" s="8">
        <v>330</v>
      </c>
      <c r="J333" s="23">
        <f t="shared" si="24"/>
        <v>1046.4967517469458</v>
      </c>
      <c r="K333" s="20">
        <f t="shared" si="25"/>
        <v>104.1373236103617</v>
      </c>
      <c r="L333" s="20">
        <f t="shared" si="26"/>
        <v>942.35942813658414</v>
      </c>
      <c r="M333" s="8">
        <v>0</v>
      </c>
      <c r="N333" s="20">
        <f t="shared" si="27"/>
        <v>29753.521031531916</v>
      </c>
    </row>
    <row r="334" spans="9:14" x14ac:dyDescent="0.25">
      <c r="I334" s="8">
        <v>331</v>
      </c>
      <c r="J334" s="23">
        <f t="shared" si="24"/>
        <v>1046.4967517469458</v>
      </c>
      <c r="K334" s="20">
        <f t="shared" si="25"/>
        <v>100.83906561188367</v>
      </c>
      <c r="L334" s="20">
        <f t="shared" si="26"/>
        <v>945.65768613506214</v>
      </c>
      <c r="M334" s="8">
        <v>0</v>
      </c>
      <c r="N334" s="20">
        <f t="shared" si="27"/>
        <v>28811.161603395332</v>
      </c>
    </row>
    <row r="335" spans="9:14" x14ac:dyDescent="0.25">
      <c r="I335" s="8">
        <v>332</v>
      </c>
      <c r="J335" s="23">
        <f t="shared" si="24"/>
        <v>1046.4967517469458</v>
      </c>
      <c r="K335" s="20">
        <f t="shared" si="25"/>
        <v>97.529263710410945</v>
      </c>
      <c r="L335" s="20">
        <f t="shared" si="26"/>
        <v>948.96748803653486</v>
      </c>
      <c r="M335" s="8">
        <v>0</v>
      </c>
      <c r="N335" s="20">
        <f t="shared" si="27"/>
        <v>27865.50391726027</v>
      </c>
    </row>
    <row r="336" spans="9:14" x14ac:dyDescent="0.25">
      <c r="I336" s="8">
        <v>333</v>
      </c>
      <c r="J336" s="23">
        <f t="shared" si="24"/>
        <v>1046.4967517469458</v>
      </c>
      <c r="K336" s="20">
        <f t="shared" si="25"/>
        <v>94.207877502283068</v>
      </c>
      <c r="L336" s="20">
        <f t="shared" si="26"/>
        <v>952.28887424466279</v>
      </c>
      <c r="M336" s="8">
        <v>0</v>
      </c>
      <c r="N336" s="20">
        <f t="shared" si="27"/>
        <v>26916.536429223735</v>
      </c>
    </row>
    <row r="337" spans="9:14" x14ac:dyDescent="0.25">
      <c r="I337" s="8">
        <v>334</v>
      </c>
      <c r="J337" s="23">
        <f t="shared" si="24"/>
        <v>1046.4967517469458</v>
      </c>
      <c r="K337" s="20">
        <f t="shared" si="25"/>
        <v>90.874866442426764</v>
      </c>
      <c r="L337" s="20">
        <f t="shared" si="26"/>
        <v>955.62188530451908</v>
      </c>
      <c r="M337" s="8">
        <v>0</v>
      </c>
      <c r="N337" s="20">
        <f t="shared" si="27"/>
        <v>25964.247554979072</v>
      </c>
    </row>
    <row r="338" spans="9:14" x14ac:dyDescent="0.25">
      <c r="I338" s="8">
        <v>335</v>
      </c>
      <c r="J338" s="23">
        <f t="shared" si="24"/>
        <v>1046.4967517469458</v>
      </c>
      <c r="K338" s="20">
        <f t="shared" si="25"/>
        <v>87.530189843860953</v>
      </c>
      <c r="L338" s="20">
        <f t="shared" si="26"/>
        <v>958.96656190308488</v>
      </c>
      <c r="M338" s="8">
        <v>0</v>
      </c>
      <c r="N338" s="20">
        <f t="shared" si="27"/>
        <v>25008.625669674555</v>
      </c>
    </row>
    <row r="339" spans="9:14" x14ac:dyDescent="0.25">
      <c r="I339" s="8">
        <v>336</v>
      </c>
      <c r="J339" s="23">
        <f t="shared" si="24"/>
        <v>1046.4967517469458</v>
      </c>
      <c r="K339" s="20">
        <f t="shared" si="25"/>
        <v>84.17380687720015</v>
      </c>
      <c r="L339" s="20">
        <f t="shared" si="26"/>
        <v>962.3229448697457</v>
      </c>
      <c r="M339" s="8">
        <v>0</v>
      </c>
      <c r="N339" s="20">
        <f t="shared" si="27"/>
        <v>24049.659107771469</v>
      </c>
    </row>
    <row r="340" spans="9:14" x14ac:dyDescent="0.25">
      <c r="I340" s="8">
        <v>337</v>
      </c>
      <c r="J340" s="23">
        <f t="shared" si="24"/>
        <v>1046.4967517469458</v>
      </c>
      <c r="K340" s="20">
        <f t="shared" si="25"/>
        <v>80.805676570156038</v>
      </c>
      <c r="L340" s="20">
        <f t="shared" si="26"/>
        <v>965.69107517678981</v>
      </c>
      <c r="M340" s="8">
        <v>0</v>
      </c>
      <c r="N340" s="20">
        <f t="shared" si="27"/>
        <v>23087.336162901724</v>
      </c>
    </row>
    <row r="341" spans="9:14" x14ac:dyDescent="0.25">
      <c r="I341" s="8">
        <v>338</v>
      </c>
      <c r="J341" s="23">
        <f t="shared" si="24"/>
        <v>1046.4967517469458</v>
      </c>
      <c r="K341" s="20">
        <f t="shared" si="25"/>
        <v>77.425757807037272</v>
      </c>
      <c r="L341" s="20">
        <f t="shared" si="26"/>
        <v>969.07099393990859</v>
      </c>
      <c r="M341" s="8">
        <v>0</v>
      </c>
      <c r="N341" s="20">
        <f t="shared" si="27"/>
        <v>22121.645087724934</v>
      </c>
    </row>
    <row r="342" spans="9:14" x14ac:dyDescent="0.25">
      <c r="I342" s="8">
        <v>339</v>
      </c>
      <c r="J342" s="23">
        <f t="shared" si="24"/>
        <v>1046.4967517469458</v>
      </c>
      <c r="K342" s="20">
        <f t="shared" si="25"/>
        <v>74.034009328247592</v>
      </c>
      <c r="L342" s="20">
        <f t="shared" si="26"/>
        <v>972.46274241869821</v>
      </c>
      <c r="M342" s="8">
        <v>0</v>
      </c>
      <c r="N342" s="20">
        <f t="shared" si="27"/>
        <v>21152.574093785024</v>
      </c>
    </row>
    <row r="343" spans="9:14" x14ac:dyDescent="0.25">
      <c r="I343" s="8">
        <v>340</v>
      </c>
      <c r="J343" s="23">
        <f t="shared" si="24"/>
        <v>1046.4967517469458</v>
      </c>
      <c r="K343" s="20">
        <f t="shared" si="25"/>
        <v>70.630389729782152</v>
      </c>
      <c r="L343" s="20">
        <f t="shared" si="26"/>
        <v>975.86636201716374</v>
      </c>
      <c r="M343" s="8">
        <v>0</v>
      </c>
      <c r="N343" s="20">
        <f t="shared" si="27"/>
        <v>20180.111351366326</v>
      </c>
    </row>
    <row r="344" spans="9:14" x14ac:dyDescent="0.25">
      <c r="I344" s="8">
        <v>341</v>
      </c>
      <c r="J344" s="23">
        <f t="shared" si="24"/>
        <v>1046.4967517469458</v>
      </c>
      <c r="K344" s="20">
        <f t="shared" si="25"/>
        <v>67.214857462722065</v>
      </c>
      <c r="L344" s="20">
        <f t="shared" si="26"/>
        <v>979.28189428422377</v>
      </c>
      <c r="M344" s="8">
        <v>0</v>
      </c>
      <c r="N344" s="20">
        <f t="shared" si="27"/>
        <v>19204.244989349161</v>
      </c>
    </row>
    <row r="345" spans="9:14" x14ac:dyDescent="0.25">
      <c r="I345" s="8">
        <v>342</v>
      </c>
      <c r="J345" s="23">
        <f t="shared" si="24"/>
        <v>1046.4967517469458</v>
      </c>
      <c r="K345" s="20">
        <f t="shared" si="25"/>
        <v>63.787370832727284</v>
      </c>
      <c r="L345" s="20">
        <f t="shared" si="26"/>
        <v>982.70938091421851</v>
      </c>
      <c r="M345" s="8">
        <v>0</v>
      </c>
      <c r="N345" s="20">
        <f t="shared" si="27"/>
        <v>18224.963095064937</v>
      </c>
    </row>
    <row r="346" spans="9:14" x14ac:dyDescent="0.25">
      <c r="I346" s="8">
        <v>343</v>
      </c>
      <c r="J346" s="23">
        <f t="shared" si="24"/>
        <v>1046.4967517469458</v>
      </c>
      <c r="K346" s="20">
        <f t="shared" si="25"/>
        <v>60.347887999527522</v>
      </c>
      <c r="L346" s="20">
        <f t="shared" si="26"/>
        <v>986.14886374741832</v>
      </c>
      <c r="M346" s="8">
        <v>0</v>
      </c>
      <c r="N346" s="20">
        <f t="shared" si="27"/>
        <v>17242.25371415072</v>
      </c>
    </row>
    <row r="347" spans="9:14" x14ac:dyDescent="0.25">
      <c r="I347" s="8">
        <v>344</v>
      </c>
      <c r="J347" s="23">
        <f t="shared" si="24"/>
        <v>1046.4967517469458</v>
      </c>
      <c r="K347" s="20">
        <f t="shared" si="25"/>
        <v>56.896366976411564</v>
      </c>
      <c r="L347" s="20">
        <f t="shared" si="26"/>
        <v>989.60038477053433</v>
      </c>
      <c r="M347" s="8">
        <v>0</v>
      </c>
      <c r="N347" s="20">
        <f t="shared" si="27"/>
        <v>16256.104850403302</v>
      </c>
    </row>
    <row r="348" spans="9:14" x14ac:dyDescent="0.25">
      <c r="I348" s="8">
        <v>345</v>
      </c>
      <c r="J348" s="23">
        <f t="shared" si="24"/>
        <v>1046.4967517469458</v>
      </c>
      <c r="K348" s="20">
        <f t="shared" si="25"/>
        <v>53.432765629714687</v>
      </c>
      <c r="L348" s="20">
        <f t="shared" si="26"/>
        <v>993.06398611723114</v>
      </c>
      <c r="M348" s="8">
        <v>0</v>
      </c>
      <c r="N348" s="20">
        <f t="shared" si="27"/>
        <v>15266.504465632768</v>
      </c>
    </row>
    <row r="349" spans="9:14" x14ac:dyDescent="0.25">
      <c r="I349" s="8">
        <v>346</v>
      </c>
      <c r="J349" s="23">
        <f t="shared" si="24"/>
        <v>1046.4967517469458</v>
      </c>
      <c r="K349" s="20">
        <f t="shared" si="25"/>
        <v>49.957041678304385</v>
      </c>
      <c r="L349" s="20">
        <f t="shared" si="26"/>
        <v>996.53971006864151</v>
      </c>
      <c r="M349" s="8">
        <v>0</v>
      </c>
      <c r="N349" s="20">
        <f t="shared" si="27"/>
        <v>14273.440479515537</v>
      </c>
    </row>
    <row r="350" spans="9:14" x14ac:dyDescent="0.25">
      <c r="I350" s="8">
        <v>347</v>
      </c>
      <c r="J350" s="23">
        <f t="shared" si="24"/>
        <v>1046.4967517469458</v>
      </c>
      <c r="K350" s="20">
        <f t="shared" si="25"/>
        <v>46.469152693064132</v>
      </c>
      <c r="L350" s="20">
        <f t="shared" si="26"/>
        <v>1000.0275990538817</v>
      </c>
      <c r="M350" s="8">
        <v>0</v>
      </c>
      <c r="N350" s="20">
        <f t="shared" si="27"/>
        <v>13276.900769446895</v>
      </c>
    </row>
    <row r="351" spans="9:14" x14ac:dyDescent="0.25">
      <c r="I351" s="8">
        <v>348</v>
      </c>
      <c r="J351" s="23">
        <f t="shared" si="24"/>
        <v>1046.4967517469458</v>
      </c>
      <c r="K351" s="20">
        <f t="shared" si="25"/>
        <v>42.969056096375546</v>
      </c>
      <c r="L351" s="20">
        <f t="shared" si="26"/>
        <v>1003.5276956505703</v>
      </c>
      <c r="M351" s="8">
        <v>0</v>
      </c>
      <c r="N351" s="20">
        <f t="shared" si="27"/>
        <v>12276.873170393013</v>
      </c>
    </row>
    <row r="352" spans="9:14" x14ac:dyDescent="0.25">
      <c r="I352" s="8">
        <v>349</v>
      </c>
      <c r="J352" s="23">
        <f t="shared" si="24"/>
        <v>1046.4967517469458</v>
      </c>
      <c r="K352" s="20">
        <f t="shared" si="25"/>
        <v>39.45670916159856</v>
      </c>
      <c r="L352" s="20">
        <f t="shared" si="26"/>
        <v>1007.0400425853472</v>
      </c>
      <c r="M352" s="8">
        <v>0</v>
      </c>
      <c r="N352" s="20">
        <f t="shared" si="27"/>
        <v>11273.345474742444</v>
      </c>
    </row>
    <row r="353" spans="9:14" x14ac:dyDescent="0.25">
      <c r="I353" s="8">
        <v>350</v>
      </c>
      <c r="J353" s="23">
        <f t="shared" si="24"/>
        <v>1046.4967517469458</v>
      </c>
      <c r="K353" s="20">
        <f t="shared" si="25"/>
        <v>35.932069012549839</v>
      </c>
      <c r="L353" s="20">
        <f t="shared" si="26"/>
        <v>1010.564682734396</v>
      </c>
      <c r="M353" s="8">
        <v>0</v>
      </c>
      <c r="N353" s="20">
        <f t="shared" si="27"/>
        <v>10266.305432157096</v>
      </c>
    </row>
    <row r="354" spans="9:14" x14ac:dyDescent="0.25">
      <c r="I354" s="8">
        <v>351</v>
      </c>
      <c r="J354" s="23">
        <f t="shared" si="24"/>
        <v>1046.4967517469458</v>
      </c>
      <c r="K354" s="20">
        <f t="shared" si="25"/>
        <v>32.395092622979455</v>
      </c>
      <c r="L354" s="20">
        <f t="shared" si="26"/>
        <v>1014.1016591239664</v>
      </c>
      <c r="M354" s="8">
        <v>0</v>
      </c>
      <c r="N354" s="20">
        <f t="shared" si="27"/>
        <v>9255.7407494227009</v>
      </c>
    </row>
    <row r="355" spans="9:14" x14ac:dyDescent="0.25">
      <c r="I355" s="8">
        <v>352</v>
      </c>
      <c r="J355" s="23">
        <f t="shared" si="24"/>
        <v>1046.4967517469458</v>
      </c>
      <c r="K355" s="20">
        <f t="shared" si="25"/>
        <v>28.845736816045573</v>
      </c>
      <c r="L355" s="20">
        <f t="shared" si="26"/>
        <v>1017.6510149309003</v>
      </c>
      <c r="M355" s="8">
        <v>0</v>
      </c>
      <c r="N355" s="20">
        <f t="shared" si="27"/>
        <v>8241.639090298735</v>
      </c>
    </row>
    <row r="356" spans="9:14" x14ac:dyDescent="0.25">
      <c r="I356" s="8">
        <v>353</v>
      </c>
      <c r="J356" s="23">
        <f t="shared" si="24"/>
        <v>1046.4967517469458</v>
      </c>
      <c r="K356" s="20">
        <f t="shared" si="25"/>
        <v>25.283958263787422</v>
      </c>
      <c r="L356" s="20">
        <f t="shared" si="26"/>
        <v>1021.2127934831584</v>
      </c>
      <c r="M356" s="8">
        <v>0</v>
      </c>
      <c r="N356" s="20">
        <f t="shared" si="27"/>
        <v>7223.9880753678344</v>
      </c>
    </row>
    <row r="357" spans="9:14" x14ac:dyDescent="0.25">
      <c r="I357" s="8">
        <v>354</v>
      </c>
      <c r="J357" s="23">
        <f t="shared" si="24"/>
        <v>1046.4967517469458</v>
      </c>
      <c r="K357" s="20">
        <f t="shared" si="25"/>
        <v>21.709713486596367</v>
      </c>
      <c r="L357" s="20">
        <f t="shared" si="26"/>
        <v>1024.7870382603494</v>
      </c>
      <c r="M357" s="8">
        <v>0</v>
      </c>
      <c r="N357" s="20">
        <f t="shared" si="27"/>
        <v>6202.7752818846757</v>
      </c>
    </row>
    <row r="358" spans="9:14" x14ac:dyDescent="0.25">
      <c r="I358" s="8">
        <v>355</v>
      </c>
      <c r="J358" s="23">
        <f t="shared" si="24"/>
        <v>1046.4967517469458</v>
      </c>
      <c r="K358" s="20">
        <f t="shared" si="25"/>
        <v>18.122958852685141</v>
      </c>
      <c r="L358" s="20">
        <f t="shared" si="26"/>
        <v>1028.3737928942608</v>
      </c>
      <c r="M358" s="8">
        <v>0</v>
      </c>
      <c r="N358" s="20">
        <f t="shared" si="27"/>
        <v>5177.9882436243261</v>
      </c>
    </row>
    <row r="359" spans="9:14" x14ac:dyDescent="0.25">
      <c r="I359" s="8">
        <v>356</v>
      </c>
      <c r="J359" s="23">
        <f t="shared" si="24"/>
        <v>1046.4967517469458</v>
      </c>
      <c r="K359" s="20">
        <f t="shared" si="25"/>
        <v>14.523650577555228</v>
      </c>
      <c r="L359" s="20">
        <f t="shared" si="26"/>
        <v>1031.9731011693907</v>
      </c>
      <c r="M359" s="8">
        <v>0</v>
      </c>
      <c r="N359" s="20">
        <f t="shared" si="27"/>
        <v>4149.6144507300651</v>
      </c>
    </row>
    <row r="360" spans="9:14" x14ac:dyDescent="0.25">
      <c r="I360" s="8">
        <v>357</v>
      </c>
      <c r="J360" s="23">
        <f t="shared" si="24"/>
        <v>1046.4967517469458</v>
      </c>
      <c r="K360" s="20">
        <f t="shared" si="25"/>
        <v>10.911744723462361</v>
      </c>
      <c r="L360" s="20">
        <f t="shared" si="26"/>
        <v>1035.5850070234835</v>
      </c>
      <c r="M360" s="8">
        <v>0</v>
      </c>
      <c r="N360" s="20">
        <f t="shared" si="27"/>
        <v>3117.6413495606744</v>
      </c>
    </row>
    <row r="361" spans="9:14" x14ac:dyDescent="0.25">
      <c r="I361" s="8">
        <v>358</v>
      </c>
      <c r="J361" s="23">
        <f t="shared" si="24"/>
        <v>1046.4967517469458</v>
      </c>
      <c r="K361" s="20">
        <f t="shared" si="25"/>
        <v>7.2871971988801691</v>
      </c>
      <c r="L361" s="20">
        <f t="shared" si="26"/>
        <v>1039.2095545480656</v>
      </c>
      <c r="M361" s="8">
        <v>0</v>
      </c>
      <c r="N361" s="20">
        <f t="shared" si="27"/>
        <v>2082.0563425371911</v>
      </c>
    </row>
    <row r="362" spans="9:14" x14ac:dyDescent="0.25">
      <c r="I362" s="8">
        <v>359</v>
      </c>
      <c r="J362" s="23">
        <f t="shared" si="24"/>
        <v>1042.888641501831</v>
      </c>
      <c r="K362" s="20">
        <f t="shared" si="25"/>
        <v>3.6499637579619395</v>
      </c>
      <c r="L362" s="20">
        <f t="shared" si="26"/>
        <v>1039.2386777438689</v>
      </c>
      <c r="M362" s="8">
        <v>0</v>
      </c>
      <c r="N362" s="20">
        <f t="shared" si="27"/>
        <v>1042.8467879891255</v>
      </c>
    </row>
    <row r="363" spans="9:14" x14ac:dyDescent="0.25">
      <c r="I363" s="8">
        <v>360</v>
      </c>
      <c r="J363" s="23">
        <f t="shared" si="24"/>
        <v>3.6082550528061272</v>
      </c>
      <c r="K363" s="20">
        <f t="shared" si="25"/>
        <v>1.2628385858397791E-2</v>
      </c>
      <c r="L363" s="20">
        <f t="shared" si="26"/>
        <v>3.5956266669477293</v>
      </c>
      <c r="M363" s="8">
        <v>0</v>
      </c>
      <c r="N363" s="20">
        <f t="shared" si="27"/>
        <v>3.6081102452565119</v>
      </c>
    </row>
    <row r="364" spans="9:14" x14ac:dyDescent="0.25">
      <c r="I364" s="7" t="s">
        <v>17</v>
      </c>
      <c r="J364" s="20">
        <f>SUM(J3:J363)</f>
        <v>376738.83077370591</v>
      </c>
      <c r="K364" s="20">
        <f>SUM(K3:K363)</f>
        <v>162738.8432572865</v>
      </c>
      <c r="L364" s="20">
        <f>SUM(L3:L363)</f>
        <v>213999.98751642162</v>
      </c>
      <c r="M364" s="23">
        <f>SUM(M4:M363)</f>
        <v>0</v>
      </c>
      <c r="N364" s="8"/>
    </row>
  </sheetData>
  <mergeCells count="8">
    <mergeCell ref="D13:E13"/>
    <mergeCell ref="A21:B21"/>
    <mergeCell ref="A24:B24"/>
    <mergeCell ref="A27:B27"/>
    <mergeCell ref="A11:B11"/>
    <mergeCell ref="I1:N1"/>
    <mergeCell ref="D1:E1"/>
    <mergeCell ref="A1:B1"/>
  </mergeCell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74BA-B726-4D7B-B16D-C671E495A0D2}">
  <dimension ref="A1:V44"/>
  <sheetViews>
    <sheetView workbookViewId="0">
      <selection sqref="A1:B1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2.5703125" bestFit="1" customWidth="1"/>
    <col min="4" max="4" width="23.85546875" bestFit="1" customWidth="1"/>
    <col min="5" max="5" width="20.85546875" bestFit="1" customWidth="1"/>
    <col min="6" max="7" width="21.7109375" bestFit="1" customWidth="1"/>
    <col min="8" max="8" width="8.85546875" bestFit="1" customWidth="1"/>
    <col min="9" max="9" width="5" bestFit="1" customWidth="1"/>
    <col min="10" max="10" width="21.7109375" bestFit="1" customWidth="1"/>
    <col min="11" max="11" width="15.42578125" bestFit="1" customWidth="1"/>
    <col min="12" max="12" width="17.7109375" bestFit="1" customWidth="1"/>
    <col min="13" max="13" width="11.140625" customWidth="1"/>
    <col min="14" max="14" width="5" bestFit="1" customWidth="1"/>
    <col min="15" max="15" width="28.28515625" bestFit="1" customWidth="1"/>
    <col min="16" max="16" width="22.7109375" bestFit="1" customWidth="1"/>
    <col min="17" max="17" width="20.28515625" bestFit="1" customWidth="1"/>
    <col min="18" max="18" width="32.28515625" bestFit="1" customWidth="1"/>
    <col min="19" max="19" width="30" bestFit="1" customWidth="1"/>
    <col min="20" max="20" width="16.7109375" bestFit="1" customWidth="1"/>
    <col min="21" max="21" width="24.85546875" bestFit="1" customWidth="1"/>
    <col min="22" max="22" width="17.85546875" customWidth="1"/>
    <col min="23" max="23" width="12.42578125" bestFit="1" customWidth="1"/>
  </cols>
  <sheetData>
    <row r="1" spans="1:22" x14ac:dyDescent="0.25">
      <c r="A1" s="45" t="s">
        <v>36</v>
      </c>
      <c r="B1" s="46"/>
      <c r="D1" s="45" t="s">
        <v>35</v>
      </c>
      <c r="E1" s="46"/>
      <c r="G1" s="45" t="s">
        <v>37</v>
      </c>
      <c r="H1" s="46"/>
    </row>
    <row r="2" spans="1:22" x14ac:dyDescent="0.25">
      <c r="A2" s="29" t="s">
        <v>41</v>
      </c>
      <c r="B2" s="22">
        <f>'Mortgage Calculation'!B2</f>
        <v>229000</v>
      </c>
      <c r="D2" s="11" t="s">
        <v>23</v>
      </c>
      <c r="E2" s="2">
        <f>'Mortgage Calculation'!B12</f>
        <v>75</v>
      </c>
      <c r="G2" s="11" t="s">
        <v>33</v>
      </c>
      <c r="H2" s="2">
        <f>'Mortgage Calculation'!B25</f>
        <v>900</v>
      </c>
    </row>
    <row r="3" spans="1:22" x14ac:dyDescent="0.25">
      <c r="A3" s="11" t="s">
        <v>42</v>
      </c>
      <c r="B3" s="2">
        <f>'Mortgage Calculation'!E2</f>
        <v>214000</v>
      </c>
      <c r="D3" s="9" t="s">
        <v>24</v>
      </c>
      <c r="E3" s="2">
        <f>'Mortgage Calculation'!B13</f>
        <v>60</v>
      </c>
    </row>
    <row r="4" spans="1:22" x14ac:dyDescent="0.25">
      <c r="A4" s="9" t="s">
        <v>3</v>
      </c>
      <c r="B4" s="16">
        <f>'Mortgage Calculation'!E3</f>
        <v>11450</v>
      </c>
      <c r="D4" s="9" t="s">
        <v>25</v>
      </c>
      <c r="E4" s="2">
        <f>'Mortgage Calculation'!B14</f>
        <v>60</v>
      </c>
      <c r="G4" s="45" t="s">
        <v>38</v>
      </c>
      <c r="H4" s="46"/>
    </row>
    <row r="5" spans="1:22" x14ac:dyDescent="0.25">
      <c r="A5" s="11" t="s">
        <v>43</v>
      </c>
      <c r="B5" s="36">
        <f>'Mortgage Calculation'!B6</f>
        <v>15000</v>
      </c>
      <c r="D5" s="9" t="s">
        <v>26</v>
      </c>
      <c r="E5" s="2">
        <f>'Mortgage Calculation'!B15</f>
        <v>23</v>
      </c>
      <c r="G5" s="8" t="s">
        <v>63</v>
      </c>
      <c r="H5" s="2">
        <f>'Mortgage Calculation'!B28</f>
        <v>60</v>
      </c>
    </row>
    <row r="6" spans="1:22" x14ac:dyDescent="0.25">
      <c r="A6" s="43" t="s">
        <v>69</v>
      </c>
      <c r="B6" s="2">
        <f>'Mortgage Calculation'!B7</f>
        <v>10000</v>
      </c>
      <c r="D6" s="9" t="s">
        <v>27</v>
      </c>
      <c r="E6" s="2">
        <f>'Mortgage Calculation'!B16</f>
        <v>10</v>
      </c>
      <c r="G6" s="26" t="s">
        <v>28</v>
      </c>
      <c r="H6" s="2">
        <f>'Mortgage Calculation'!B29</f>
        <v>75</v>
      </c>
    </row>
    <row r="7" spans="1:22" x14ac:dyDescent="0.25">
      <c r="A7" s="11" t="s">
        <v>50</v>
      </c>
      <c r="B7" s="22">
        <f>'Mortgage Calculation'!E11</f>
        <v>16450</v>
      </c>
      <c r="D7" s="9" t="s">
        <v>28</v>
      </c>
      <c r="E7" s="2">
        <f>'Mortgage Calculation'!B17</f>
        <v>65</v>
      </c>
      <c r="G7" s="8" t="s">
        <v>39</v>
      </c>
      <c r="H7" s="4">
        <f>'Mortgage Calculation'!B30</f>
        <v>12.42</v>
      </c>
    </row>
    <row r="8" spans="1:22" x14ac:dyDescent="0.25">
      <c r="A8" s="11" t="s">
        <v>48</v>
      </c>
      <c r="B8" s="2">
        <f>B3+B5</f>
        <v>229000</v>
      </c>
      <c r="D8" s="9" t="s">
        <v>29</v>
      </c>
      <c r="E8" s="2">
        <f>'Mortgage Calculation'!B18</f>
        <v>1500</v>
      </c>
    </row>
    <row r="9" spans="1:22" x14ac:dyDescent="0.25">
      <c r="A9" s="45" t="s">
        <v>58</v>
      </c>
      <c r="B9" s="46"/>
      <c r="D9" s="9" t="s">
        <v>30</v>
      </c>
      <c r="E9" s="2">
        <f>'Mortgage Calculation'!B19</f>
        <v>2300</v>
      </c>
    </row>
    <row r="10" spans="1:22" x14ac:dyDescent="0.25">
      <c r="A10" s="21" t="s">
        <v>40</v>
      </c>
      <c r="B10" s="42">
        <f>'Mortgage Calculation'!B22</f>
        <v>0.04</v>
      </c>
      <c r="D10" s="6"/>
      <c r="E10" s="2"/>
    </row>
    <row r="11" spans="1:22" x14ac:dyDescent="0.25">
      <c r="A11" s="44"/>
      <c r="B11" s="42"/>
      <c r="D11" s="6"/>
    </row>
    <row r="12" spans="1:22" x14ac:dyDescent="0.25">
      <c r="A12" s="44"/>
      <c r="B12" s="42"/>
      <c r="D12" s="6"/>
    </row>
    <row r="13" spans="1:22" x14ac:dyDescent="0.25">
      <c r="A13" s="48" t="s">
        <v>54</v>
      </c>
      <c r="B13" s="48"/>
      <c r="C13" s="48"/>
      <c r="D13" s="48"/>
      <c r="E13" s="48"/>
      <c r="F13" s="48"/>
      <c r="G13" s="48"/>
      <c r="I13" s="48" t="s">
        <v>55</v>
      </c>
      <c r="J13" s="48"/>
      <c r="K13" s="48"/>
      <c r="L13" s="48"/>
      <c r="N13" s="48" t="s">
        <v>59</v>
      </c>
      <c r="O13" s="48"/>
      <c r="P13" s="48"/>
      <c r="Q13" s="48"/>
      <c r="R13" s="48"/>
      <c r="S13" s="48"/>
      <c r="U13" s="48" t="s">
        <v>61</v>
      </c>
      <c r="V13" s="48"/>
    </row>
    <row r="14" spans="1:22" x14ac:dyDescent="0.25">
      <c r="A14" s="7" t="s">
        <v>52</v>
      </c>
      <c r="B14" s="7" t="s">
        <v>31</v>
      </c>
      <c r="C14" s="7" t="s">
        <v>32</v>
      </c>
      <c r="D14" s="30" t="s">
        <v>14</v>
      </c>
      <c r="E14" s="28" t="s">
        <v>46</v>
      </c>
      <c r="F14" s="7" t="s">
        <v>53</v>
      </c>
      <c r="G14" s="7" t="s">
        <v>47</v>
      </c>
      <c r="I14" s="7" t="s">
        <v>52</v>
      </c>
      <c r="J14" s="28" t="s">
        <v>31</v>
      </c>
      <c r="K14" s="28" t="s">
        <v>34</v>
      </c>
      <c r="L14" s="7" t="s">
        <v>47</v>
      </c>
      <c r="N14" s="7" t="s">
        <v>52</v>
      </c>
      <c r="O14" s="38" t="s">
        <v>44</v>
      </c>
      <c r="P14" s="28" t="s">
        <v>45</v>
      </c>
      <c r="Q14" s="28" t="s">
        <v>51</v>
      </c>
      <c r="R14" s="7" t="s">
        <v>56</v>
      </c>
      <c r="S14" s="28" t="s">
        <v>57</v>
      </c>
      <c r="U14" s="7" t="s">
        <v>62</v>
      </c>
      <c r="V14" s="7" t="s">
        <v>60</v>
      </c>
    </row>
    <row r="15" spans="1:22" x14ac:dyDescent="0.25">
      <c r="A15" s="7">
        <v>1</v>
      </c>
      <c r="B15" s="2">
        <f>SUM('Mortgage Calculation'!J3:J15)</f>
        <v>13604.457772710291</v>
      </c>
      <c r="C15" s="2">
        <f>SUM('Mortgage Calculation'!K3:K15)</f>
        <v>9654.7319292297361</v>
      </c>
      <c r="D15" s="31">
        <f>SUM('Mortgage Calculation'!L3:L15)</f>
        <v>3949.7258434805631</v>
      </c>
      <c r="E15" s="2">
        <f>'Mortgage Calculation'!N15</f>
        <v>210360.50912632424</v>
      </c>
      <c r="F15" s="2" cm="1">
        <f t="array" ref="F15">SUM((E2:E7)*12)+E8+E9</f>
        <v>7316</v>
      </c>
      <c r="G15" s="2">
        <f t="shared" ref="G15:G44" si="0">B15+F15</f>
        <v>20920.457772710291</v>
      </c>
      <c r="I15" s="7">
        <v>1</v>
      </c>
      <c r="J15" s="34">
        <f>H2*12</f>
        <v>10800</v>
      </c>
      <c r="K15" s="2" cm="1">
        <f t="array" ref="K15">SUM((H5:H7)*12)</f>
        <v>1769.04</v>
      </c>
      <c r="L15" s="2">
        <f t="shared" ref="L15:L44" si="1">J15+K15</f>
        <v>12569.04</v>
      </c>
      <c r="N15" s="7">
        <v>1</v>
      </c>
      <c r="O15" s="39">
        <f t="shared" ref="O15:O44" si="2">$B$2*(1+$B$10)^(N15)</f>
        <v>238160</v>
      </c>
      <c r="P15" s="34">
        <f>B15+E15+F15+$B$7+$B$6</f>
        <v>257730.96689903454</v>
      </c>
      <c r="Q15" s="5">
        <f>O15-P15</f>
        <v>-19570.966899034538</v>
      </c>
      <c r="R15" s="2">
        <f>B15+E15+$B$7+$B$6</f>
        <v>250414.96689903454</v>
      </c>
      <c r="S15" s="5">
        <f>O15-R15</f>
        <v>-12254.966899034538</v>
      </c>
      <c r="U15" s="7">
        <v>1</v>
      </c>
      <c r="V15" s="5">
        <f>L15-ABS(Q15)</f>
        <v>-7001.9268990345372</v>
      </c>
    </row>
    <row r="16" spans="1:22" x14ac:dyDescent="0.25">
      <c r="A16" s="35">
        <v>2</v>
      </c>
      <c r="B16" s="36">
        <f>SUM('Mortgage Calculation'!J3:J27)</f>
        <v>26162.418793673631</v>
      </c>
      <c r="C16" s="36">
        <f>SUM('Mortgage Calculation'!K3:K27)</f>
        <v>18404.082686918628</v>
      </c>
      <c r="D16" s="37">
        <f>SUM('Mortgage Calculation'!L3:L27)</f>
        <v>7758.3361067550204</v>
      </c>
      <c r="E16" s="36">
        <f>'Mortgage Calculation'!N27</f>
        <v>206565.1825062201</v>
      </c>
      <c r="F16" s="33">
        <f t="shared" ref="F16:F44" si="3">$F$15*A16</f>
        <v>14632</v>
      </c>
      <c r="G16" s="2">
        <f t="shared" si="0"/>
        <v>40794.418793673627</v>
      </c>
      <c r="I16" s="7">
        <v>2</v>
      </c>
      <c r="J16" s="34">
        <f t="shared" ref="J16:J44" si="4">$J$15*I16</f>
        <v>21600</v>
      </c>
      <c r="K16" s="2">
        <f t="shared" ref="K16:K44" si="5">$K$15*I16</f>
        <v>3538.08</v>
      </c>
      <c r="L16" s="2">
        <f t="shared" si="1"/>
        <v>25138.080000000002</v>
      </c>
      <c r="N16" s="7">
        <v>2</v>
      </c>
      <c r="O16" s="39">
        <f t="shared" si="2"/>
        <v>247686.40000000002</v>
      </c>
      <c r="P16" s="34">
        <f>B16+E16+F16+$B$7+$B$6</f>
        <v>273809.60129989369</v>
      </c>
      <c r="Q16" s="5">
        <f>O16-P16</f>
        <v>-26123.20129989367</v>
      </c>
      <c r="R16" s="2">
        <f t="shared" ref="R16:R44" si="6">B16+E16+$B$7+$B$6</f>
        <v>259177.60129989372</v>
      </c>
      <c r="S16" s="5">
        <f t="shared" ref="S16:S44" si="7">O16-R16</f>
        <v>-11491.201299893699</v>
      </c>
      <c r="U16" s="7">
        <v>2</v>
      </c>
      <c r="V16" s="34">
        <f>L16-ABS(Q16)</f>
        <v>-985.12129989366804</v>
      </c>
    </row>
    <row r="17" spans="1:22" x14ac:dyDescent="0.25">
      <c r="A17" s="7">
        <v>3</v>
      </c>
      <c r="B17" s="34">
        <f>SUM('Mortgage Calculation'!J3:J39)</f>
        <v>38720.379814636988</v>
      </c>
      <c r="C17" s="34">
        <f>SUM('Mortgage Calculation'!$K$3:K39)</f>
        <v>26990.356342937917</v>
      </c>
      <c r="D17" s="34">
        <f>SUM('Mortgage Calculation'!$L$3:L39)</f>
        <v>11730.02347169908</v>
      </c>
      <c r="E17" s="34">
        <f>'Mortgage Calculation'!N39</f>
        <v>202607.34756357525</v>
      </c>
      <c r="F17" s="33">
        <f t="shared" si="3"/>
        <v>21948</v>
      </c>
      <c r="G17" s="2">
        <f t="shared" si="0"/>
        <v>60668.379814636988</v>
      </c>
      <c r="I17" s="7">
        <v>3</v>
      </c>
      <c r="J17" s="34">
        <f t="shared" si="4"/>
        <v>32400</v>
      </c>
      <c r="K17" s="2">
        <f t="shared" si="5"/>
        <v>5307.12</v>
      </c>
      <c r="L17" s="2">
        <f t="shared" si="1"/>
        <v>37707.120000000003</v>
      </c>
      <c r="N17" s="7">
        <v>3</v>
      </c>
      <c r="O17" s="39">
        <f t="shared" si="2"/>
        <v>257593.85600000003</v>
      </c>
      <c r="P17" s="34">
        <f t="shared" ref="P17:P44" si="8">B17+E17+F17+$B$7+$B$6</f>
        <v>289725.72737821226</v>
      </c>
      <c r="Q17" s="5">
        <f t="shared" ref="Q17:Q44" si="9">O17-P17</f>
        <v>-32131.871378212236</v>
      </c>
      <c r="R17" s="2">
        <f t="shared" si="6"/>
        <v>267777.72737821226</v>
      </c>
      <c r="S17" s="5">
        <f t="shared" si="7"/>
        <v>-10183.871378212236</v>
      </c>
      <c r="U17" s="28">
        <v>3</v>
      </c>
      <c r="V17" s="34">
        <f>L17-ABS(Q17)</f>
        <v>5575.2486217877668</v>
      </c>
    </row>
    <row r="18" spans="1:22" x14ac:dyDescent="0.25">
      <c r="A18" s="7">
        <v>4</v>
      </c>
      <c r="B18" s="34">
        <f>SUM('Mortgage Calculation'!J3:J51)</f>
        <v>51278.340835600371</v>
      </c>
      <c r="C18" s="34">
        <f>SUM('Mortgage Calculation'!$K$3:K51)</f>
        <v>35406.570260774388</v>
      </c>
      <c r="D18" s="34">
        <f>SUM('Mortgage Calculation'!$L$3:L51)</f>
        <v>15871.770574825961</v>
      </c>
      <c r="E18" s="34">
        <f>'Mortgage Calculation'!N51</f>
        <v>198480.04601586537</v>
      </c>
      <c r="F18" s="33">
        <f t="shared" si="3"/>
        <v>29264</v>
      </c>
      <c r="G18" s="2">
        <f t="shared" si="0"/>
        <v>80542.340835600364</v>
      </c>
      <c r="I18" s="7">
        <v>4</v>
      </c>
      <c r="J18" s="34">
        <f t="shared" si="4"/>
        <v>43200</v>
      </c>
      <c r="K18" s="2">
        <f t="shared" si="5"/>
        <v>7076.16</v>
      </c>
      <c r="L18" s="2">
        <f t="shared" si="1"/>
        <v>50276.160000000003</v>
      </c>
      <c r="N18" s="7">
        <v>4</v>
      </c>
      <c r="O18" s="39">
        <f t="shared" si="2"/>
        <v>267897.61024000007</v>
      </c>
      <c r="P18" s="34">
        <f t="shared" si="8"/>
        <v>305472.38685146574</v>
      </c>
      <c r="Q18" s="5">
        <f t="shared" si="9"/>
        <v>-37574.77661146567</v>
      </c>
      <c r="R18" s="2">
        <f t="shared" si="6"/>
        <v>276208.38685146574</v>
      </c>
      <c r="S18" s="5">
        <f t="shared" si="7"/>
        <v>-8310.7766114656697</v>
      </c>
      <c r="U18" s="7">
        <v>4</v>
      </c>
      <c r="V18" s="34">
        <f t="shared" ref="V18:V44" si="10">L18-ABS(Q18)</f>
        <v>12701.383388534334</v>
      </c>
    </row>
    <row r="19" spans="1:22" x14ac:dyDescent="0.25">
      <c r="A19" s="35">
        <v>5</v>
      </c>
      <c r="B19" s="34">
        <f>SUM('Mortgage Calculation'!J3:J63)</f>
        <v>63836.301856563754</v>
      </c>
      <c r="C19" s="34">
        <f>SUM('Mortgage Calculation'!$K$3:K63)</f>
        <v>43645.44282133432</v>
      </c>
      <c r="D19" s="34">
        <f>SUM('Mortgage Calculation'!$L$3:L63)</f>
        <v>20190.859035229365</v>
      </c>
      <c r="E19" s="34">
        <f>'Mortgage Calculation'!N63</f>
        <v>194176.02164077476</v>
      </c>
      <c r="F19" s="33">
        <f t="shared" si="3"/>
        <v>36580</v>
      </c>
      <c r="G19" s="2">
        <f t="shared" si="0"/>
        <v>100416.30185656375</v>
      </c>
      <c r="I19" s="7">
        <v>5</v>
      </c>
      <c r="J19" s="34">
        <f t="shared" si="4"/>
        <v>54000</v>
      </c>
      <c r="K19" s="2">
        <f t="shared" si="5"/>
        <v>8845.2000000000007</v>
      </c>
      <c r="L19" s="2">
        <f t="shared" si="1"/>
        <v>62845.2</v>
      </c>
      <c r="N19" s="7">
        <v>5</v>
      </c>
      <c r="O19" s="39">
        <f t="shared" si="2"/>
        <v>278613.51464960008</v>
      </c>
      <c r="P19" s="34">
        <f t="shared" si="8"/>
        <v>321042.32349733851</v>
      </c>
      <c r="Q19" s="5">
        <f t="shared" si="9"/>
        <v>-42428.80884773843</v>
      </c>
      <c r="R19" s="2">
        <f t="shared" si="6"/>
        <v>284462.32349733851</v>
      </c>
      <c r="S19" s="2">
        <f t="shared" si="7"/>
        <v>-5848.8088477384299</v>
      </c>
      <c r="U19" s="7">
        <v>5</v>
      </c>
      <c r="V19" s="34">
        <f t="shared" si="10"/>
        <v>20416.391152261567</v>
      </c>
    </row>
    <row r="20" spans="1:22" x14ac:dyDescent="0.25">
      <c r="A20" s="7">
        <v>6</v>
      </c>
      <c r="B20" s="34">
        <f>SUM('Mortgage Calculation'!J3:J75)</f>
        <v>76394.26287752713</v>
      </c>
      <c r="C20" s="34">
        <f>SUM('Mortgage Calculation'!$K$3:K75)</f>
        <v>51699.380621105258</v>
      </c>
      <c r="D20" s="34">
        <f>SUM('Mortgage Calculation'!$L$3:L75)</f>
        <v>24694.882256421781</v>
      </c>
      <c r="E20" s="34">
        <f>'Mortgage Calculation'!N75</f>
        <v>189687.70751900857</v>
      </c>
      <c r="F20" s="33">
        <f t="shared" si="3"/>
        <v>43896</v>
      </c>
      <c r="G20" s="2">
        <f t="shared" si="0"/>
        <v>120290.26287752713</v>
      </c>
      <c r="I20" s="7">
        <v>6</v>
      </c>
      <c r="J20" s="34">
        <f t="shared" si="4"/>
        <v>64800</v>
      </c>
      <c r="K20" s="2">
        <f t="shared" si="5"/>
        <v>10614.24</v>
      </c>
      <c r="L20" s="2">
        <f t="shared" si="1"/>
        <v>75414.240000000005</v>
      </c>
      <c r="N20" s="7">
        <v>6</v>
      </c>
      <c r="O20" s="39">
        <f t="shared" si="2"/>
        <v>289758.05523558409</v>
      </c>
      <c r="P20" s="34">
        <f t="shared" si="8"/>
        <v>336427.9703965357</v>
      </c>
      <c r="Q20" s="5">
        <f t="shared" si="9"/>
        <v>-46669.915160951612</v>
      </c>
      <c r="R20" s="2">
        <f t="shared" si="6"/>
        <v>292531.9703965357</v>
      </c>
      <c r="S20" s="2">
        <f t="shared" si="7"/>
        <v>-2773.9151609516121</v>
      </c>
      <c r="U20" s="28">
        <v>6</v>
      </c>
      <c r="V20" s="34">
        <f t="shared" si="10"/>
        <v>28744.324839048393</v>
      </c>
    </row>
    <row r="21" spans="1:22" x14ac:dyDescent="0.25">
      <c r="A21" s="7">
        <v>7</v>
      </c>
      <c r="B21" s="34">
        <f>SUM('Mortgage Calculation'!J3:J87)</f>
        <v>88952.223898490513</v>
      </c>
      <c r="C21" s="34">
        <f>SUM('Mortgage Calculation'!$K$3:K87)</f>
        <v>59560.465122168447</v>
      </c>
      <c r="D21" s="34">
        <f>SUM('Mortgage Calculation'!$L$3:L87)</f>
        <v>29391.758776321942</v>
      </c>
      <c r="E21" s="34">
        <f>'Mortgage Calculation'!N87</f>
        <v>185007.21273086694</v>
      </c>
      <c r="F21" s="33">
        <f t="shared" si="3"/>
        <v>51212</v>
      </c>
      <c r="G21" s="2">
        <f t="shared" si="0"/>
        <v>140164.22389849051</v>
      </c>
      <c r="I21" s="7">
        <v>7</v>
      </c>
      <c r="J21" s="34">
        <f t="shared" si="4"/>
        <v>75600</v>
      </c>
      <c r="K21" s="2">
        <f t="shared" si="5"/>
        <v>12383.279999999999</v>
      </c>
      <c r="L21" s="2">
        <f t="shared" si="1"/>
        <v>87983.28</v>
      </c>
      <c r="N21" s="7">
        <v>7</v>
      </c>
      <c r="O21" s="39">
        <f t="shared" si="2"/>
        <v>301348.37744500744</v>
      </c>
      <c r="P21" s="34">
        <f t="shared" si="8"/>
        <v>351621.43662935746</v>
      </c>
      <c r="Q21" s="5">
        <f t="shared" si="9"/>
        <v>-50273.059184350015</v>
      </c>
      <c r="R21" s="2">
        <f t="shared" si="6"/>
        <v>300409.43662935746</v>
      </c>
      <c r="S21" s="2">
        <f t="shared" si="7"/>
        <v>938.94081564998487</v>
      </c>
      <c r="U21" s="7">
        <v>7</v>
      </c>
      <c r="V21" s="34">
        <f t="shared" si="10"/>
        <v>37710.220815649984</v>
      </c>
    </row>
    <row r="22" spans="1:22" x14ac:dyDescent="0.25">
      <c r="A22" s="35">
        <v>8</v>
      </c>
      <c r="B22" s="34">
        <f>SUM('Mortgage Calculation'!J3:J99)</f>
        <v>101510.1849194539</v>
      </c>
      <c r="C22" s="34">
        <f>SUM('Mortgage Calculation'!$K$3:K99)</f>
        <v>67220.438730591544</v>
      </c>
      <c r="D22" s="34">
        <f>SUM('Mortgage Calculation'!$L$3:L99)</f>
        <v>34289.746188862184</v>
      </c>
      <c r="E22" s="34">
        <f>'Mortgage Calculation'!N99</f>
        <v>180126.30848319354</v>
      </c>
      <c r="F22" s="33">
        <f t="shared" si="3"/>
        <v>58528</v>
      </c>
      <c r="G22" s="2">
        <f t="shared" si="0"/>
        <v>160038.1849194539</v>
      </c>
      <c r="I22" s="7">
        <v>8</v>
      </c>
      <c r="J22" s="34">
        <f t="shared" si="4"/>
        <v>86400</v>
      </c>
      <c r="K22" s="2">
        <f t="shared" si="5"/>
        <v>14152.32</v>
      </c>
      <c r="L22" s="2">
        <f t="shared" si="1"/>
        <v>100552.32000000001</v>
      </c>
      <c r="N22" s="7">
        <v>8</v>
      </c>
      <c r="O22" s="39">
        <f t="shared" si="2"/>
        <v>313402.31254280778</v>
      </c>
      <c r="P22" s="34">
        <f t="shared" si="8"/>
        <v>366614.49340264744</v>
      </c>
      <c r="Q22" s="5">
        <f t="shared" si="9"/>
        <v>-53212.18085983966</v>
      </c>
      <c r="R22" s="2">
        <f t="shared" si="6"/>
        <v>308086.49340264744</v>
      </c>
      <c r="S22" s="2">
        <f t="shared" si="7"/>
        <v>5315.8191401603399</v>
      </c>
      <c r="U22" s="7">
        <v>8</v>
      </c>
      <c r="V22" s="34">
        <f t="shared" si="10"/>
        <v>47340.139140160347</v>
      </c>
    </row>
    <row r="23" spans="1:22" x14ac:dyDescent="0.25">
      <c r="A23" s="7">
        <v>9</v>
      </c>
      <c r="B23" s="34">
        <f>SUM('Mortgage Calculation'!J3:J111)</f>
        <v>114068.14594041728</v>
      </c>
      <c r="C23" s="34">
        <f>SUM('Mortgage Calculation'!$K$3:K111)</f>
        <v>74670.690278725786</v>
      </c>
      <c r="D23" s="34">
        <f>SUM('Mortgage Calculation'!$L$3:L111)</f>
        <v>39397.455661691311</v>
      </c>
      <c r="E23" s="34">
        <f>'Mortgage Calculation'!N111</f>
        <v>175036.41364230754</v>
      </c>
      <c r="F23" s="33">
        <f t="shared" si="3"/>
        <v>65844</v>
      </c>
      <c r="G23" s="2">
        <f t="shared" si="0"/>
        <v>179912.14594041728</v>
      </c>
      <c r="I23" s="7">
        <v>9</v>
      </c>
      <c r="J23" s="34">
        <f t="shared" si="4"/>
        <v>97200</v>
      </c>
      <c r="K23" s="2">
        <f t="shared" si="5"/>
        <v>15921.36</v>
      </c>
      <c r="L23" s="2">
        <f t="shared" si="1"/>
        <v>113121.36</v>
      </c>
      <c r="N23" s="7">
        <v>9</v>
      </c>
      <c r="O23" s="39">
        <f t="shared" si="2"/>
        <v>325938.4050445201</v>
      </c>
      <c r="P23" s="34">
        <f t="shared" si="8"/>
        <v>381398.55958272482</v>
      </c>
      <c r="Q23" s="5">
        <f t="shared" si="9"/>
        <v>-55460.154538204719</v>
      </c>
      <c r="R23" s="2">
        <f t="shared" si="6"/>
        <v>315554.55958272482</v>
      </c>
      <c r="S23" s="2">
        <f t="shared" si="7"/>
        <v>10383.845461795281</v>
      </c>
      <c r="U23" s="28">
        <v>9</v>
      </c>
      <c r="V23" s="34">
        <f t="shared" si="10"/>
        <v>57661.205461795282</v>
      </c>
    </row>
    <row r="24" spans="1:22" x14ac:dyDescent="0.25">
      <c r="A24" s="7">
        <v>10</v>
      </c>
      <c r="B24" s="34">
        <f>SUM('Mortgage Calculation'!J3:J123)</f>
        <v>126626.10696138066</v>
      </c>
      <c r="C24" s="34">
        <f>SUM('Mortgage Calculation'!$K$3:K123)</f>
        <v>81902.239885883988</v>
      </c>
      <c r="D24" s="34">
        <f>SUM('Mortgage Calculation'!$L$3:L123)</f>
        <v>44723.867075496448</v>
      </c>
      <c r="E24" s="34">
        <f>'Mortgage Calculation'!N123</f>
        <v>169728.57964748424</v>
      </c>
      <c r="F24" s="33">
        <f t="shared" si="3"/>
        <v>73160</v>
      </c>
      <c r="G24" s="2">
        <f t="shared" si="0"/>
        <v>199786.10696138066</v>
      </c>
      <c r="I24" s="7">
        <v>10</v>
      </c>
      <c r="J24" s="34">
        <f t="shared" si="4"/>
        <v>108000</v>
      </c>
      <c r="K24" s="2">
        <f t="shared" si="5"/>
        <v>17690.400000000001</v>
      </c>
      <c r="L24" s="2">
        <f t="shared" si="1"/>
        <v>125690.4</v>
      </c>
      <c r="N24" s="7">
        <v>10</v>
      </c>
      <c r="O24" s="39">
        <f t="shared" si="2"/>
        <v>338975.94124630094</v>
      </c>
      <c r="P24" s="34">
        <f t="shared" si="8"/>
        <v>395964.68660886493</v>
      </c>
      <c r="Q24" s="5">
        <f t="shared" si="9"/>
        <v>-56988.74536256399</v>
      </c>
      <c r="R24" s="2">
        <f t="shared" si="6"/>
        <v>322804.68660886493</v>
      </c>
      <c r="S24" s="2">
        <f t="shared" si="7"/>
        <v>16171.25463743601</v>
      </c>
      <c r="U24" s="7">
        <v>10</v>
      </c>
      <c r="V24" s="34">
        <f t="shared" si="10"/>
        <v>68701.654637436004</v>
      </c>
    </row>
    <row r="25" spans="1:22" x14ac:dyDescent="0.25">
      <c r="A25" s="35">
        <v>11</v>
      </c>
      <c r="B25" s="34">
        <f>SUM('Mortgage Calculation'!J3:J135)</f>
        <v>139184.06798234404</v>
      </c>
      <c r="C25" s="34">
        <f>SUM('Mortgage Calculation'!$K$3:K135)</f>
        <v>88905.723170783094</v>
      </c>
      <c r="D25" s="34">
        <f>SUM('Mortgage Calculation'!$L$3:L135)</f>
        <v>50278.344811560673</v>
      </c>
      <c r="E25" s="34">
        <f>'Mortgage Calculation'!N135</f>
        <v>164193.47477846159</v>
      </c>
      <c r="F25" s="33">
        <f t="shared" si="3"/>
        <v>80476</v>
      </c>
      <c r="G25" s="2">
        <f t="shared" si="0"/>
        <v>219660.06798234404</v>
      </c>
      <c r="I25" s="7">
        <v>11</v>
      </c>
      <c r="J25" s="34">
        <f t="shared" si="4"/>
        <v>118800</v>
      </c>
      <c r="K25" s="2">
        <f t="shared" si="5"/>
        <v>19459.439999999999</v>
      </c>
      <c r="L25" s="2">
        <f t="shared" si="1"/>
        <v>138259.44</v>
      </c>
      <c r="N25" s="7">
        <v>11</v>
      </c>
      <c r="O25" s="39">
        <f t="shared" si="2"/>
        <v>352534.97889615293</v>
      </c>
      <c r="P25" s="34">
        <f t="shared" si="8"/>
        <v>410303.54276080563</v>
      </c>
      <c r="Q25" s="5">
        <f t="shared" si="9"/>
        <v>-57768.563864652708</v>
      </c>
      <c r="R25" s="2">
        <f t="shared" si="6"/>
        <v>329827.54276080563</v>
      </c>
      <c r="S25" s="2">
        <f t="shared" si="7"/>
        <v>22707.436135347292</v>
      </c>
      <c r="U25" s="7">
        <v>11</v>
      </c>
      <c r="V25" s="34">
        <f t="shared" si="10"/>
        <v>80490.876135347295</v>
      </c>
    </row>
    <row r="26" spans="1:22" x14ac:dyDescent="0.25">
      <c r="A26" s="7">
        <v>12</v>
      </c>
      <c r="B26" s="34">
        <f>SUM('Mortgage Calculation'!J3:J147)</f>
        <v>151742.02900330743</v>
      </c>
      <c r="C26" s="34">
        <f>SUM('Mortgage Calculation'!$K$3:K147)</f>
        <v>95671.374787994864</v>
      </c>
      <c r="D26" s="34">
        <f>SUM('Mortgage Calculation'!$L$3:L147)</f>
        <v>56070.65421531225</v>
      </c>
      <c r="E26" s="34">
        <f>'Mortgage Calculation'!N147</f>
        <v>158421.36774931202</v>
      </c>
      <c r="F26" s="33">
        <f t="shared" si="3"/>
        <v>87792</v>
      </c>
      <c r="G26" s="2">
        <f t="shared" si="0"/>
        <v>239534.02900330743</v>
      </c>
      <c r="I26" s="7">
        <v>12</v>
      </c>
      <c r="J26" s="34">
        <f t="shared" si="4"/>
        <v>129600</v>
      </c>
      <c r="K26" s="2">
        <f t="shared" si="5"/>
        <v>21228.48</v>
      </c>
      <c r="L26" s="2">
        <f t="shared" si="1"/>
        <v>150828.48000000001</v>
      </c>
      <c r="N26" s="7">
        <v>12</v>
      </c>
      <c r="O26" s="39">
        <f t="shared" si="2"/>
        <v>366636.37805199914</v>
      </c>
      <c r="P26" s="34">
        <f t="shared" si="8"/>
        <v>424405.39675261942</v>
      </c>
      <c r="Q26" s="5">
        <f t="shared" si="9"/>
        <v>-57769.018700620276</v>
      </c>
      <c r="R26" s="2">
        <f t="shared" si="6"/>
        <v>336613.39675261942</v>
      </c>
      <c r="S26" s="2">
        <f t="shared" si="7"/>
        <v>30022.981299379724</v>
      </c>
      <c r="U26" s="28">
        <v>12</v>
      </c>
      <c r="V26" s="34">
        <f t="shared" si="10"/>
        <v>93059.461299379735</v>
      </c>
    </row>
    <row r="27" spans="1:22" x14ac:dyDescent="0.25">
      <c r="A27" s="7">
        <v>13</v>
      </c>
      <c r="B27" s="34">
        <f>SUM('Mortgage Calculation'!J3:J159)</f>
        <v>164299.99002427081</v>
      </c>
      <c r="C27" s="34">
        <f>SUM('Mortgage Calculation'!$K$3:K159)</f>
        <v>102189.01125946021</v>
      </c>
      <c r="D27" s="34">
        <f>SUM('Mortgage Calculation'!$L$3:L159)</f>
        <v>62110.978764810265</v>
      </c>
      <c r="E27" s="34">
        <f>'Mortgage Calculation'!N159</f>
        <v>152402.11059983721</v>
      </c>
      <c r="F27" s="33">
        <f t="shared" si="3"/>
        <v>95108</v>
      </c>
      <c r="G27" s="2">
        <f t="shared" si="0"/>
        <v>259407.99002427081</v>
      </c>
      <c r="I27" s="7">
        <v>13</v>
      </c>
      <c r="J27" s="34">
        <f t="shared" si="4"/>
        <v>140400</v>
      </c>
      <c r="K27" s="2">
        <f t="shared" si="5"/>
        <v>22997.52</v>
      </c>
      <c r="L27" s="2">
        <f t="shared" si="1"/>
        <v>163397.51999999999</v>
      </c>
      <c r="N27" s="7">
        <v>13</v>
      </c>
      <c r="O27" s="39">
        <f t="shared" si="2"/>
        <v>381301.83317407907</v>
      </c>
      <c r="P27" s="34">
        <f t="shared" si="8"/>
        <v>438260.10062410799</v>
      </c>
      <c r="Q27" s="5">
        <f t="shared" si="9"/>
        <v>-56958.267450028914</v>
      </c>
      <c r="R27" s="2">
        <f t="shared" si="6"/>
        <v>343152.10062410799</v>
      </c>
      <c r="S27" s="2">
        <f t="shared" si="7"/>
        <v>38149.732549971086</v>
      </c>
      <c r="U27" s="7">
        <v>13</v>
      </c>
      <c r="V27" s="34">
        <f t="shared" si="10"/>
        <v>106439.25254997108</v>
      </c>
    </row>
    <row r="28" spans="1:22" x14ac:dyDescent="0.25">
      <c r="A28" s="35">
        <v>14</v>
      </c>
      <c r="B28" s="34">
        <f>SUM('Mortgage Calculation'!J3:J171)</f>
        <v>176857.95104523419</v>
      </c>
      <c r="C28" s="34">
        <f>SUM('Mortgage Calculation'!$K$3:K171)</f>
        <v>108448.01307088317</v>
      </c>
      <c r="D28" s="34">
        <f>SUM('Mortgage Calculation'!$L$3:L171)</f>
        <v>68409.937974350643</v>
      </c>
      <c r="E28" s="34">
        <f>'Mortgage Calculation'!N171</f>
        <v>146125.12085440583</v>
      </c>
      <c r="F28" s="33">
        <f t="shared" si="3"/>
        <v>102424</v>
      </c>
      <c r="G28" s="2">
        <f t="shared" si="0"/>
        <v>279281.95104523422</v>
      </c>
      <c r="I28" s="7">
        <v>14</v>
      </c>
      <c r="J28" s="34">
        <f t="shared" si="4"/>
        <v>151200</v>
      </c>
      <c r="K28" s="2">
        <f t="shared" si="5"/>
        <v>24766.559999999998</v>
      </c>
      <c r="L28" s="2">
        <f t="shared" si="1"/>
        <v>175966.56</v>
      </c>
      <c r="N28" s="7">
        <v>14</v>
      </c>
      <c r="O28" s="39">
        <f t="shared" si="2"/>
        <v>396553.90650104225</v>
      </c>
      <c r="P28" s="34">
        <f t="shared" si="8"/>
        <v>451857.07189964002</v>
      </c>
      <c r="Q28" s="5">
        <f t="shared" si="9"/>
        <v>-55303.165398597775</v>
      </c>
      <c r="R28" s="2">
        <f t="shared" si="6"/>
        <v>349433.07189964002</v>
      </c>
      <c r="S28" s="2">
        <f t="shared" si="7"/>
        <v>47120.834601402225</v>
      </c>
      <c r="U28" s="7">
        <v>14</v>
      </c>
      <c r="V28" s="34">
        <f t="shared" si="10"/>
        <v>120663.39460140222</v>
      </c>
    </row>
    <row r="29" spans="1:22" x14ac:dyDescent="0.25">
      <c r="A29" s="7">
        <v>15</v>
      </c>
      <c r="B29" s="34">
        <f>SUM('Mortgage Calculation'!J3:J183)</f>
        <v>189415.91206619758</v>
      </c>
      <c r="C29" s="34">
        <f>SUM('Mortgage Calculation'!$K$3:K183)</f>
        <v>114437.30600152825</v>
      </c>
      <c r="D29" s="34">
        <f>SUM('Mortgage Calculation'!$L$3:L183)</f>
        <v>74978.606064668929</v>
      </c>
      <c r="E29" s="34">
        <f>'Mortgage Calculation'!N183</f>
        <v>139579.36291686897</v>
      </c>
      <c r="F29" s="33">
        <f t="shared" si="3"/>
        <v>109740</v>
      </c>
      <c r="G29" s="2">
        <f t="shared" si="0"/>
        <v>299155.9120661976</v>
      </c>
      <c r="I29" s="7">
        <v>15</v>
      </c>
      <c r="J29" s="34">
        <f t="shared" si="4"/>
        <v>162000</v>
      </c>
      <c r="K29" s="2">
        <f t="shared" si="5"/>
        <v>26535.599999999999</v>
      </c>
      <c r="L29" s="2">
        <f t="shared" si="1"/>
        <v>188535.6</v>
      </c>
      <c r="N29" s="7">
        <v>15</v>
      </c>
      <c r="O29" s="39">
        <f t="shared" si="2"/>
        <v>412416.06276108394</v>
      </c>
      <c r="P29" s="34">
        <f t="shared" si="8"/>
        <v>465185.27498306654</v>
      </c>
      <c r="Q29" s="5">
        <f t="shared" si="9"/>
        <v>-52769.212221982598</v>
      </c>
      <c r="R29" s="2">
        <f t="shared" si="6"/>
        <v>355445.27498306654</v>
      </c>
      <c r="S29" s="2">
        <f t="shared" si="7"/>
        <v>56970.787778017402</v>
      </c>
      <c r="U29" s="28">
        <v>15</v>
      </c>
      <c r="V29" s="34">
        <f t="shared" si="10"/>
        <v>135766.38777801741</v>
      </c>
    </row>
    <row r="30" spans="1:22" x14ac:dyDescent="0.25">
      <c r="A30" s="7">
        <v>16</v>
      </c>
      <c r="B30" s="34">
        <f>SUM('Mortgage Calculation'!J3:J195)</f>
        <v>201973.87308716096</v>
      </c>
      <c r="C30" s="34">
        <f>SUM('Mortgage Calculation'!$K$3:K195)</f>
        <v>120145.34165459676</v>
      </c>
      <c r="D30" s="34">
        <f>SUM('Mortgage Calculation'!$L$3:L195)</f>
        <v>81828.531432563745</v>
      </c>
      <c r="E30" s="34">
        <f>'Mortgage Calculation'!N195</f>
        <v>132753.32866884224</v>
      </c>
      <c r="F30" s="33">
        <f t="shared" si="3"/>
        <v>117056</v>
      </c>
      <c r="G30" s="2">
        <f t="shared" si="0"/>
        <v>319029.87308716099</v>
      </c>
      <c r="I30" s="7">
        <v>16</v>
      </c>
      <c r="J30" s="34">
        <f t="shared" si="4"/>
        <v>172800</v>
      </c>
      <c r="K30" s="2">
        <f t="shared" si="5"/>
        <v>28304.639999999999</v>
      </c>
      <c r="L30" s="2">
        <f t="shared" si="1"/>
        <v>201104.64000000001</v>
      </c>
      <c r="N30" s="7">
        <v>16</v>
      </c>
      <c r="O30" s="39">
        <f t="shared" si="2"/>
        <v>428912.70527152735</v>
      </c>
      <c r="P30" s="34">
        <f t="shared" si="8"/>
        <v>478233.2017560032</v>
      </c>
      <c r="Q30" s="5">
        <f t="shared" si="9"/>
        <v>-49320.496484475851</v>
      </c>
      <c r="R30" s="2">
        <f t="shared" si="6"/>
        <v>361177.2017560032</v>
      </c>
      <c r="S30" s="2">
        <f t="shared" si="7"/>
        <v>67735.503515524149</v>
      </c>
      <c r="U30" s="7">
        <v>16</v>
      </c>
      <c r="V30" s="34">
        <f t="shared" si="10"/>
        <v>151784.14351552416</v>
      </c>
    </row>
    <row r="31" spans="1:22" x14ac:dyDescent="0.25">
      <c r="A31" s="35">
        <v>17</v>
      </c>
      <c r="B31" s="34">
        <f>SUM('Mortgage Calculation'!J3:J207)</f>
        <v>214531.83410812434</v>
      </c>
      <c r="C31" s="34">
        <f>SUM('Mortgage Calculation'!$K$3:K207)</f>
        <v>125560.07715395279</v>
      </c>
      <c r="D31" s="34">
        <f>SUM('Mortgage Calculation'!$L$3:L207)</f>
        <v>88971.756954171069</v>
      </c>
      <c r="E31" s="34">
        <f>'Mortgage Calculation'!N207</f>
        <v>125635.01723724551</v>
      </c>
      <c r="F31" s="33">
        <f t="shared" si="3"/>
        <v>124372</v>
      </c>
      <c r="G31" s="2">
        <f t="shared" si="0"/>
        <v>338903.83410812437</v>
      </c>
      <c r="I31" s="7">
        <v>17</v>
      </c>
      <c r="J31" s="34">
        <f t="shared" si="4"/>
        <v>183600</v>
      </c>
      <c r="K31" s="2">
        <f t="shared" si="5"/>
        <v>30073.68</v>
      </c>
      <c r="L31" s="2">
        <f t="shared" si="1"/>
        <v>213673.68</v>
      </c>
      <c r="N31" s="7">
        <v>17</v>
      </c>
      <c r="O31" s="39">
        <f t="shared" si="2"/>
        <v>446069.21348238847</v>
      </c>
      <c r="P31" s="34">
        <f t="shared" si="8"/>
        <v>490988.85134536983</v>
      </c>
      <c r="Q31" s="5">
        <f t="shared" si="9"/>
        <v>-44919.637862981355</v>
      </c>
      <c r="R31" s="2">
        <f t="shared" si="6"/>
        <v>366616.85134536983</v>
      </c>
      <c r="S31" s="2">
        <f t="shared" si="7"/>
        <v>79452.362137018645</v>
      </c>
      <c r="U31" s="7">
        <v>17</v>
      </c>
      <c r="V31" s="34">
        <f t="shared" si="10"/>
        <v>168754.04213701864</v>
      </c>
    </row>
    <row r="32" spans="1:22" x14ac:dyDescent="0.25">
      <c r="A32" s="7">
        <v>18</v>
      </c>
      <c r="B32" s="34">
        <f>SUM('Mortgage Calculation'!J3:J219)</f>
        <v>227089.79512908772</v>
      </c>
      <c r="C32" s="34">
        <f>SUM('Mortgage Calculation'!$K$3:K219)</f>
        <v>130668.95397150333</v>
      </c>
      <c r="D32" s="34">
        <f>SUM('Mortgage Calculation'!$L$3:L219)</f>
        <v>96420.841157583855</v>
      </c>
      <c r="E32" s="34">
        <f>'Mortgage Calculation'!N219</f>
        <v>118211.91389552873</v>
      </c>
      <c r="F32" s="33">
        <f t="shared" si="3"/>
        <v>131688</v>
      </c>
      <c r="G32" s="2">
        <f t="shared" si="0"/>
        <v>358777.79512908775</v>
      </c>
      <c r="I32" s="7">
        <v>18</v>
      </c>
      <c r="J32" s="34">
        <f t="shared" si="4"/>
        <v>194400</v>
      </c>
      <c r="K32" s="2">
        <f t="shared" si="5"/>
        <v>31842.720000000001</v>
      </c>
      <c r="L32" s="2">
        <f t="shared" si="1"/>
        <v>226242.72</v>
      </c>
      <c r="N32" s="7">
        <v>18</v>
      </c>
      <c r="O32" s="39">
        <f t="shared" si="2"/>
        <v>463911.98202168406</v>
      </c>
      <c r="P32" s="34">
        <f t="shared" si="8"/>
        <v>503439.70902461646</v>
      </c>
      <c r="Q32" s="5">
        <f t="shared" si="9"/>
        <v>-39527.727002932399</v>
      </c>
      <c r="R32" s="2">
        <f t="shared" si="6"/>
        <v>371751.70902461646</v>
      </c>
      <c r="S32" s="2">
        <f t="shared" si="7"/>
        <v>92160.272997067601</v>
      </c>
      <c r="U32" s="28">
        <v>18</v>
      </c>
      <c r="V32" s="34">
        <f t="shared" si="10"/>
        <v>186714.9929970676</v>
      </c>
    </row>
    <row r="33" spans="1:22" x14ac:dyDescent="0.25">
      <c r="A33" s="7">
        <v>19</v>
      </c>
      <c r="B33" s="34">
        <f>SUM('Mortgage Calculation'!J3:J231)</f>
        <v>239647.75615005111</v>
      </c>
      <c r="C33" s="34">
        <f>SUM('Mortgage Calculation'!$K$3:K231)</f>
        <v>135458.87584800908</v>
      </c>
      <c r="D33" s="34">
        <f>SUM('Mortgage Calculation'!$L$3:L231)</f>
        <v>104188.88030204146</v>
      </c>
      <c r="E33" s="34">
        <f>'Mortgage Calculation'!N231</f>
        <v>110470.96806149026</v>
      </c>
      <c r="F33" s="33">
        <f t="shared" si="3"/>
        <v>139004</v>
      </c>
      <c r="G33" s="2">
        <f t="shared" si="0"/>
        <v>378651.75615005114</v>
      </c>
      <c r="I33" s="28">
        <v>19</v>
      </c>
      <c r="J33" s="34">
        <f t="shared" si="4"/>
        <v>205200</v>
      </c>
      <c r="K33" s="2">
        <f t="shared" si="5"/>
        <v>33611.760000000002</v>
      </c>
      <c r="L33" s="2">
        <f t="shared" si="1"/>
        <v>238811.76</v>
      </c>
      <c r="N33" s="7">
        <v>19</v>
      </c>
      <c r="O33" s="39">
        <f t="shared" si="2"/>
        <v>482468.46130255138</v>
      </c>
      <c r="P33" s="34">
        <f t="shared" si="8"/>
        <v>515572.72421154135</v>
      </c>
      <c r="Q33" s="5">
        <f t="shared" si="9"/>
        <v>-33104.262908989971</v>
      </c>
      <c r="R33" s="2">
        <f t="shared" si="6"/>
        <v>376568.72421154135</v>
      </c>
      <c r="S33" s="2">
        <f t="shared" si="7"/>
        <v>105899.73709101003</v>
      </c>
      <c r="U33" s="7">
        <v>19</v>
      </c>
      <c r="V33" s="34">
        <f t="shared" si="10"/>
        <v>205707.49709101004</v>
      </c>
    </row>
    <row r="34" spans="1:22" x14ac:dyDescent="0.25">
      <c r="A34" s="35">
        <v>20</v>
      </c>
      <c r="B34" s="34">
        <f>SUM('Mortgage Calculation'!J3:J243)</f>
        <v>252205.71717101449</v>
      </c>
      <c r="C34" s="34">
        <f>SUM('Mortgage Calculation'!$K$3:K243)</f>
        <v>139916.18576850824</v>
      </c>
      <c r="D34" s="34">
        <f>SUM('Mortgage Calculation'!$L$3:L243)</f>
        <v>112289.53140250561</v>
      </c>
      <c r="E34" s="34">
        <f>'Mortgage Calculation'!N243</f>
        <v>102398.57035300581</v>
      </c>
      <c r="F34" s="33">
        <f t="shared" si="3"/>
        <v>146320</v>
      </c>
      <c r="G34" s="2">
        <f t="shared" si="0"/>
        <v>398525.71717101452</v>
      </c>
      <c r="I34" s="28">
        <v>20</v>
      </c>
      <c r="J34" s="34">
        <f t="shared" si="4"/>
        <v>216000</v>
      </c>
      <c r="K34" s="2">
        <f t="shared" si="5"/>
        <v>35380.800000000003</v>
      </c>
      <c r="L34" s="2">
        <f t="shared" si="1"/>
        <v>251380.8</v>
      </c>
      <c r="N34" s="7">
        <v>20</v>
      </c>
      <c r="O34" s="39">
        <f t="shared" si="2"/>
        <v>501767.19975465344</v>
      </c>
      <c r="P34" s="34">
        <f t="shared" si="8"/>
        <v>527374.2875240203</v>
      </c>
      <c r="Q34" s="5">
        <f t="shared" si="9"/>
        <v>-25607.087769366859</v>
      </c>
      <c r="R34" s="2">
        <f t="shared" si="6"/>
        <v>381054.2875240203</v>
      </c>
      <c r="S34" s="2">
        <f t="shared" si="7"/>
        <v>120712.91223063314</v>
      </c>
      <c r="U34" s="7">
        <v>20</v>
      </c>
      <c r="V34" s="34">
        <f t="shared" si="10"/>
        <v>225773.71223063313</v>
      </c>
    </row>
    <row r="35" spans="1:22" x14ac:dyDescent="0.25">
      <c r="A35" s="7">
        <v>21</v>
      </c>
      <c r="B35" s="34">
        <f>SUM('Mortgage Calculation'!J3:J255)</f>
        <v>264763.67819197779</v>
      </c>
      <c r="C35" s="34">
        <f>SUM('Mortgage Calculation'!$K$3:K255)</f>
        <v>144026.64195187434</v>
      </c>
      <c r="D35" s="34">
        <f>SUM('Mortgage Calculation'!$L$3:L255)</f>
        <v>120737.03624010291</v>
      </c>
      <c r="E35" s="34">
        <f>'Mortgage Calculation'!N255</f>
        <v>93980.528661329387</v>
      </c>
      <c r="F35" s="33">
        <f t="shared" si="3"/>
        <v>153636</v>
      </c>
      <c r="G35" s="2">
        <f t="shared" si="0"/>
        <v>418399.67819197779</v>
      </c>
      <c r="I35" s="28">
        <v>21</v>
      </c>
      <c r="J35" s="34">
        <f t="shared" si="4"/>
        <v>226800</v>
      </c>
      <c r="K35" s="2">
        <f t="shared" si="5"/>
        <v>37149.839999999997</v>
      </c>
      <c r="L35" s="2">
        <f t="shared" si="1"/>
        <v>263949.83999999997</v>
      </c>
      <c r="N35" s="7">
        <v>21</v>
      </c>
      <c r="O35" s="39">
        <f t="shared" si="2"/>
        <v>521837.88774483971</v>
      </c>
      <c r="P35" s="34">
        <f t="shared" si="8"/>
        <v>538830.2068533072</v>
      </c>
      <c r="Q35" s="5">
        <f t="shared" si="9"/>
        <v>-16992.319108467491</v>
      </c>
      <c r="R35" s="2">
        <f t="shared" si="6"/>
        <v>385194.2068533072</v>
      </c>
      <c r="S35" s="2">
        <f t="shared" si="7"/>
        <v>136643.68089153251</v>
      </c>
      <c r="U35" s="28">
        <v>21</v>
      </c>
      <c r="V35" s="34">
        <f t="shared" si="10"/>
        <v>246957.52089153248</v>
      </c>
    </row>
    <row r="36" spans="1:22" x14ac:dyDescent="0.25">
      <c r="A36" s="7">
        <v>22</v>
      </c>
      <c r="B36" s="34">
        <f>SUM('Mortgage Calculation'!J3:J267)</f>
        <v>277321.63921294082</v>
      </c>
      <c r="C36" s="34">
        <f>SUM('Mortgage Calculation'!$K$3:K267)</f>
        <v>147775.39281229381</v>
      </c>
      <c r="D36" s="34">
        <f>SUM('Mortgage Calculation'!$L$3:L267)</f>
        <v>129546.24640064675</v>
      </c>
      <c r="E36" s="34">
        <f>'Mortgage Calculation'!N267</f>
        <v>85202.043199900538</v>
      </c>
      <c r="F36" s="33">
        <f t="shared" si="3"/>
        <v>160952</v>
      </c>
      <c r="G36" s="2">
        <f t="shared" si="0"/>
        <v>438273.63921294082</v>
      </c>
      <c r="I36" s="28">
        <v>22</v>
      </c>
      <c r="J36" s="34">
        <f t="shared" si="4"/>
        <v>237600</v>
      </c>
      <c r="K36" s="2">
        <f t="shared" si="5"/>
        <v>38918.879999999997</v>
      </c>
      <c r="L36" s="2">
        <f t="shared" si="1"/>
        <v>276518.88</v>
      </c>
      <c r="N36" s="7">
        <v>22</v>
      </c>
      <c r="O36" s="39">
        <f t="shared" si="2"/>
        <v>542711.4032546333</v>
      </c>
      <c r="P36" s="34">
        <f t="shared" si="8"/>
        <v>549925.68241284136</v>
      </c>
      <c r="Q36" s="5">
        <f t="shared" si="9"/>
        <v>-7214.2791582080536</v>
      </c>
      <c r="R36" s="2">
        <f t="shared" si="6"/>
        <v>388973.68241284136</v>
      </c>
      <c r="S36" s="2">
        <f t="shared" si="7"/>
        <v>153737.72084179195</v>
      </c>
      <c r="U36" s="7">
        <v>22</v>
      </c>
      <c r="V36" s="34">
        <f t="shared" si="10"/>
        <v>269304.60084179195</v>
      </c>
    </row>
    <row r="37" spans="1:22" x14ac:dyDescent="0.25">
      <c r="A37" s="35">
        <v>23</v>
      </c>
      <c r="B37" s="34">
        <f>SUM('Mortgage Calculation'!J3:J279)</f>
        <v>289879.60023390385</v>
      </c>
      <c r="C37" s="34">
        <f>SUM('Mortgage Calculation'!$K$3:K279)</f>
        <v>151146.95084864501</v>
      </c>
      <c r="D37" s="34">
        <f>SUM('Mortgage Calculation'!$L$3:L279)</f>
        <v>138732.64938525888</v>
      </c>
      <c r="E37" s="34">
        <f>'Mortgage Calculation'!N279</f>
        <v>76047.680484791301</v>
      </c>
      <c r="F37" s="33">
        <f t="shared" si="3"/>
        <v>168268</v>
      </c>
      <c r="G37" s="2">
        <f t="shared" si="0"/>
        <v>458147.60023390385</v>
      </c>
      <c r="I37" s="28">
        <v>23</v>
      </c>
      <c r="J37" s="34">
        <f t="shared" si="4"/>
        <v>248400</v>
      </c>
      <c r="K37" s="2">
        <f t="shared" si="5"/>
        <v>40687.919999999998</v>
      </c>
      <c r="L37" s="2">
        <f t="shared" si="1"/>
        <v>289087.92</v>
      </c>
      <c r="N37" s="7">
        <v>23</v>
      </c>
      <c r="O37" s="39">
        <f t="shared" si="2"/>
        <v>564419.85938481858</v>
      </c>
      <c r="P37" s="34">
        <f t="shared" si="8"/>
        <v>560645.28071869514</v>
      </c>
      <c r="Q37" s="5">
        <f t="shared" si="9"/>
        <v>3774.5786661234451</v>
      </c>
      <c r="R37" s="2">
        <f t="shared" si="6"/>
        <v>392377.28071869514</v>
      </c>
      <c r="S37" s="2">
        <f t="shared" si="7"/>
        <v>172042.57866612345</v>
      </c>
      <c r="U37" s="7">
        <v>23</v>
      </c>
      <c r="V37" s="34">
        <f t="shared" si="10"/>
        <v>285313.34133387654</v>
      </c>
    </row>
    <row r="38" spans="1:22" x14ac:dyDescent="0.25">
      <c r="A38" s="7">
        <v>24</v>
      </c>
      <c r="B38" s="34">
        <f>SUM('Mortgage Calculation'!J3:J291)</f>
        <v>302437.56125486689</v>
      </c>
      <c r="C38" s="34">
        <f>SUM('Mortgage Calculation'!$K$3:K291)</f>
        <v>154125.16541587174</v>
      </c>
      <c r="D38" s="34">
        <f>SUM('Mortgage Calculation'!$L$3:L291)</f>
        <v>148312.39583899549</v>
      </c>
      <c r="E38" s="34">
        <f>'Mortgage Calculation'!N291</f>
        <v>66501.346201047767</v>
      </c>
      <c r="F38" s="33">
        <f t="shared" si="3"/>
        <v>175584</v>
      </c>
      <c r="G38" s="2">
        <f t="shared" si="0"/>
        <v>478021.56125486689</v>
      </c>
      <c r="I38" s="28">
        <v>24</v>
      </c>
      <c r="J38" s="34">
        <f t="shared" si="4"/>
        <v>259200</v>
      </c>
      <c r="K38" s="2">
        <f t="shared" si="5"/>
        <v>42456.959999999999</v>
      </c>
      <c r="L38" s="2">
        <f t="shared" si="1"/>
        <v>301656.96000000002</v>
      </c>
      <c r="N38" s="7">
        <v>24</v>
      </c>
      <c r="O38" s="39">
        <f t="shared" si="2"/>
        <v>586996.65376021143</v>
      </c>
      <c r="P38" s="34">
        <f t="shared" si="8"/>
        <v>570972.90745591465</v>
      </c>
      <c r="Q38" s="5">
        <f t="shared" si="9"/>
        <v>16023.746304296772</v>
      </c>
      <c r="R38" s="2">
        <f t="shared" si="6"/>
        <v>395388.90745591465</v>
      </c>
      <c r="S38" s="2">
        <f t="shared" si="7"/>
        <v>191607.74630429677</v>
      </c>
      <c r="U38" s="28">
        <v>24</v>
      </c>
      <c r="V38" s="34">
        <f t="shared" si="10"/>
        <v>285633.21369570325</v>
      </c>
    </row>
    <row r="39" spans="1:22" x14ac:dyDescent="0.25">
      <c r="A39" s="7">
        <v>25</v>
      </c>
      <c r="B39" s="34">
        <f>SUM('Mortgage Calculation'!J3:J303)</f>
        <v>314995.52227582992</v>
      </c>
      <c r="C39" s="34">
        <f>SUM('Mortgage Calculation'!$K$3:K303)</f>
        <v>156693.19433048155</v>
      </c>
      <c r="D39" s="34">
        <f>SUM('Mortgage Calculation'!$L$3:L303)</f>
        <v>158302.32794534907</v>
      </c>
      <c r="E39" s="34">
        <f>'Mortgage Calculation'!N303</f>
        <v>56546.256907222552</v>
      </c>
      <c r="F39" s="33">
        <f t="shared" si="3"/>
        <v>182900</v>
      </c>
      <c r="G39" s="2">
        <f t="shared" si="0"/>
        <v>497895.52227582992</v>
      </c>
      <c r="I39" s="28">
        <v>25</v>
      </c>
      <c r="J39" s="34">
        <f t="shared" si="4"/>
        <v>270000</v>
      </c>
      <c r="K39" s="2">
        <f t="shared" si="5"/>
        <v>44226</v>
      </c>
      <c r="L39" s="2">
        <f t="shared" si="1"/>
        <v>314226</v>
      </c>
      <c r="N39" s="7">
        <v>25</v>
      </c>
      <c r="O39" s="39">
        <f t="shared" si="2"/>
        <v>610476.51991061994</v>
      </c>
      <c r="P39" s="34">
        <f t="shared" si="8"/>
        <v>580891.77918305248</v>
      </c>
      <c r="Q39" s="5">
        <f t="shared" si="9"/>
        <v>29584.740727567463</v>
      </c>
      <c r="R39" s="2">
        <f t="shared" si="6"/>
        <v>397991.77918305248</v>
      </c>
      <c r="S39" s="2">
        <f t="shared" si="7"/>
        <v>212484.74072756746</v>
      </c>
      <c r="U39" s="7">
        <v>25</v>
      </c>
      <c r="V39" s="34">
        <f t="shared" si="10"/>
        <v>284641.25927243254</v>
      </c>
    </row>
    <row r="40" spans="1:22" x14ac:dyDescent="0.25">
      <c r="A40" s="35">
        <v>26</v>
      </c>
      <c r="B40" s="34">
        <f>SUM('Mortgage Calculation'!J3:J315)</f>
        <v>327553.48329679295</v>
      </c>
      <c r="C40" s="34">
        <f>SUM('Mortgage Calculation'!$K$3:K315)</f>
        <v>158833.47426024775</v>
      </c>
      <c r="D40" s="34">
        <f>SUM('Mortgage Calculation'!$L$3:L315)</f>
        <v>168720.00903654622</v>
      </c>
      <c r="E40" s="34">
        <f>'Mortgage Calculation'!N315</f>
        <v>46164.910528351473</v>
      </c>
      <c r="F40" s="33">
        <f t="shared" si="3"/>
        <v>190216</v>
      </c>
      <c r="G40" s="2">
        <f t="shared" si="0"/>
        <v>517769.48329679295</v>
      </c>
      <c r="I40" s="28">
        <v>26</v>
      </c>
      <c r="J40" s="34">
        <f t="shared" si="4"/>
        <v>280800</v>
      </c>
      <c r="K40" s="2">
        <f t="shared" si="5"/>
        <v>45995.040000000001</v>
      </c>
      <c r="L40" s="2">
        <f t="shared" si="1"/>
        <v>326795.03999999998</v>
      </c>
      <c r="N40" s="7">
        <v>26</v>
      </c>
      <c r="O40" s="39">
        <f t="shared" si="2"/>
        <v>634895.58070704469</v>
      </c>
      <c r="P40" s="34">
        <f t="shared" si="8"/>
        <v>590384.39382514451</v>
      </c>
      <c r="Q40" s="5">
        <f t="shared" si="9"/>
        <v>44511.186881900183</v>
      </c>
      <c r="R40" s="2">
        <f t="shared" si="6"/>
        <v>400168.39382514445</v>
      </c>
      <c r="S40" s="2">
        <f t="shared" si="7"/>
        <v>234727.18688190024</v>
      </c>
      <c r="U40" s="7">
        <v>26</v>
      </c>
      <c r="V40" s="34">
        <f t="shared" si="10"/>
        <v>282283.8531180998</v>
      </c>
    </row>
    <row r="41" spans="1:22" x14ac:dyDescent="0.25">
      <c r="A41" s="7">
        <v>27</v>
      </c>
      <c r="B41" s="34">
        <f>SUM('Mortgage Calculation'!J3:J327)</f>
        <v>340111.44431775599</v>
      </c>
      <c r="C41" s="34">
        <f>SUM('Mortgage Calculation'!$K$3:K327)</f>
        <v>160527.68984605829</v>
      </c>
      <c r="D41" s="34">
        <f>SUM('Mortgage Calculation'!$L$3:L327)</f>
        <v>179583.75447169907</v>
      </c>
      <c r="E41" s="34">
        <f>'Mortgage Calculation'!N327</f>
        <v>35339.055585498587</v>
      </c>
      <c r="F41" s="33">
        <f t="shared" si="3"/>
        <v>197532</v>
      </c>
      <c r="G41" s="2">
        <f t="shared" si="0"/>
        <v>537643.44431775599</v>
      </c>
      <c r="I41" s="28">
        <v>27</v>
      </c>
      <c r="J41" s="34">
        <f t="shared" si="4"/>
        <v>291600</v>
      </c>
      <c r="K41" s="2">
        <f t="shared" si="5"/>
        <v>47764.08</v>
      </c>
      <c r="L41" s="2">
        <f t="shared" si="1"/>
        <v>339364.08</v>
      </c>
      <c r="N41" s="7">
        <v>27</v>
      </c>
      <c r="O41" s="39">
        <f t="shared" si="2"/>
        <v>660291.4039353265</v>
      </c>
      <c r="P41" s="34">
        <f t="shared" si="8"/>
        <v>599432.49990325456</v>
      </c>
      <c r="Q41" s="5">
        <f t="shared" si="9"/>
        <v>60858.904032071936</v>
      </c>
      <c r="R41" s="2">
        <f t="shared" si="6"/>
        <v>401900.49990325456</v>
      </c>
      <c r="S41" s="2">
        <f t="shared" si="7"/>
        <v>258390.90403207194</v>
      </c>
      <c r="U41" s="28">
        <v>27</v>
      </c>
      <c r="V41" s="34">
        <f t="shared" si="10"/>
        <v>278505.17596792808</v>
      </c>
    </row>
    <row r="42" spans="1:22" x14ac:dyDescent="0.25">
      <c r="A42" s="7">
        <v>28</v>
      </c>
      <c r="B42" s="34">
        <f>SUM('Mortgage Calculation'!J3:J339)</f>
        <v>352669.40533871902</v>
      </c>
      <c r="C42" s="34">
        <f>SUM('Mortgage Calculation'!$K$3:K339)</f>
        <v>161756.74150162243</v>
      </c>
      <c r="D42" s="34">
        <f>SUM('Mortgage Calculation'!$L$3:L339)</f>
        <v>190912.6638370982</v>
      </c>
      <c r="E42" s="34">
        <f>'Mortgage Calculation'!N339</f>
        <v>24049.659107771469</v>
      </c>
      <c r="F42" s="33">
        <f t="shared" si="3"/>
        <v>204848</v>
      </c>
      <c r="G42" s="2">
        <f t="shared" si="0"/>
        <v>557517.40533871902</v>
      </c>
      <c r="I42" s="28">
        <v>28</v>
      </c>
      <c r="J42" s="34">
        <f t="shared" si="4"/>
        <v>302400</v>
      </c>
      <c r="K42" s="2">
        <f t="shared" si="5"/>
        <v>49533.119999999995</v>
      </c>
      <c r="L42" s="2">
        <f t="shared" si="1"/>
        <v>351933.12</v>
      </c>
      <c r="N42" s="7">
        <v>28</v>
      </c>
      <c r="O42" s="39">
        <f t="shared" si="2"/>
        <v>686703.06009273964</v>
      </c>
      <c r="P42" s="34">
        <f t="shared" si="8"/>
        <v>608017.06444649049</v>
      </c>
      <c r="Q42" s="5">
        <f t="shared" si="9"/>
        <v>78685.995646249154</v>
      </c>
      <c r="R42" s="2">
        <f t="shared" si="6"/>
        <v>403169.06444649049</v>
      </c>
      <c r="S42" s="2">
        <f t="shared" si="7"/>
        <v>283533.99564624915</v>
      </c>
      <c r="U42" s="7">
        <v>28</v>
      </c>
      <c r="V42" s="34">
        <f t="shared" si="10"/>
        <v>273247.12435375084</v>
      </c>
    </row>
    <row r="43" spans="1:22" x14ac:dyDescent="0.25">
      <c r="A43" s="35">
        <v>29</v>
      </c>
      <c r="B43" s="34">
        <f>SUM('Mortgage Calculation'!J3:J351)</f>
        <v>365227.36635968206</v>
      </c>
      <c r="C43" s="34">
        <f>SUM('Mortgage Calculation'!$K$3:K351)</f>
        <v>162500.7118344265</v>
      </c>
      <c r="D43" s="34">
        <f>SUM('Mortgage Calculation'!$L$3:L351)</f>
        <v>202726.6545252575</v>
      </c>
      <c r="E43" s="34">
        <f>'Mortgage Calculation'!N351</f>
        <v>12276.873170393013</v>
      </c>
      <c r="F43" s="33">
        <f t="shared" si="3"/>
        <v>212164</v>
      </c>
      <c r="G43" s="2">
        <f t="shared" si="0"/>
        <v>577391.36635968206</v>
      </c>
      <c r="I43" s="28">
        <v>29</v>
      </c>
      <c r="J43" s="34">
        <f t="shared" si="4"/>
        <v>313200</v>
      </c>
      <c r="K43" s="2">
        <f t="shared" si="5"/>
        <v>51302.159999999996</v>
      </c>
      <c r="L43" s="2">
        <f t="shared" si="1"/>
        <v>364502.16</v>
      </c>
      <c r="N43" s="7">
        <v>29</v>
      </c>
      <c r="O43" s="39">
        <f t="shared" si="2"/>
        <v>714171.18249644933</v>
      </c>
      <c r="P43" s="34">
        <f t="shared" si="8"/>
        <v>616118.23953007511</v>
      </c>
      <c r="Q43" s="5">
        <f t="shared" si="9"/>
        <v>98052.942966374219</v>
      </c>
      <c r="R43" s="2">
        <f t="shared" si="6"/>
        <v>403954.23953007505</v>
      </c>
      <c r="S43" s="2">
        <f t="shared" si="7"/>
        <v>310216.94296637428</v>
      </c>
      <c r="U43" s="7">
        <v>29</v>
      </c>
      <c r="V43" s="34">
        <f t="shared" si="10"/>
        <v>266449.21703362575</v>
      </c>
    </row>
    <row r="44" spans="1:22" x14ac:dyDescent="0.25">
      <c r="A44" s="7">
        <v>30</v>
      </c>
      <c r="B44" s="34">
        <f>SUM('Mortgage Calculation'!J3:J363)</f>
        <v>376738.83077370591</v>
      </c>
      <c r="C44" s="34">
        <f>SUM('Mortgage Calculation'!$K$3:K363)</f>
        <v>162738.8432572865</v>
      </c>
      <c r="D44" s="34">
        <f>SUM('Mortgage Calculation'!$L$3:L363)</f>
        <v>213999.98751642162</v>
      </c>
      <c r="E44" s="34">
        <f>'Mortgage Calculation'!N363</f>
        <v>3.6081102452565119</v>
      </c>
      <c r="F44" s="33">
        <f t="shared" si="3"/>
        <v>219480</v>
      </c>
      <c r="G44" s="2">
        <f t="shared" si="0"/>
        <v>596218.83077370585</v>
      </c>
      <c r="I44" s="28">
        <v>30</v>
      </c>
      <c r="J44" s="34">
        <f t="shared" si="4"/>
        <v>324000</v>
      </c>
      <c r="K44" s="2">
        <f t="shared" si="5"/>
        <v>53071.199999999997</v>
      </c>
      <c r="L44" s="2">
        <f t="shared" si="1"/>
        <v>377071.2</v>
      </c>
      <c r="N44" s="7">
        <v>30</v>
      </c>
      <c r="O44" s="39">
        <f t="shared" si="2"/>
        <v>742738.02979630721</v>
      </c>
      <c r="P44" s="34">
        <f t="shared" si="8"/>
        <v>622672.43888395117</v>
      </c>
      <c r="Q44" s="5">
        <f t="shared" si="9"/>
        <v>120065.59091235604</v>
      </c>
      <c r="R44" s="2">
        <f t="shared" si="6"/>
        <v>403192.43888395117</v>
      </c>
      <c r="S44" s="2">
        <f t="shared" si="7"/>
        <v>339545.59091235604</v>
      </c>
      <c r="U44" s="28">
        <v>30</v>
      </c>
      <c r="V44" s="34">
        <f t="shared" si="10"/>
        <v>257005.60908764397</v>
      </c>
    </row>
  </sheetData>
  <mergeCells count="9">
    <mergeCell ref="N13:S13"/>
    <mergeCell ref="U13:V13"/>
    <mergeCell ref="A1:B1"/>
    <mergeCell ref="D1:E1"/>
    <mergeCell ref="G1:H1"/>
    <mergeCell ref="A13:G13"/>
    <mergeCell ref="I13:L13"/>
    <mergeCell ref="G4:H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 Calculation</vt:lpstr>
      <vt:lpstr>Potential Profit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McCue</dc:creator>
  <cp:lastModifiedBy>Clint McCue</cp:lastModifiedBy>
  <dcterms:created xsi:type="dcterms:W3CDTF">2022-03-15T15:59:02Z</dcterms:created>
  <dcterms:modified xsi:type="dcterms:W3CDTF">2022-03-28T16:22:43Z</dcterms:modified>
</cp:coreProperties>
</file>