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30" windowWidth="9315" windowHeight="5415" activeTab="2"/>
  </bookViews>
  <sheets>
    <sheet name="Foglio1" sheetId="1" r:id="rId1"/>
    <sheet name="Foglio2" sheetId="2" r:id="rId2"/>
    <sheet name="Foglio3" sheetId="3" r:id="rId3"/>
    <sheet name="Foglio4" sheetId="4" r:id="rId4"/>
  </sheets>
  <calcPr calcId="125725"/>
</workbook>
</file>

<file path=xl/calcChain.xml><?xml version="1.0" encoding="utf-8"?>
<calcChain xmlns="http://schemas.openxmlformats.org/spreadsheetml/2006/main">
  <c r="D49" i="3"/>
  <c r="D48"/>
  <c r="D46"/>
  <c r="D47"/>
  <c r="D45"/>
  <c r="D44"/>
  <c r="D43"/>
  <c r="G44"/>
  <c r="H40"/>
  <c r="C40"/>
  <c r="D40"/>
  <c r="E40"/>
  <c r="F40"/>
  <c r="G40"/>
  <c r="B40"/>
  <c r="B35"/>
  <c r="G38"/>
  <c r="D38"/>
  <c r="H35"/>
  <c r="D32"/>
  <c r="D36"/>
  <c r="F35"/>
  <c r="D34"/>
  <c r="E33"/>
  <c r="G33"/>
  <c r="G34"/>
  <c r="G35"/>
  <c r="G37"/>
  <c r="F33"/>
  <c r="F34"/>
  <c r="F36"/>
  <c r="F37"/>
  <c r="F38"/>
  <c r="E34"/>
  <c r="E35"/>
  <c r="E36"/>
  <c r="E37"/>
  <c r="E38"/>
  <c r="C33"/>
  <c r="C34"/>
  <c r="C35"/>
  <c r="C36"/>
  <c r="C37"/>
  <c r="C38"/>
  <c r="E32"/>
  <c r="F32"/>
  <c r="G32"/>
  <c r="C32"/>
  <c r="B33"/>
  <c r="B34"/>
  <c r="B36"/>
  <c r="B37"/>
  <c r="B38"/>
  <c r="H39"/>
  <c r="B32"/>
  <c r="H41"/>
  <c r="D15" i="4"/>
  <c r="E15"/>
  <c r="F3"/>
  <c r="F4"/>
  <c r="F5"/>
  <c r="F6"/>
  <c r="F7"/>
  <c r="F8"/>
  <c r="F9"/>
  <c r="F10"/>
  <c r="F11"/>
  <c r="F13"/>
  <c r="F14"/>
  <c r="F2"/>
  <c r="G8" i="3"/>
  <c r="F8"/>
  <c r="G9"/>
  <c r="D8"/>
  <c r="D7"/>
  <c r="D6"/>
  <c r="F6"/>
  <c r="D5"/>
  <c r="E5"/>
  <c r="H7"/>
  <c r="H9"/>
  <c r="H10"/>
  <c r="H4"/>
  <c r="G4"/>
  <c r="K50" i="2"/>
  <c r="G50"/>
  <c r="B62"/>
  <c r="B56"/>
  <c r="C39"/>
  <c r="I13"/>
  <c r="M6"/>
  <c r="O44"/>
  <c r="O43"/>
  <c r="I44"/>
  <c r="O40"/>
  <c r="O39"/>
  <c r="M7"/>
  <c r="M5"/>
  <c r="M3"/>
  <c r="M2"/>
  <c r="C16"/>
  <c r="G16"/>
  <c r="C17" s="1"/>
  <c r="I41"/>
  <c r="I48"/>
  <c r="G40"/>
  <c r="G41"/>
  <c r="G42"/>
  <c r="G44"/>
  <c r="G45"/>
  <c r="G46"/>
  <c r="G47"/>
  <c r="G48"/>
  <c r="G49"/>
  <c r="G39"/>
  <c r="C41"/>
  <c r="C42"/>
  <c r="C43"/>
  <c r="C44"/>
  <c r="C45"/>
  <c r="C46"/>
  <c r="C47"/>
  <c r="C48"/>
  <c r="C49"/>
  <c r="C50"/>
  <c r="C40"/>
  <c r="I49"/>
  <c r="O45" s="1"/>
  <c r="I12"/>
  <c r="I10"/>
  <c r="I46" s="1"/>
  <c r="I8"/>
  <c r="I6"/>
  <c r="I42" s="1"/>
  <c r="O41" s="1"/>
  <c r="I5"/>
  <c r="I3"/>
  <c r="I39" s="1"/>
  <c r="C55" i="1"/>
  <c r="C50"/>
  <c r="C51"/>
  <c r="C52"/>
  <c r="C53"/>
  <c r="C54"/>
  <c r="C49"/>
  <c r="B54"/>
  <c r="H43"/>
  <c r="B40"/>
  <c r="B38"/>
  <c r="B37"/>
  <c r="B50"/>
  <c r="B51"/>
  <c r="B52"/>
  <c r="B53"/>
  <c r="B49"/>
  <c r="B42"/>
  <c r="D42" s="1"/>
  <c r="B41"/>
  <c r="D41" s="1"/>
  <c r="D40"/>
  <c r="D38"/>
  <c r="D37"/>
  <c r="C43"/>
  <c r="D39"/>
  <c r="I26"/>
  <c r="I25"/>
  <c r="I24"/>
  <c r="I23"/>
  <c r="H24"/>
  <c r="H23"/>
  <c r="I22"/>
  <c r="I21"/>
  <c r="I20"/>
  <c r="I19"/>
  <c r="I18"/>
  <c r="I17"/>
  <c r="I16"/>
  <c r="I15"/>
  <c r="I14"/>
  <c r="I13"/>
  <c r="H13"/>
  <c r="H12"/>
  <c r="H11"/>
  <c r="H10"/>
  <c r="H9"/>
  <c r="H8"/>
  <c r="H7"/>
  <c r="H6"/>
  <c r="H5"/>
  <c r="H4"/>
  <c r="H3"/>
  <c r="H2"/>
  <c r="F3"/>
  <c r="F4"/>
  <c r="F5"/>
  <c r="F6"/>
  <c r="F29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D29"/>
  <c r="E30" s="1"/>
  <c r="E29"/>
  <c r="F2"/>
  <c r="H32" i="3" l="1"/>
  <c r="H36"/>
  <c r="H37"/>
  <c r="H33"/>
  <c r="H34"/>
  <c r="H38"/>
  <c r="F15" i="4"/>
  <c r="H8" i="3"/>
  <c r="H6"/>
  <c r="H5"/>
  <c r="O42" i="2"/>
  <c r="D43" i="1"/>
  <c r="B43"/>
  <c r="H31"/>
</calcChain>
</file>

<file path=xl/sharedStrings.xml><?xml version="1.0" encoding="utf-8"?>
<sst xmlns="http://schemas.openxmlformats.org/spreadsheetml/2006/main" count="344" uniqueCount="92">
  <si>
    <t>Ambiente di Progettazione</t>
  </si>
  <si>
    <t>Amministratore</t>
  </si>
  <si>
    <t>Responsabile</t>
  </si>
  <si>
    <t>Progettazione di Dettaglio - Progettazione 1</t>
  </si>
  <si>
    <t>Progettista</t>
  </si>
  <si>
    <t xml:space="preserve">Progettazione di Dettaglio - </t>
  </si>
  <si>
    <t xml:space="preserve">            Verifica 1</t>
  </si>
  <si>
    <t>Verificatore</t>
  </si>
  <si>
    <t>Progettazione di Dettaglio - Progettazione 2</t>
  </si>
  <si>
    <t xml:space="preserve">            Verifica 2</t>
  </si>
  <si>
    <t>Stesura Definizione di Prodotto</t>
  </si>
  <si>
    <t xml:space="preserve">    Verifica Definizione di </t>
  </si>
  <si>
    <t xml:space="preserve">           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</si>
  <si>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</si>
  <si>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</si>
  <si>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</si>
  <si>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</si>
  <si>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</si>
  <si>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</si>
  <si>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</si>
  <si>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ID ATTIVITA'</t>
  </si>
  <si>
    <t>ATTIVITA</t>
  </si>
  <si>
    <t>SOTTOFASE1</t>
  </si>
  <si>
    <t>SOTTOFASE2</t>
  </si>
  <si>
    <t>ORE TOT</t>
  </si>
  <si>
    <t>RUOLI</t>
  </si>
  <si>
    <t xml:space="preserve"> </t>
  </si>
  <si>
    <t>NOTE SOTTOFASE1</t>
  </si>
  <si>
    <t>NOTE SOTTOFASE2</t>
  </si>
  <si>
    <t>totale differenze di ore</t>
  </si>
  <si>
    <t>tot orizzontale</t>
  </si>
  <si>
    <t>TOTALE ORE PER RUOLO</t>
  </si>
  <si>
    <t>Analista</t>
  </si>
  <si>
    <t>ore</t>
  </si>
  <si>
    <t>€</t>
  </si>
  <si>
    <t>tot</t>
  </si>
  <si>
    <t xml:space="preserve">totale   </t>
  </si>
  <si>
    <t>PREVENTIVATO</t>
  </si>
  <si>
    <t>DIFFERENZE</t>
  </si>
  <si>
    <t>Pardis</t>
  </si>
  <si>
    <t>Maria</t>
  </si>
  <si>
    <t>Agostino</t>
  </si>
  <si>
    <t>Jes</t>
  </si>
  <si>
    <t>Valentino</t>
  </si>
  <si>
    <t>Marco</t>
  </si>
  <si>
    <t>Giacomo</t>
  </si>
  <si>
    <t>1,4,6,9,16</t>
  </si>
  <si>
    <t>id</t>
  </si>
  <si>
    <t>ruolo</t>
  </si>
  <si>
    <t>membro</t>
  </si>
  <si>
    <t>12,14,16,17</t>
  </si>
  <si>
    <t>14,15,16</t>
  </si>
  <si>
    <t>totale</t>
  </si>
  <si>
    <r>
      <t>4,6</t>
    </r>
    <r>
      <rPr>
        <sz val="1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9</t>
    </r>
  </si>
  <si>
    <t>PREVENTIVO</t>
  </si>
  <si>
    <t>ORE</t>
  </si>
  <si>
    <t>ID ATT</t>
  </si>
  <si>
    <t>TOTALE DIFFERENZE</t>
  </si>
  <si>
    <r>
      <t>12,13</t>
    </r>
    <r>
      <rPr>
        <sz val="11"/>
        <color rgb="FFFF0000"/>
        <rFont val="Calibri"/>
        <family val="2"/>
        <scheme val="minor"/>
      </rPr>
      <t>,14,16</t>
    </r>
  </si>
  <si>
    <t>198 fase 2</t>
  </si>
  <si>
    <t>168 fase 1</t>
  </si>
  <si>
    <t>tot per ruolo</t>
  </si>
  <si>
    <t>CALCOLATI</t>
  </si>
  <si>
    <t>CONSUNTIVATI</t>
  </si>
  <si>
    <t>ok</t>
  </si>
  <si>
    <t>ore totali fasi</t>
  </si>
  <si>
    <t>giacomo</t>
  </si>
  <si>
    <t>marco</t>
  </si>
  <si>
    <t>valentino</t>
  </si>
  <si>
    <t>jessica</t>
  </si>
  <si>
    <t>agostino</t>
  </si>
  <si>
    <t>mary</t>
  </si>
  <si>
    <t>pardis</t>
  </si>
  <si>
    <t>consuntivo PCD</t>
  </si>
  <si>
    <t>consuntivo PA</t>
  </si>
  <si>
    <t>TABELLA PER TOTALI ORE IS</t>
  </si>
  <si>
    <t>Componente</t>
  </si>
  <si>
    <t>PREVENTIVATA PA</t>
  </si>
  <si>
    <t>Ore per persona divisa in ruolo</t>
  </si>
  <si>
    <t>Id Attività</t>
  </si>
  <si>
    <t>Attività</t>
  </si>
  <si>
    <t>Ambiente di Progettazione - Validazione e Verifica 1</t>
  </si>
  <si>
    <t xml:space="preserve">Ambiente di Progettazione </t>
  </si>
  <si>
    <t xml:space="preserve">  - Validazione e Verifica 2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</si>
  <si>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</si>
  <si>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</si>
  <si>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</si>
  <si>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</si>
  <si>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</si>
  <si>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Verifica Manuale Utente  v2</t>
  </si>
  <si>
    <t>6 ore prog</t>
  </si>
  <si>
    <t>6 ore in meno ver</t>
  </si>
</sst>
</file>

<file path=xl/styles.xml><?xml version="1.0" encoding="utf-8"?>
<styleSheet xmlns="http://schemas.openxmlformats.org/spreadsheetml/2006/main">
  <numFmts count="1">
    <numFmt numFmtId="164" formatCode="#,##0\ [$€-1];[Red]\-#,##0\ [$€-1]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opLeftCell="A34" workbookViewId="0">
      <selection activeCell="A37" sqref="A37:A42"/>
    </sheetView>
  </sheetViews>
  <sheetFormatPr defaultRowHeight="15"/>
  <cols>
    <col min="1" max="1" width="14.5703125" bestFit="1" customWidth="1"/>
    <col min="2" max="2" width="40.5703125" bestFit="1" customWidth="1"/>
    <col min="3" max="3" width="15.140625" bestFit="1" customWidth="1"/>
    <col min="4" max="4" width="12.140625" bestFit="1" customWidth="1"/>
    <col min="5" max="5" width="8.42578125" bestFit="1" customWidth="1"/>
    <col min="7" max="7" width="22" bestFit="1" customWidth="1"/>
    <col min="8" max="8" width="17.7109375" bestFit="1" customWidth="1"/>
  </cols>
  <sheetData>
    <row r="1" spans="1:9">
      <c r="A1" t="s">
        <v>20</v>
      </c>
      <c r="B1" t="s">
        <v>21</v>
      </c>
      <c r="C1" t="s">
        <v>25</v>
      </c>
      <c r="D1" t="s">
        <v>22</v>
      </c>
      <c r="E1" t="s">
        <v>23</v>
      </c>
      <c r="F1" t="s">
        <v>24</v>
      </c>
      <c r="H1" t="s">
        <v>27</v>
      </c>
      <c r="I1" s="1" t="s">
        <v>28</v>
      </c>
    </row>
    <row r="2" spans="1:9">
      <c r="A2">
        <v>1</v>
      </c>
      <c r="B2" t="s">
        <v>0</v>
      </c>
      <c r="C2" t="s">
        <v>1</v>
      </c>
      <c r="D2">
        <v>9</v>
      </c>
      <c r="F2">
        <f>SUM(D2:E2)</f>
        <v>9</v>
      </c>
      <c r="H2">
        <f>9-D2</f>
        <v>0</v>
      </c>
    </row>
    <row r="3" spans="1:9">
      <c r="C3" t="s">
        <v>2</v>
      </c>
      <c r="D3">
        <v>2</v>
      </c>
      <c r="F3">
        <f t="shared" ref="F3:F26" si="0">SUM(D3:E3)</f>
        <v>2</v>
      </c>
      <c r="H3">
        <f>2-D3</f>
        <v>0</v>
      </c>
    </row>
    <row r="4" spans="1:9">
      <c r="A4">
        <v>3</v>
      </c>
      <c r="B4" t="s">
        <v>3</v>
      </c>
      <c r="C4" t="s">
        <v>4</v>
      </c>
      <c r="D4">
        <v>52</v>
      </c>
      <c r="F4">
        <f t="shared" si="0"/>
        <v>52</v>
      </c>
      <c r="G4" t="s">
        <v>26</v>
      </c>
      <c r="H4">
        <f>55-D4</f>
        <v>3</v>
      </c>
    </row>
    <row r="5" spans="1:9">
      <c r="A5">
        <v>4</v>
      </c>
      <c r="B5" t="s">
        <v>5</v>
      </c>
      <c r="C5" t="s">
        <v>7</v>
      </c>
      <c r="D5">
        <v>21</v>
      </c>
      <c r="F5">
        <f t="shared" si="0"/>
        <v>21</v>
      </c>
      <c r="H5">
        <f>27-D5</f>
        <v>6</v>
      </c>
    </row>
    <row r="6" spans="1:9">
      <c r="B6" t="s">
        <v>6</v>
      </c>
      <c r="C6" t="s">
        <v>2</v>
      </c>
      <c r="D6">
        <v>1</v>
      </c>
      <c r="F6">
        <f t="shared" si="0"/>
        <v>1</v>
      </c>
      <c r="H6">
        <f>2-D6</f>
        <v>1</v>
      </c>
    </row>
    <row r="7" spans="1:9">
      <c r="A7">
        <v>5</v>
      </c>
      <c r="B7" t="s">
        <v>8</v>
      </c>
      <c r="C7" t="s">
        <v>4</v>
      </c>
      <c r="D7">
        <v>33</v>
      </c>
      <c r="F7">
        <f t="shared" si="0"/>
        <v>33</v>
      </c>
      <c r="H7">
        <f>33-D7</f>
        <v>0</v>
      </c>
    </row>
    <row r="8" spans="1:9">
      <c r="A8">
        <v>6</v>
      </c>
      <c r="B8" t="s">
        <v>5</v>
      </c>
      <c r="C8" t="s">
        <v>7</v>
      </c>
      <c r="D8">
        <v>10</v>
      </c>
      <c r="F8">
        <f t="shared" si="0"/>
        <v>10</v>
      </c>
      <c r="H8">
        <f>13-D8</f>
        <v>3</v>
      </c>
    </row>
    <row r="9" spans="1:9">
      <c r="B9" t="s">
        <v>9</v>
      </c>
      <c r="C9" t="s">
        <v>2</v>
      </c>
      <c r="D9">
        <v>2</v>
      </c>
      <c r="F9">
        <f t="shared" si="0"/>
        <v>2</v>
      </c>
      <c r="H9">
        <f>3-D9</f>
        <v>1</v>
      </c>
    </row>
    <row r="10" spans="1:9">
      <c r="A10">
        <v>8</v>
      </c>
      <c r="B10" t="s">
        <v>10</v>
      </c>
      <c r="C10" t="s">
        <v>4</v>
      </c>
      <c r="D10">
        <v>14</v>
      </c>
      <c r="F10">
        <f t="shared" si="0"/>
        <v>14</v>
      </c>
      <c r="H10">
        <f>14-D10</f>
        <v>0</v>
      </c>
    </row>
    <row r="11" spans="1:9">
      <c r="A11">
        <v>9</v>
      </c>
      <c r="B11" t="s">
        <v>11</v>
      </c>
      <c r="C11" t="s">
        <v>7</v>
      </c>
      <c r="D11">
        <v>8</v>
      </c>
      <c r="F11">
        <f t="shared" si="0"/>
        <v>8</v>
      </c>
      <c r="H11">
        <f>6-D11</f>
        <v>-2</v>
      </c>
    </row>
    <row r="12" spans="1:9">
      <c r="B12" t="s">
        <v>12</v>
      </c>
      <c r="C12" t="s">
        <v>2</v>
      </c>
      <c r="D12">
        <v>2</v>
      </c>
      <c r="F12">
        <f t="shared" si="0"/>
        <v>2</v>
      </c>
      <c r="H12">
        <f>2-D12</f>
        <v>0</v>
      </c>
    </row>
    <row r="13" spans="1:9">
      <c r="A13">
        <v>11</v>
      </c>
      <c r="B13" t="s">
        <v>13</v>
      </c>
      <c r="C13" t="s">
        <v>14</v>
      </c>
      <c r="D13">
        <v>40</v>
      </c>
      <c r="E13">
        <v>28</v>
      </c>
      <c r="F13">
        <f t="shared" si="0"/>
        <v>68</v>
      </c>
      <c r="H13">
        <f>35-D13</f>
        <v>-5</v>
      </c>
      <c r="I13">
        <f>22-E13</f>
        <v>-6</v>
      </c>
    </row>
    <row r="14" spans="1:9">
      <c r="C14" t="s">
        <v>7</v>
      </c>
      <c r="E14">
        <v>25</v>
      </c>
      <c r="F14">
        <f t="shared" si="0"/>
        <v>25</v>
      </c>
      <c r="I14">
        <f>30-E14</f>
        <v>5</v>
      </c>
    </row>
    <row r="15" spans="1:9">
      <c r="A15">
        <v>12</v>
      </c>
      <c r="B15" t="s">
        <v>6</v>
      </c>
      <c r="C15" t="s">
        <v>2</v>
      </c>
      <c r="E15">
        <v>2</v>
      </c>
      <c r="F15">
        <f t="shared" si="0"/>
        <v>2</v>
      </c>
      <c r="I15">
        <f>2-E15</f>
        <v>0</v>
      </c>
    </row>
    <row r="16" spans="1:9">
      <c r="A16">
        <v>13</v>
      </c>
      <c r="B16" t="s">
        <v>15</v>
      </c>
      <c r="C16" t="s">
        <v>14</v>
      </c>
      <c r="E16">
        <v>50</v>
      </c>
      <c r="F16">
        <f t="shared" si="0"/>
        <v>50</v>
      </c>
      <c r="I16">
        <f>44-E16</f>
        <v>-6</v>
      </c>
    </row>
    <row r="17" spans="1:9">
      <c r="C17" t="s">
        <v>7</v>
      </c>
      <c r="E17">
        <v>14</v>
      </c>
      <c r="F17">
        <f t="shared" si="0"/>
        <v>14</v>
      </c>
      <c r="I17">
        <f>E1714</f>
        <v>0</v>
      </c>
    </row>
    <row r="18" spans="1:9">
      <c r="A18">
        <v>14</v>
      </c>
      <c r="B18" t="s">
        <v>9</v>
      </c>
      <c r="C18" t="s">
        <v>2</v>
      </c>
      <c r="E18">
        <v>3</v>
      </c>
      <c r="F18">
        <f t="shared" si="0"/>
        <v>3</v>
      </c>
      <c r="I18">
        <f>3-E18</f>
        <v>0</v>
      </c>
    </row>
    <row r="19" spans="1:9">
      <c r="C19" t="s">
        <v>4</v>
      </c>
      <c r="E19">
        <v>15</v>
      </c>
      <c r="F19">
        <f t="shared" si="0"/>
        <v>15</v>
      </c>
      <c r="I19">
        <f>E1915</f>
        <v>0</v>
      </c>
    </row>
    <row r="20" spans="1:9">
      <c r="A20">
        <v>15</v>
      </c>
      <c r="B20" t="s">
        <v>16</v>
      </c>
      <c r="C20" t="s">
        <v>7</v>
      </c>
      <c r="E20">
        <v>7</v>
      </c>
      <c r="F20">
        <f t="shared" si="0"/>
        <v>7</v>
      </c>
      <c r="I20">
        <f>7-E20</f>
        <v>0</v>
      </c>
    </row>
    <row r="21" spans="1:9">
      <c r="C21" t="s">
        <v>1</v>
      </c>
      <c r="E21">
        <v>9</v>
      </c>
      <c r="F21">
        <f t="shared" si="0"/>
        <v>9</v>
      </c>
      <c r="I21">
        <f>E219</f>
        <v>0</v>
      </c>
    </row>
    <row r="22" spans="1:9">
      <c r="C22" t="s">
        <v>2</v>
      </c>
      <c r="E22">
        <v>3</v>
      </c>
      <c r="F22">
        <f t="shared" si="0"/>
        <v>3</v>
      </c>
      <c r="I22">
        <f>3-E22</f>
        <v>0</v>
      </c>
    </row>
    <row r="23" spans="1:9">
      <c r="C23" t="s">
        <v>7</v>
      </c>
      <c r="D23">
        <v>2</v>
      </c>
      <c r="E23">
        <v>2</v>
      </c>
      <c r="F23">
        <f t="shared" si="0"/>
        <v>4</v>
      </c>
      <c r="H23">
        <f>2-D23</f>
        <v>0</v>
      </c>
      <c r="I23">
        <f>2-E23</f>
        <v>0</v>
      </c>
    </row>
    <row r="24" spans="1:9">
      <c r="A24">
        <v>16</v>
      </c>
      <c r="B24" t="s">
        <v>17</v>
      </c>
      <c r="C24" t="s">
        <v>2</v>
      </c>
      <c r="D24">
        <v>2</v>
      </c>
      <c r="E24">
        <v>4</v>
      </c>
      <c r="F24">
        <f t="shared" si="0"/>
        <v>6</v>
      </c>
      <c r="H24">
        <f>2-D24</f>
        <v>0</v>
      </c>
      <c r="I24">
        <f>4-E24</f>
        <v>0</v>
      </c>
    </row>
    <row r="25" spans="1:9">
      <c r="A25">
        <v>17</v>
      </c>
      <c r="B25" t="s">
        <v>18</v>
      </c>
      <c r="C25" t="s">
        <v>2</v>
      </c>
      <c r="E25">
        <v>4</v>
      </c>
      <c r="F25">
        <f t="shared" si="0"/>
        <v>4</v>
      </c>
      <c r="I25">
        <f>4-E25</f>
        <v>0</v>
      </c>
    </row>
    <row r="26" spans="1:9">
      <c r="C26" t="s">
        <v>1</v>
      </c>
      <c r="E26">
        <v>2</v>
      </c>
      <c r="F26">
        <f t="shared" si="0"/>
        <v>2</v>
      </c>
      <c r="I26">
        <f>2-E26</f>
        <v>0</v>
      </c>
    </row>
    <row r="29" spans="1:9">
      <c r="A29" t="s">
        <v>19</v>
      </c>
      <c r="D29">
        <f>SUM(D2:D28)</f>
        <v>198</v>
      </c>
      <c r="E29">
        <f>SUM(E2:E28)</f>
        <v>168</v>
      </c>
      <c r="F29">
        <f>SUM(F2:F28)</f>
        <v>366</v>
      </c>
    </row>
    <row r="30" spans="1:9">
      <c r="C30" t="s">
        <v>30</v>
      </c>
      <c r="E30">
        <f>D29+E29</f>
        <v>366</v>
      </c>
    </row>
    <row r="31" spans="1:9">
      <c r="G31" t="s">
        <v>29</v>
      </c>
      <c r="H31">
        <f>SUM(H2:I30)</f>
        <v>0</v>
      </c>
    </row>
    <row r="35" spans="1:9">
      <c r="A35" t="s">
        <v>31</v>
      </c>
    </row>
    <row r="36" spans="1:9">
      <c r="B36" t="s">
        <v>33</v>
      </c>
      <c r="C36" t="s">
        <v>34</v>
      </c>
      <c r="D36" t="s">
        <v>35</v>
      </c>
      <c r="H36" t="s">
        <v>37</v>
      </c>
    </row>
    <row r="37" spans="1:9">
      <c r="A37" t="s">
        <v>2</v>
      </c>
      <c r="B37">
        <f>E25+D24+E24+E22+E18+E15+D12+D9+D6+D3</f>
        <v>25</v>
      </c>
      <c r="C37">
        <v>30</v>
      </c>
      <c r="D37">
        <f>B37*C37</f>
        <v>750</v>
      </c>
      <c r="G37" t="s">
        <v>2</v>
      </c>
      <c r="H37">
        <v>27</v>
      </c>
      <c r="I37" s="2">
        <v>810</v>
      </c>
    </row>
    <row r="38" spans="1:9">
      <c r="A38" t="s">
        <v>1</v>
      </c>
      <c r="B38">
        <f>E26+E21+D2</f>
        <v>20</v>
      </c>
      <c r="C38">
        <v>20</v>
      </c>
      <c r="D38">
        <f t="shared" ref="D38:D42" si="1">B38*C38</f>
        <v>400</v>
      </c>
      <c r="G38" t="s">
        <v>1</v>
      </c>
      <c r="H38">
        <v>20</v>
      </c>
      <c r="I38" s="2">
        <v>400</v>
      </c>
    </row>
    <row r="39" spans="1:9">
      <c r="A39" t="s">
        <v>32</v>
      </c>
      <c r="B39">
        <v>0</v>
      </c>
      <c r="C39">
        <v>25</v>
      </c>
      <c r="D39">
        <f t="shared" si="1"/>
        <v>0</v>
      </c>
      <c r="G39" t="s">
        <v>32</v>
      </c>
      <c r="H39">
        <v>0</v>
      </c>
      <c r="I39">
        <v>0</v>
      </c>
    </row>
    <row r="40" spans="1:9">
      <c r="A40" t="s">
        <v>4</v>
      </c>
      <c r="B40">
        <f>D4+D7+D10+E19</f>
        <v>114</v>
      </c>
      <c r="C40">
        <v>22</v>
      </c>
      <c r="D40">
        <f t="shared" si="1"/>
        <v>2508</v>
      </c>
      <c r="G40" t="s">
        <v>4</v>
      </c>
      <c r="H40">
        <v>117</v>
      </c>
      <c r="I40" s="2">
        <v>2574</v>
      </c>
    </row>
    <row r="41" spans="1:9">
      <c r="A41" t="s">
        <v>14</v>
      </c>
      <c r="B41">
        <f>D13+E13+E16</f>
        <v>118</v>
      </c>
      <c r="C41">
        <v>15</v>
      </c>
      <c r="D41">
        <f t="shared" si="1"/>
        <v>1770</v>
      </c>
      <c r="G41" t="s">
        <v>14</v>
      </c>
      <c r="H41">
        <v>101</v>
      </c>
      <c r="I41" s="2">
        <v>1515</v>
      </c>
    </row>
    <row r="42" spans="1:9">
      <c r="A42" t="s">
        <v>7</v>
      </c>
      <c r="B42">
        <f>D5+D8+D11+E14+E17+E20+D23+E23</f>
        <v>89</v>
      </c>
      <c r="C42">
        <v>15</v>
      </c>
      <c r="D42">
        <f t="shared" si="1"/>
        <v>1335</v>
      </c>
      <c r="G42" t="s">
        <v>7</v>
      </c>
      <c r="H42">
        <v>101</v>
      </c>
      <c r="I42" s="2">
        <v>1515</v>
      </c>
    </row>
    <row r="43" spans="1:9">
      <c r="A43" t="s">
        <v>36</v>
      </c>
      <c r="B43">
        <f>SUM(B37:B42)</f>
        <v>366</v>
      </c>
      <c r="C43">
        <f t="shared" ref="C43:D43" si="2">SUM(C37:C42)</f>
        <v>127</v>
      </c>
      <c r="D43">
        <f t="shared" si="2"/>
        <v>6763</v>
      </c>
      <c r="H43">
        <f>SUM(H37:H42)</f>
        <v>366</v>
      </c>
      <c r="I43" s="2">
        <v>6814</v>
      </c>
    </row>
    <row r="47" spans="1:9">
      <c r="B47" t="s">
        <v>38</v>
      </c>
    </row>
    <row r="48" spans="1:9">
      <c r="B48" t="s">
        <v>33</v>
      </c>
      <c r="C48" t="s">
        <v>34</v>
      </c>
    </row>
    <row r="49" spans="1:3">
      <c r="A49" t="s">
        <v>2</v>
      </c>
      <c r="B49">
        <f>B37-H37</f>
        <v>-2</v>
      </c>
      <c r="C49" s="2">
        <f>D37-I37</f>
        <v>-60</v>
      </c>
    </row>
    <row r="50" spans="1:3">
      <c r="A50" t="s">
        <v>1</v>
      </c>
      <c r="B50">
        <f>B38-H38</f>
        <v>0</v>
      </c>
      <c r="C50" s="2">
        <f t="shared" ref="C50:C54" si="3">D38-I38</f>
        <v>0</v>
      </c>
    </row>
    <row r="51" spans="1:3">
      <c r="A51" t="s">
        <v>32</v>
      </c>
      <c r="B51">
        <f>B39-H40</f>
        <v>-117</v>
      </c>
      <c r="C51" s="2">
        <f t="shared" si="3"/>
        <v>0</v>
      </c>
    </row>
    <row r="52" spans="1:3">
      <c r="A52" t="s">
        <v>4</v>
      </c>
      <c r="B52">
        <f>B40-H41</f>
        <v>13</v>
      </c>
      <c r="C52" s="2">
        <f t="shared" si="3"/>
        <v>-66</v>
      </c>
    </row>
    <row r="53" spans="1:3">
      <c r="A53" t="s">
        <v>14</v>
      </c>
      <c r="B53">
        <f>B41-H42</f>
        <v>17</v>
      </c>
      <c r="C53" s="2">
        <f t="shared" si="3"/>
        <v>255</v>
      </c>
    </row>
    <row r="54" spans="1:3">
      <c r="A54" t="s">
        <v>7</v>
      </c>
      <c r="B54">
        <f>B42-H42</f>
        <v>-12</v>
      </c>
      <c r="C54" s="2">
        <f t="shared" si="3"/>
        <v>-180</v>
      </c>
    </row>
    <row r="55" spans="1:3">
      <c r="A55" t="s">
        <v>36</v>
      </c>
      <c r="C55" s="2">
        <f>D43-I43</f>
        <v>-51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topLeftCell="A48" workbookViewId="0">
      <selection activeCell="A64" sqref="A64"/>
    </sheetView>
  </sheetViews>
  <sheetFormatPr defaultRowHeight="15"/>
  <cols>
    <col min="1" max="1" width="28.7109375" bestFit="1" customWidth="1"/>
    <col min="2" max="2" width="15.140625" bestFit="1" customWidth="1"/>
    <col min="4" max="4" width="15" bestFit="1" customWidth="1"/>
    <col min="5" max="5" width="10.7109375" bestFit="1" customWidth="1"/>
    <col min="6" max="6" width="15.140625" bestFit="1" customWidth="1"/>
    <col min="7" max="7" width="11.5703125" bestFit="1" customWidth="1"/>
    <col min="8" max="8" width="10.7109375" bestFit="1" customWidth="1"/>
    <col min="12" max="12" width="15.140625" bestFit="1" customWidth="1"/>
    <col min="13" max="13" width="12.7109375" bestFit="1" customWidth="1"/>
    <col min="14" max="14" width="14.5703125" bestFit="1" customWidth="1"/>
  </cols>
  <sheetData>
    <row r="1" spans="1:15">
      <c r="L1" t="s">
        <v>61</v>
      </c>
      <c r="M1" t="s">
        <v>62</v>
      </c>
      <c r="N1" t="s">
        <v>63</v>
      </c>
    </row>
    <row r="2" spans="1:15">
      <c r="A2" t="s">
        <v>49</v>
      </c>
      <c r="B2" t="s">
        <v>48</v>
      </c>
      <c r="C2" t="s">
        <v>33</v>
      </c>
      <c r="D2" t="s">
        <v>47</v>
      </c>
      <c r="F2" t="s">
        <v>48</v>
      </c>
      <c r="G2" t="s">
        <v>33</v>
      </c>
      <c r="H2" t="s">
        <v>47</v>
      </c>
      <c r="I2" t="s">
        <v>52</v>
      </c>
      <c r="L2" t="s">
        <v>2</v>
      </c>
      <c r="M2">
        <f>C6+G8</f>
        <v>25</v>
      </c>
      <c r="N2">
        <v>25</v>
      </c>
      <c r="O2" t="s">
        <v>64</v>
      </c>
    </row>
    <row r="3" spans="1:15">
      <c r="A3" t="s">
        <v>45</v>
      </c>
      <c r="B3" t="s">
        <v>4</v>
      </c>
      <c r="C3">
        <v>26</v>
      </c>
      <c r="D3">
        <v>3.5</v>
      </c>
      <c r="F3" t="s">
        <v>1</v>
      </c>
      <c r="G3">
        <v>11</v>
      </c>
      <c r="H3">
        <v>15.17</v>
      </c>
      <c r="I3">
        <f>C3+G3+C4+G4</f>
        <v>57</v>
      </c>
      <c r="J3" t="s">
        <v>45</v>
      </c>
      <c r="L3" t="s">
        <v>1</v>
      </c>
      <c r="M3">
        <f>C13+G3</f>
        <v>20</v>
      </c>
      <c r="N3">
        <v>20</v>
      </c>
      <c r="O3" t="s">
        <v>64</v>
      </c>
    </row>
    <row r="4" spans="1:15">
      <c r="B4" t="s">
        <v>7</v>
      </c>
      <c r="C4">
        <v>6</v>
      </c>
      <c r="D4">
        <v>9.16</v>
      </c>
      <c r="F4" t="s">
        <v>7</v>
      </c>
      <c r="G4">
        <v>14</v>
      </c>
      <c r="H4" t="s">
        <v>58</v>
      </c>
      <c r="L4" t="s">
        <v>32</v>
      </c>
    </row>
    <row r="5" spans="1:15">
      <c r="A5" t="s">
        <v>44</v>
      </c>
      <c r="B5" t="s">
        <v>4</v>
      </c>
      <c r="C5">
        <v>28</v>
      </c>
      <c r="D5">
        <v>3.5</v>
      </c>
      <c r="F5" t="s">
        <v>14</v>
      </c>
      <c r="G5">
        <v>23</v>
      </c>
      <c r="H5">
        <v>11.13</v>
      </c>
      <c r="I5">
        <f>C5+G5</f>
        <v>51</v>
      </c>
      <c r="J5" t="s">
        <v>44</v>
      </c>
      <c r="L5" t="s">
        <v>4</v>
      </c>
      <c r="M5">
        <f>C3+C5+C9+C12+G9</f>
        <v>114</v>
      </c>
      <c r="N5">
        <v>114</v>
      </c>
      <c r="O5" t="s">
        <v>64</v>
      </c>
    </row>
    <row r="6" spans="1:15">
      <c r="A6" t="s">
        <v>43</v>
      </c>
      <c r="B6" t="s">
        <v>2</v>
      </c>
      <c r="C6">
        <v>9</v>
      </c>
      <c r="D6" t="s">
        <v>46</v>
      </c>
      <c r="F6" t="s">
        <v>14</v>
      </c>
      <c r="G6">
        <v>26</v>
      </c>
      <c r="H6">
        <v>11.13</v>
      </c>
      <c r="I6">
        <f>C6+C7+G6</f>
        <v>44</v>
      </c>
      <c r="J6" t="s">
        <v>43</v>
      </c>
      <c r="L6" t="s">
        <v>14</v>
      </c>
      <c r="M6">
        <f>C7+C8+C10+G12+G6+G5+G14</f>
        <v>118</v>
      </c>
      <c r="N6">
        <v>118</v>
      </c>
      <c r="O6" t="s">
        <v>64</v>
      </c>
    </row>
    <row r="7" spans="1:15">
      <c r="B7" t="s">
        <v>14</v>
      </c>
      <c r="C7">
        <v>9</v>
      </c>
      <c r="D7">
        <v>11</v>
      </c>
      <c r="L7" t="s">
        <v>7</v>
      </c>
      <c r="M7">
        <f>C4+G4+C11+C14+G13+G10</f>
        <v>89</v>
      </c>
      <c r="N7">
        <v>89</v>
      </c>
      <c r="O7" t="s">
        <v>64</v>
      </c>
    </row>
    <row r="8" spans="1:15">
      <c r="A8" t="s">
        <v>42</v>
      </c>
      <c r="B8" t="s">
        <v>14</v>
      </c>
      <c r="C8">
        <v>9</v>
      </c>
      <c r="D8">
        <v>11</v>
      </c>
      <c r="F8" t="s">
        <v>2</v>
      </c>
      <c r="G8">
        <v>16</v>
      </c>
      <c r="H8" t="s">
        <v>50</v>
      </c>
      <c r="I8">
        <f>C8+C9+G8+G9</f>
        <v>54</v>
      </c>
      <c r="J8" t="s">
        <v>42</v>
      </c>
    </row>
    <row r="9" spans="1:15">
      <c r="B9" t="s">
        <v>4</v>
      </c>
      <c r="C9">
        <v>14</v>
      </c>
      <c r="D9">
        <v>8</v>
      </c>
      <c r="F9" t="s">
        <v>4</v>
      </c>
      <c r="G9">
        <v>15</v>
      </c>
      <c r="H9">
        <v>15</v>
      </c>
    </row>
    <row r="10" spans="1:15">
      <c r="A10" t="s">
        <v>41</v>
      </c>
      <c r="B10" t="s">
        <v>14</v>
      </c>
      <c r="C10">
        <v>22</v>
      </c>
      <c r="D10">
        <v>11</v>
      </c>
      <c r="F10" t="s">
        <v>7</v>
      </c>
      <c r="G10">
        <v>11</v>
      </c>
      <c r="H10" t="s">
        <v>51</v>
      </c>
      <c r="I10">
        <f>C10+C11+G10</f>
        <v>48</v>
      </c>
      <c r="J10" t="s">
        <v>41</v>
      </c>
    </row>
    <row r="11" spans="1:15">
      <c r="B11" t="s">
        <v>7</v>
      </c>
      <c r="C11">
        <v>15</v>
      </c>
      <c r="D11">
        <v>4.5999999999999996</v>
      </c>
    </row>
    <row r="12" spans="1:15">
      <c r="A12" t="s">
        <v>40</v>
      </c>
      <c r="B12" t="s">
        <v>4</v>
      </c>
      <c r="C12">
        <v>31</v>
      </c>
      <c r="D12">
        <v>3.5</v>
      </c>
      <c r="F12" t="s">
        <v>14</v>
      </c>
      <c r="G12">
        <v>22</v>
      </c>
      <c r="H12">
        <v>11.13</v>
      </c>
      <c r="I12">
        <f>C12+G12</f>
        <v>53</v>
      </c>
      <c r="J12" t="s">
        <v>40</v>
      </c>
    </row>
    <row r="13" spans="1:15">
      <c r="A13" t="s">
        <v>39</v>
      </c>
      <c r="B13" t="s">
        <v>1</v>
      </c>
      <c r="C13">
        <v>9</v>
      </c>
      <c r="D13">
        <v>1</v>
      </c>
      <c r="F13" t="s">
        <v>7</v>
      </c>
      <c r="G13">
        <v>23</v>
      </c>
      <c r="H13">
        <v>12.13</v>
      </c>
      <c r="I13">
        <f>C13+C14+G13+G14</f>
        <v>59</v>
      </c>
      <c r="J13" t="s">
        <v>39</v>
      </c>
    </row>
    <row r="14" spans="1:15">
      <c r="B14" t="s">
        <v>7</v>
      </c>
      <c r="C14">
        <v>20</v>
      </c>
      <c r="D14" t="s">
        <v>53</v>
      </c>
      <c r="F14" s="4" t="s">
        <v>14</v>
      </c>
      <c r="G14" s="4">
        <v>7</v>
      </c>
      <c r="H14" s="4">
        <v>11.13</v>
      </c>
    </row>
    <row r="16" spans="1:15">
      <c r="C16">
        <f>SUM(C3:C15)</f>
        <v>198</v>
      </c>
      <c r="G16">
        <f>SUM(G3:G15)</f>
        <v>168</v>
      </c>
    </row>
    <row r="17" spans="1:10">
      <c r="C17">
        <f>C16+G16</f>
        <v>366</v>
      </c>
      <c r="I17" t="s">
        <v>59</v>
      </c>
      <c r="J17" t="s">
        <v>60</v>
      </c>
    </row>
    <row r="18" spans="1:10">
      <c r="A18" t="s">
        <v>54</v>
      </c>
    </row>
    <row r="21" spans="1:10">
      <c r="A21" t="s">
        <v>49</v>
      </c>
      <c r="B21" t="s">
        <v>48</v>
      </c>
      <c r="C21" t="s">
        <v>55</v>
      </c>
      <c r="D21" t="s">
        <v>56</v>
      </c>
      <c r="F21" t="s">
        <v>48</v>
      </c>
      <c r="G21" t="s">
        <v>55</v>
      </c>
      <c r="H21" t="s">
        <v>56</v>
      </c>
    </row>
    <row r="22" spans="1:10">
      <c r="A22" t="s">
        <v>45</v>
      </c>
      <c r="B22" t="s">
        <v>4</v>
      </c>
      <c r="C22">
        <v>26</v>
      </c>
      <c r="D22">
        <v>3.5</v>
      </c>
      <c r="F22" t="s">
        <v>1</v>
      </c>
      <c r="G22">
        <v>11</v>
      </c>
      <c r="H22">
        <v>15.17</v>
      </c>
      <c r="I22">
        <v>60</v>
      </c>
    </row>
    <row r="23" spans="1:10">
      <c r="B23" t="s">
        <v>7</v>
      </c>
      <c r="C23">
        <v>8</v>
      </c>
      <c r="D23">
        <v>9.16</v>
      </c>
      <c r="F23" t="s">
        <v>7</v>
      </c>
      <c r="G23">
        <v>15</v>
      </c>
      <c r="H23">
        <v>12.13</v>
      </c>
    </row>
    <row r="24" spans="1:10">
      <c r="A24" t="s">
        <v>44</v>
      </c>
      <c r="B24" t="s">
        <v>4</v>
      </c>
      <c r="C24">
        <v>31</v>
      </c>
      <c r="D24">
        <v>3.5</v>
      </c>
      <c r="F24" t="s">
        <v>14</v>
      </c>
      <c r="G24">
        <v>17</v>
      </c>
      <c r="H24">
        <v>11.13</v>
      </c>
      <c r="I24">
        <v>48</v>
      </c>
    </row>
    <row r="25" spans="1:10">
      <c r="A25" t="s">
        <v>43</v>
      </c>
      <c r="B25" t="s">
        <v>2</v>
      </c>
      <c r="C25">
        <v>11</v>
      </c>
      <c r="D25" t="s">
        <v>46</v>
      </c>
      <c r="F25" t="s">
        <v>14</v>
      </c>
      <c r="G25">
        <v>31</v>
      </c>
      <c r="H25">
        <v>11.13</v>
      </c>
      <c r="I25">
        <v>49</v>
      </c>
    </row>
    <row r="26" spans="1:10">
      <c r="B26" t="s">
        <v>14</v>
      </c>
      <c r="C26">
        <v>5</v>
      </c>
      <c r="D26">
        <v>11</v>
      </c>
    </row>
    <row r="27" spans="1:10">
      <c r="A27" t="s">
        <v>42</v>
      </c>
      <c r="B27" t="s">
        <v>14</v>
      </c>
      <c r="C27">
        <v>10</v>
      </c>
      <c r="D27">
        <v>11</v>
      </c>
      <c r="F27" t="s">
        <v>2</v>
      </c>
      <c r="G27">
        <v>16</v>
      </c>
      <c r="H27" t="s">
        <v>50</v>
      </c>
      <c r="I27">
        <v>53</v>
      </c>
    </row>
    <row r="28" spans="1:10">
      <c r="B28" t="s">
        <v>4</v>
      </c>
      <c r="C28">
        <v>14</v>
      </c>
      <c r="D28">
        <v>8</v>
      </c>
      <c r="F28" t="s">
        <v>4</v>
      </c>
      <c r="G28">
        <v>15</v>
      </c>
      <c r="H28">
        <v>15</v>
      </c>
    </row>
    <row r="29" spans="1:10">
      <c r="A29" t="s">
        <v>41</v>
      </c>
      <c r="B29" t="s">
        <v>14</v>
      </c>
      <c r="C29">
        <v>20</v>
      </c>
      <c r="D29">
        <v>11</v>
      </c>
      <c r="F29" t="s">
        <v>7</v>
      </c>
      <c r="G29">
        <v>15</v>
      </c>
      <c r="H29" t="s">
        <v>51</v>
      </c>
      <c r="I29">
        <v>47</v>
      </c>
    </row>
    <row r="30" spans="1:10">
      <c r="B30" t="s">
        <v>7</v>
      </c>
      <c r="C30">
        <v>12</v>
      </c>
      <c r="D30">
        <v>4.5999999999999996</v>
      </c>
    </row>
    <row r="31" spans="1:10">
      <c r="A31" t="s">
        <v>40</v>
      </c>
      <c r="B31" t="s">
        <v>4</v>
      </c>
      <c r="C31">
        <v>31</v>
      </c>
      <c r="D31">
        <v>3.5</v>
      </c>
      <c r="F31" t="s">
        <v>14</v>
      </c>
      <c r="G31">
        <v>18</v>
      </c>
      <c r="H31">
        <v>11.13</v>
      </c>
      <c r="I31">
        <v>49</v>
      </c>
    </row>
    <row r="32" spans="1:10">
      <c r="A32" t="s">
        <v>39</v>
      </c>
      <c r="B32" t="s">
        <v>1</v>
      </c>
      <c r="C32">
        <v>9</v>
      </c>
      <c r="D32">
        <v>1</v>
      </c>
      <c r="F32" t="s">
        <v>7</v>
      </c>
      <c r="G32">
        <v>23</v>
      </c>
      <c r="H32">
        <v>12.13</v>
      </c>
      <c r="I32">
        <v>60</v>
      </c>
    </row>
    <row r="33" spans="1:15">
      <c r="B33" t="s">
        <v>7</v>
      </c>
      <c r="C33">
        <v>28</v>
      </c>
      <c r="D33">
        <v>4.5999999999999996</v>
      </c>
      <c r="F33" t="s">
        <v>14</v>
      </c>
      <c r="G33">
        <v>0</v>
      </c>
    </row>
    <row r="36" spans="1:15">
      <c r="A36" t="s">
        <v>57</v>
      </c>
    </row>
    <row r="38" spans="1:15">
      <c r="A38" t="s">
        <v>49</v>
      </c>
      <c r="B38" t="s">
        <v>48</v>
      </c>
      <c r="C38" t="s">
        <v>55</v>
      </c>
      <c r="D38" t="s">
        <v>56</v>
      </c>
      <c r="F38" t="s">
        <v>48</v>
      </c>
      <c r="G38" t="s">
        <v>55</v>
      </c>
      <c r="H38" t="s">
        <v>56</v>
      </c>
      <c r="I38" t="s">
        <v>52</v>
      </c>
      <c r="M38" t="s">
        <v>65</v>
      </c>
      <c r="N38" t="s">
        <v>74</v>
      </c>
      <c r="O38" t="s">
        <v>73</v>
      </c>
    </row>
    <row r="39" spans="1:15">
      <c r="A39" t="s">
        <v>45</v>
      </c>
      <c r="B39" t="s">
        <v>4</v>
      </c>
      <c r="C39">
        <f>C22-C3</f>
        <v>0</v>
      </c>
      <c r="D39">
        <v>3.5</v>
      </c>
      <c r="F39" t="s">
        <v>1</v>
      </c>
      <c r="G39">
        <f>G22-G3</f>
        <v>0</v>
      </c>
      <c r="H39">
        <v>15.17</v>
      </c>
      <c r="I39">
        <f>I22-I3</f>
        <v>3</v>
      </c>
      <c r="K39">
        <v>0</v>
      </c>
      <c r="M39" t="s">
        <v>66</v>
      </c>
      <c r="N39">
        <v>103</v>
      </c>
      <c r="O39">
        <f>N39-I39</f>
        <v>100</v>
      </c>
    </row>
    <row r="40" spans="1:15">
      <c r="B40" t="s">
        <v>7</v>
      </c>
      <c r="C40">
        <f>C23-C4</f>
        <v>2</v>
      </c>
      <c r="D40">
        <v>9.16</v>
      </c>
      <c r="F40" t="s">
        <v>7</v>
      </c>
      <c r="G40">
        <f t="shared" ref="G40:G49" si="0">G23-G4</f>
        <v>1</v>
      </c>
      <c r="H40">
        <v>12.13</v>
      </c>
      <c r="K40">
        <v>1</v>
      </c>
      <c r="M40" t="s">
        <v>67</v>
      </c>
      <c r="N40">
        <v>100</v>
      </c>
      <c r="O40">
        <f>N40-I41</f>
        <v>103</v>
      </c>
    </row>
    <row r="41" spans="1:15">
      <c r="A41" t="s">
        <v>44</v>
      </c>
      <c r="B41" t="s">
        <v>4</v>
      </c>
      <c r="C41">
        <f t="shared" ref="C41:C50" si="1">C24-C5</f>
        <v>3</v>
      </c>
      <c r="D41">
        <v>3.5</v>
      </c>
      <c r="F41" t="s">
        <v>14</v>
      </c>
      <c r="G41">
        <f t="shared" si="0"/>
        <v>-6</v>
      </c>
      <c r="H41">
        <v>11.13</v>
      </c>
      <c r="I41">
        <f t="shared" ref="I40:I50" si="2">I24-I5</f>
        <v>-3</v>
      </c>
      <c r="K41">
        <v>-6</v>
      </c>
      <c r="M41" t="s">
        <v>68</v>
      </c>
      <c r="N41">
        <v>102</v>
      </c>
      <c r="O41">
        <f>N41-I42</f>
        <v>97</v>
      </c>
    </row>
    <row r="42" spans="1:15">
      <c r="A42" t="s">
        <v>43</v>
      </c>
      <c r="B42" t="s">
        <v>2</v>
      </c>
      <c r="C42">
        <f t="shared" si="1"/>
        <v>2</v>
      </c>
      <c r="D42" t="s">
        <v>46</v>
      </c>
      <c r="F42" t="s">
        <v>14</v>
      </c>
      <c r="G42">
        <f t="shared" si="0"/>
        <v>5</v>
      </c>
      <c r="H42">
        <v>11.13</v>
      </c>
      <c r="I42">
        <f t="shared" si="2"/>
        <v>5</v>
      </c>
      <c r="K42">
        <v>5</v>
      </c>
      <c r="M42" t="s">
        <v>69</v>
      </c>
      <c r="N42">
        <v>100</v>
      </c>
      <c r="O42">
        <f>N42-I44</f>
        <v>101</v>
      </c>
    </row>
    <row r="43" spans="1:15">
      <c r="B43" t="s">
        <v>14</v>
      </c>
      <c r="C43">
        <f t="shared" si="1"/>
        <v>-4</v>
      </c>
      <c r="D43">
        <v>11</v>
      </c>
      <c r="M43" t="s">
        <v>70</v>
      </c>
      <c r="N43">
        <v>103</v>
      </c>
      <c r="O43">
        <f>N43-I46</f>
        <v>104</v>
      </c>
    </row>
    <row r="44" spans="1:15">
      <c r="A44" t="s">
        <v>42</v>
      </c>
      <c r="B44" t="s">
        <v>14</v>
      </c>
      <c r="C44">
        <f t="shared" si="1"/>
        <v>1</v>
      </c>
      <c r="D44">
        <v>11</v>
      </c>
      <c r="F44" t="s">
        <v>2</v>
      </c>
      <c r="G44">
        <f t="shared" si="0"/>
        <v>0</v>
      </c>
      <c r="H44" t="s">
        <v>50</v>
      </c>
      <c r="I44">
        <f t="shared" si="2"/>
        <v>-1</v>
      </c>
      <c r="K44">
        <v>0</v>
      </c>
      <c r="M44" t="s">
        <v>71</v>
      </c>
      <c r="N44">
        <v>98</v>
      </c>
      <c r="O44">
        <f>N44-I48</f>
        <v>102</v>
      </c>
    </row>
    <row r="45" spans="1:15">
      <c r="B45" t="s">
        <v>4</v>
      </c>
      <c r="C45">
        <f t="shared" si="1"/>
        <v>0</v>
      </c>
      <c r="D45">
        <v>8</v>
      </c>
      <c r="F45" t="s">
        <v>4</v>
      </c>
      <c r="G45">
        <f t="shared" si="0"/>
        <v>0</v>
      </c>
      <c r="H45">
        <v>15</v>
      </c>
      <c r="K45">
        <v>0</v>
      </c>
      <c r="M45" t="s">
        <v>72</v>
      </c>
      <c r="N45">
        <v>104</v>
      </c>
      <c r="O45">
        <f>N45-I49</f>
        <v>103</v>
      </c>
    </row>
    <row r="46" spans="1:15">
      <c r="A46" t="s">
        <v>41</v>
      </c>
      <c r="B46" t="s">
        <v>14</v>
      </c>
      <c r="C46">
        <f t="shared" si="1"/>
        <v>-2</v>
      </c>
      <c r="D46">
        <v>11</v>
      </c>
      <c r="F46" t="s">
        <v>7</v>
      </c>
      <c r="G46">
        <f t="shared" si="0"/>
        <v>4</v>
      </c>
      <c r="H46" t="s">
        <v>51</v>
      </c>
      <c r="I46">
        <f t="shared" si="2"/>
        <v>-1</v>
      </c>
      <c r="K46">
        <v>4</v>
      </c>
    </row>
    <row r="47" spans="1:15">
      <c r="B47" t="s">
        <v>7</v>
      </c>
      <c r="C47">
        <f t="shared" si="1"/>
        <v>-3</v>
      </c>
      <c r="D47">
        <v>4.5999999999999996</v>
      </c>
      <c r="G47">
        <f t="shared" si="0"/>
        <v>0</v>
      </c>
      <c r="K47">
        <v>0</v>
      </c>
    </row>
    <row r="48" spans="1:15">
      <c r="A48" t="s">
        <v>40</v>
      </c>
      <c r="B48" t="s">
        <v>4</v>
      </c>
      <c r="C48">
        <f t="shared" si="1"/>
        <v>0</v>
      </c>
      <c r="D48">
        <v>3.5</v>
      </c>
      <c r="F48" t="s">
        <v>14</v>
      </c>
      <c r="G48">
        <f t="shared" si="0"/>
        <v>-4</v>
      </c>
      <c r="H48">
        <v>11.13</v>
      </c>
      <c r="I48">
        <f t="shared" si="2"/>
        <v>-4</v>
      </c>
      <c r="K48">
        <v>-4</v>
      </c>
    </row>
    <row r="49" spans="1:11">
      <c r="A49" t="s">
        <v>39</v>
      </c>
      <c r="B49" t="s">
        <v>1</v>
      </c>
      <c r="C49">
        <f t="shared" si="1"/>
        <v>0</v>
      </c>
      <c r="D49">
        <v>1</v>
      </c>
      <c r="F49" t="s">
        <v>7</v>
      </c>
      <c r="G49">
        <f t="shared" si="0"/>
        <v>0</v>
      </c>
      <c r="H49">
        <v>12.13</v>
      </c>
      <c r="I49">
        <f t="shared" si="2"/>
        <v>1</v>
      </c>
      <c r="K49">
        <v>0</v>
      </c>
    </row>
    <row r="50" spans="1:11">
      <c r="B50" t="s">
        <v>7</v>
      </c>
      <c r="C50">
        <f t="shared" si="1"/>
        <v>8</v>
      </c>
      <c r="D50">
        <v>4.5999999999999996</v>
      </c>
      <c r="F50" t="s">
        <v>14</v>
      </c>
      <c r="G50">
        <f>G33-G14</f>
        <v>-7</v>
      </c>
      <c r="J50" s="3"/>
      <c r="K50">
        <f>-7</f>
        <v>-7</v>
      </c>
    </row>
    <row r="53" spans="1:11">
      <c r="A53" t="s">
        <v>78</v>
      </c>
      <c r="J53" s="3"/>
    </row>
    <row r="54" spans="1:11">
      <c r="J54" s="3"/>
    </row>
    <row r="55" spans="1:11">
      <c r="A55" t="s">
        <v>76</v>
      </c>
      <c r="B55" t="s">
        <v>1</v>
      </c>
      <c r="J55" s="3"/>
    </row>
    <row r="56" spans="1:11">
      <c r="A56" t="s">
        <v>66</v>
      </c>
      <c r="B56">
        <f>G3</f>
        <v>11</v>
      </c>
      <c r="J56" s="3"/>
    </row>
    <row r="57" spans="1:11">
      <c r="A57" t="s">
        <v>67</v>
      </c>
      <c r="J57" s="3"/>
    </row>
    <row r="58" spans="1:11">
      <c r="A58" t="s">
        <v>68</v>
      </c>
      <c r="J58" s="3"/>
    </row>
    <row r="59" spans="1:11">
      <c r="A59" t="s">
        <v>69</v>
      </c>
      <c r="J59" s="3"/>
    </row>
    <row r="60" spans="1:11">
      <c r="A60" t="s">
        <v>70</v>
      </c>
      <c r="J60" s="3"/>
    </row>
    <row r="61" spans="1:11">
      <c r="A61" t="s">
        <v>71</v>
      </c>
      <c r="J61" s="3"/>
    </row>
    <row r="62" spans="1:11">
      <c r="A62" t="s">
        <v>72</v>
      </c>
      <c r="B62">
        <f>C13</f>
        <v>9</v>
      </c>
      <c r="J62" s="3"/>
    </row>
    <row r="63" spans="1:11">
      <c r="J63" s="3"/>
    </row>
    <row r="64" spans="1:11">
      <c r="J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0" workbookViewId="0">
      <selection activeCell="D50" sqref="D50"/>
    </sheetView>
  </sheetViews>
  <sheetFormatPr defaultRowHeight="15"/>
  <cols>
    <col min="1" max="1" width="27.28515625" bestFit="1" customWidth="1"/>
    <col min="2" max="2" width="15.140625" bestFit="1" customWidth="1"/>
    <col min="3" max="3" width="8.140625" bestFit="1" customWidth="1"/>
    <col min="4" max="4" width="17.5703125" bestFit="1" customWidth="1"/>
    <col min="5" max="5" width="15.140625" bestFit="1" customWidth="1"/>
    <col min="6" max="6" width="12.85546875" bestFit="1" customWidth="1"/>
    <col min="7" max="7" width="11.5703125" bestFit="1" customWidth="1"/>
  </cols>
  <sheetData>
    <row r="1" spans="1:8">
      <c r="A1" t="s">
        <v>75</v>
      </c>
      <c r="D1" t="s">
        <v>77</v>
      </c>
    </row>
    <row r="3" spans="1:8">
      <c r="A3" t="s">
        <v>76</v>
      </c>
      <c r="B3" t="s">
        <v>1</v>
      </c>
      <c r="C3" t="s">
        <v>32</v>
      </c>
      <c r="D3" t="s">
        <v>14</v>
      </c>
      <c r="E3" t="s">
        <v>4</v>
      </c>
      <c r="F3" t="s">
        <v>2</v>
      </c>
      <c r="G3" t="s">
        <v>7</v>
      </c>
      <c r="H3" t="s">
        <v>19</v>
      </c>
    </row>
    <row r="4" spans="1:8">
      <c r="A4" t="s">
        <v>66</v>
      </c>
      <c r="B4">
        <v>11</v>
      </c>
      <c r="C4">
        <v>8</v>
      </c>
      <c r="D4">
        <v>13</v>
      </c>
      <c r="E4">
        <v>36</v>
      </c>
      <c r="F4">
        <v>0</v>
      </c>
      <c r="G4">
        <f>35-3</f>
        <v>32</v>
      </c>
      <c r="H4">
        <f>SUM(B4:G4)</f>
        <v>100</v>
      </c>
    </row>
    <row r="5" spans="1:8">
      <c r="A5" t="s">
        <v>67</v>
      </c>
      <c r="B5">
        <v>15</v>
      </c>
      <c r="C5">
        <v>0</v>
      </c>
      <c r="D5">
        <f>17-F19</f>
        <v>23</v>
      </c>
      <c r="E5">
        <f>58-C19</f>
        <v>55</v>
      </c>
      <c r="F5">
        <v>10</v>
      </c>
      <c r="G5">
        <v>0</v>
      </c>
      <c r="H5">
        <f t="shared" ref="H5:H10" si="0">SUM(B5:G5)</f>
        <v>103</v>
      </c>
    </row>
    <row r="6" spans="1:8">
      <c r="A6" t="s">
        <v>68</v>
      </c>
      <c r="B6">
        <v>7</v>
      </c>
      <c r="C6">
        <v>0</v>
      </c>
      <c r="D6">
        <f>38-C21-F20</f>
        <v>37</v>
      </c>
      <c r="E6">
        <v>32</v>
      </c>
      <c r="F6">
        <f>11-C20</f>
        <v>9</v>
      </c>
      <c r="G6">
        <v>14</v>
      </c>
      <c r="H6">
        <f t="shared" si="0"/>
        <v>99</v>
      </c>
    </row>
    <row r="7" spans="1:8">
      <c r="A7" t="s">
        <v>69</v>
      </c>
      <c r="B7">
        <v>0</v>
      </c>
      <c r="C7">
        <v>0</v>
      </c>
      <c r="D7">
        <f>8-C22</f>
        <v>7</v>
      </c>
      <c r="E7">
        <v>51</v>
      </c>
      <c r="F7">
        <v>25</v>
      </c>
      <c r="G7">
        <v>16</v>
      </c>
      <c r="H7">
        <f t="shared" si="0"/>
        <v>99</v>
      </c>
    </row>
    <row r="8" spans="1:8">
      <c r="A8" t="s">
        <v>70</v>
      </c>
      <c r="B8">
        <v>8</v>
      </c>
      <c r="C8">
        <v>12</v>
      </c>
      <c r="D8">
        <f>20-C24</f>
        <v>22</v>
      </c>
      <c r="E8">
        <v>8</v>
      </c>
      <c r="F8">
        <f>17-C24</f>
        <v>19</v>
      </c>
      <c r="G8">
        <f>-C25-F24+38</f>
        <v>37</v>
      </c>
      <c r="H8">
        <f t="shared" si="0"/>
        <v>106</v>
      </c>
    </row>
    <row r="9" spans="1:8">
      <c r="A9" t="s">
        <v>71</v>
      </c>
      <c r="B9">
        <v>4</v>
      </c>
      <c r="C9">
        <v>10</v>
      </c>
      <c r="D9">
        <v>18</v>
      </c>
      <c r="E9">
        <v>31</v>
      </c>
      <c r="F9">
        <v>4</v>
      </c>
      <c r="G9">
        <f>31-C25-F24</f>
        <v>30</v>
      </c>
      <c r="H9">
        <f t="shared" si="0"/>
        <v>97</v>
      </c>
    </row>
    <row r="10" spans="1:8">
      <c r="A10" t="s">
        <v>72</v>
      </c>
      <c r="B10">
        <v>9</v>
      </c>
      <c r="C10">
        <v>0</v>
      </c>
      <c r="D10">
        <v>13</v>
      </c>
      <c r="E10">
        <v>14</v>
      </c>
      <c r="F10">
        <v>0</v>
      </c>
      <c r="G10">
        <v>68</v>
      </c>
      <c r="H10">
        <f t="shared" si="0"/>
        <v>104</v>
      </c>
    </row>
    <row r="12" spans="1:8">
      <c r="A12" t="s">
        <v>35</v>
      </c>
      <c r="B12">
        <v>54</v>
      </c>
      <c r="C12">
        <v>30</v>
      </c>
      <c r="D12">
        <v>127</v>
      </c>
      <c r="E12">
        <v>230</v>
      </c>
      <c r="F12">
        <v>67</v>
      </c>
      <c r="G12">
        <v>202</v>
      </c>
      <c r="H12">
        <v>710</v>
      </c>
    </row>
    <row r="17" spans="1:9">
      <c r="A17" t="s">
        <v>45</v>
      </c>
      <c r="B17" t="s">
        <v>4</v>
      </c>
      <c r="C17">
        <v>0</v>
      </c>
      <c r="E17" t="s">
        <v>1</v>
      </c>
      <c r="F17">
        <v>0</v>
      </c>
    </row>
    <row r="18" spans="1:9">
      <c r="B18" t="s">
        <v>7</v>
      </c>
      <c r="C18">
        <v>2</v>
      </c>
      <c r="E18" t="s">
        <v>7</v>
      </c>
      <c r="F18">
        <v>1</v>
      </c>
    </row>
    <row r="19" spans="1:9">
      <c r="A19" t="s">
        <v>44</v>
      </c>
      <c r="B19" t="s">
        <v>4</v>
      </c>
      <c r="C19">
        <v>3</v>
      </c>
      <c r="E19" t="s">
        <v>14</v>
      </c>
      <c r="F19">
        <v>-6</v>
      </c>
      <c r="I19" t="s">
        <v>90</v>
      </c>
    </row>
    <row r="20" spans="1:9">
      <c r="A20" t="s">
        <v>43</v>
      </c>
      <c r="B20" t="s">
        <v>2</v>
      </c>
      <c r="C20">
        <v>2</v>
      </c>
      <c r="E20" t="s">
        <v>14</v>
      </c>
      <c r="F20">
        <v>5</v>
      </c>
      <c r="I20" t="s">
        <v>91</v>
      </c>
    </row>
    <row r="21" spans="1:9">
      <c r="B21" t="s">
        <v>14</v>
      </c>
      <c r="C21">
        <v>-4</v>
      </c>
    </row>
    <row r="22" spans="1:9">
      <c r="A22" t="s">
        <v>42</v>
      </c>
      <c r="B22" t="s">
        <v>14</v>
      </c>
      <c r="C22">
        <v>1</v>
      </c>
      <c r="E22" t="s">
        <v>2</v>
      </c>
      <c r="F22">
        <v>0</v>
      </c>
    </row>
    <row r="23" spans="1:9">
      <c r="B23" t="s">
        <v>4</v>
      </c>
      <c r="C23">
        <v>0</v>
      </c>
      <c r="E23" t="s">
        <v>4</v>
      </c>
      <c r="F23">
        <v>0</v>
      </c>
    </row>
    <row r="24" spans="1:9">
      <c r="A24" t="s">
        <v>41</v>
      </c>
      <c r="B24" t="s">
        <v>14</v>
      </c>
      <c r="C24">
        <v>-2</v>
      </c>
      <c r="E24" t="s">
        <v>7</v>
      </c>
      <c r="F24">
        <v>4</v>
      </c>
    </row>
    <row r="25" spans="1:9">
      <c r="B25" t="s">
        <v>7</v>
      </c>
      <c r="C25">
        <v>-3</v>
      </c>
      <c r="F25">
        <v>0</v>
      </c>
    </row>
    <row r="26" spans="1:9">
      <c r="A26" t="s">
        <v>40</v>
      </c>
      <c r="B26" t="s">
        <v>4</v>
      </c>
      <c r="C26">
        <v>0</v>
      </c>
      <c r="E26" t="s">
        <v>14</v>
      </c>
      <c r="F26">
        <v>-4</v>
      </c>
    </row>
    <row r="27" spans="1:9">
      <c r="A27" t="s">
        <v>39</v>
      </c>
      <c r="B27" t="s">
        <v>1</v>
      </c>
      <c r="C27">
        <v>0</v>
      </c>
      <c r="E27" t="s">
        <v>7</v>
      </c>
      <c r="F27">
        <v>0</v>
      </c>
    </row>
    <row r="28" spans="1:9">
      <c r="B28" t="s">
        <v>7</v>
      </c>
      <c r="C28">
        <v>8</v>
      </c>
      <c r="E28" t="s">
        <v>14</v>
      </c>
      <c r="F28">
        <v>-7</v>
      </c>
      <c r="G28" t="s">
        <v>76</v>
      </c>
    </row>
    <row r="29" spans="1:9">
      <c r="G29" t="s">
        <v>66</v>
      </c>
    </row>
    <row r="31" spans="1:9">
      <c r="A31" t="s">
        <v>76</v>
      </c>
      <c r="B31" t="s">
        <v>1</v>
      </c>
      <c r="C31" t="s">
        <v>32</v>
      </c>
      <c r="D31" t="s">
        <v>14</v>
      </c>
      <c r="E31" t="s">
        <v>4</v>
      </c>
      <c r="F31" t="s">
        <v>2</v>
      </c>
      <c r="G31" t="s">
        <v>7</v>
      </c>
      <c r="H31" t="s">
        <v>19</v>
      </c>
    </row>
    <row r="32" spans="1:9">
      <c r="A32" t="s">
        <v>66</v>
      </c>
      <c r="B32">
        <f>B4</f>
        <v>11</v>
      </c>
      <c r="C32">
        <f>C4</f>
        <v>8</v>
      </c>
      <c r="D32">
        <f>D4</f>
        <v>13</v>
      </c>
      <c r="E32">
        <f t="shared" ref="D32:G32" si="1">E4</f>
        <v>36</v>
      </c>
      <c r="F32">
        <f t="shared" si="1"/>
        <v>0</v>
      </c>
      <c r="G32">
        <f t="shared" si="1"/>
        <v>32</v>
      </c>
      <c r="H32">
        <f>SUM(B32:G32)</f>
        <v>100</v>
      </c>
    </row>
    <row r="33" spans="1:8">
      <c r="A33" t="s">
        <v>67</v>
      </c>
      <c r="B33">
        <f t="shared" ref="B33:G39" si="2">B5</f>
        <v>15</v>
      </c>
      <c r="C33">
        <f t="shared" si="2"/>
        <v>0</v>
      </c>
      <c r="D33">
        <v>25</v>
      </c>
      <c r="E33">
        <f>E5-C19</f>
        <v>52</v>
      </c>
      <c r="F33">
        <f t="shared" si="2"/>
        <v>10</v>
      </c>
      <c r="G33">
        <f t="shared" si="2"/>
        <v>0</v>
      </c>
      <c r="H33">
        <f t="shared" ref="H33:H41" si="3">SUM(B33:G33)</f>
        <v>102</v>
      </c>
    </row>
    <row r="34" spans="1:8">
      <c r="A34" t="s">
        <v>68</v>
      </c>
      <c r="B34">
        <f t="shared" si="2"/>
        <v>7</v>
      </c>
      <c r="C34">
        <f t="shared" si="2"/>
        <v>0</v>
      </c>
      <c r="D34">
        <f>D6-C21-F20</f>
        <v>36</v>
      </c>
      <c r="E34">
        <f t="shared" si="2"/>
        <v>32</v>
      </c>
      <c r="F34">
        <f t="shared" si="2"/>
        <v>9</v>
      </c>
      <c r="G34">
        <f t="shared" si="2"/>
        <v>14</v>
      </c>
      <c r="H34">
        <f t="shared" si="3"/>
        <v>98</v>
      </c>
    </row>
    <row r="35" spans="1:8">
      <c r="A35" t="s">
        <v>69</v>
      </c>
      <c r="B35">
        <f>B7</f>
        <v>0</v>
      </c>
      <c r="C35">
        <f t="shared" si="2"/>
        <v>0</v>
      </c>
      <c r="D35">
        <v>10</v>
      </c>
      <c r="E35">
        <f t="shared" si="2"/>
        <v>51</v>
      </c>
      <c r="F35">
        <f>F7</f>
        <v>25</v>
      </c>
      <c r="G35">
        <f t="shared" si="2"/>
        <v>16</v>
      </c>
      <c r="H35">
        <f t="shared" si="3"/>
        <v>102</v>
      </c>
    </row>
    <row r="36" spans="1:8">
      <c r="A36" t="s">
        <v>70</v>
      </c>
      <c r="B36">
        <f t="shared" si="2"/>
        <v>8</v>
      </c>
      <c r="C36">
        <f t="shared" si="2"/>
        <v>12</v>
      </c>
      <c r="D36">
        <f>D8-C24</f>
        <v>24</v>
      </c>
      <c r="E36">
        <f t="shared" si="2"/>
        <v>8</v>
      </c>
      <c r="F36">
        <f t="shared" si="2"/>
        <v>19</v>
      </c>
      <c r="G36">
        <v>30</v>
      </c>
      <c r="H36">
        <f t="shared" si="3"/>
        <v>101</v>
      </c>
    </row>
    <row r="37" spans="1:8">
      <c r="A37" t="s">
        <v>71</v>
      </c>
      <c r="B37">
        <f t="shared" si="2"/>
        <v>4</v>
      </c>
      <c r="C37">
        <f t="shared" si="2"/>
        <v>10</v>
      </c>
      <c r="D37">
        <v>24</v>
      </c>
      <c r="E37">
        <f t="shared" si="2"/>
        <v>31</v>
      </c>
      <c r="F37">
        <f t="shared" si="2"/>
        <v>4</v>
      </c>
      <c r="G37">
        <f t="shared" si="2"/>
        <v>30</v>
      </c>
      <c r="H37">
        <f t="shared" si="3"/>
        <v>103</v>
      </c>
    </row>
    <row r="38" spans="1:8">
      <c r="A38" t="s">
        <v>72</v>
      </c>
      <c r="B38">
        <f t="shared" si="2"/>
        <v>9</v>
      </c>
      <c r="C38">
        <f t="shared" si="2"/>
        <v>0</v>
      </c>
      <c r="D38">
        <f>D10-F28</f>
        <v>20</v>
      </c>
      <c r="E38">
        <f t="shared" si="2"/>
        <v>14</v>
      </c>
      <c r="F38">
        <f t="shared" si="2"/>
        <v>0</v>
      </c>
      <c r="G38">
        <f>G10-C28</f>
        <v>60</v>
      </c>
      <c r="H38">
        <f t="shared" si="3"/>
        <v>103</v>
      </c>
    </row>
    <row r="39" spans="1:8">
      <c r="H39">
        <f t="shared" si="3"/>
        <v>0</v>
      </c>
    </row>
    <row r="40" spans="1:8">
      <c r="B40">
        <f>SUM(B32:B39)</f>
        <v>54</v>
      </c>
      <c r="C40">
        <f t="shared" ref="C40:H40" si="4">SUM(C32:C39)</f>
        <v>30</v>
      </c>
      <c r="D40">
        <f t="shared" si="4"/>
        <v>152</v>
      </c>
      <c r="E40">
        <f t="shared" si="4"/>
        <v>224</v>
      </c>
      <c r="F40">
        <f t="shared" si="4"/>
        <v>67</v>
      </c>
      <c r="G40">
        <f t="shared" si="4"/>
        <v>182</v>
      </c>
      <c r="H40">
        <f>SUM(H32:H39)</f>
        <v>709</v>
      </c>
    </row>
    <row r="41" spans="1:8">
      <c r="H41">
        <f t="shared" si="3"/>
        <v>0</v>
      </c>
    </row>
    <row r="43" spans="1:8">
      <c r="A43" t="s">
        <v>2</v>
      </c>
      <c r="B43">
        <v>30</v>
      </c>
      <c r="D43">
        <f>F40*B44</f>
        <v>1340</v>
      </c>
    </row>
    <row r="44" spans="1:8">
      <c r="A44" t="s">
        <v>1</v>
      </c>
      <c r="B44">
        <v>20</v>
      </c>
      <c r="D44">
        <f>B44*B40</f>
        <v>1080</v>
      </c>
      <c r="G44">
        <f>SUM(B40:G40)</f>
        <v>709</v>
      </c>
    </row>
    <row r="45" spans="1:8">
      <c r="A45" t="s">
        <v>32</v>
      </c>
      <c r="B45">
        <v>25</v>
      </c>
      <c r="D45">
        <f>B45*C40</f>
        <v>750</v>
      </c>
    </row>
    <row r="46" spans="1:8">
      <c r="A46" t="s">
        <v>4</v>
      </c>
      <c r="B46">
        <v>22</v>
      </c>
      <c r="D46">
        <f>B47*E40</f>
        <v>3360</v>
      </c>
    </row>
    <row r="47" spans="1:8">
      <c r="A47" t="s">
        <v>14</v>
      </c>
      <c r="B47">
        <v>15</v>
      </c>
      <c r="D47">
        <f>B47*D40</f>
        <v>2280</v>
      </c>
    </row>
    <row r="48" spans="1:8">
      <c r="A48" t="s">
        <v>7</v>
      </c>
      <c r="B48">
        <v>15</v>
      </c>
      <c r="D48">
        <f>B48*G40</f>
        <v>2730</v>
      </c>
    </row>
    <row r="49" spans="4:4">
      <c r="D49">
        <f>SUM(D43:D48)</f>
        <v>11540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8" sqref="G8"/>
    </sheetView>
  </sheetViews>
  <sheetFormatPr defaultRowHeight="15"/>
  <cols>
    <col min="2" max="2" width="48.42578125" bestFit="1" customWidth="1"/>
    <col min="3" max="3" width="15.140625" bestFit="1" customWidth="1"/>
  </cols>
  <sheetData>
    <row r="1" spans="1:7">
      <c r="A1" t="s">
        <v>79</v>
      </c>
      <c r="B1" t="s">
        <v>80</v>
      </c>
    </row>
    <row r="2" spans="1:7">
      <c r="A2">
        <v>2</v>
      </c>
      <c r="B2" t="s">
        <v>81</v>
      </c>
      <c r="C2" t="s">
        <v>1</v>
      </c>
      <c r="D2">
        <v>4</v>
      </c>
      <c r="F2">
        <f>SUM(D2:E2)</f>
        <v>4</v>
      </c>
    </row>
    <row r="3" spans="1:7">
      <c r="A3">
        <v>3</v>
      </c>
      <c r="B3" t="s">
        <v>82</v>
      </c>
      <c r="C3" t="s">
        <v>1</v>
      </c>
      <c r="E3">
        <v>3</v>
      </c>
      <c r="F3">
        <f t="shared" ref="F3:F13" si="0">SUM(D3:E3)</f>
        <v>3</v>
      </c>
    </row>
    <row r="4" spans="1:7">
      <c r="B4" t="s">
        <v>83</v>
      </c>
      <c r="C4" t="s">
        <v>2</v>
      </c>
      <c r="E4">
        <v>2</v>
      </c>
      <c r="F4">
        <f t="shared" si="0"/>
        <v>2</v>
      </c>
    </row>
    <row r="5" spans="1:7">
      <c r="B5" t="s">
        <v>84</v>
      </c>
      <c r="C5" t="s">
        <v>4</v>
      </c>
      <c r="D5">
        <v>16</v>
      </c>
      <c r="F5">
        <f t="shared" si="0"/>
        <v>16</v>
      </c>
    </row>
    <row r="6" spans="1:7">
      <c r="A6">
        <v>5</v>
      </c>
      <c r="B6" t="s">
        <v>89</v>
      </c>
      <c r="C6" t="s">
        <v>7</v>
      </c>
      <c r="D6">
        <v>9</v>
      </c>
      <c r="F6">
        <f t="shared" si="0"/>
        <v>9</v>
      </c>
    </row>
    <row r="7" spans="1:7">
      <c r="A7">
        <v>6</v>
      </c>
      <c r="C7" t="s">
        <v>2</v>
      </c>
      <c r="D7">
        <v>2</v>
      </c>
      <c r="F7">
        <f t="shared" si="0"/>
        <v>2</v>
      </c>
    </row>
    <row r="8" spans="1:7">
      <c r="C8" t="s">
        <v>7</v>
      </c>
      <c r="E8">
        <v>50</v>
      </c>
      <c r="F8">
        <f t="shared" si="0"/>
        <v>50</v>
      </c>
      <c r="G8">
        <v>-6</v>
      </c>
    </row>
    <row r="9" spans="1:7">
      <c r="B9" t="s">
        <v>85</v>
      </c>
      <c r="C9" t="s">
        <v>1</v>
      </c>
      <c r="E9">
        <v>12</v>
      </c>
      <c r="F9">
        <f t="shared" si="0"/>
        <v>12</v>
      </c>
    </row>
    <row r="10" spans="1:7">
      <c r="A10">
        <v>8</v>
      </c>
      <c r="B10" t="s">
        <v>86</v>
      </c>
      <c r="C10" t="s">
        <v>2</v>
      </c>
      <c r="E10">
        <v>7</v>
      </c>
      <c r="F10">
        <f t="shared" si="0"/>
        <v>7</v>
      </c>
    </row>
    <row r="11" spans="1:7">
      <c r="A11">
        <v>9</v>
      </c>
      <c r="C11" t="s">
        <v>14</v>
      </c>
      <c r="D11">
        <v>31</v>
      </c>
      <c r="F11">
        <f t="shared" si="0"/>
        <v>31</v>
      </c>
      <c r="G11">
        <v>6</v>
      </c>
    </row>
    <row r="12" spans="1:7">
      <c r="B12" t="s">
        <v>87</v>
      </c>
      <c r="C12" t="s">
        <v>7</v>
      </c>
      <c r="D12">
        <v>8</v>
      </c>
    </row>
    <row r="13" spans="1:7">
      <c r="A13">
        <v>11</v>
      </c>
      <c r="B13" t="s">
        <v>88</v>
      </c>
      <c r="C13" t="s">
        <v>2</v>
      </c>
      <c r="D13">
        <v>3</v>
      </c>
      <c r="F13">
        <f>SUM(D12:E12)</f>
        <v>8</v>
      </c>
    </row>
    <row r="14" spans="1:7">
      <c r="A14">
        <v>12</v>
      </c>
      <c r="F14">
        <f>SUM(D13:E13)</f>
        <v>3</v>
      </c>
    </row>
    <row r="15" spans="1:7">
      <c r="D15">
        <f>SUM(D2:D13)</f>
        <v>73</v>
      </c>
      <c r="E15">
        <f>SUM(E3:E11)</f>
        <v>74</v>
      </c>
      <c r="F15">
        <f>SUM(F2:F14)</f>
        <v>147</v>
      </c>
    </row>
    <row r="17" spans="1:1">
      <c r="A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dcterms:created xsi:type="dcterms:W3CDTF">2013-03-29T08:54:05Z</dcterms:created>
  <dcterms:modified xsi:type="dcterms:W3CDTF">2013-03-29T16:04:18Z</dcterms:modified>
</cp:coreProperties>
</file>