
<file path=[Content_Types].xml><?xml version="1.0" encoding="utf-8"?>
<Types xmlns="http://schemas.openxmlformats.org/package/2006/content-types"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881"/>
  </bookViews>
  <sheets>
    <sheet name="CPU" sheetId="1" r:id="rId1"/>
    <sheet name="参考回路図" sheetId="2" r:id="rId2"/>
    <sheet name="PORT" sheetId="3" r:id="rId3"/>
    <sheet name="Config" sheetId="4" r:id="rId4"/>
    <sheet name="Oscillator Control" sheetId="5" r:id="rId5"/>
    <sheet name="WAVE" sheetId="6" r:id="rId6"/>
    <sheet name="PWM" sheetId="7" r:id="rId7"/>
    <sheet name="TIMER３" sheetId="8" r:id="rId8"/>
    <sheet name="TIMER2" sheetId="9" r:id="rId9"/>
    <sheet name="TIMER1" sheetId="10" r:id="rId10"/>
    <sheet name="UART2" sheetId="11" r:id="rId11"/>
    <sheet name="SPI2" sheetId="12" r:id="rId12"/>
    <sheet name="Amp" sheetId="13" state="hidden" r:id="rId13"/>
    <sheet name="I2C" sheetId="14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3" hidden="1">Config!$A$43:$C$209</definedName>
    <definedName name="a" localSheetId="4">#REF!</definedName>
    <definedName name="a" localSheetId="9">#REF!</definedName>
    <definedName name="a" localSheetId="7">#REF!</definedName>
    <definedName name="a" localSheetId="5">#REF!</definedName>
    <definedName name="a">#REF!</definedName>
    <definedName name="aa" localSheetId="4">[1]!テーマ構成_セットT</definedName>
    <definedName name="aa" localSheetId="9">[1]!テーマ構成_セットT</definedName>
    <definedName name="aa" localSheetId="7">[1]!テーマ構成_セットT</definedName>
    <definedName name="aa" localSheetId="5">[2]!テーマ構成_セットT</definedName>
    <definedName name="aa">[1]!テーマ構成_セットT</definedName>
    <definedName name="data10" localSheetId="4">#REF!</definedName>
    <definedName name="data10" localSheetId="9">#REF!</definedName>
    <definedName name="data10" localSheetId="7">#REF!</definedName>
    <definedName name="data10">#REF!</definedName>
    <definedName name="data4" localSheetId="4">#REF!</definedName>
    <definedName name="data4" localSheetId="9">#REF!</definedName>
    <definedName name="data4" localSheetId="7">#REF!</definedName>
    <definedName name="data4">#REF!</definedName>
    <definedName name="data84">[3]発注書!$E$40</definedName>
    <definedName name="dflt2">[3]ﾕｰｻﾞｰ設定!$F$23</definedName>
    <definedName name="dflt3">[3]ﾕｰｻﾞｰ設定!$F$24</definedName>
    <definedName name="dflt4">[3]ﾕｰｻﾞｰ設定!$G$49</definedName>
    <definedName name="dflt5">[3]ﾕｰｻﾞｰ設定!$F$27</definedName>
    <definedName name="dflt6">[3]ﾕｰｻﾞｰ設定!$F$28</definedName>
    <definedName name="dflt7">[3]ﾕｰｻﾞｰ設定!$G$50</definedName>
    <definedName name="Excel_BuiltIn__FilterDatabase" localSheetId="0">CPU!#REF!</definedName>
    <definedName name="V490_OnOK" localSheetId="4">[4]!V490_OnOK</definedName>
    <definedName name="V490_OnOK" localSheetId="9">[4]!V490_OnOK</definedName>
    <definedName name="V490_OnOK" localSheetId="7">[4]!V490_OnOK</definedName>
    <definedName name="V490_OnOK">[4]!V490_OnOK</definedName>
    <definedName name="wp3125683" localSheetId="3">Config!$B$44</definedName>
    <definedName name="wp3125691" localSheetId="3">Config!$B$45</definedName>
    <definedName name="wp3125700" localSheetId="3">Config!$B$47</definedName>
    <definedName name="wp3125708" localSheetId="3">Config!$B$48</definedName>
    <definedName name="wp3125717" localSheetId="3">Config!$B$50</definedName>
    <definedName name="wp3125725" localSheetId="3">Config!$B$51</definedName>
    <definedName name="wp3125734" localSheetId="3">Config!$B$53</definedName>
    <definedName name="wp3125742" localSheetId="3">Config!$B$54</definedName>
    <definedName name="wp3125751" localSheetId="3">Config!$B$56</definedName>
    <definedName name="wp3125759" localSheetId="3">Config!$B$57</definedName>
    <definedName name="wp3125767" localSheetId="3">Config!$B$58</definedName>
    <definedName name="wp3125775" localSheetId="3">Config!$B$59</definedName>
    <definedName name="wp3125783" localSheetId="3">Config!$B$60</definedName>
    <definedName name="wp3125791" localSheetId="3">Config!$B$61</definedName>
    <definedName name="wp3125799" localSheetId="3">Config!$B$62</definedName>
    <definedName name="wp3125807" localSheetId="3">Config!$B$63</definedName>
    <definedName name="wp3125816" localSheetId="3">Config!$B$65</definedName>
    <definedName name="wp3125824" localSheetId="3">Config!$B$66</definedName>
    <definedName name="wp3125832" localSheetId="3">Config!$B$67</definedName>
    <definedName name="wp3125840" localSheetId="3">Config!$B$68</definedName>
    <definedName name="wp3125848" localSheetId="3">Config!$B$69</definedName>
    <definedName name="wp3125856" localSheetId="3">Config!$B$70</definedName>
    <definedName name="wp3125864" localSheetId="3">Config!$B$71</definedName>
    <definedName name="wp3125872" localSheetId="3">Config!$B$72</definedName>
    <definedName name="wp3125881" localSheetId="3">Config!$B$74</definedName>
    <definedName name="wp3125889" localSheetId="3">Config!$B$75</definedName>
    <definedName name="wp3125897" localSheetId="3">Config!$B$76</definedName>
    <definedName name="wp3125905" localSheetId="3">Config!$B$77</definedName>
    <definedName name="wp3125913" localSheetId="3">Config!$B$78</definedName>
    <definedName name="wp3125921" localSheetId="3">Config!$B$79</definedName>
    <definedName name="wp3125929" localSheetId="3">Config!$B$80</definedName>
    <definedName name="wp3125937" localSheetId="3">Config!$B$81</definedName>
    <definedName name="wp3125946" localSheetId="3">Config!$B$83</definedName>
    <definedName name="wp3125954" localSheetId="3">Config!$B$84</definedName>
    <definedName name="wp3125963" localSheetId="3">Config!$B$86</definedName>
    <definedName name="wp3125971" localSheetId="3">Config!$B$87</definedName>
    <definedName name="wp3125979" localSheetId="3">Config!$B$88</definedName>
    <definedName name="wp3125987" localSheetId="3">Config!$B$89</definedName>
    <definedName name="wp3125995" localSheetId="3">Config!$B$90</definedName>
    <definedName name="wp3126003" localSheetId="3">Config!$B$91</definedName>
    <definedName name="wp3126011" localSheetId="3">Config!$B$92</definedName>
    <definedName name="wp3126019" localSheetId="3">Config!$B$93</definedName>
    <definedName name="wp3126028" localSheetId="3">Config!$B$95</definedName>
    <definedName name="wp3126036" localSheetId="3">Config!$B$96</definedName>
    <definedName name="wp3126044" localSheetId="3">Config!$B$97</definedName>
    <definedName name="wp3126052" localSheetId="3">Config!$B$98</definedName>
    <definedName name="wp3126060" localSheetId="3">Config!$B$99</definedName>
    <definedName name="wp3126068" localSheetId="3">Config!$B$100</definedName>
    <definedName name="wp3126076" localSheetId="3">Config!$B$101</definedName>
    <definedName name="wp3126084" localSheetId="3">Config!$B$102</definedName>
    <definedName name="wp3126093" localSheetId="3">Config!$B$104</definedName>
    <definedName name="wp3126101" localSheetId="3">Config!$B$105</definedName>
    <definedName name="wp3126110" localSheetId="3">Config!$B$107</definedName>
    <definedName name="wp3126118" localSheetId="3">Config!$B$108</definedName>
    <definedName name="wp3126127" localSheetId="3">Config!$B$110</definedName>
    <definedName name="wp3126135" localSheetId="3">Config!$B$111</definedName>
    <definedName name="wp3126143" localSheetId="3">Config!$B$112</definedName>
    <definedName name="wp3126151" localSheetId="3">Config!$B$113</definedName>
    <definedName name="wp3126160" localSheetId="3">Config!$B$115</definedName>
    <definedName name="wp3126168" localSheetId="3">Config!$B$116</definedName>
    <definedName name="wp3126177" localSheetId="3">Config!$B$118</definedName>
    <definedName name="wp3126185" localSheetId="3">Config!$B$119</definedName>
    <definedName name="wp3126193" localSheetId="3">Config!$B$120</definedName>
    <definedName name="wp3126201" localSheetId="3">Config!$B$121</definedName>
    <definedName name="wp3126210" localSheetId="3">Config!$B$123</definedName>
    <definedName name="wp3126218" localSheetId="3">Config!$B$124</definedName>
    <definedName name="wp3126226" localSheetId="3">Config!$B$125</definedName>
    <definedName name="wp3126235" localSheetId="3">Config!$B$127</definedName>
    <definedName name="wp3126243" localSheetId="3">Config!$B$128</definedName>
    <definedName name="wp3126251" localSheetId="3">Config!$B$129</definedName>
    <definedName name="wp3126259" localSheetId="3">Config!$B$130</definedName>
    <definedName name="wp3126267" localSheetId="3">Config!$B$131</definedName>
    <definedName name="wp3126275" localSheetId="3">Config!$B$132</definedName>
    <definedName name="wp3126283" localSheetId="3">Config!$B$133</definedName>
    <definedName name="wp3126291" localSheetId="3">Config!$B$134</definedName>
    <definedName name="wp3126299" localSheetId="3">Config!$B$135</definedName>
    <definedName name="wp3126307" localSheetId="3">Config!$B$136</definedName>
    <definedName name="wp3126315" localSheetId="3">Config!$B$137</definedName>
    <definedName name="wp3126323" localSheetId="3">Config!$B$138</definedName>
    <definedName name="wp3126331" localSheetId="3">Config!$B$139</definedName>
    <definedName name="wp3126339" localSheetId="3">Config!$B$140</definedName>
    <definedName name="wp3126347" localSheetId="3">Config!$B$141</definedName>
    <definedName name="wp3126355" localSheetId="3">Config!$B$142</definedName>
    <definedName name="wp3126363" localSheetId="3">Config!$B$143</definedName>
    <definedName name="wp3126371" localSheetId="3">Config!$B$144</definedName>
    <definedName name="wp3126379" localSheetId="3">Config!$B$145</definedName>
    <definedName name="wp3126387" localSheetId="3">Config!$B$146</definedName>
    <definedName name="wp3126395" localSheetId="3">Config!$B$147</definedName>
    <definedName name="wp3126404" localSheetId="3">Config!$B$149</definedName>
    <definedName name="wp3126412" localSheetId="3">Config!$B$150</definedName>
    <definedName name="wp3126421" localSheetId="3">Config!$B$152</definedName>
    <definedName name="wp3126429" localSheetId="3">Config!$B$153</definedName>
    <definedName name="wp3126438" localSheetId="3">Config!$B$155</definedName>
    <definedName name="wp3126446" localSheetId="3">Config!$B$156</definedName>
    <definedName name="wp3126454" localSheetId="3">Config!$B$157</definedName>
    <definedName name="wp3126462" localSheetId="3">Config!$B$158</definedName>
    <definedName name="wp3126471" localSheetId="3">Config!$B$160</definedName>
    <definedName name="wp3126479" localSheetId="3">Config!$B$161</definedName>
    <definedName name="wp3126488" localSheetId="3">Config!$B$163</definedName>
    <definedName name="wp3126496" localSheetId="3">Config!$B$164</definedName>
    <definedName name="wp3126505" localSheetId="3">Config!$B$166</definedName>
    <definedName name="wp3126513" localSheetId="3">Config!$B$167</definedName>
    <definedName name="wp3126521" localSheetId="3">Config!$B$168</definedName>
    <definedName name="wp3126529" localSheetId="3">Config!$B$169</definedName>
    <definedName name="wp3126538" localSheetId="3">Config!$B$171</definedName>
    <definedName name="wp3126546" localSheetId="3">Config!$B$172</definedName>
    <definedName name="wp3126554" localSheetId="3">Config!$B$173</definedName>
    <definedName name="wp3126562" localSheetId="3">Config!$B$174</definedName>
    <definedName name="wp3126570" localSheetId="3">Config!$B$175</definedName>
    <definedName name="wp3126578" localSheetId="3">Config!$B$176</definedName>
    <definedName name="wp3126586" localSheetId="3">Config!$B$177</definedName>
    <definedName name="wp3126594" localSheetId="3">Config!$B$178</definedName>
    <definedName name="wp3126602" localSheetId="3">Config!$B$179</definedName>
    <definedName name="wp3126610" localSheetId="3">Config!$B$180</definedName>
    <definedName name="wp3126618" localSheetId="3">Config!$B$181</definedName>
    <definedName name="wp3126626" localSheetId="3">Config!$B$182</definedName>
    <definedName name="wp3126634" localSheetId="3">Config!$B$183</definedName>
    <definedName name="wp3126642" localSheetId="3">Config!$B$184</definedName>
    <definedName name="wp3126650" localSheetId="3">Config!$B$185</definedName>
    <definedName name="wp3126658" localSheetId="3">Config!$B$186</definedName>
    <definedName name="wp3126666" localSheetId="3">Config!$B$187</definedName>
    <definedName name="wp3126674" localSheetId="3">Config!$B$188</definedName>
    <definedName name="wp3126682" localSheetId="3">Config!$B$189</definedName>
    <definedName name="wp3126690" localSheetId="3">Config!$B$190</definedName>
    <definedName name="wp3126698" localSheetId="3">Config!$B$191</definedName>
    <definedName name="wp3126706" localSheetId="3">Config!$B$192</definedName>
    <definedName name="wp3126714" localSheetId="3">Config!$B$193</definedName>
    <definedName name="wp3126722" localSheetId="3">Config!$B$194</definedName>
    <definedName name="wp3126730" localSheetId="3">Config!$B$195</definedName>
    <definedName name="wp3126738" localSheetId="3">Config!$B$196</definedName>
    <definedName name="wp3126746" localSheetId="3">Config!$B$197</definedName>
    <definedName name="wp3126754" localSheetId="3">Config!$B$198</definedName>
    <definedName name="wp3126762" localSheetId="3">Config!$B$199</definedName>
    <definedName name="wp3126770" localSheetId="3">Config!$B$200</definedName>
    <definedName name="wp3126778" localSheetId="3">Config!$B$201</definedName>
    <definedName name="wp3126786" localSheetId="3">Config!$B$202</definedName>
    <definedName name="wp3126794" localSheetId="3">Config!$B$203</definedName>
    <definedName name="wp3126803" localSheetId="3">Config!$B$205</definedName>
    <definedName name="wp3126811" localSheetId="3">Config!$B$206</definedName>
    <definedName name="wp3126820" localSheetId="3">Config!$B$208</definedName>
    <definedName name="wp3126828" localSheetId="3">Config!$B$209</definedName>
    <definedName name="wp3219746" localSheetId="3">Config!$A$41</definedName>
    <definedName name="wp3219749" localSheetId="3">Config!#REF!</definedName>
    <definedName name="wp3219752" localSheetId="3">Config!#REF!</definedName>
    <definedName name="wp3219755" localSheetId="3">Config!#REF!</definedName>
    <definedName name="wp3219758" localSheetId="3">Config!#REF!</definedName>
    <definedName name="wp3219761" localSheetId="3">Config!#REF!</definedName>
    <definedName name="wp3219764" localSheetId="3">Config!#REF!</definedName>
    <definedName name="wp3219767" localSheetId="3">Config!#REF!</definedName>
    <definedName name="wp3219770" localSheetId="3">Config!#REF!</definedName>
    <definedName name="wp3219773" localSheetId="3">Config!#REF!</definedName>
    <definedName name="wp3219776" localSheetId="3">Config!#REF!</definedName>
    <definedName name="wp3219779" localSheetId="3">Config!#REF!</definedName>
    <definedName name="wp3219782" localSheetId="3">Config!#REF!</definedName>
    <definedName name="wp3219785" localSheetId="3">Config!#REF!</definedName>
    <definedName name="wp3219788" localSheetId="3">Config!#REF!</definedName>
    <definedName name="wp3219791" localSheetId="3">Config!#REF!</definedName>
    <definedName name="wp3219794" localSheetId="3">Config!#REF!</definedName>
    <definedName name="wp3219797" localSheetId="3">Config!#REF!</definedName>
    <definedName name="wp3219800" localSheetId="3">Config!#REF!</definedName>
    <definedName name="wp3219803" localSheetId="3">Config!#REF!</definedName>
    <definedName name="wp3219806" localSheetId="3">Config!#REF!</definedName>
    <definedName name="wp3219809" localSheetId="3">Config!#REF!</definedName>
    <definedName name="wp3219812" localSheetId="3">Config!#REF!</definedName>
    <definedName name="wp3219815" localSheetId="3">Config!#REF!</definedName>
    <definedName name="wp3219818" localSheetId="3">Config!#REF!</definedName>
    <definedName name="wp3219821" localSheetId="3">Config!#REF!</definedName>
    <definedName name="wp3219824" localSheetId="3">Config!$A$210</definedName>
    <definedName name="WRK_ITKB0020R" localSheetId="4">#REF!</definedName>
    <definedName name="WRK_ITKB0020R" localSheetId="9">#REF!</definedName>
    <definedName name="WRK_ITKB0020R" localSheetId="7">#REF!</definedName>
    <definedName name="WRK_ITKB0020R">#REF!</definedName>
    <definedName name="z" localSheetId="4">[1]!テーマ構成_セットL</definedName>
    <definedName name="z" localSheetId="9">[1]!テーマ構成_セットL</definedName>
    <definedName name="z" localSheetId="7">[1]!テーマ構成_セットL</definedName>
    <definedName name="z" localSheetId="5">[2]!テーマ構成_セットL</definedName>
    <definedName name="z">[1]!テーマ構成_セットL</definedName>
    <definedName name="zz" localSheetId="4">#REF!</definedName>
    <definedName name="zz" localSheetId="9">#REF!</definedName>
    <definedName name="zz" localSheetId="7">#REF!</definedName>
    <definedName name="zz" localSheetId="5">#REF!</definedName>
    <definedName name="zz">#REF!</definedName>
    <definedName name="テーマ構成_セットL" localSheetId="4">[1]!テーマ構成_セットL</definedName>
    <definedName name="テーマ構成_セットL" localSheetId="9">[1]!テーマ構成_セットL</definedName>
    <definedName name="テーマ構成_セットL" localSheetId="7">[1]!テーマ構成_セットL</definedName>
    <definedName name="テーマ構成_セットL" localSheetId="5">[2]!テーマ構成_セットL</definedName>
    <definedName name="テーマ構成_セットL">[1]!テーマ構成_セットL</definedName>
    <definedName name="テーマ構成_セットM" localSheetId="4">[1]!テーマ構成_セットM</definedName>
    <definedName name="テーマ構成_セットM" localSheetId="9">[1]!テーマ構成_セットM</definedName>
    <definedName name="テーマ構成_セットM" localSheetId="7">[1]!テーマ構成_セットM</definedName>
    <definedName name="テーマ構成_セットM" localSheetId="5">[2]!テーマ構成_セットM</definedName>
    <definedName name="テーマ構成_セットM">[1]!テーマ構成_セットM</definedName>
    <definedName name="テーマ構成_セットN" localSheetId="4">[1]!テーマ構成_セットN</definedName>
    <definedName name="テーマ構成_セットN" localSheetId="9">[1]!テーマ構成_セットN</definedName>
    <definedName name="テーマ構成_セットN" localSheetId="7">[1]!テーマ構成_セットN</definedName>
    <definedName name="テーマ構成_セットN" localSheetId="5">[2]!テーマ構成_セットN</definedName>
    <definedName name="テーマ構成_セットN">[1]!テーマ構成_セットN</definedName>
    <definedName name="テーマ構成_セットO" localSheetId="4">[1]!テーマ構成_セットO</definedName>
    <definedName name="テーマ構成_セットO" localSheetId="9">[1]!テーマ構成_セットO</definedName>
    <definedName name="テーマ構成_セットO" localSheetId="7">[1]!テーマ構成_セットO</definedName>
    <definedName name="テーマ構成_セットO" localSheetId="5">[2]!テーマ構成_セットO</definedName>
    <definedName name="テーマ構成_セットO">[1]!テーマ構成_セットO</definedName>
    <definedName name="テーマ構成_セットP" localSheetId="4">[1]!テーマ構成_セットP</definedName>
    <definedName name="テーマ構成_セットP" localSheetId="9">[1]!テーマ構成_セットP</definedName>
    <definedName name="テーマ構成_セットP" localSheetId="7">[1]!テーマ構成_セットP</definedName>
    <definedName name="テーマ構成_セットP" localSheetId="5">[2]!テーマ構成_セットP</definedName>
    <definedName name="テーマ構成_セットP">[1]!テーマ構成_セットP</definedName>
    <definedName name="テーマ構成_セットQ" localSheetId="4">[1]!テーマ構成_セットQ</definedName>
    <definedName name="テーマ構成_セットQ" localSheetId="9">[1]!テーマ構成_セットQ</definedName>
    <definedName name="テーマ構成_セットQ" localSheetId="7">[1]!テーマ構成_セットQ</definedName>
    <definedName name="テーマ構成_セットQ" localSheetId="5">[2]!テーマ構成_セットQ</definedName>
    <definedName name="テーマ構成_セットQ">[1]!テーマ構成_セットQ</definedName>
    <definedName name="テーマ構成_セットR" localSheetId="4">[1]!テーマ構成_セットR</definedName>
    <definedName name="テーマ構成_セットR" localSheetId="9">[1]!テーマ構成_セットR</definedName>
    <definedName name="テーマ構成_セットR" localSheetId="7">[1]!テーマ構成_セットR</definedName>
    <definedName name="テーマ構成_セットR" localSheetId="5">[2]!テーマ構成_セットR</definedName>
    <definedName name="テーマ構成_セットR">[1]!テーマ構成_セットR</definedName>
    <definedName name="テーマ構成_セットS" localSheetId="4">[1]!テーマ構成_セットS</definedName>
    <definedName name="テーマ構成_セットS" localSheetId="9">[1]!テーマ構成_セットS</definedName>
    <definedName name="テーマ構成_セットS" localSheetId="7">[1]!テーマ構成_セットS</definedName>
    <definedName name="テーマ構成_セットS" localSheetId="5">[2]!テーマ構成_セットS</definedName>
    <definedName name="テーマ構成_セットS">[1]!テーマ構成_セットS</definedName>
    <definedName name="テーマ構成_セットT" localSheetId="4">[1]!テーマ構成_セットT</definedName>
    <definedName name="テーマ構成_セットT" localSheetId="9">[1]!テーマ構成_セットT</definedName>
    <definedName name="テーマ構成_セットT" localSheetId="7">[1]!テーマ構成_セットT</definedName>
    <definedName name="テーマ構成_セットT" localSheetId="5">[2]!テーマ構成_セットT</definedName>
    <definedName name="テーマ構成_セットT">[1]!テーマ構成_セットT</definedName>
    <definedName name="テーマ構成_セットU" localSheetId="4">[1]!テーマ構成_セットU</definedName>
    <definedName name="テーマ構成_セットU" localSheetId="9">[1]!テーマ構成_セットU</definedName>
    <definedName name="テーマ構成_セットU" localSheetId="7">[1]!テーマ構成_セットU</definedName>
    <definedName name="テーマ構成_セットU" localSheetId="5">[2]!テーマ構成_セットU</definedName>
    <definedName name="テーマ構成_セットU">[1]!テーマ構成_セットU</definedName>
    <definedName name="テーマ構成_セットV" localSheetId="4">[1]!テーマ構成_セットV</definedName>
    <definedName name="テーマ構成_セットV" localSheetId="9">[1]!テーマ構成_セットV</definedName>
    <definedName name="テーマ構成_セットV" localSheetId="7">[1]!テーマ構成_セットV</definedName>
    <definedName name="テーマ構成_セットV" localSheetId="5">[2]!テーマ構成_セットV</definedName>
    <definedName name="テーマ構成_セットV">[1]!テーマ構成_セットV</definedName>
    <definedName name="テーマ構成_セットW" localSheetId="4">[1]!テーマ構成_セットW</definedName>
    <definedName name="テーマ構成_セットW" localSheetId="9">[1]!テーマ構成_セットW</definedName>
    <definedName name="テーマ構成_セットW" localSheetId="7">[1]!テーマ構成_セットW</definedName>
    <definedName name="テーマ構成_セットW" localSheetId="5">[2]!テーマ構成_セットW</definedName>
    <definedName name="テーマ構成_セットW">[1]!テーマ構成_セットW</definedName>
    <definedName name="テーマ名削除L6" localSheetId="4">[1]!テーマ名削除L6</definedName>
    <definedName name="テーマ名削除L6" localSheetId="9">[1]!テーマ名削除L6</definedName>
    <definedName name="テーマ名削除L6" localSheetId="7">[1]!テーマ名削除L6</definedName>
    <definedName name="テーマ名削除L6" localSheetId="5">[2]!テーマ名削除L6</definedName>
    <definedName name="テーマ名削除L6">[1]!テーマ名削除L6</definedName>
    <definedName name="テーマ名削除M6" localSheetId="4">[1]!テーマ名削除M6</definedName>
    <definedName name="テーマ名削除M6" localSheetId="9">[1]!テーマ名削除M6</definedName>
    <definedName name="テーマ名削除M6" localSheetId="7">[1]!テーマ名削除M6</definedName>
    <definedName name="テーマ名削除M6" localSheetId="5">[2]!テーマ名削除M6</definedName>
    <definedName name="テーマ名削除M6">[1]!テーマ名削除M6</definedName>
    <definedName name="テーマ名削除N6" localSheetId="4">[1]!テーマ名削除N6</definedName>
    <definedName name="テーマ名削除N6" localSheetId="9">[1]!テーマ名削除N6</definedName>
    <definedName name="テーマ名削除N6" localSheetId="7">[1]!テーマ名削除N6</definedName>
    <definedName name="テーマ名削除N6" localSheetId="5">[2]!テーマ名削除N6</definedName>
    <definedName name="テーマ名削除N6">[1]!テーマ名削除N6</definedName>
    <definedName name="テーマ名削除O6" localSheetId="4">[1]!テーマ名削除O6</definedName>
    <definedName name="テーマ名削除O6" localSheetId="9">[1]!テーマ名削除O6</definedName>
    <definedName name="テーマ名削除O6" localSheetId="7">[1]!テーマ名削除O6</definedName>
    <definedName name="テーマ名削除O6" localSheetId="5">[2]!テーマ名削除O6</definedName>
    <definedName name="テーマ名削除O6">[1]!テーマ名削除O6</definedName>
    <definedName name="テーマ名削除P6" localSheetId="4">[1]!テーマ名削除P6</definedName>
    <definedName name="テーマ名削除P6" localSheetId="9">[1]!テーマ名削除P6</definedName>
    <definedName name="テーマ名削除P6" localSheetId="7">[1]!テーマ名削除P6</definedName>
    <definedName name="テーマ名削除P6" localSheetId="5">[2]!テーマ名削除P6</definedName>
    <definedName name="テーマ名削除P6">[1]!テーマ名削除P6</definedName>
    <definedName name="テーマ名削除Q6" localSheetId="4">[1]!テーマ名削除Q6</definedName>
    <definedName name="テーマ名削除Q6" localSheetId="9">[1]!テーマ名削除Q6</definedName>
    <definedName name="テーマ名削除Q6" localSheetId="7">[1]!テーマ名削除Q6</definedName>
    <definedName name="テーマ名削除Q6" localSheetId="5">[2]!テーマ名削除Q6</definedName>
    <definedName name="テーマ名削除Q6">[1]!テーマ名削除Q6</definedName>
    <definedName name="テーマ名削除R6" localSheetId="4">[1]!テーマ名削除R6</definedName>
    <definedName name="テーマ名削除R6" localSheetId="9">[1]!テーマ名削除R6</definedName>
    <definedName name="テーマ名削除R6" localSheetId="7">[1]!テーマ名削除R6</definedName>
    <definedName name="テーマ名削除R6" localSheetId="5">[2]!テーマ名削除R6</definedName>
    <definedName name="テーマ名削除R6">[1]!テーマ名削除R6</definedName>
    <definedName name="テーマ名削除S6" localSheetId="4">[1]!テーマ名削除S6</definedName>
    <definedName name="テーマ名削除S6" localSheetId="9">[1]!テーマ名削除S6</definedName>
    <definedName name="テーマ名削除S6" localSheetId="7">[1]!テーマ名削除S6</definedName>
    <definedName name="テーマ名削除S6" localSheetId="5">[2]!テーマ名削除S6</definedName>
    <definedName name="テーマ名削除S6">[1]!テーマ名削除S6</definedName>
    <definedName name="テーマ名削除T5" localSheetId="4">[1]!テーマ名削除T5</definedName>
    <definedName name="テーマ名削除T5" localSheetId="9">[1]!テーマ名削除T5</definedName>
    <definedName name="テーマ名削除T5" localSheetId="7">[1]!テーマ名削除T5</definedName>
    <definedName name="テーマ名削除T5" localSheetId="5">[2]!テーマ名削除T5</definedName>
    <definedName name="テーマ名削除T5">[1]!テーマ名削除T5</definedName>
    <definedName name="テーマ名削除U6" localSheetId="4">[1]!テーマ名削除U6</definedName>
    <definedName name="テーマ名削除U6" localSheetId="9">[1]!テーマ名削除U6</definedName>
    <definedName name="テーマ名削除U6" localSheetId="7">[1]!テーマ名削除U6</definedName>
    <definedName name="テーマ名削除U6" localSheetId="5">[2]!テーマ名削除U6</definedName>
    <definedName name="テーマ名削除U6">[1]!テーマ名削除U6</definedName>
    <definedName name="テーマ名削除V6" localSheetId="4">[1]!テーマ名削除V6</definedName>
    <definedName name="テーマ名削除V6" localSheetId="9">[1]!テーマ名削除V6</definedName>
    <definedName name="テーマ名削除V6" localSheetId="7">[1]!テーマ名削除V6</definedName>
    <definedName name="テーマ名削除V6" localSheetId="5">[2]!テーマ名削除V6</definedName>
    <definedName name="テーマ名削除V6">[1]!テーマ名削除V6</definedName>
    <definedName name="テーマ名削除W6" localSheetId="4">[1]!テーマ名削除W6</definedName>
    <definedName name="テーマ名削除W6" localSheetId="9">[1]!テーマ名削除W6</definedName>
    <definedName name="テーマ名削除W6" localSheetId="7">[1]!テーマ名削除W6</definedName>
    <definedName name="テーマ名削除W6" localSheetId="5">[2]!テーマ名削除W6</definedName>
    <definedName name="テーマ名削除W6">[1]!テーマ名削除W6</definedName>
  </definedNames>
  <calcPr calcId="125725"/>
</workbook>
</file>

<file path=xl/calcChain.xml><?xml version="1.0" encoding="utf-8"?>
<calcChain xmlns="http://schemas.openxmlformats.org/spreadsheetml/2006/main">
  <c r="V11" i="13"/>
  <c r="V15" s="1"/>
  <c r="V12"/>
  <c r="V20"/>
  <c r="X20" s="1"/>
  <c r="V27"/>
  <c r="V30" s="1"/>
  <c r="V37"/>
  <c r="V40" s="1"/>
  <c r="V48"/>
  <c r="V51" s="1"/>
  <c r="Q54"/>
  <c r="Q55" s="1"/>
  <c r="V133"/>
  <c r="V135" s="1"/>
  <c r="V136"/>
  <c r="W136" s="1"/>
  <c r="V143"/>
  <c r="V146" s="1"/>
  <c r="Y146" s="1"/>
  <c r="U157"/>
  <c r="U158" s="1"/>
  <c r="U161"/>
  <c r="U163"/>
  <c r="W163" s="1"/>
  <c r="R198"/>
  <c r="R201" s="1"/>
  <c r="R206"/>
  <c r="U206" s="1"/>
  <c r="H65" i="4"/>
  <c r="J65" s="1"/>
  <c r="L65" s="1"/>
  <c r="H66"/>
  <c r="J66"/>
  <c r="H67"/>
  <c r="J67"/>
  <c r="H68"/>
  <c r="J68"/>
  <c r="H69"/>
  <c r="J69"/>
  <c r="H70"/>
  <c r="J70"/>
  <c r="H71"/>
  <c r="J71"/>
  <c r="H72"/>
  <c r="J72"/>
  <c r="H73"/>
  <c r="J73"/>
  <c r="S27" i="1"/>
  <c r="S28"/>
  <c r="S29"/>
  <c r="H23" i="3" s="1"/>
  <c r="S30" i="1"/>
  <c r="S31"/>
  <c r="S32"/>
  <c r="S33"/>
  <c r="S34"/>
  <c r="S35"/>
  <c r="S36"/>
  <c r="H21" i="3" s="1"/>
  <c r="S37" i="1"/>
  <c r="E20" i="3" s="1"/>
  <c r="S38" i="1"/>
  <c r="S39"/>
  <c r="S40"/>
  <c r="E19" i="3" s="1"/>
  <c r="S41" i="1"/>
  <c r="S42"/>
  <c r="E17" i="3" s="1"/>
  <c r="S43" i="1"/>
  <c r="S44"/>
  <c r="E15" i="3" s="1"/>
  <c r="S45" i="1"/>
  <c r="S46"/>
  <c r="S47"/>
  <c r="S48"/>
  <c r="S49"/>
  <c r="S50"/>
  <c r="E11" i="3" s="1"/>
  <c r="S51" i="1"/>
  <c r="E10" i="3" s="1"/>
  <c r="S52" i="1"/>
  <c r="E9" i="3" s="1"/>
  <c r="S53" i="1"/>
  <c r="S54"/>
  <c r="N17" i="14"/>
  <c r="N18" s="1"/>
  <c r="E12" i="3"/>
  <c r="E13"/>
  <c r="E14"/>
  <c r="E16"/>
  <c r="E18"/>
  <c r="H20"/>
  <c r="E21"/>
  <c r="E22"/>
  <c r="H22"/>
  <c r="E23"/>
  <c r="E24"/>
  <c r="H24"/>
  <c r="D27"/>
  <c r="G27"/>
  <c r="D28"/>
  <c r="G28"/>
  <c r="D29"/>
  <c r="G29"/>
  <c r="D30"/>
  <c r="G30"/>
  <c r="O13" i="7"/>
  <c r="P13" s="1"/>
  <c r="P17" s="1"/>
  <c r="P21"/>
  <c r="Q21"/>
  <c r="R21"/>
  <c r="S21"/>
  <c r="T21"/>
  <c r="M12" i="12"/>
  <c r="M14" s="1"/>
  <c r="N13"/>
  <c r="N18"/>
  <c r="N21" s="1"/>
  <c r="O13" i="10"/>
  <c r="P13" s="1"/>
  <c r="P21"/>
  <c r="Q21"/>
  <c r="R21"/>
  <c r="S21"/>
  <c r="T21"/>
  <c r="O11" i="9"/>
  <c r="P11" s="1"/>
  <c r="P15" s="1"/>
  <c r="P19"/>
  <c r="Q19"/>
  <c r="R19"/>
  <c r="S19"/>
  <c r="T19"/>
  <c r="O12" i="8"/>
  <c r="P12" s="1"/>
  <c r="P41" s="1"/>
  <c r="O43" s="1"/>
  <c r="P20"/>
  <c r="Q20"/>
  <c r="R20"/>
  <c r="S20"/>
  <c r="T20"/>
  <c r="P36"/>
  <c r="P37"/>
  <c r="E7" i="6"/>
  <c r="E8" s="1"/>
  <c r="E9" s="1"/>
  <c r="E10" s="1"/>
  <c r="E11" s="1"/>
  <c r="E12" s="1"/>
  <c r="E13" s="1"/>
  <c r="E14" s="1"/>
  <c r="E15" s="1"/>
  <c r="E16" s="1"/>
  <c r="E17" s="1"/>
  <c r="E18" s="1"/>
  <c r="E19" s="1"/>
  <c r="E24" s="1"/>
  <c r="E25" s="1"/>
  <c r="E26" s="1"/>
  <c r="U198" i="13" l="1"/>
  <c r="U23"/>
  <c r="V145"/>
  <c r="T206"/>
  <c r="P17" i="10"/>
  <c r="R22" s="1"/>
  <c r="O31"/>
  <c r="P22" i="7"/>
  <c r="T22"/>
  <c r="S22"/>
  <c r="R22"/>
  <c r="Q22"/>
  <c r="P20" i="9"/>
  <c r="T20"/>
  <c r="S20"/>
  <c r="R20"/>
  <c r="Q20"/>
  <c r="Y15" i="13"/>
  <c r="X15"/>
  <c r="W15"/>
  <c r="Y135"/>
  <c r="X135"/>
  <c r="W135"/>
  <c r="P16" i="8"/>
  <c r="R209" i="13"/>
  <c r="V164"/>
  <c r="W146"/>
  <c r="X136"/>
  <c r="X37"/>
  <c r="Y20"/>
  <c r="X146"/>
  <c r="Y136"/>
  <c r="Y37"/>
  <c r="V21"/>
  <c r="T198"/>
  <c r="W145"/>
  <c r="X48"/>
  <c r="X27"/>
  <c r="Y48"/>
  <c r="Y27"/>
  <c r="X145" l="1"/>
  <c r="Y145"/>
  <c r="S22" i="10"/>
  <c r="Q22"/>
  <c r="P22"/>
  <c r="T22"/>
  <c r="Q21" i="8"/>
  <c r="P21"/>
  <c r="O25"/>
  <c r="T26" s="1"/>
  <c r="T27" s="1"/>
  <c r="S21"/>
  <c r="T21"/>
  <c r="R21"/>
</calcChain>
</file>

<file path=xl/comments1.xml><?xml version="1.0" encoding="utf-8"?>
<comments xmlns="http://schemas.openxmlformats.org/spreadsheetml/2006/main">
  <authors>
    <author/>
  </authors>
  <commentList>
    <comment ref="H65" authorId="0">
      <text>
        <r>
          <rPr>
            <b/>
            <sz val="9"/>
            <color indexed="8"/>
            <rFont val="ＭＳ Ｐゴシック"/>
            <family val="3"/>
            <charset val="128"/>
          </rPr>
          <t>4Mhz≦FIN≦5Mhz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37" authorId="0">
      <text>
        <r>
          <rPr>
            <b/>
            <sz val="9"/>
            <color indexed="8"/>
            <rFont val="ＭＳ Ｐゴシック"/>
            <family val="3"/>
            <charset val="128"/>
          </rPr>
          <t>bit 7-4 Unimplemented: Program the corresponding Flash Configuration bit to ‘1’</t>
        </r>
      </text>
    </comment>
    <comment ref="I13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3 Unimplemented: Maintain as ‘0’
</t>
        </r>
      </text>
    </comment>
    <comment ref="J13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2 CP0: Code Protection bit
1 = Program memory is not code-protected
0 = Program memory is code-protected
</t>
        </r>
      </text>
    </comment>
    <comment ref="K137" authorId="0">
      <text>
        <r>
          <rPr>
            <b/>
            <sz val="9"/>
            <color indexed="8"/>
            <rFont val="ＭＳ Ｐゴシック"/>
            <family val="3"/>
            <charset val="128"/>
          </rPr>
          <t>bit 1-0 CPDIV&lt;1:0&gt;: CPU System Clock Selection bits
11 = No CPU system clock divide
10 = CPU system clock is divided by 2
01 = CPU system clock is divided by 3
00 = CPU system clock is divided by 6</t>
        </r>
      </text>
    </comment>
    <comment ref="O137" authorId="0">
      <text>
        <r>
          <rPr>
            <b/>
            <sz val="9"/>
            <color indexed="8"/>
            <rFont val="ＭＳ Ｐゴシック"/>
            <family val="3"/>
            <charset val="128"/>
          </rPr>
          <t>u = unchanged, 
x = unknown, 
- = unimplemented bit, read as ‘0’, 
q = value depends on condition.</t>
        </r>
      </text>
    </comment>
    <comment ref="E142" authorId="0">
      <text>
        <r>
          <rPr>
            <b/>
            <sz val="9"/>
            <color indexed="8"/>
            <rFont val="ＭＳ Ｐゴシック"/>
            <family val="3"/>
            <charset val="128"/>
          </rPr>
          <t>bit 7 IESO: Two-Speed Start-up (Internal/External Oscillator Switchover) Control bit
1 = Two-Speed Start-up is enabled
0 = Two-Speed Start-up is disabled</t>
        </r>
      </text>
    </comment>
    <comment ref="F142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6 FCMEN: Fail-Safe Clock Monitor Enable bit
1 = Fail-Safe Clock Monitor is enabled
0 = Fail-Safe Clock Monitor is disabled
</t>
        </r>
      </text>
    </comment>
    <comment ref="H142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4 LPT1OSC: Low-Power Timer1 Oscillator Enable bit
1 = Timer1 oscillator is configured for high-power operation
0 = Timer1 oscillator is configured for low-power operation
</t>
        </r>
      </text>
    </comment>
    <comment ref="I142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3 T1DIG: Secondary Clock Source T1OSCEN Enforcement bit
1 = Secondary oscillator clock source may be selected (OSCCON&lt;1:0&gt; = 01) regardless of the (T1CON&lt;3&gt;) T1OSCEN state
0 = Secondary oscillator clock source may not be selected unless T1CON&lt;3&gt; = 1
</t>
        </r>
      </text>
    </comment>
    <comment ref="J142" authorId="0">
      <text>
        <r>
          <rPr>
            <b/>
            <sz val="9"/>
            <color indexed="8"/>
            <rFont val="ＭＳ Ｐゴシック"/>
            <family val="3"/>
            <charset val="128"/>
          </rPr>
          <t>bit 2-0 FOSC&lt;2:0&gt;: Oscillator Selection bits
111 = ECPLL oscillator with PLL software controlled, CLKO on RA6
110 = EC oscillator with CLKO on RA6
101 = HSPLL oscillator with PLL software controlled
100 = HS oscillator
011 = INTOSCPLLO, internal oscillator with PLL software controlled, CLKO on RA6, port function on RA7
010 = INTOSCPLL, internal oscillator with PLL software controlled, port function on RA6 and RA7
001 = INTOSCO internal oscillator block (INTRC/INTOSC) with CLKO on RA6, port function on RA7
000 = INTOSC internal oscillator block (INTRC/INTOSC), port function on RA6 and RA7</t>
        </r>
      </text>
    </comment>
    <comment ref="O142" authorId="0">
      <text>
        <r>
          <rPr>
            <b/>
            <sz val="9"/>
            <color indexed="8"/>
            <rFont val="ＭＳ Ｐゴシック"/>
            <family val="3"/>
            <charset val="128"/>
          </rPr>
          <t>u = unchanged, 
x = unknown, 
- = unimplemented bit, read as ‘0’, 
q = value depends on condition.</t>
        </r>
      </text>
    </comment>
    <comment ref="E14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7 IDLEN: Idle Enable bit
1 = Device enters Idle mode on SLEEP instruction
0 = Device enters Sleep mode on SLEEP instruction
</t>
        </r>
      </text>
    </comment>
    <comment ref="F14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6-4 IRCF&lt;2:0&gt;: Internal Oscillator Frequency Select bits
111 = 8 MHz (INTOSC drives clock directly)
110 = 4 MHz(2)
101 = 2 MHz
100 = 1 MHz
011 = 500 kHz
010 = 250 kHz
001 = 125 kHz
000 = 31 kHz (from either INTOSC/256 or INTRC directly)(3)
</t>
        </r>
      </text>
    </comment>
    <comment ref="I14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3 OSTS: Oscillator Start-up Time-out Status bit(1)
1 = Oscillator Start-up Timer time-out has expired; primary oscillator is running
0 = Oscillator Start-up Timer time-out is running; primary oscillator is not ready
</t>
        </r>
      </text>
    </comment>
    <comment ref="J14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2 Unimplemented: Read as ‘1’
</t>
        </r>
      </text>
    </comment>
    <comment ref="K147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1-0 SCS&lt;1:0&gt;: System Clock Select bits
11 = Postscaled internal clock (INTRC/INTOSC derived)
10 = Reserved
01 = Timer1 oscillator(4)
00 = Primary clock source (INTOSC postscaler output when FOSC&lt;2:0&gt; = 001 or 000)
00 = Primary clock source (CPU divider output for other values of FOSC&lt;2:0&gt;)
</t>
        </r>
      </text>
    </comment>
    <comment ref="O147" authorId="0">
      <text>
        <r>
          <rPr>
            <b/>
            <sz val="9"/>
            <color indexed="8"/>
            <rFont val="ＭＳ Ｐゴシック"/>
            <family val="3"/>
            <charset val="128"/>
          </rPr>
          <t>u = unchanged, 
x = unknown, 
- = unimplemented bit, read as ‘0’, 
q = value depends on condition.</t>
        </r>
      </text>
    </comment>
    <comment ref="E152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7 INTSRC: Internal Oscillator Low-Frequency Source Select bit
1 = 31.25 kHz device clock derived from 8 MHz INTOSC source (divide-by-256 enabled)
0 = 31 kHz device clock derived directly from INTRC internal oscillator
</t>
        </r>
      </text>
    </comment>
    <comment ref="F152" author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bit 6 PLLEN: Frequency Multiplier Enable bit
1 = 96 MHz PLL is enabled
0 = 96 MHz PLL is disabled
</t>
        </r>
      </text>
    </comment>
    <comment ref="G152" authorId="0">
      <text>
        <r>
          <rPr>
            <b/>
            <sz val="9"/>
            <color indexed="8"/>
            <rFont val="ＭＳ Ｐゴシック"/>
            <family val="3"/>
            <charset val="128"/>
          </rPr>
          <t>bit 5-0 TUN&lt;5:0&gt;: Frequency Tuning bits
011111 = Maximum frequency
011110
•••
000001
000000 = Center frequency; oscillator module is running at the calibrated frequency
111111
•••
100000 = Minimum frequency</t>
        </r>
      </text>
    </comment>
    <comment ref="O152" authorId="0">
      <text>
        <r>
          <rPr>
            <b/>
            <sz val="9"/>
            <color indexed="8"/>
            <rFont val="ＭＳ Ｐゴシック"/>
            <family val="3"/>
            <charset val="128"/>
          </rPr>
          <t>u = unchanged, 
x = unknown, 
- = unimplemented bit, read as ‘0’, 
q = value depends on condition.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V10" authorId="0">
      <text>
        <r>
          <rPr>
            <b/>
            <sz val="9"/>
            <color indexed="8"/>
            <rFont val="ＭＳ Ｐゴシック"/>
            <family val="3"/>
            <charset val="128"/>
          </rPr>
          <t>周波数を設定</t>
        </r>
      </text>
    </comment>
    <comment ref="V14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  <comment ref="W20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W27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V28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  <comment ref="W37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V38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  <comment ref="W48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V49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  <comment ref="S198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R199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  <comment ref="S206" authorId="0">
      <text>
        <r>
          <rPr>
            <b/>
            <sz val="9"/>
            <color indexed="8"/>
            <rFont val="ＭＳ Ｐゴシック"/>
            <family val="3"/>
            <charset val="128"/>
          </rPr>
          <t>キャパシタを設定</t>
        </r>
      </text>
    </comment>
    <comment ref="R207" authorId="0">
      <text>
        <r>
          <rPr>
            <b/>
            <sz val="9"/>
            <color indexed="8"/>
            <rFont val="ＭＳ Ｐゴシック"/>
            <family val="3"/>
            <charset val="128"/>
          </rPr>
          <t>抵抗値を設定</t>
        </r>
      </text>
    </comment>
  </commentList>
</comments>
</file>

<file path=xl/sharedStrings.xml><?xml version="1.0" encoding="utf-8"?>
<sst xmlns="http://schemas.openxmlformats.org/spreadsheetml/2006/main" count="1215" uniqueCount="764">
  <si>
    <t>CPU</t>
  </si>
  <si>
    <t>PIC32MX130F064B</t>
  </si>
  <si>
    <t>(ICSP)</t>
  </si>
  <si>
    <t>PIN数</t>
  </si>
  <si>
    <t>Vpp/MCLR</t>
  </si>
  <si>
    <t>CLOCK(Mhz)</t>
  </si>
  <si>
    <t xml:space="preserve">CPU Frequency (or SYS_FREQ or FCY) </t>
  </si>
  <si>
    <t>Vdd</t>
  </si>
  <si>
    <t>PBCLK(Mhz)</t>
  </si>
  <si>
    <t>Peripheral Frequency</t>
  </si>
  <si>
    <t>GND</t>
  </si>
  <si>
    <t>PGM_Memory(bytes)</t>
  </si>
  <si>
    <t>32K</t>
  </si>
  <si>
    <t>prgD</t>
  </si>
  <si>
    <t>RAM(bytes)</t>
  </si>
  <si>
    <t>8K</t>
  </si>
  <si>
    <t>prgC</t>
  </si>
  <si>
    <t>EEPROM(bytes)</t>
  </si>
  <si>
    <t>-</t>
  </si>
  <si>
    <t>ICD</t>
  </si>
  <si>
    <t>10K</t>
  </si>
  <si>
    <t>MCLR</t>
  </si>
  <si>
    <t>AVDD</t>
  </si>
  <si>
    <t>10-&gt;VDD</t>
  </si>
  <si>
    <t>AN0</t>
  </si>
  <si>
    <t>VREF+</t>
  </si>
  <si>
    <t>CVREF+</t>
  </si>
  <si>
    <t>C3INC</t>
  </si>
  <si>
    <t>RPA0</t>
  </si>
  <si>
    <t>CTED1</t>
  </si>
  <si>
    <t>RA0</t>
  </si>
  <si>
    <t>AVSS</t>
  </si>
  <si>
    <t>SPI_SDO2</t>
  </si>
  <si>
    <t>VREF-</t>
  </si>
  <si>
    <t>CVREF-</t>
  </si>
  <si>
    <t>AN1</t>
  </si>
  <si>
    <t>RPA1</t>
  </si>
  <si>
    <t>CTED2</t>
  </si>
  <si>
    <t>RA1</t>
  </si>
  <si>
    <t>AN9</t>
  </si>
  <si>
    <t>C3INA</t>
  </si>
  <si>
    <t>RPB15</t>
  </si>
  <si>
    <t>SCK2</t>
  </si>
  <si>
    <t>CTED6</t>
  </si>
  <si>
    <t>PMCS1</t>
  </si>
  <si>
    <t>RB15</t>
  </si>
  <si>
    <t>SPI_SCK2</t>
  </si>
  <si>
    <t>PGED1</t>
  </si>
  <si>
    <t>AN2</t>
  </si>
  <si>
    <t>C1IND</t>
  </si>
  <si>
    <t>C2INB</t>
  </si>
  <si>
    <t>C3IND</t>
  </si>
  <si>
    <t>RPB0</t>
  </si>
  <si>
    <t>RB0</t>
  </si>
  <si>
    <t>CVREFOUT</t>
  </si>
  <si>
    <t>AN10</t>
  </si>
  <si>
    <t>C3INB</t>
  </si>
  <si>
    <t>RPB14</t>
  </si>
  <si>
    <t>SCK1</t>
  </si>
  <si>
    <t>CTED5</t>
  </si>
  <si>
    <t>RB14</t>
  </si>
  <si>
    <t>RB14(SDC CS)</t>
  </si>
  <si>
    <t>PGEC1</t>
  </si>
  <si>
    <t>AN3</t>
  </si>
  <si>
    <t>C1INC</t>
  </si>
  <si>
    <t>C2INA</t>
  </si>
  <si>
    <t>RPB1</t>
  </si>
  <si>
    <t>CTED12</t>
  </si>
  <si>
    <t>RB1</t>
  </si>
  <si>
    <t>AN11</t>
  </si>
  <si>
    <t>RPB13</t>
  </si>
  <si>
    <t>CTPLS</t>
  </si>
  <si>
    <t>PMRD</t>
  </si>
  <si>
    <t>RB13</t>
  </si>
  <si>
    <t>SPI_SDI2</t>
  </si>
  <si>
    <t>SW1</t>
  </si>
  <si>
    <t>AN4</t>
  </si>
  <si>
    <t>C1INB</t>
  </si>
  <si>
    <t>C2IND</t>
  </si>
  <si>
    <t>RPB2</t>
  </si>
  <si>
    <t>SDA2</t>
  </si>
  <si>
    <t>CTED13</t>
  </si>
  <si>
    <t>RB2</t>
  </si>
  <si>
    <t>AN12</t>
  </si>
  <si>
    <t>PMD0</t>
  </si>
  <si>
    <t>RB12</t>
  </si>
  <si>
    <t>SD_POWER</t>
  </si>
  <si>
    <t>SW2</t>
  </si>
  <si>
    <t>AN5</t>
  </si>
  <si>
    <t>C1INA</t>
  </si>
  <si>
    <t>C2INC</t>
  </si>
  <si>
    <t>RTCC</t>
  </si>
  <si>
    <t>RPB3</t>
  </si>
  <si>
    <t>SCL2</t>
  </si>
  <si>
    <t>RB3</t>
  </si>
  <si>
    <t>PGEC2</t>
  </si>
  <si>
    <t>TMS</t>
  </si>
  <si>
    <t>RPB11</t>
  </si>
  <si>
    <t>PMD1</t>
  </si>
  <si>
    <t>RB11</t>
  </si>
  <si>
    <t>U2RX</t>
  </si>
  <si>
    <t>VSS</t>
  </si>
  <si>
    <t>PGED2</t>
  </si>
  <si>
    <t>RPB10</t>
  </si>
  <si>
    <t>CTED11</t>
  </si>
  <si>
    <t>PMD2</t>
  </si>
  <si>
    <t>RB10</t>
  </si>
  <si>
    <t>U2TX</t>
  </si>
  <si>
    <t>SW3</t>
  </si>
  <si>
    <t>OSC1</t>
  </si>
  <si>
    <t>CLKI</t>
  </si>
  <si>
    <t>RPA2</t>
  </si>
  <si>
    <t>RA2</t>
  </si>
  <si>
    <t>VCAP</t>
  </si>
  <si>
    <t>10uF</t>
  </si>
  <si>
    <t>SW4</t>
  </si>
  <si>
    <t>OSC2</t>
  </si>
  <si>
    <t>CLKO</t>
  </si>
  <si>
    <t>RPA3</t>
  </si>
  <si>
    <t>PMA0</t>
  </si>
  <si>
    <t>RA3</t>
  </si>
  <si>
    <t>xtal 32khz</t>
  </si>
  <si>
    <t>SOSCI</t>
  </si>
  <si>
    <t>RPB4</t>
  </si>
  <si>
    <t>RB4</t>
  </si>
  <si>
    <t>TDO</t>
  </si>
  <si>
    <t>RPB9</t>
  </si>
  <si>
    <t>SDA1</t>
  </si>
  <si>
    <t>CTED4</t>
  </si>
  <si>
    <t>PMD3</t>
  </si>
  <si>
    <t>RB9</t>
  </si>
  <si>
    <t>I2C_SDA1</t>
  </si>
  <si>
    <t>SOSCO</t>
  </si>
  <si>
    <t>RPA4</t>
  </si>
  <si>
    <t>T1CK</t>
  </si>
  <si>
    <t>CTED9</t>
  </si>
  <si>
    <t>PMA1</t>
  </si>
  <si>
    <t>RA4</t>
  </si>
  <si>
    <t>TCK</t>
  </si>
  <si>
    <t>RPB8</t>
  </si>
  <si>
    <t>SCL1</t>
  </si>
  <si>
    <t>CTED10</t>
  </si>
  <si>
    <t>PMD4</t>
  </si>
  <si>
    <t>RB8</t>
  </si>
  <si>
    <t>I2C_SCL1</t>
  </si>
  <si>
    <t>+3.3V</t>
  </si>
  <si>
    <t>VDD</t>
  </si>
  <si>
    <t>TDI</t>
  </si>
  <si>
    <t>RPB7</t>
  </si>
  <si>
    <t>CTED3</t>
  </si>
  <si>
    <t>PMD5</t>
  </si>
  <si>
    <t>INT0</t>
  </si>
  <si>
    <t>RB7</t>
  </si>
  <si>
    <t>PWM</t>
  </si>
  <si>
    <t>Audio ~CE</t>
  </si>
  <si>
    <t>PGED3</t>
  </si>
  <si>
    <t>RPB5</t>
  </si>
  <si>
    <t>PMD7</t>
  </si>
  <si>
    <t>RB5</t>
  </si>
  <si>
    <t>PGEC3</t>
  </si>
  <si>
    <t>RPB6</t>
  </si>
  <si>
    <t>PMD6</t>
  </si>
  <si>
    <t>RB6</t>
  </si>
  <si>
    <t>LED</t>
  </si>
  <si>
    <t>ピン番号</t>
  </si>
  <si>
    <t>I/O</t>
  </si>
  <si>
    <t>用途</t>
  </si>
  <si>
    <t>CHECK</t>
  </si>
  <si>
    <t>IN</t>
  </si>
  <si>
    <t>Photo sencer AD input</t>
  </si>
  <si>
    <t>OUT</t>
  </si>
  <si>
    <t>SPI_SDO2(RPA1)-CMD  pullup50K</t>
  </si>
  <si>
    <t>T1OSO</t>
  </si>
  <si>
    <t>32.7Khz for RTC</t>
  </si>
  <si>
    <t>T1OSI</t>
  </si>
  <si>
    <t>PWM OUTPUT_1(OC1) L</t>
  </si>
  <si>
    <t>I2C_SCL1_LCD</t>
  </si>
  <si>
    <t>I2C_SDA1 LCD</t>
  </si>
  <si>
    <t>Op-Amp Power</t>
  </si>
  <si>
    <t>SPI_SDI2(RPB13)-DAT0  pullup50K</t>
  </si>
  <si>
    <t>SDC_SELECT(RB14)-CS</t>
  </si>
  <si>
    <t>SPI_SCK2-CLK</t>
  </si>
  <si>
    <t>10→VDD</t>
  </si>
  <si>
    <t>■参考にした回路図</t>
  </si>
  <si>
    <t xml:space="preserve">（１－ａ）ルーレットアダプタをつないでみる① </t>
  </si>
  <si>
    <t>test7.c</t>
  </si>
  <si>
    <t>※SDカード接続の参考</t>
  </si>
  <si>
    <t>TRISx</t>
  </si>
  <si>
    <t>ピンの入出力モード設定</t>
  </si>
  <si>
    <t>PORTx</t>
  </si>
  <si>
    <t>ピンへの出力または入力を行う</t>
  </si>
  <si>
    <t>LATx</t>
  </si>
  <si>
    <t>ピンへの出力を行う</t>
  </si>
  <si>
    <t>ODCx</t>
  </si>
  <si>
    <t>オープンドレイン設定を行う</t>
  </si>
  <si>
    <t>PORTB</t>
  </si>
  <si>
    <t>PORTA</t>
  </si>
  <si>
    <t>TRISＢ</t>
  </si>
  <si>
    <t>TRISA</t>
  </si>
  <si>
    <t>SDカード</t>
  </si>
  <si>
    <t>(RB15)</t>
  </si>
  <si>
    <t>16進</t>
  </si>
  <si>
    <t>PIC32MX120F032B Support Information</t>
  </si>
  <si>
    <t>#pragma config Usage</t>
  </si>
  <si>
    <t>#pragma config &lt;setting&gt;=&lt;named value&gt;</t>
  </si>
  <si>
    <t>For example:</t>
  </si>
  <si>
    <t>// PLL Prescaler Selection bits: No prescale (4 MHz oscillator input drives PLL directly)</t>
  </si>
  <si>
    <t>// Background Debug: Disabled</t>
  </si>
  <si>
    <t>// Watchdog Timer: Disabled - Controlled by SWDTEN bit</t>
  </si>
  <si>
    <t>// Stack Overflow/Underflow Reset: Disabled</t>
  </si>
  <si>
    <t>// Extended Instruction Set: Disabled</t>
  </si>
  <si>
    <t>#pragma config PLLDIV = 1, DEBUG = OFF, WDTEN = OFF, STVREN = OFF, XINST = OFF</t>
  </si>
  <si>
    <t>#pragma config &lt;setting&gt;=&lt;literal constant&gt;</t>
  </si>
  <si>
    <t>#pragma config PLLDIV = 0x7, DEBUG = 0x1, WDTEN = 0x0, STVREN = 0x0, XINST = 0x0</t>
  </si>
  <si>
    <t>#pragma config &lt;register&gt;=&lt;literal constant&gt;</t>
  </si>
  <si>
    <t>#pragma config CONFIG1L = 0x8E</t>
  </si>
  <si>
    <t>#pragma config Settings</t>
  </si>
  <si>
    <t xml:space="preserve">PIC32MX120F032B </t>
  </si>
  <si>
    <t>Peripheral Module Disable Configuration:</t>
  </si>
  <si>
    <t>PMDL1WAY = OFF</t>
  </si>
  <si>
    <t xml:space="preserve">Allow multiple reconfigurations </t>
  </si>
  <si>
    <t>○</t>
  </si>
  <si>
    <t>？</t>
  </si>
  <si>
    <t>PMDL1WAY = ON</t>
  </si>
  <si>
    <t xml:space="preserve">Allow only one reconfiguration </t>
  </si>
  <si>
    <t>Peripheral Pin Select Configuration:</t>
  </si>
  <si>
    <t>IOL1WAY = OFF</t>
  </si>
  <si>
    <t>IOL1WAY = ON</t>
  </si>
  <si>
    <t>USB USID Selection:</t>
  </si>
  <si>
    <t>FUSBIDIO = OFF</t>
  </si>
  <si>
    <t xml:space="preserve">Controlled by Port Function </t>
  </si>
  <si>
    <t>25pinをポートとして使用する場合これをセレクト</t>
  </si>
  <si>
    <t>FUSBIDIO = ON</t>
  </si>
  <si>
    <t xml:space="preserve">Controlled by the USB Module </t>
  </si>
  <si>
    <t>USB VBUS ON Selection:</t>
  </si>
  <si>
    <t>FVBUSONIO = OFF</t>
  </si>
  <si>
    <t>FVBUSONIO = ON</t>
  </si>
  <si>
    <t xml:space="preserve">Controlled by USB Module </t>
  </si>
  <si>
    <t>PLL Input Divider:</t>
  </si>
  <si>
    <t>FPLLIDIV = DIV_1</t>
  </si>
  <si>
    <t xml:space="preserve">1x Divider </t>
  </si>
  <si>
    <t>FPLLIDIV = DIV_2</t>
  </si>
  <si>
    <t xml:space="preserve">2x Divider </t>
  </si>
  <si>
    <t>FPLLIDIV = DIV_3</t>
  </si>
  <si>
    <t xml:space="preserve">3x Divider </t>
  </si>
  <si>
    <t>FPLLIDIV = DIV_4</t>
  </si>
  <si>
    <t xml:space="preserve">4x Divider </t>
  </si>
  <si>
    <t>FPLLIDIV = DIV_5</t>
  </si>
  <si>
    <t xml:space="preserve">5x Divider </t>
  </si>
  <si>
    <t>FPLLIDIV = DIV_6</t>
  </si>
  <si>
    <t xml:space="preserve">6x Divider </t>
  </si>
  <si>
    <t>FPLLIDIV = DIV_10</t>
  </si>
  <si>
    <t xml:space="preserve">10x Divider </t>
  </si>
  <si>
    <t>FPLLIDIV = DIV_12</t>
  </si>
  <si>
    <t xml:space="preserve">12x Divider </t>
  </si>
  <si>
    <t>■CPU Frequency</t>
  </si>
  <si>
    <t>PLL Multiplier:</t>
  </si>
  <si>
    <t>Input Mhz</t>
  </si>
  <si>
    <t>FPLLIDIV</t>
  </si>
  <si>
    <t>PLLMULT</t>
  </si>
  <si>
    <t>PLLODIV</t>
  </si>
  <si>
    <t>SYSCLK</t>
  </si>
  <si>
    <t>FPLLMUL = MUL_15</t>
  </si>
  <si>
    <t xml:space="preserve">15x Multiplier </t>
  </si>
  <si>
    <t>FPLLMUL = MUL_16</t>
  </si>
  <si>
    <t xml:space="preserve">16x Multiplier </t>
  </si>
  <si>
    <t>FPLLMUL = MUL_17</t>
  </si>
  <si>
    <t xml:space="preserve">17x Multiplier </t>
  </si>
  <si>
    <t>FPLLMUL = MUL_18</t>
  </si>
  <si>
    <t xml:space="preserve">18x Multiplier </t>
  </si>
  <si>
    <t>FPLLMUL = MUL_19</t>
  </si>
  <si>
    <t xml:space="preserve">19x Multiplier </t>
  </si>
  <si>
    <t>FPLLMUL = MUL_20</t>
  </si>
  <si>
    <t xml:space="preserve">20x Multiplier </t>
  </si>
  <si>
    <t>FPLLMUL = MUL_21</t>
  </si>
  <si>
    <t xml:space="preserve">21x Multiplier </t>
  </si>
  <si>
    <t>FPLLMUL = MUL_24</t>
  </si>
  <si>
    <t xml:space="preserve">24x Multiplier </t>
  </si>
  <si>
    <t>USB PLL Input Divider:</t>
  </si>
  <si>
    <t>UPLLIDIV = DIV_1</t>
  </si>
  <si>
    <t>UPLLIDIV = DIV_2</t>
  </si>
  <si>
    <t>UPLLIDIV = DIV_3</t>
  </si>
  <si>
    <t>UPLLIDIV = DIV_4</t>
  </si>
  <si>
    <t>UPLLIDIV = DIV_5</t>
  </si>
  <si>
    <t>UPLLIDIV = DIV_6</t>
  </si>
  <si>
    <t>UPLLIDIV = DIV_10</t>
  </si>
  <si>
    <t>UPLLIDIV = DIV_12</t>
  </si>
  <si>
    <t>USB PLL Enable:</t>
  </si>
  <si>
    <t>UPLLEN = ON</t>
  </si>
  <si>
    <t xml:space="preserve">Enabled </t>
  </si>
  <si>
    <t>UPLLEN = OFF</t>
  </si>
  <si>
    <t xml:space="preserve">Disabled and Bypassed </t>
  </si>
  <si>
    <t>System PLL Output Clock Divider:</t>
  </si>
  <si>
    <t>FPLLODIV = DIV_1</t>
  </si>
  <si>
    <t xml:space="preserve">PLL Divide by 1 </t>
  </si>
  <si>
    <t>FPLLODIV = DIV_2</t>
  </si>
  <si>
    <t xml:space="preserve">PLL Divide by 2 </t>
  </si>
  <si>
    <t>※内蔵RCを選択時○。</t>
  </si>
  <si>
    <t>FPLLODIV = DIV_4</t>
  </si>
  <si>
    <t xml:space="preserve">PLL Divide by 4 </t>
  </si>
  <si>
    <t>FPLLODIV = DIV_8</t>
  </si>
  <si>
    <t xml:space="preserve">PLL Divide by 8 </t>
  </si>
  <si>
    <t>FPLLODIV = DIV_16</t>
  </si>
  <si>
    <t xml:space="preserve">PLL Divide by 16 </t>
  </si>
  <si>
    <t>FPLLODIV = DIV_32</t>
  </si>
  <si>
    <t xml:space="preserve">PLL Divide by 32 </t>
  </si>
  <si>
    <t>FPLLODIV = DIV_64</t>
  </si>
  <si>
    <t xml:space="preserve">PLL Divide by 64 </t>
  </si>
  <si>
    <t>FPLLODIV = DIV_256</t>
  </si>
  <si>
    <t xml:space="preserve">PLL Divide by 256 </t>
  </si>
  <si>
    <t>Oscillator Selection Bits:</t>
  </si>
  <si>
    <t>FNOSC = FRC</t>
  </si>
  <si>
    <t xml:space="preserve">Fast RC Osc (FRC) </t>
  </si>
  <si>
    <t>FNOSC = FRCPLL</t>
  </si>
  <si>
    <t xml:space="preserve">Fast RC Osc with PLL </t>
  </si>
  <si>
    <t>FNOSC = PRI</t>
  </si>
  <si>
    <t xml:space="preserve">Primary Osc (XT,HS,EC) </t>
  </si>
  <si>
    <t>FNOSC = PRIPLL</t>
  </si>
  <si>
    <t xml:space="preserve">Primary Osc w/PLL (XT+,HS+,EC+PLL) </t>
  </si>
  <si>
    <t>FNOSC = SOSC</t>
  </si>
  <si>
    <t xml:space="preserve">Low Power Secondary Osc (SOSC) </t>
  </si>
  <si>
    <t>FNOSC = LPRC</t>
  </si>
  <si>
    <t xml:space="preserve">Low Power RC Osc (LPRC) </t>
  </si>
  <si>
    <t>FNOSC = FRCDIV16</t>
  </si>
  <si>
    <t xml:space="preserve">Fast RC Osc w/Div-by-16 (FRC/16) </t>
  </si>
  <si>
    <t>FNOSC = FRCDIV</t>
  </si>
  <si>
    <t xml:space="preserve">Fast RC Osc w/Div-by-N (FRCDIV) </t>
  </si>
  <si>
    <t>Secondary Oscillator Enable:</t>
  </si>
  <si>
    <t>FSOSCEN = OFF</t>
  </si>
  <si>
    <t xml:space="preserve">Disabled </t>
  </si>
  <si>
    <t>FSOSCEN = ON</t>
  </si>
  <si>
    <t>Internal/External Switch Over:</t>
  </si>
  <si>
    <t>IESO = OFF</t>
  </si>
  <si>
    <t>Two-Speed Start-up is disenabled</t>
  </si>
  <si>
    <t>IESO = ON</t>
  </si>
  <si>
    <t>Two-Speed Start-up is enabled</t>
  </si>
  <si>
    <t>Primary Oscillator Configuration:</t>
  </si>
  <si>
    <t>POSCMOD = EC</t>
  </si>
  <si>
    <t xml:space="preserve">External clock mode </t>
  </si>
  <si>
    <t>POSCMOD = XT</t>
  </si>
  <si>
    <t xml:space="preserve">XT osc mode </t>
  </si>
  <si>
    <t>POSCMOD = HS</t>
  </si>
  <si>
    <t xml:space="preserve">HS osc mode </t>
  </si>
  <si>
    <t>POSCMOD = OFF</t>
  </si>
  <si>
    <t xml:space="preserve">Primary osc disabled </t>
  </si>
  <si>
    <t>※内蔵RCを選択時○。外付けを選択時は選ばない。</t>
  </si>
  <si>
    <t>CLKO Output Signal Active on the OSCO Pin:</t>
  </si>
  <si>
    <t>OSCIOFNC = ON</t>
  </si>
  <si>
    <t>OSCIOFNC = OFF</t>
  </si>
  <si>
    <t>Peripheral Clock Divisor:</t>
  </si>
  <si>
    <t>FPBDIV = DIV_1</t>
  </si>
  <si>
    <t xml:space="preserve">Pb_Clk is Sys_Clk/1 </t>
  </si>
  <si>
    <t>※Cpu_Clock = Peripheral_Clock</t>
  </si>
  <si>
    <t>FPBDIV = DIV_2</t>
  </si>
  <si>
    <t xml:space="preserve">Pb_Clk is Sys_Clk/2 </t>
  </si>
  <si>
    <t>FPBDIV = DIV_4</t>
  </si>
  <si>
    <t xml:space="preserve">Pb_Clk is Sys_Clk/4 </t>
  </si>
  <si>
    <t>FPBDIV = DIV_8</t>
  </si>
  <si>
    <t xml:space="preserve">Pb_Clk is Sys_Clk/8 </t>
  </si>
  <si>
    <t>Clock Switching and Monitor Selection:</t>
  </si>
  <si>
    <t>※クロック切り替え許可</t>
  </si>
  <si>
    <t>FCKSM = CSECME</t>
  </si>
  <si>
    <t xml:space="preserve">Clock Switch Enable, FSCM Enabled </t>
  </si>
  <si>
    <t>※FSCM=The Fail-Safe Clock Monitor</t>
  </si>
  <si>
    <t>FCKSM = CSECMD</t>
  </si>
  <si>
    <t xml:space="preserve">Clock Switch Enable, FSCM Disabled </t>
  </si>
  <si>
    <t>FCKSM = CSDCMD</t>
  </si>
  <si>
    <t xml:space="preserve">Clock Switch Disable, FSCM Disabled </t>
  </si>
  <si>
    <t>Watchdog Timer Postscaler:</t>
  </si>
  <si>
    <t>WDTPS = PS1</t>
  </si>
  <si>
    <t>WDTPS = PS2</t>
  </si>
  <si>
    <t>WDTPS = PS4</t>
  </si>
  <si>
    <t>WDTPS = PS8</t>
  </si>
  <si>
    <t>WDTPS = PS16</t>
  </si>
  <si>
    <t>WDTPS = PS32</t>
  </si>
  <si>
    <t>WDTPS = PS64</t>
  </si>
  <si>
    <t>WDTPS = PS128</t>
  </si>
  <si>
    <t>WDTPS = PS256</t>
  </si>
  <si>
    <t>WDTPS = PS512</t>
  </si>
  <si>
    <t>16ms</t>
  </si>
  <si>
    <t>WDTPS = PS1024</t>
  </si>
  <si>
    <t>32ms</t>
  </si>
  <si>
    <t>WDTPS = PS2048</t>
  </si>
  <si>
    <t>64ms</t>
  </si>
  <si>
    <t>WDTPS = PS4096</t>
  </si>
  <si>
    <t>128ms</t>
  </si>
  <si>
    <t>WDTPS = PS8192</t>
  </si>
  <si>
    <t>256ms</t>
  </si>
  <si>
    <t>WDTPS = PS16384</t>
  </si>
  <si>
    <t xml:space="preserve">1:16384 </t>
  </si>
  <si>
    <t>512ms</t>
  </si>
  <si>
    <t>WDTPS = PS32768</t>
  </si>
  <si>
    <t xml:space="preserve">1:32768 </t>
  </si>
  <si>
    <t>1s</t>
  </si>
  <si>
    <t>WDTPS = PS65536</t>
  </si>
  <si>
    <t xml:space="preserve">1:65536 </t>
  </si>
  <si>
    <t>2s</t>
  </si>
  <si>
    <t>WDTPS = PS131072</t>
  </si>
  <si>
    <t xml:space="preserve">1:131072 </t>
  </si>
  <si>
    <t>4s</t>
  </si>
  <si>
    <t>WDTPS = PS262144</t>
  </si>
  <si>
    <t xml:space="preserve">1:262144 </t>
  </si>
  <si>
    <t>8s</t>
  </si>
  <si>
    <t>WDTPS = PS524288</t>
  </si>
  <si>
    <t xml:space="preserve">1:524288 </t>
  </si>
  <si>
    <t>WDTPS = PS1048576</t>
  </si>
  <si>
    <t xml:space="preserve">1:1048576 </t>
  </si>
  <si>
    <t>Watchdog Timer Window Enable:</t>
  </si>
  <si>
    <t>WINDIS = ON</t>
  </si>
  <si>
    <t xml:space="preserve">Watchdog Timer is in Window Mode </t>
  </si>
  <si>
    <t>WINDIS = OFF</t>
  </si>
  <si>
    <t xml:space="preserve">Watchdog Timer is in Non-Window Mode </t>
  </si>
  <si>
    <t>Watchdog Timer Enable:</t>
  </si>
  <si>
    <t>FWDTEN = OFF</t>
  </si>
  <si>
    <t xml:space="preserve">WDT Disabled (SWDTEN Bit Controls) </t>
  </si>
  <si>
    <t>FWDTEN = ON</t>
  </si>
  <si>
    <t xml:space="preserve">WDT Enabled </t>
  </si>
  <si>
    <t>Watchdog Timer is enabled and cannot be disabled by software</t>
  </si>
  <si>
    <t>Watchdog Timer Window Size:</t>
  </si>
  <si>
    <t>FWDTWINSZ = WINSZ_75</t>
  </si>
  <si>
    <t xml:space="preserve">Window Size is 75% </t>
  </si>
  <si>
    <t>FWDTWINSZ = WINSZ_50</t>
  </si>
  <si>
    <t xml:space="preserve">Window Size is 50% </t>
  </si>
  <si>
    <t>FWDTWINSZ = WINSZ_37</t>
  </si>
  <si>
    <t xml:space="preserve">Window Size is 37.5% </t>
  </si>
  <si>
    <t>FWDTWINSZ = WISZ_25</t>
  </si>
  <si>
    <t xml:space="preserve">Window Size is 25% </t>
  </si>
  <si>
    <t>Background Debugger Enable:</t>
  </si>
  <si>
    <t>DEBUG = ON</t>
  </si>
  <si>
    <t xml:space="preserve">Debugger is Enabled </t>
  </si>
  <si>
    <t>DEBUG = OFF</t>
  </si>
  <si>
    <t xml:space="preserve">Debugger is Disabled </t>
  </si>
  <si>
    <t>JTAG Enable:</t>
  </si>
  <si>
    <t>JTAGEN = OFF</t>
  </si>
  <si>
    <t xml:space="preserve">JTAG Desabled </t>
  </si>
  <si>
    <t>JTAGEN = ON</t>
  </si>
  <si>
    <t xml:space="preserve">JTAG Port Enabled </t>
  </si>
  <si>
    <t>ICE/ICD Comm Channel Select:</t>
  </si>
  <si>
    <t>ICESEL = RESERVED</t>
  </si>
  <si>
    <t xml:space="preserve">Reserved </t>
  </si>
  <si>
    <t>ICESEL = ICS_PGx3</t>
  </si>
  <si>
    <t xml:space="preserve">Communicate on PGEC3/PGED3 </t>
  </si>
  <si>
    <t>ICESEL = ICS_PGx2</t>
  </si>
  <si>
    <t xml:space="preserve">Communicate on PGEC2/PGED2 </t>
  </si>
  <si>
    <t>ICESEL = ICS_PGx1</t>
  </si>
  <si>
    <t xml:space="preserve">Communicate on PGEC1/PGED1 </t>
  </si>
  <si>
    <t>Program Flash Write Protect:</t>
  </si>
  <si>
    <t>PWP = PWP32K</t>
  </si>
  <si>
    <t xml:space="preserve">First 32K </t>
  </si>
  <si>
    <t>PWP = PWP31K</t>
  </si>
  <si>
    <t xml:space="preserve">First 31K </t>
  </si>
  <si>
    <t>PWP = PWP30K</t>
  </si>
  <si>
    <t xml:space="preserve">First 30K </t>
  </si>
  <si>
    <t>PWP = PWP29K</t>
  </si>
  <si>
    <t xml:space="preserve">First 29K </t>
  </si>
  <si>
    <t>PWP = PWP28K</t>
  </si>
  <si>
    <t xml:space="preserve">First 28K </t>
  </si>
  <si>
    <t>PWP = PWP27K</t>
  </si>
  <si>
    <t xml:space="preserve">First 27K </t>
  </si>
  <si>
    <t>PWP = PWP26K</t>
  </si>
  <si>
    <t xml:space="preserve">First 26K </t>
  </si>
  <si>
    <t>PWP = PWP25K</t>
  </si>
  <si>
    <t xml:space="preserve">First 25K </t>
  </si>
  <si>
    <t>PWP = PWP24K</t>
  </si>
  <si>
    <t xml:space="preserve">First 24K </t>
  </si>
  <si>
    <t>PWP = PWP23K</t>
  </si>
  <si>
    <t xml:space="preserve">First 23K </t>
  </si>
  <si>
    <t>PWP = PWP22K</t>
  </si>
  <si>
    <t xml:space="preserve">First 22K </t>
  </si>
  <si>
    <t>PWP = PWP21K</t>
  </si>
  <si>
    <t xml:space="preserve">First 21K </t>
  </si>
  <si>
    <t>PWP = PWP20K</t>
  </si>
  <si>
    <t xml:space="preserve">First 20K </t>
  </si>
  <si>
    <t>PWP = PWP19K</t>
  </si>
  <si>
    <t xml:space="preserve">First 19K </t>
  </si>
  <si>
    <t>PWP = PWP18K</t>
  </si>
  <si>
    <t xml:space="preserve">First 18K </t>
  </si>
  <si>
    <t>PWP = PWP17K</t>
  </si>
  <si>
    <t xml:space="preserve">First 17K </t>
  </si>
  <si>
    <t>PWP = PWP16K</t>
  </si>
  <si>
    <t xml:space="preserve">First 16K </t>
  </si>
  <si>
    <t>PWP = PWP15K</t>
  </si>
  <si>
    <t xml:space="preserve">First 15K </t>
  </si>
  <si>
    <t>PWP = PWP14K</t>
  </si>
  <si>
    <t xml:space="preserve">First 14K </t>
  </si>
  <si>
    <t>PWP = PWP13K</t>
  </si>
  <si>
    <t xml:space="preserve">First 13K </t>
  </si>
  <si>
    <t>PWP = PWP12K</t>
  </si>
  <si>
    <t xml:space="preserve">First 12K </t>
  </si>
  <si>
    <t>PWP = PWP11K</t>
  </si>
  <si>
    <t xml:space="preserve">First 11K </t>
  </si>
  <si>
    <t>PWP = PWP10K</t>
  </si>
  <si>
    <t xml:space="preserve">First 10K </t>
  </si>
  <si>
    <t>PWP = PWP9K</t>
  </si>
  <si>
    <t xml:space="preserve">First 9K </t>
  </si>
  <si>
    <t>PWP = PWP8K</t>
  </si>
  <si>
    <t xml:space="preserve">First 8K </t>
  </si>
  <si>
    <t>PWP = PWP7K</t>
  </si>
  <si>
    <t xml:space="preserve">First 7K </t>
  </si>
  <si>
    <t>PWP = PWP6K</t>
  </si>
  <si>
    <t xml:space="preserve">First 6K </t>
  </si>
  <si>
    <t>PWP = PWP5K</t>
  </si>
  <si>
    <t xml:space="preserve">First 5K </t>
  </si>
  <si>
    <t>PWP = PWP4K</t>
  </si>
  <si>
    <t xml:space="preserve">First 4K </t>
  </si>
  <si>
    <t>PWP = PWP3K</t>
  </si>
  <si>
    <t xml:space="preserve">First 3K </t>
  </si>
  <si>
    <t>PWP = PWP2K</t>
  </si>
  <si>
    <t xml:space="preserve">First 2K </t>
  </si>
  <si>
    <t>PWP = PWP1K</t>
  </si>
  <si>
    <t xml:space="preserve">First 1K </t>
  </si>
  <si>
    <t>PWP = OFF</t>
  </si>
  <si>
    <t xml:space="preserve">Disable </t>
  </si>
  <si>
    <t>Boot Flash Write Protect bit:</t>
  </si>
  <si>
    <t>BWP = ON</t>
  </si>
  <si>
    <t xml:space="preserve">Protection Enabled </t>
  </si>
  <si>
    <t>BWP = OFF</t>
  </si>
  <si>
    <t xml:space="preserve">Protection Disabled </t>
  </si>
  <si>
    <t>Code Protect:</t>
  </si>
  <si>
    <t>CP = ON</t>
  </si>
  <si>
    <t>CP = OFF</t>
  </si>
  <si>
    <t>3</t>
  </si>
  <si>
    <t>v</t>
  </si>
  <si>
    <t>.000001</t>
  </si>
  <si>
    <t>マイクロ(10-6)</t>
  </si>
  <si>
    <t>【参考】</t>
  </si>
  <si>
    <t>CONFIG1H: CONFIGURATION REGISTER 1 HIGH</t>
  </si>
  <si>
    <t>Name</t>
  </si>
  <si>
    <t>Bit7</t>
  </si>
  <si>
    <t>Bit6</t>
  </si>
  <si>
    <t>Bit5</t>
  </si>
  <si>
    <t>Bit4</t>
  </si>
  <si>
    <t>Bit3</t>
  </si>
  <si>
    <t>Bit2</t>
  </si>
  <si>
    <t>Bit1</t>
  </si>
  <si>
    <t>Bit0</t>
  </si>
  <si>
    <t>Value on
POR Reset</t>
  </si>
  <si>
    <t>Value on all
other Resets(1)</t>
  </si>
  <si>
    <t>CONFIG1H</t>
  </si>
  <si>
    <t>—</t>
  </si>
  <si>
    <t>CP0</t>
  </si>
  <si>
    <t>CPDIV1</t>
  </si>
  <si>
    <t>CPDIV0</t>
  </si>
  <si>
    <t>CONFIG2L: CONFIGURATION REGISTER 2 LOW</t>
  </si>
  <si>
    <t>CONFIG2L</t>
  </si>
  <si>
    <t>IESO</t>
  </si>
  <si>
    <t>FCMEN</t>
  </si>
  <si>
    <t>LPT1OSC</t>
  </si>
  <si>
    <t>T1DIG</t>
  </si>
  <si>
    <t>FOSC2</t>
  </si>
  <si>
    <t>FOSC1</t>
  </si>
  <si>
    <t>FOSC0</t>
  </si>
  <si>
    <t>OSCCON: OSCILLATOR CONTROL REGISTER</t>
  </si>
  <si>
    <t>OSCCON</t>
  </si>
  <si>
    <t>IDLEN</t>
  </si>
  <si>
    <t>IRCF2</t>
  </si>
  <si>
    <t>IRCF1</t>
  </si>
  <si>
    <t>IRCF0</t>
  </si>
  <si>
    <t>OSTS</t>
  </si>
  <si>
    <t>SCS1</t>
  </si>
  <si>
    <t>SCS0</t>
  </si>
  <si>
    <t>0110 q100</t>
  </si>
  <si>
    <t>OSCTUNE: OSCILLATOR TUNING REGISTER</t>
  </si>
  <si>
    <t>OSCTUNE</t>
  </si>
  <si>
    <t>INTSRC</t>
  </si>
  <si>
    <t>PLLEN</t>
  </si>
  <si>
    <t>TUN5</t>
  </si>
  <si>
    <t>TUN4</t>
  </si>
  <si>
    <t>TUN3</t>
  </si>
  <si>
    <t>TUN2</t>
  </si>
  <si>
    <t>TUN1</t>
  </si>
  <si>
    <t>TUN0</t>
  </si>
  <si>
    <t>■WAVEフォーマット</t>
  </si>
  <si>
    <t>内容</t>
  </si>
  <si>
    <t>開始位置</t>
  </si>
  <si>
    <t>長さ(BYTE)</t>
  </si>
  <si>
    <t>備考1</t>
  </si>
  <si>
    <t>備考2</t>
  </si>
  <si>
    <t>RIFFヘッダ</t>
  </si>
  <si>
    <t>"RIFF"の４文字</t>
  </si>
  <si>
    <t>R' 'I' 'F' 'F'</t>
  </si>
  <si>
    <t>RIFFデータサイズ</t>
  </si>
  <si>
    <t>これ以降のファイルサイズ (ファイルサイズ - 8)</t>
  </si>
  <si>
    <t>例: 44.1kHz, 16bit, ステレオ, リニアPCM の場合のヘッダ内容</t>
  </si>
  <si>
    <t>RIFFデータ</t>
  </si>
  <si>
    <t>WAVEヘッダ</t>
  </si>
  <si>
    <t>"WAVE"の４文字</t>
  </si>
  <si>
    <t>W' 'A' 'V' 'E'</t>
  </si>
  <si>
    <t>RIFFの種類がWAVEであることをあらわす</t>
  </si>
  <si>
    <t>0A</t>
  </si>
  <si>
    <t>0B</t>
  </si>
  <si>
    <t>0C</t>
  </si>
  <si>
    <t>0D</t>
  </si>
  <si>
    <t>0E</t>
  </si>
  <si>
    <t>0F</t>
  </si>
  <si>
    <t>サブチャンク</t>
  </si>
  <si>
    <t>fmt チャンク</t>
  </si>
  <si>
    <t>"fmt "の４文字</t>
  </si>
  <si>
    <t>f' 'm' 't' ' ' (←スペースも含む)</t>
  </si>
  <si>
    <t>フォーマットの定義</t>
  </si>
  <si>
    <t>--</t>
  </si>
  <si>
    <t>6D</t>
  </si>
  <si>
    <t>fmt チャンクのバイト数</t>
  </si>
  <si>
    <t>fmt データのサイズ</t>
  </si>
  <si>
    <t>リニアPCM ならば 16(10 00 00 00)</t>
  </si>
  <si>
    <t>(内容)</t>
  </si>
  <si>
    <t>R</t>
  </si>
  <si>
    <t>I</t>
  </si>
  <si>
    <t>F</t>
  </si>
  <si>
    <t>ファイルサイズ - 8</t>
  </si>
  <si>
    <t>W</t>
  </si>
  <si>
    <t>A</t>
  </si>
  <si>
    <t>V</t>
  </si>
  <si>
    <t>E</t>
  </si>
  <si>
    <t>f</t>
  </si>
  <si>
    <t>m</t>
  </si>
  <si>
    <t>t</t>
  </si>
  <si>
    <t>フォーマットID</t>
  </si>
  <si>
    <t>fmt データ</t>
  </si>
  <si>
    <t>リニアPCM ならば 1(01 00)</t>
  </si>
  <si>
    <t>AC</t>
  </si>
  <si>
    <t>B1</t>
  </si>
  <si>
    <t>チャンネル数</t>
  </si>
  <si>
    <t>モノラル ならば 1(01 00)</t>
  </si>
  <si>
    <t>ステレオ ならば 2(02 00)</t>
  </si>
  <si>
    <t>サンプリングレート (Hz)</t>
  </si>
  <si>
    <t>44.1kHz ならば 44100(44 AC 00 00)</t>
  </si>
  <si>
    <t>d</t>
  </si>
  <si>
    <t>a</t>
  </si>
  <si>
    <t>データサイズ</t>
  </si>
  <si>
    <t>以後データ</t>
  </si>
  <si>
    <t>データ速度 (Byte/sec)</t>
  </si>
  <si>
    <t>44.1kHz 16bit ステレオ ならば</t>
  </si>
  <si>
    <t>44100×2×2 = 176400(10 B1 02 00)</t>
  </si>
  <si>
    <t>ブロックサイズ (Byte/sample×チャンネル数)</t>
  </si>
  <si>
    <t>16bit ステレオ ならば</t>
  </si>
  <si>
    <t>2×2 = 4(04 00)</t>
  </si>
  <si>
    <t>サンプルあたりのビット数 (bit/sample)WAV フォーマットでは 8bit か 16bit</t>
  </si>
  <si>
    <t>16bit ならば 16(10 00)</t>
  </si>
  <si>
    <t>拡張部分のサイズ</t>
  </si>
  <si>
    <t>リニアPCMならば存在しない</t>
  </si>
  <si>
    <t>拡張部分</t>
  </si>
  <si>
    <t>n</t>
  </si>
  <si>
    <t>data チャンク 参照</t>
  </si>
  <si>
    <t>"data"の４文字</t>
  </si>
  <si>
    <t>d' 'a' 't' 'a'</t>
  </si>
  <si>
    <t>波形データのバイト数</t>
  </si>
  <si>
    <t>dataデータのサイズ</t>
  </si>
  <si>
    <t>バイト数n</t>
  </si>
  <si>
    <t>波形データ</t>
  </si>
  <si>
    <t>dataデータ</t>
  </si>
  <si>
    <t>■OUTPUT COMPARE</t>
  </si>
  <si>
    <t>周期</t>
  </si>
  <si>
    <t>PWM Period = (PRy + 1　）　×  PBCLK(周期)　×  (TMRy Prescale Value)</t>
  </si>
  <si>
    <t>周波数</t>
  </si>
  <si>
    <t>PWM Frequency = PBCLK（周波数) / ((PRy + 1) ×　TMRy Prescale Value )</t>
  </si>
  <si>
    <t>Mhz</t>
  </si>
  <si>
    <t>PBCLK</t>
  </si>
  <si>
    <t>16ビットモード</t>
  </si>
  <si>
    <t>プリスケール</t>
  </si>
  <si>
    <t>PBCLK / プリスケール</t>
  </si>
  <si>
    <t>分解能(ﾋﾞｯﾄ)</t>
  </si>
  <si>
    <t>PR</t>
  </si>
  <si>
    <t>FFFF</t>
  </si>
  <si>
    <t>3FFF</t>
  </si>
  <si>
    <t>FFF</t>
  </si>
  <si>
    <t>3FF</t>
  </si>
  <si>
    <t>FF</t>
  </si>
  <si>
    <t>PWM周波数</t>
  </si>
  <si>
    <t>※例えば44khzのwaveデータに対して、156.25khzのーバーサンプリングでPWMを出力する。</t>
  </si>
  <si>
    <t>割込み周期</t>
  </si>
  <si>
    <t>*PWMソース</t>
  </si>
  <si>
    <t>TIMER2</t>
  </si>
  <si>
    <t>PWM1</t>
  </si>
  <si>
    <t>OUTPUT COMPARE MODULE 1</t>
  </si>
  <si>
    <t>PWM2</t>
  </si>
  <si>
    <t>OUTPUT COMPARE MODULE 2</t>
  </si>
  <si>
    <t>*データ処理タイミング</t>
  </si>
  <si>
    <t>TIMER4</t>
  </si>
  <si>
    <t>TIMERx</t>
  </si>
  <si>
    <t>■SAMPLING RATE 処理</t>
  </si>
  <si>
    <t>※Timer3 はWAVEデータのサンプリング周波数での割込み。</t>
  </si>
  <si>
    <t>割込みが発生したら、PWMへデータを渡す</t>
  </si>
  <si>
    <t>Period = (PRy + 1　）　×  PBCLK(周期)　×  (TMRy Prescale Value)</t>
  </si>
  <si>
    <t>Frequency = PBCLK（周波数) / ((PRy + 1) ×　TMRy Prescale Value )</t>
  </si>
  <si>
    <t>←入力欄</t>
  </si>
  <si>
    <t>44.1Khz</t>
  </si>
  <si>
    <t>PR=</t>
  </si>
  <si>
    <t>←設定値</t>
  </si>
  <si>
    <t>※SDデータの読み込み周期。</t>
  </si>
  <si>
    <t>*44.1khz</t>
  </si>
  <si>
    <t xml:space="preserve">*16bit, 2ch=4byte </t>
  </si>
  <si>
    <t>*512byte/4byte=</t>
  </si>
  <si>
    <t>SD読み出しの周期=</t>
  </si>
  <si>
    <t>が必要となる</t>
  </si>
  <si>
    <t>1Khz</t>
  </si>
  <si>
    <t>■PWM SOURCE</t>
  </si>
  <si>
    <t>※Timer2 はPWMソース用</t>
  </si>
  <si>
    <t>※Timer1は低速度処理用周期。10msec毎</t>
  </si>
  <si>
    <t>PRy + 1 = PBCLK /TMRy Prescale Value / Frequency</t>
  </si>
  <si>
    <t xml:space="preserve">#define </t>
  </si>
  <si>
    <t xml:space="preserve">PRESCALE       </t>
  </si>
  <si>
    <t>TOGGLES_PER_SEC</t>
  </si>
  <si>
    <t>(周波数)</t>
  </si>
  <si>
    <t xml:space="preserve">T1_TICK       </t>
  </si>
  <si>
    <t>(PBCLK/PRESCALE/TOGGLES_PER_SEC -1)</t>
  </si>
  <si>
    <t>input pin selection</t>
  </si>
  <si>
    <t>U2RXR = 0000 // RPA1</t>
  </si>
  <si>
    <t>output pin selection</t>
  </si>
  <si>
    <t>RPA3R = 0010 // U2TX</t>
  </si>
  <si>
    <t>Fsck = Fpbclk / 2*(SPIxBRG +1)</t>
  </si>
  <si>
    <t>FBPCLK</t>
  </si>
  <si>
    <t>Hz</t>
  </si>
  <si>
    <t>SPIxBRG</t>
  </si>
  <si>
    <t>FSCK</t>
  </si>
  <si>
    <t>WAVE サンプリングレート</t>
  </si>
  <si>
    <t>ビット数</t>
  </si>
  <si>
    <t>Bit</t>
  </si>
  <si>
    <t>ステレオ</t>
  </si>
  <si>
    <t>ch</t>
  </si>
  <si>
    <t>必要なレート　Hz/bit</t>
  </si>
  <si>
    <t>INPUT PIN SELECTION</t>
  </si>
  <si>
    <t>OUTPUT PIN SELECTION</t>
  </si>
  <si>
    <t>※人の可聴周波数　＝ 20Hz～20KHz</t>
  </si>
  <si>
    <t>fc(Hz)</t>
  </si>
  <si>
    <t>1/(2πRC）</t>
  </si>
  <si>
    <t>RC</t>
  </si>
  <si>
    <t>1/(2πｆｃ）</t>
  </si>
  <si>
    <t>wo</t>
  </si>
  <si>
    <t>2πｆｃ</t>
  </si>
  <si>
    <t>マイクロ</t>
  </si>
  <si>
    <t>ナノ</t>
  </si>
  <si>
    <t>ピコ</t>
  </si>
  <si>
    <t>C</t>
  </si>
  <si>
    <t>Vo/Vi</t>
  </si>
  <si>
    <t>★設定値</t>
  </si>
  <si>
    <t>8us</t>
  </si>
  <si>
    <t>■ボルテージフォロワ</t>
  </si>
  <si>
    <t>ｆｃ(Hz)</t>
  </si>
  <si>
    <t>Q</t>
  </si>
  <si>
    <t>R1=R2=R</t>
  </si>
  <si>
    <t>C1</t>
  </si>
  <si>
    <t>2Q/(woR)</t>
  </si>
  <si>
    <t>C2</t>
  </si>
  <si>
    <t>1/(2QwoR)</t>
  </si>
  <si>
    <t>■ゲインあり</t>
  </si>
  <si>
    <t>R4</t>
  </si>
  <si>
    <t>R3</t>
  </si>
  <si>
    <t>K</t>
  </si>
  <si>
    <t>fc</t>
  </si>
  <si>
    <t>C1=C2=C</t>
  </si>
  <si>
    <t>1/(woC)</t>
  </si>
  <si>
    <t>微積分型バンドパスフィルタ</t>
  </si>
  <si>
    <t>ハイパス</t>
  </si>
  <si>
    <t>カットオフ</t>
  </si>
  <si>
    <t>fL(Hz)</t>
  </si>
  <si>
    <t>1/(2πC1R1）</t>
  </si>
  <si>
    <t>ローパス</t>
  </si>
  <si>
    <t>fH(Hz)</t>
  </si>
  <si>
    <t>1/(2πC2R2）</t>
  </si>
  <si>
    <t>I2C1BTG</t>
  </si>
  <si>
    <t>PBLCK</t>
  </si>
  <si>
    <t>I2C1BRG=</t>
  </si>
  <si>
    <t>=&gt;省電力の観点からIOはinput指定にしておく。i2cモジュールに任せる。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</si>
</sst>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0"/>
    <numFmt numFmtId="178" formatCode="#,##0_ "/>
    <numFmt numFmtId="179" formatCode="#,##0.0_ "/>
    <numFmt numFmtId="180" formatCode="#,##0.000000_ "/>
    <numFmt numFmtId="181" formatCode="#,##0.000_ "/>
    <numFmt numFmtId="182" formatCode="#,##0.0000_ "/>
  </numFmts>
  <fonts count="1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3.5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2"/>
      <color indexed="62"/>
      <name val="ＭＳ Ｐ明朝"/>
      <family val="1"/>
      <charset val="128"/>
    </font>
    <font>
      <b/>
      <sz val="12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49"/>
      </patternFill>
    </fill>
    <fill>
      <patternFill patternType="solid">
        <fgColor rgb="FFFFFF00"/>
        <bgColor indexed="60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0" fillId="7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5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9" fillId="6" borderId="2" xfId="0" applyFont="1" applyFill="1" applyBorder="1" applyAlignment="1"/>
    <xf numFmtId="0" fontId="8" fillId="6" borderId="4" xfId="0" applyFont="1" applyFill="1" applyBorder="1" applyAlignment="1"/>
    <xf numFmtId="0" fontId="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/>
    <xf numFmtId="0" fontId="9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0" xfId="0" applyFill="1" applyAlignment="1">
      <alignment horizontal="center" vertical="center"/>
    </xf>
    <xf numFmtId="0" fontId="8" fillId="8" borderId="4" xfId="0" applyFont="1" applyFill="1" applyBorder="1" applyAlignment="1"/>
    <xf numFmtId="0" fontId="0" fillId="8" borderId="4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25" xfId="0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Fill="1" applyBorder="1"/>
    <xf numFmtId="0" fontId="0" fillId="0" borderId="29" xfId="0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/>
    <xf numFmtId="176" fontId="0" fillId="0" borderId="22" xfId="0" applyNumberFormat="1" applyBorder="1"/>
    <xf numFmtId="0" fontId="0" fillId="0" borderId="22" xfId="0" applyBorder="1"/>
    <xf numFmtId="0" fontId="0" fillId="0" borderId="12" xfId="0" applyBorder="1"/>
    <xf numFmtId="176" fontId="0" fillId="5" borderId="22" xfId="0" applyNumberFormat="1" applyFill="1" applyBorder="1"/>
    <xf numFmtId="176" fontId="0" fillId="0" borderId="22" xfId="0" applyNumberFormat="1" applyFill="1" applyBorder="1"/>
    <xf numFmtId="0" fontId="0" fillId="5" borderId="22" xfId="0" applyFill="1" applyBorder="1"/>
    <xf numFmtId="0" fontId="0" fillId="0" borderId="23" xfId="0" applyBorder="1"/>
    <xf numFmtId="176" fontId="0" fillId="0" borderId="24" xfId="0" applyNumberFormat="1" applyFill="1" applyBorder="1"/>
    <xf numFmtId="0" fontId="0" fillId="5" borderId="24" xfId="0" applyFill="1" applyBorder="1"/>
    <xf numFmtId="0" fontId="0" fillId="0" borderId="15" xfId="0" applyBorder="1"/>
    <xf numFmtId="0" fontId="0" fillId="0" borderId="0" xfId="0" applyFill="1"/>
    <xf numFmtId="0" fontId="11" fillId="0" borderId="0" xfId="0" applyFont="1"/>
    <xf numFmtId="0" fontId="0" fillId="0" borderId="4" xfId="0" applyFill="1" applyBorder="1" applyAlignment="1">
      <alignment horizontal="center" vertical="center" wrapText="1"/>
    </xf>
    <xf numFmtId="20" fontId="0" fillId="6" borderId="4" xfId="0" applyNumberForma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7" borderId="4" xfId="0" applyNumberFormat="1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3" borderId="4" xfId="0" applyFont="1" applyFill="1" applyBorder="1"/>
    <xf numFmtId="0" fontId="0" fillId="0" borderId="4" xfId="0" applyFont="1" applyBorder="1"/>
    <xf numFmtId="0" fontId="0" fillId="0" borderId="4" xfId="0" applyFont="1" applyFill="1" applyBorder="1"/>
    <xf numFmtId="0" fontId="0" fillId="2" borderId="4" xfId="0" applyFont="1" applyFill="1" applyBorder="1"/>
    <xf numFmtId="49" fontId="4" fillId="0" borderId="0" xfId="0" applyNumberFormat="1" applyFont="1"/>
    <xf numFmtId="0" fontId="4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3" fillId="9" borderId="4" xfId="0" applyFont="1" applyFill="1" applyBorder="1" applyAlignment="1">
      <alignment horizontal="left" vertical="top" wrapText="1"/>
    </xf>
    <xf numFmtId="177" fontId="0" fillId="3" borderId="4" xfId="0" applyNumberFormat="1" applyFont="1" applyFill="1" applyBorder="1" applyAlignment="1">
      <alignment horizontal="center" vertical="center" wrapText="1"/>
    </xf>
    <xf numFmtId="177" fontId="0" fillId="3" borderId="8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34" xfId="0" applyNumberFormat="1" applyFont="1" applyFill="1" applyBorder="1" applyAlignment="1">
      <alignment horizontal="center" vertical="center" wrapText="1"/>
    </xf>
    <xf numFmtId="177" fontId="0" fillId="0" borderId="35" xfId="0" applyNumberFormat="1" applyFont="1" applyFill="1" applyBorder="1" applyAlignment="1">
      <alignment horizontal="center" vertical="center" wrapText="1"/>
    </xf>
    <xf numFmtId="177" fontId="0" fillId="0" borderId="36" xfId="0" applyNumberFormat="1" applyFont="1" applyFill="1" applyBorder="1" applyAlignment="1">
      <alignment horizontal="center" vertical="center" wrapText="1"/>
    </xf>
    <xf numFmtId="0" fontId="0" fillId="9" borderId="4" xfId="0" applyFill="1" applyBorder="1"/>
    <xf numFmtId="177" fontId="0" fillId="2" borderId="37" xfId="0" applyNumberFormat="1" applyFont="1" applyFill="1" applyBorder="1" applyAlignment="1">
      <alignment horizontal="center" vertical="center" wrapText="1"/>
    </xf>
    <xf numFmtId="177" fontId="0" fillId="2" borderId="32" xfId="0" applyNumberFormat="1" applyFont="1" applyFill="1" applyBorder="1" applyAlignment="1">
      <alignment horizontal="center" vertical="center" wrapText="1"/>
    </xf>
    <xf numFmtId="177" fontId="0" fillId="2" borderId="33" xfId="0" applyNumberFormat="1" applyFont="1" applyFill="1" applyBorder="1" applyAlignment="1">
      <alignment horizontal="center" vertical="center" wrapText="1"/>
    </xf>
    <xf numFmtId="177" fontId="0" fillId="9" borderId="37" xfId="0" applyNumberFormat="1" applyFont="1" applyFill="1" applyBorder="1" applyAlignment="1">
      <alignment horizontal="center" vertical="center" wrapText="1"/>
    </xf>
    <xf numFmtId="177" fontId="0" fillId="9" borderId="32" xfId="0" applyNumberFormat="1" applyFont="1" applyFill="1" applyBorder="1" applyAlignment="1">
      <alignment horizontal="center" vertical="center" wrapText="1"/>
    </xf>
    <xf numFmtId="177" fontId="0" fillId="9" borderId="33" xfId="0" applyNumberFormat="1" applyFont="1" applyFill="1" applyBorder="1" applyAlignment="1">
      <alignment horizontal="center" vertical="center" wrapText="1"/>
    </xf>
    <xf numFmtId="177" fontId="0" fillId="4" borderId="37" xfId="0" applyNumberFormat="1" applyFont="1" applyFill="1" applyBorder="1" applyAlignment="1">
      <alignment horizontal="center" vertical="center" wrapText="1"/>
    </xf>
    <xf numFmtId="177" fontId="0" fillId="4" borderId="32" xfId="0" applyNumberFormat="1" applyFont="1" applyFill="1" applyBorder="1" applyAlignment="1">
      <alignment horizontal="center" vertical="center" wrapText="1"/>
    </xf>
    <xf numFmtId="177" fontId="0" fillId="4" borderId="33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left" vertical="top" wrapText="1"/>
    </xf>
    <xf numFmtId="0" fontId="0" fillId="9" borderId="8" xfId="0" applyFill="1" applyBorder="1"/>
    <xf numFmtId="0" fontId="3" fillId="9" borderId="15" xfId="0" applyFont="1" applyFill="1" applyBorder="1" applyAlignment="1">
      <alignment horizontal="left" vertical="top" wrapText="1"/>
    </xf>
    <xf numFmtId="0" fontId="0" fillId="9" borderId="15" xfId="0" applyFill="1" applyBorder="1"/>
    <xf numFmtId="0" fontId="0" fillId="9" borderId="12" xfId="0" applyFill="1" applyBorder="1"/>
    <xf numFmtId="0" fontId="3" fillId="8" borderId="4" xfId="0" applyFont="1" applyFill="1" applyBorder="1" applyAlignment="1">
      <alignment horizontal="left" vertical="top" wrapText="1"/>
    </xf>
    <xf numFmtId="0" fontId="12" fillId="4" borderId="4" xfId="1" applyNumberFormat="1" applyFont="1" applyFill="1" applyBorder="1" applyAlignment="1" applyProtection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4" xfId="0" applyFill="1" applyBorder="1"/>
    <xf numFmtId="0" fontId="0" fillId="0" borderId="19" xfId="0" applyBorder="1"/>
    <xf numFmtId="0" fontId="0" fillId="0" borderId="39" xfId="0" applyFont="1" applyBorder="1"/>
    <xf numFmtId="0" fontId="0" fillId="0" borderId="20" xfId="0" applyBorder="1"/>
    <xf numFmtId="0" fontId="0" fillId="0" borderId="40" xfId="0" applyBorder="1"/>
    <xf numFmtId="178" fontId="0" fillId="0" borderId="24" xfId="0" applyNumberForma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Font="1" applyFill="1" applyBorder="1"/>
    <xf numFmtId="178" fontId="0" fillId="0" borderId="3" xfId="0" applyNumberFormat="1" applyBorder="1"/>
    <xf numFmtId="0" fontId="0" fillId="0" borderId="8" xfId="0" applyBorder="1"/>
    <xf numFmtId="0" fontId="0" fillId="5" borderId="8" xfId="0" applyFill="1" applyBorder="1"/>
    <xf numFmtId="0" fontId="0" fillId="5" borderId="15" xfId="0" applyFill="1" applyBorder="1"/>
    <xf numFmtId="179" fontId="0" fillId="0" borderId="15" xfId="0" applyNumberFormat="1" applyBorder="1"/>
    <xf numFmtId="179" fontId="0" fillId="0" borderId="40" xfId="0" applyNumberFormat="1" applyBorder="1"/>
    <xf numFmtId="179" fontId="0" fillId="5" borderId="15" xfId="0" applyNumberFormat="1" applyFill="1" applyBorder="1"/>
    <xf numFmtId="0" fontId="0" fillId="5" borderId="0" xfId="0" applyFont="1" applyFill="1"/>
    <xf numFmtId="0" fontId="0" fillId="0" borderId="24" xfId="0" applyBorder="1"/>
    <xf numFmtId="0" fontId="0" fillId="5" borderId="3" xfId="0" applyFill="1" applyBorder="1"/>
    <xf numFmtId="0" fontId="0" fillId="5" borderId="4" xfId="0" applyFill="1" applyBorder="1"/>
    <xf numFmtId="179" fontId="0" fillId="0" borderId="4" xfId="0" applyNumberFormat="1" applyBorder="1"/>
    <xf numFmtId="178" fontId="0" fillId="0" borderId="0" xfId="0" applyNumberFormat="1"/>
    <xf numFmtId="178" fontId="0" fillId="5" borderId="0" xfId="0" applyNumberFormat="1" applyFill="1"/>
    <xf numFmtId="0" fontId="1" fillId="0" borderId="4" xfId="0" applyFont="1" applyFill="1" applyBorder="1" applyAlignment="1">
      <alignment vertical="center"/>
    </xf>
    <xf numFmtId="178" fontId="0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41" xfId="0" applyFont="1" applyBorder="1"/>
    <xf numFmtId="0" fontId="0" fillId="0" borderId="42" xfId="0" applyBorder="1"/>
    <xf numFmtId="180" fontId="0" fillId="0" borderId="31" xfId="0" applyNumberFormat="1" applyBorder="1"/>
    <xf numFmtId="0" fontId="0" fillId="0" borderId="43" xfId="0" applyBorder="1"/>
    <xf numFmtId="0" fontId="0" fillId="0" borderId="44" xfId="0" applyBorder="1"/>
    <xf numFmtId="181" fontId="0" fillId="5" borderId="17" xfId="0" applyNumberFormat="1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81" fontId="0" fillId="4" borderId="17" xfId="0" applyNumberFormat="1" applyFill="1" applyBorder="1"/>
    <xf numFmtId="178" fontId="0" fillId="4" borderId="45" xfId="0" applyNumberFormat="1" applyFill="1" applyBorder="1"/>
    <xf numFmtId="178" fontId="0" fillId="0" borderId="45" xfId="0" applyNumberFormat="1" applyBorder="1"/>
    <xf numFmtId="182" fontId="0" fillId="4" borderId="17" xfId="0" applyNumberFormat="1" applyFill="1" applyBorder="1"/>
    <xf numFmtId="180" fontId="0" fillId="0" borderId="0" xfId="0" applyNumberFormat="1"/>
    <xf numFmtId="181" fontId="0" fillId="5" borderId="0" xfId="0" applyNumberFormat="1" applyFill="1"/>
    <xf numFmtId="178" fontId="0" fillId="5" borderId="45" xfId="0" applyNumberForma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wrapText="1"/>
    </xf>
    <xf numFmtId="49" fontId="0" fillId="0" borderId="4" xfId="0" applyNumberFormat="1" applyBorder="1" applyAlignment="1">
      <alignment horizontal="center" vertical="center"/>
    </xf>
    <xf numFmtId="0" fontId="3" fillId="9" borderId="4" xfId="0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177" fontId="0" fillId="9" borderId="38" xfId="0" applyNumberFormat="1" applyFont="1" applyFill="1" applyBorder="1" applyAlignment="1">
      <alignment horizontal="center" vertical="center" wrapText="1"/>
    </xf>
    <xf numFmtId="177" fontId="0" fillId="4" borderId="38" xfId="0" applyNumberFormat="1" applyFont="1" applyFill="1" applyBorder="1" applyAlignment="1">
      <alignment horizontal="center" vertical="center" wrapText="1"/>
    </xf>
    <xf numFmtId="177" fontId="0" fillId="2" borderId="38" xfId="0" applyNumberFormat="1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8"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../../AppData/Roaming/Microsoft/Excel/JavaHelpNB_PIC32ConfigBits_1_18.html" TargetMode="External"/><Relationship Id="rId1" Type="http://schemas.openxmlformats.org/officeDocument/2006/relationships/hyperlink" Target="../../AppData/Roaming/Microsoft/Excel/JavaHelpNB_PIC32ConfigBits_1_16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476250</xdr:colOff>
      <xdr:row>0</xdr:row>
      <xdr:rowOff>0</xdr:rowOff>
    </xdr:from>
    <xdr:to>
      <xdr:col>36</xdr:col>
      <xdr:colOff>504825</xdr:colOff>
      <xdr:row>44</xdr:row>
      <xdr:rowOff>95250</xdr:rowOff>
    </xdr:to>
    <xdr:pic>
      <xdr:nvPicPr>
        <xdr:cNvPr id="1028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9525" y="0"/>
          <a:ext cx="8258175" cy="76390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20</xdr:col>
      <xdr:colOff>200025</xdr:colOff>
      <xdr:row>24</xdr:row>
      <xdr:rowOff>152400</xdr:rowOff>
    </xdr:from>
    <xdr:to>
      <xdr:col>23</xdr:col>
      <xdr:colOff>180975</xdr:colOff>
      <xdr:row>30</xdr:row>
      <xdr:rowOff>133350</xdr:rowOff>
    </xdr:to>
    <xdr:sp macro="" textlink="" fLocksText="0">
      <xdr:nvSpPr>
        <xdr:cNvPr id="1032" name="テキスト ボックス 4"/>
        <xdr:cNvSpPr txBox="1">
          <a:spLocks noChangeArrowheads="1"/>
        </xdr:cNvSpPr>
      </xdr:nvSpPr>
      <xdr:spPr bwMode="auto">
        <a:xfrm>
          <a:off x="12382500" y="4267200"/>
          <a:ext cx="1885950" cy="100965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カードのデカップリングコンデンサは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10uF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0.1uF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に変更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638175</xdr:colOff>
      <xdr:row>16</xdr:row>
      <xdr:rowOff>133350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857250"/>
          <a:ext cx="6124575" cy="20193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9</xdr:col>
      <xdr:colOff>609600</xdr:colOff>
      <xdr:row>34</xdr:row>
      <xdr:rowOff>38100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3943350"/>
          <a:ext cx="6096000" cy="19240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7</xdr:col>
      <xdr:colOff>447675</xdr:colOff>
      <xdr:row>7</xdr:row>
      <xdr:rowOff>47625</xdr:rowOff>
    </xdr:from>
    <xdr:to>
      <xdr:col>9</xdr:col>
      <xdr:colOff>9525</xdr:colOff>
      <xdr:row>8</xdr:row>
      <xdr:rowOff>38100</xdr:rowOff>
    </xdr:to>
    <xdr:sp macro="" textlink="">
      <xdr:nvSpPr>
        <xdr:cNvPr id="11267" name="角丸四角形 4"/>
        <xdr:cNvSpPr>
          <a:spLocks noChangeArrowheads="1"/>
        </xdr:cNvSpPr>
      </xdr:nvSpPr>
      <xdr:spPr bwMode="auto">
        <a:xfrm>
          <a:off x="5248275" y="1247775"/>
          <a:ext cx="933450" cy="161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142875</xdr:colOff>
      <xdr:row>25</xdr:row>
      <xdr:rowOff>152400</xdr:rowOff>
    </xdr:from>
    <xdr:to>
      <xdr:col>6</xdr:col>
      <xdr:colOff>533400</xdr:colOff>
      <xdr:row>27</xdr:row>
      <xdr:rowOff>19050</xdr:rowOff>
    </xdr:to>
    <xdr:sp macro="" textlink="">
      <xdr:nvSpPr>
        <xdr:cNvPr id="11268" name="角丸四角形 5"/>
        <xdr:cNvSpPr>
          <a:spLocks noChangeArrowheads="1"/>
        </xdr:cNvSpPr>
      </xdr:nvSpPr>
      <xdr:spPr bwMode="auto">
        <a:xfrm>
          <a:off x="828675" y="4438650"/>
          <a:ext cx="3819525" cy="20955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466725</xdr:colOff>
      <xdr:row>13</xdr:row>
      <xdr:rowOff>0</xdr:rowOff>
    </xdr:from>
    <xdr:to>
      <xdr:col>7</xdr:col>
      <xdr:colOff>180975</xdr:colOff>
      <xdr:row>14</xdr:row>
      <xdr:rowOff>66675</xdr:rowOff>
    </xdr:to>
    <xdr:sp macro="" textlink="">
      <xdr:nvSpPr>
        <xdr:cNvPr id="11269" name="角丸四角形 6"/>
        <xdr:cNvSpPr>
          <a:spLocks noChangeArrowheads="1"/>
        </xdr:cNvSpPr>
      </xdr:nvSpPr>
      <xdr:spPr bwMode="auto">
        <a:xfrm>
          <a:off x="1152525" y="2228850"/>
          <a:ext cx="3829050" cy="2381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6</xdr:col>
      <xdr:colOff>638175</xdr:colOff>
      <xdr:row>24</xdr:row>
      <xdr:rowOff>142875</xdr:rowOff>
    </xdr:from>
    <xdr:to>
      <xdr:col>8</xdr:col>
      <xdr:colOff>200025</xdr:colOff>
      <xdr:row>25</xdr:row>
      <xdr:rowOff>133350</xdr:rowOff>
    </xdr:to>
    <xdr:sp macro="" textlink="">
      <xdr:nvSpPr>
        <xdr:cNvPr id="11270" name="角丸四角形 7"/>
        <xdr:cNvSpPr>
          <a:spLocks noChangeArrowheads="1"/>
        </xdr:cNvSpPr>
      </xdr:nvSpPr>
      <xdr:spPr bwMode="auto">
        <a:xfrm>
          <a:off x="4752975" y="4257675"/>
          <a:ext cx="933450" cy="161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247650</xdr:colOff>
      <xdr:row>39</xdr:row>
      <xdr:rowOff>66675</xdr:rowOff>
    </xdr:from>
    <xdr:to>
      <xdr:col>8</xdr:col>
      <xdr:colOff>561975</xdr:colOff>
      <xdr:row>49</xdr:row>
      <xdr:rowOff>161925</xdr:rowOff>
    </xdr:to>
    <xdr:pic>
      <xdr:nvPicPr>
        <xdr:cNvPr id="11271" name="Picture 86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3450" y="6753225"/>
          <a:ext cx="5114925" cy="18097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628650</xdr:colOff>
      <xdr:row>37</xdr:row>
      <xdr:rowOff>0</xdr:rowOff>
    </xdr:from>
    <xdr:to>
      <xdr:col>8</xdr:col>
      <xdr:colOff>552450</xdr:colOff>
      <xdr:row>54</xdr:row>
      <xdr:rowOff>47625</xdr:rowOff>
    </xdr:to>
    <xdr:pic>
      <xdr:nvPicPr>
        <xdr:cNvPr id="11272" name="Picture 104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6343650"/>
          <a:ext cx="5410200" cy="29622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57150</xdr:rowOff>
    </xdr:from>
    <xdr:to>
      <xdr:col>9</xdr:col>
      <xdr:colOff>704850</xdr:colOff>
      <xdr:row>30</xdr:row>
      <xdr:rowOff>19050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"/>
          <a:ext cx="6172200" cy="47625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9</xdr:col>
      <xdr:colOff>647700</xdr:colOff>
      <xdr:row>55</xdr:row>
      <xdr:rowOff>57150</xdr:rowOff>
    </xdr:to>
    <xdr:pic>
      <xdr:nvPicPr>
        <xdr:cNvPr id="1229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5657850"/>
          <a:ext cx="6134100" cy="38290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466725</xdr:colOff>
      <xdr:row>41</xdr:row>
      <xdr:rowOff>76200</xdr:rowOff>
    </xdr:from>
    <xdr:to>
      <xdr:col>7</xdr:col>
      <xdr:colOff>161925</xdr:colOff>
      <xdr:row>42</xdr:row>
      <xdr:rowOff>104775</xdr:rowOff>
    </xdr:to>
    <xdr:sp macro="" textlink="">
      <xdr:nvSpPr>
        <xdr:cNvPr id="12291" name="角丸四角形 5"/>
        <xdr:cNvSpPr>
          <a:spLocks noChangeArrowheads="1"/>
        </xdr:cNvSpPr>
      </xdr:nvSpPr>
      <xdr:spPr bwMode="auto">
        <a:xfrm>
          <a:off x="1152525" y="7105650"/>
          <a:ext cx="3810000" cy="2000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438150</xdr:colOff>
      <xdr:row>51</xdr:row>
      <xdr:rowOff>28575</xdr:rowOff>
    </xdr:from>
    <xdr:to>
      <xdr:col>7</xdr:col>
      <xdr:colOff>133350</xdr:colOff>
      <xdr:row>52</xdr:row>
      <xdr:rowOff>57150</xdr:rowOff>
    </xdr:to>
    <xdr:sp macro="" textlink="">
      <xdr:nvSpPr>
        <xdr:cNvPr id="12292" name="角丸四角形 5"/>
        <xdr:cNvSpPr>
          <a:spLocks noChangeArrowheads="1"/>
        </xdr:cNvSpPr>
      </xdr:nvSpPr>
      <xdr:spPr bwMode="auto">
        <a:xfrm>
          <a:off x="1123950" y="8772525"/>
          <a:ext cx="3810000" cy="200025"/>
        </a:xfrm>
        <a:prstGeom prst="roundRect">
          <a:avLst>
            <a:gd name="adj" fmla="val 16667"/>
          </a:avLst>
        </a:prstGeom>
        <a:noFill/>
        <a:ln w="19080" cap="sq">
          <a:solidFill>
            <a:srgbClr val="558ED5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0</xdr:colOff>
      <xdr:row>57</xdr:row>
      <xdr:rowOff>0</xdr:rowOff>
    </xdr:from>
    <xdr:to>
      <xdr:col>9</xdr:col>
      <xdr:colOff>628650</xdr:colOff>
      <xdr:row>89</xdr:row>
      <xdr:rowOff>9525</xdr:rowOff>
    </xdr:to>
    <xdr:pic>
      <xdr:nvPicPr>
        <xdr:cNvPr id="122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9772650"/>
          <a:ext cx="6115050" cy="54959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6</xdr:col>
      <xdr:colOff>666750</xdr:colOff>
      <xdr:row>60</xdr:row>
      <xdr:rowOff>76200</xdr:rowOff>
    </xdr:from>
    <xdr:to>
      <xdr:col>8</xdr:col>
      <xdr:colOff>219075</xdr:colOff>
      <xdr:row>61</xdr:row>
      <xdr:rowOff>57150</xdr:rowOff>
    </xdr:to>
    <xdr:sp macro="" textlink="">
      <xdr:nvSpPr>
        <xdr:cNvPr id="12294" name="角丸四角形 7"/>
        <xdr:cNvSpPr>
          <a:spLocks noChangeArrowheads="1"/>
        </xdr:cNvSpPr>
      </xdr:nvSpPr>
      <xdr:spPr bwMode="auto">
        <a:xfrm>
          <a:off x="4781550" y="10363200"/>
          <a:ext cx="923925" cy="15240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6</xdr:col>
      <xdr:colOff>657225</xdr:colOff>
      <xdr:row>70</xdr:row>
      <xdr:rowOff>95250</xdr:rowOff>
    </xdr:from>
    <xdr:to>
      <xdr:col>8</xdr:col>
      <xdr:colOff>209550</xdr:colOff>
      <xdr:row>71</xdr:row>
      <xdr:rowOff>76200</xdr:rowOff>
    </xdr:to>
    <xdr:sp macro="" textlink="">
      <xdr:nvSpPr>
        <xdr:cNvPr id="12295" name="角丸四角形 7"/>
        <xdr:cNvSpPr>
          <a:spLocks noChangeArrowheads="1"/>
        </xdr:cNvSpPr>
      </xdr:nvSpPr>
      <xdr:spPr bwMode="auto">
        <a:xfrm>
          <a:off x="4772025" y="12096750"/>
          <a:ext cx="923925" cy="15240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6</xdr:col>
      <xdr:colOff>638175</xdr:colOff>
      <xdr:row>81</xdr:row>
      <xdr:rowOff>66675</xdr:rowOff>
    </xdr:from>
    <xdr:to>
      <xdr:col>8</xdr:col>
      <xdr:colOff>190500</xdr:colOff>
      <xdr:row>82</xdr:row>
      <xdr:rowOff>57150</xdr:rowOff>
    </xdr:to>
    <xdr:sp macro="" textlink="">
      <xdr:nvSpPr>
        <xdr:cNvPr id="12296" name="角丸四角形 7"/>
        <xdr:cNvSpPr>
          <a:spLocks noChangeArrowheads="1"/>
        </xdr:cNvSpPr>
      </xdr:nvSpPr>
      <xdr:spPr bwMode="auto">
        <a:xfrm>
          <a:off x="4752975" y="13954125"/>
          <a:ext cx="923925" cy="161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558ED5"/>
          </a:solidFill>
          <a:miter lim="800000"/>
          <a:headEnd/>
          <a:tailEnd/>
        </a:ln>
        <a:effectLst/>
      </xdr:spPr>
    </xdr:sp>
    <xdr:clientData/>
  </xdr:twoCellAnchor>
  <xdr:twoCellAnchor>
    <xdr:from>
      <xdr:col>7</xdr:col>
      <xdr:colOff>400050</xdr:colOff>
      <xdr:row>35</xdr:row>
      <xdr:rowOff>133350</xdr:rowOff>
    </xdr:from>
    <xdr:to>
      <xdr:col>8</xdr:col>
      <xdr:colOff>638175</xdr:colOff>
      <xdr:row>36</xdr:row>
      <xdr:rowOff>123825</xdr:rowOff>
    </xdr:to>
    <xdr:sp macro="" textlink="">
      <xdr:nvSpPr>
        <xdr:cNvPr id="12297" name="角丸四角形 7"/>
        <xdr:cNvSpPr>
          <a:spLocks noChangeArrowheads="1"/>
        </xdr:cNvSpPr>
      </xdr:nvSpPr>
      <xdr:spPr bwMode="auto">
        <a:xfrm>
          <a:off x="5200650" y="6134100"/>
          <a:ext cx="923925" cy="161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200025</xdr:colOff>
      <xdr:row>57</xdr:row>
      <xdr:rowOff>38100</xdr:rowOff>
    </xdr:from>
    <xdr:to>
      <xdr:col>6</xdr:col>
      <xdr:colOff>581025</xdr:colOff>
      <xdr:row>58</xdr:row>
      <xdr:rowOff>66675</xdr:rowOff>
    </xdr:to>
    <xdr:sp macro="" textlink="">
      <xdr:nvSpPr>
        <xdr:cNvPr id="12298" name="角丸四角形 5"/>
        <xdr:cNvSpPr>
          <a:spLocks noChangeArrowheads="1"/>
        </xdr:cNvSpPr>
      </xdr:nvSpPr>
      <xdr:spPr bwMode="auto">
        <a:xfrm>
          <a:off x="885825" y="9810750"/>
          <a:ext cx="3810000" cy="2000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14</xdr:col>
      <xdr:colOff>447675</xdr:colOff>
      <xdr:row>127</xdr:row>
      <xdr:rowOff>66675</xdr:rowOff>
    </xdr:to>
    <xdr:pic>
      <xdr:nvPicPr>
        <xdr:cNvPr id="12299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15773400"/>
          <a:ext cx="10839450" cy="60674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9</xdr:col>
      <xdr:colOff>285750</xdr:colOff>
      <xdr:row>98</xdr:row>
      <xdr:rowOff>85725</xdr:rowOff>
    </xdr:from>
    <xdr:to>
      <xdr:col>14</xdr:col>
      <xdr:colOff>609600</xdr:colOff>
      <xdr:row>105</xdr:row>
      <xdr:rowOff>19050</xdr:rowOff>
    </xdr:to>
    <xdr:sp macro="" textlink="">
      <xdr:nvSpPr>
        <xdr:cNvPr id="12300" name="角丸四角形 7"/>
        <xdr:cNvSpPr>
          <a:spLocks noChangeArrowheads="1"/>
        </xdr:cNvSpPr>
      </xdr:nvSpPr>
      <xdr:spPr bwMode="auto">
        <a:xfrm>
          <a:off x="6457950" y="16887825"/>
          <a:ext cx="5229225" cy="113347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11</xdr:col>
      <xdr:colOff>85725</xdr:colOff>
      <xdr:row>38</xdr:row>
      <xdr:rowOff>57150</xdr:rowOff>
    </xdr:from>
    <xdr:to>
      <xdr:col>28</xdr:col>
      <xdr:colOff>342900</xdr:colOff>
      <xdr:row>90</xdr:row>
      <xdr:rowOff>28575</xdr:rowOff>
    </xdr:to>
    <xdr:pic>
      <xdr:nvPicPr>
        <xdr:cNvPr id="12301" name="Picture 166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839200" y="6572250"/>
          <a:ext cx="12544425" cy="88868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17</xdr:col>
      <xdr:colOff>114300</xdr:colOff>
      <xdr:row>91</xdr:row>
      <xdr:rowOff>152400</xdr:rowOff>
    </xdr:from>
    <xdr:to>
      <xdr:col>27</xdr:col>
      <xdr:colOff>47625</xdr:colOff>
      <xdr:row>93</xdr:row>
      <xdr:rowOff>47625</xdr:rowOff>
    </xdr:to>
    <xdr:sp macro="" textlink="">
      <xdr:nvSpPr>
        <xdr:cNvPr id="12302" name="角丸四角形 7"/>
        <xdr:cNvSpPr>
          <a:spLocks noChangeArrowheads="1"/>
        </xdr:cNvSpPr>
      </xdr:nvSpPr>
      <xdr:spPr bwMode="auto">
        <a:xfrm>
          <a:off x="13249275" y="15754350"/>
          <a:ext cx="7153275" cy="2381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15</xdr:col>
      <xdr:colOff>552450</xdr:colOff>
      <xdr:row>95</xdr:row>
      <xdr:rowOff>76200</xdr:rowOff>
    </xdr:from>
    <xdr:to>
      <xdr:col>27</xdr:col>
      <xdr:colOff>257175</xdr:colOff>
      <xdr:row>116</xdr:row>
      <xdr:rowOff>104775</xdr:rowOff>
    </xdr:to>
    <xdr:pic>
      <xdr:nvPicPr>
        <xdr:cNvPr id="12303" name="Picture 18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15825" y="16363950"/>
          <a:ext cx="8296275" cy="36290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17</xdr:col>
      <xdr:colOff>333375</xdr:colOff>
      <xdr:row>104</xdr:row>
      <xdr:rowOff>19050</xdr:rowOff>
    </xdr:from>
    <xdr:to>
      <xdr:col>27</xdr:col>
      <xdr:colOff>257175</xdr:colOff>
      <xdr:row>105</xdr:row>
      <xdr:rowOff>76200</xdr:rowOff>
    </xdr:to>
    <xdr:sp macro="" textlink="">
      <xdr:nvSpPr>
        <xdr:cNvPr id="12304" name="角丸四角形 7"/>
        <xdr:cNvSpPr>
          <a:spLocks noChangeArrowheads="1"/>
        </xdr:cNvSpPr>
      </xdr:nvSpPr>
      <xdr:spPr bwMode="auto">
        <a:xfrm>
          <a:off x="13468350" y="17849850"/>
          <a:ext cx="7143750" cy="22860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333375</xdr:colOff>
      <xdr:row>99</xdr:row>
      <xdr:rowOff>38100</xdr:rowOff>
    </xdr:from>
    <xdr:to>
      <xdr:col>22</xdr:col>
      <xdr:colOff>238125</xdr:colOff>
      <xdr:row>100</xdr:row>
      <xdr:rowOff>76200</xdr:rowOff>
    </xdr:to>
    <xdr:sp macro="" textlink="">
      <xdr:nvSpPr>
        <xdr:cNvPr id="12305" name="角丸四角形 7"/>
        <xdr:cNvSpPr>
          <a:spLocks noChangeArrowheads="1"/>
        </xdr:cNvSpPr>
      </xdr:nvSpPr>
      <xdr:spPr bwMode="auto">
        <a:xfrm>
          <a:off x="13468350" y="17011650"/>
          <a:ext cx="3695700" cy="20955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371475</xdr:colOff>
      <xdr:row>115</xdr:row>
      <xdr:rowOff>66675</xdr:rowOff>
    </xdr:from>
    <xdr:to>
      <xdr:col>23</xdr:col>
      <xdr:colOff>428625</xdr:colOff>
      <xdr:row>116</xdr:row>
      <xdr:rowOff>104775</xdr:rowOff>
    </xdr:to>
    <xdr:sp macro="" textlink="">
      <xdr:nvSpPr>
        <xdr:cNvPr id="12306" name="角丸四角形 7"/>
        <xdr:cNvSpPr>
          <a:spLocks noChangeArrowheads="1"/>
        </xdr:cNvSpPr>
      </xdr:nvSpPr>
      <xdr:spPr bwMode="auto">
        <a:xfrm>
          <a:off x="13506450" y="19783425"/>
          <a:ext cx="4533900" cy="20955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16</xdr:col>
      <xdr:colOff>0</xdr:colOff>
      <xdr:row>120</xdr:row>
      <xdr:rowOff>0</xdr:rowOff>
    </xdr:from>
    <xdr:to>
      <xdr:col>27</xdr:col>
      <xdr:colOff>419100</xdr:colOff>
      <xdr:row>162</xdr:row>
      <xdr:rowOff>85725</xdr:rowOff>
    </xdr:to>
    <xdr:pic>
      <xdr:nvPicPr>
        <xdr:cNvPr id="12307" name="Picture 18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449175" y="20574000"/>
          <a:ext cx="8324850" cy="72866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16</xdr:col>
      <xdr:colOff>142875</xdr:colOff>
      <xdr:row>148</xdr:row>
      <xdr:rowOff>142875</xdr:rowOff>
    </xdr:from>
    <xdr:to>
      <xdr:col>25</xdr:col>
      <xdr:colOff>390525</xdr:colOff>
      <xdr:row>155</xdr:row>
      <xdr:rowOff>47625</xdr:rowOff>
    </xdr:to>
    <xdr:sp macro="" textlink="">
      <xdr:nvSpPr>
        <xdr:cNvPr id="12308" name="角丸四角形 7"/>
        <xdr:cNvSpPr>
          <a:spLocks noChangeArrowheads="1"/>
        </xdr:cNvSpPr>
      </xdr:nvSpPr>
      <xdr:spPr bwMode="auto">
        <a:xfrm>
          <a:off x="12592050" y="25517475"/>
          <a:ext cx="6781800" cy="110490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16</xdr:col>
      <xdr:colOff>95250</xdr:colOff>
      <xdr:row>134</xdr:row>
      <xdr:rowOff>19050</xdr:rowOff>
    </xdr:from>
    <xdr:to>
      <xdr:col>25</xdr:col>
      <xdr:colOff>323850</xdr:colOff>
      <xdr:row>137</xdr:row>
      <xdr:rowOff>57150</xdr:rowOff>
    </xdr:to>
    <xdr:sp macro="" textlink="">
      <xdr:nvSpPr>
        <xdr:cNvPr id="12309" name="角丸四角形 7"/>
        <xdr:cNvSpPr>
          <a:spLocks noChangeArrowheads="1"/>
        </xdr:cNvSpPr>
      </xdr:nvSpPr>
      <xdr:spPr bwMode="auto">
        <a:xfrm>
          <a:off x="12544425" y="22993350"/>
          <a:ext cx="6762750" cy="55245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16</xdr:col>
      <xdr:colOff>104775</xdr:colOff>
      <xdr:row>145</xdr:row>
      <xdr:rowOff>9525</xdr:rowOff>
    </xdr:from>
    <xdr:to>
      <xdr:col>25</xdr:col>
      <xdr:colOff>361950</xdr:colOff>
      <xdr:row>148</xdr:row>
      <xdr:rowOff>38100</xdr:rowOff>
    </xdr:to>
    <xdr:sp macro="" textlink="">
      <xdr:nvSpPr>
        <xdr:cNvPr id="12310" name="角丸四角形 7"/>
        <xdr:cNvSpPr>
          <a:spLocks noChangeArrowheads="1"/>
        </xdr:cNvSpPr>
      </xdr:nvSpPr>
      <xdr:spPr bwMode="auto">
        <a:xfrm>
          <a:off x="12553950" y="24869775"/>
          <a:ext cx="6791325" cy="542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167</xdr:row>
      <xdr:rowOff>142875</xdr:rowOff>
    </xdr:from>
    <xdr:to>
      <xdr:col>13</xdr:col>
      <xdr:colOff>266700</xdr:colOff>
      <xdr:row>216</xdr:row>
      <xdr:rowOff>38100</xdr:rowOff>
    </xdr:to>
    <xdr:pic>
      <xdr:nvPicPr>
        <xdr:cNvPr id="133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34604325"/>
          <a:ext cx="8496300" cy="82962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18</xdr:col>
      <xdr:colOff>666750</xdr:colOff>
      <xdr:row>101</xdr:row>
      <xdr:rowOff>0</xdr:rowOff>
    </xdr:from>
    <xdr:to>
      <xdr:col>22</xdr:col>
      <xdr:colOff>133350</xdr:colOff>
      <xdr:row>125</xdr:row>
      <xdr:rowOff>19050</xdr:rowOff>
    </xdr:to>
    <xdr:pic>
      <xdr:nvPicPr>
        <xdr:cNvPr id="1332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25525" y="17316450"/>
          <a:ext cx="2695575" cy="41338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17</xdr:col>
      <xdr:colOff>371475</xdr:colOff>
      <xdr:row>147</xdr:row>
      <xdr:rowOff>171450</xdr:rowOff>
    </xdr:to>
    <xdr:pic>
      <xdr:nvPicPr>
        <xdr:cNvPr id="1332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7316450"/>
          <a:ext cx="11734800" cy="80581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11</xdr:col>
      <xdr:colOff>647700</xdr:colOff>
      <xdr:row>97</xdr:row>
      <xdr:rowOff>142875</xdr:rowOff>
    </xdr:to>
    <xdr:pic>
      <xdr:nvPicPr>
        <xdr:cNvPr id="1333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8915400"/>
          <a:ext cx="7505700" cy="7858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17</xdr:col>
      <xdr:colOff>904875</xdr:colOff>
      <xdr:row>46</xdr:row>
      <xdr:rowOff>38100</xdr:rowOff>
    </xdr:to>
    <xdr:pic>
      <xdr:nvPicPr>
        <xdr:cNvPr id="1333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1200150"/>
          <a:ext cx="12268200" cy="67246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17</xdr:col>
      <xdr:colOff>857250</xdr:colOff>
      <xdr:row>136</xdr:row>
      <xdr:rowOff>85725</xdr:rowOff>
    </xdr:from>
    <xdr:to>
      <xdr:col>25</xdr:col>
      <xdr:colOff>381000</xdr:colOff>
      <xdr:row>148</xdr:row>
      <xdr:rowOff>104775</xdr:rowOff>
    </xdr:to>
    <xdr:sp macro="" textlink="">
      <xdr:nvSpPr>
        <xdr:cNvPr id="13332" name="円/楕円 7"/>
        <xdr:cNvSpPr>
          <a:spLocks noChangeArrowheads="1"/>
        </xdr:cNvSpPr>
      </xdr:nvSpPr>
      <xdr:spPr bwMode="auto">
        <a:xfrm>
          <a:off x="12906375" y="23402925"/>
          <a:ext cx="5857875" cy="2076450"/>
        </a:xfrm>
        <a:prstGeom prst="ellipse">
          <a:avLst/>
        </a:prstGeom>
        <a:noFill/>
        <a:ln w="19080" cap="sq">
          <a:solidFill>
            <a:srgbClr val="0070C0"/>
          </a:solidFill>
          <a:miter lim="800000"/>
          <a:headEnd/>
          <a:tailEnd/>
        </a:ln>
        <a:effectLst/>
      </xdr:spPr>
    </xdr:sp>
    <xdr:clientData/>
  </xdr:twoCellAnchor>
  <xdr:twoCellAnchor>
    <xdr:from>
      <xdr:col>18</xdr:col>
      <xdr:colOff>28575</xdr:colOff>
      <xdr:row>30</xdr:row>
      <xdr:rowOff>142875</xdr:rowOff>
    </xdr:from>
    <xdr:to>
      <xdr:col>25</xdr:col>
      <xdr:colOff>161925</xdr:colOff>
      <xdr:row>43</xdr:row>
      <xdr:rowOff>19050</xdr:rowOff>
    </xdr:to>
    <xdr:sp macro="" textlink="">
      <xdr:nvSpPr>
        <xdr:cNvPr id="13333" name="円/楕円 8"/>
        <xdr:cNvSpPr>
          <a:spLocks noChangeArrowheads="1"/>
        </xdr:cNvSpPr>
      </xdr:nvSpPr>
      <xdr:spPr bwMode="auto">
        <a:xfrm>
          <a:off x="13087350" y="5286375"/>
          <a:ext cx="5457825" cy="2105025"/>
        </a:xfrm>
        <a:prstGeom prst="ellipse">
          <a:avLst/>
        </a:prstGeom>
        <a:noFill/>
        <a:ln w="19080" cap="sq">
          <a:solidFill>
            <a:srgbClr val="0070C0"/>
          </a:solidFill>
          <a:miter lim="800000"/>
          <a:headEnd/>
          <a:tailEnd/>
        </a:ln>
        <a:effectLst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371475</xdr:colOff>
      <xdr:row>47</xdr:row>
      <xdr:rowOff>161925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514350"/>
          <a:ext cx="5857875" cy="77057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6</xdr:col>
      <xdr:colOff>419100</xdr:colOff>
      <xdr:row>26</xdr:row>
      <xdr:rowOff>133350</xdr:rowOff>
    </xdr:to>
    <xdr:pic>
      <xdr:nvPicPr>
        <xdr:cNvPr id="2049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342900"/>
          <a:ext cx="3838575" cy="42481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85725</xdr:colOff>
      <xdr:row>30</xdr:row>
      <xdr:rowOff>142875</xdr:rowOff>
    </xdr:from>
    <xdr:to>
      <xdr:col>13</xdr:col>
      <xdr:colOff>123825</xdr:colOff>
      <xdr:row>46</xdr:row>
      <xdr:rowOff>161925</xdr:rowOff>
    </xdr:to>
    <xdr:pic>
      <xdr:nvPicPr>
        <xdr:cNvPr id="2050" name="Picture 2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1525" y="5286375"/>
          <a:ext cx="8267700" cy="27622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</xdr:col>
      <xdr:colOff>304800</xdr:colOff>
      <xdr:row>41</xdr:row>
      <xdr:rowOff>38100</xdr:rowOff>
    </xdr:to>
    <xdr:sp macro="" textlink="">
      <xdr:nvSpPr>
        <xdr:cNvPr id="4101" name="AutoShape 16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562100" y="7581900"/>
          <a:ext cx="304800" cy="3048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sp>
    <xdr:clientData/>
  </xdr:twoCellAnchor>
  <xdr:twoCellAnchor>
    <xdr:from>
      <xdr:col>1</xdr:col>
      <xdr:colOff>314325</xdr:colOff>
      <xdr:row>40</xdr:row>
      <xdr:rowOff>0</xdr:rowOff>
    </xdr:from>
    <xdr:to>
      <xdr:col>1</xdr:col>
      <xdr:colOff>628650</xdr:colOff>
      <xdr:row>41</xdr:row>
      <xdr:rowOff>38100</xdr:rowOff>
    </xdr:to>
    <xdr:sp macro="" textlink="">
      <xdr:nvSpPr>
        <xdr:cNvPr id="4102" name="AutoShape 162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1876425" y="7581900"/>
          <a:ext cx="314325" cy="3048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sp>
    <xdr:clientData/>
  </xdr:twoCellAnchor>
  <xdr:twoCellAnchor>
    <xdr:from>
      <xdr:col>0</xdr:col>
      <xdr:colOff>0</xdr:colOff>
      <xdr:row>212</xdr:row>
      <xdr:rowOff>0</xdr:rowOff>
    </xdr:from>
    <xdr:to>
      <xdr:col>0</xdr:col>
      <xdr:colOff>304800</xdr:colOff>
      <xdr:row>213</xdr:row>
      <xdr:rowOff>133350</xdr:rowOff>
    </xdr:to>
    <xdr:sp macro="" textlink="">
      <xdr:nvSpPr>
        <xdr:cNvPr id="4103" name="AutoShape 16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41443275"/>
          <a:ext cx="304800" cy="3048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sp>
    <xdr:clientData/>
  </xdr:twoCellAnchor>
  <xdr:twoCellAnchor>
    <xdr:from>
      <xdr:col>0</xdr:col>
      <xdr:colOff>314325</xdr:colOff>
      <xdr:row>212</xdr:row>
      <xdr:rowOff>0</xdr:rowOff>
    </xdr:from>
    <xdr:to>
      <xdr:col>0</xdr:col>
      <xdr:colOff>619125</xdr:colOff>
      <xdr:row>213</xdr:row>
      <xdr:rowOff>133350</xdr:rowOff>
    </xdr:to>
    <xdr:sp macro="" textlink="">
      <xdr:nvSpPr>
        <xdr:cNvPr id="4104" name="AutoShape 16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314325" y="41443275"/>
          <a:ext cx="304800" cy="3048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104775</xdr:rowOff>
    </xdr:from>
    <xdr:to>
      <xdr:col>12</xdr:col>
      <xdr:colOff>628650</xdr:colOff>
      <xdr:row>71</xdr:row>
      <xdr:rowOff>28575</xdr:rowOff>
    </xdr:to>
    <xdr:pic>
      <xdr:nvPicPr>
        <xdr:cNvPr id="5142" name="Picture 235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47675"/>
          <a:ext cx="8562975" cy="117538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8</xdr:col>
      <xdr:colOff>552450</xdr:colOff>
      <xdr:row>54</xdr:row>
      <xdr:rowOff>104775</xdr:rowOff>
    </xdr:from>
    <xdr:to>
      <xdr:col>11</xdr:col>
      <xdr:colOff>523875</xdr:colOff>
      <xdr:row>58</xdr:row>
      <xdr:rowOff>76200</xdr:rowOff>
    </xdr:to>
    <xdr:sp macro="" textlink="">
      <xdr:nvSpPr>
        <xdr:cNvPr id="5143" name="円/楕円 7"/>
        <xdr:cNvSpPr>
          <a:spLocks noChangeArrowheads="1"/>
        </xdr:cNvSpPr>
      </xdr:nvSpPr>
      <xdr:spPr bwMode="auto">
        <a:xfrm>
          <a:off x="6305550" y="9363075"/>
          <a:ext cx="2028825" cy="657225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4</xdr:col>
      <xdr:colOff>361950</xdr:colOff>
      <xdr:row>10</xdr:row>
      <xdr:rowOff>152400</xdr:rowOff>
    </xdr:from>
    <xdr:to>
      <xdr:col>5</xdr:col>
      <xdr:colOff>619125</xdr:colOff>
      <xdr:row>11</xdr:row>
      <xdr:rowOff>171450</xdr:rowOff>
    </xdr:to>
    <xdr:sp macro="" textlink="">
      <xdr:nvSpPr>
        <xdr:cNvPr id="5144" name="円/楕円 7"/>
        <xdr:cNvSpPr>
          <a:spLocks noChangeArrowheads="1"/>
        </xdr:cNvSpPr>
      </xdr:nvSpPr>
      <xdr:spPr bwMode="auto">
        <a:xfrm>
          <a:off x="3371850" y="1866900"/>
          <a:ext cx="942975" cy="1905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10</xdr:col>
      <xdr:colOff>190500</xdr:colOff>
      <xdr:row>36</xdr:row>
      <xdr:rowOff>66675</xdr:rowOff>
    </xdr:from>
    <xdr:to>
      <xdr:col>12</xdr:col>
      <xdr:colOff>295275</xdr:colOff>
      <xdr:row>40</xdr:row>
      <xdr:rowOff>66675</xdr:rowOff>
    </xdr:to>
    <xdr:sp macro="" textlink="">
      <xdr:nvSpPr>
        <xdr:cNvPr id="5145" name="円/楕円 7"/>
        <xdr:cNvSpPr>
          <a:spLocks noChangeArrowheads="1"/>
        </xdr:cNvSpPr>
      </xdr:nvSpPr>
      <xdr:spPr bwMode="auto">
        <a:xfrm>
          <a:off x="7315200" y="6238875"/>
          <a:ext cx="1628775" cy="6858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638175</xdr:colOff>
      <xdr:row>46</xdr:row>
      <xdr:rowOff>0</xdr:rowOff>
    </xdr:from>
    <xdr:to>
      <xdr:col>3</xdr:col>
      <xdr:colOff>447675</xdr:colOff>
      <xdr:row>54</xdr:row>
      <xdr:rowOff>38100</xdr:rowOff>
    </xdr:to>
    <xdr:sp macro="" textlink="">
      <xdr:nvSpPr>
        <xdr:cNvPr id="5146" name="円/楕円 7"/>
        <xdr:cNvSpPr>
          <a:spLocks noChangeArrowheads="1"/>
        </xdr:cNvSpPr>
      </xdr:nvSpPr>
      <xdr:spPr bwMode="auto">
        <a:xfrm>
          <a:off x="1323975" y="7886700"/>
          <a:ext cx="1181100" cy="14097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11</xdr:col>
      <xdr:colOff>257175</xdr:colOff>
      <xdr:row>59</xdr:row>
      <xdr:rowOff>0</xdr:rowOff>
    </xdr:from>
    <xdr:to>
      <xdr:col>12</xdr:col>
      <xdr:colOff>466725</xdr:colOff>
      <xdr:row>60</xdr:row>
      <xdr:rowOff>133350</xdr:rowOff>
    </xdr:to>
    <xdr:sp macro="" textlink="">
      <xdr:nvSpPr>
        <xdr:cNvPr id="5147" name="円/楕円 7"/>
        <xdr:cNvSpPr>
          <a:spLocks noChangeArrowheads="1"/>
        </xdr:cNvSpPr>
      </xdr:nvSpPr>
      <xdr:spPr bwMode="auto">
        <a:xfrm>
          <a:off x="8067675" y="10115550"/>
          <a:ext cx="1047750" cy="3048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9</xdr:col>
      <xdr:colOff>514350</xdr:colOff>
      <xdr:row>11</xdr:row>
      <xdr:rowOff>133350</xdr:rowOff>
    </xdr:from>
    <xdr:to>
      <xdr:col>11</xdr:col>
      <xdr:colOff>76200</xdr:colOff>
      <xdr:row>13</xdr:row>
      <xdr:rowOff>133350</xdr:rowOff>
    </xdr:to>
    <xdr:sp macro="" textlink="">
      <xdr:nvSpPr>
        <xdr:cNvPr id="5148" name="円/楕円 7"/>
        <xdr:cNvSpPr>
          <a:spLocks noChangeArrowheads="1"/>
        </xdr:cNvSpPr>
      </xdr:nvSpPr>
      <xdr:spPr bwMode="auto">
        <a:xfrm>
          <a:off x="6953250" y="2019300"/>
          <a:ext cx="933450" cy="3429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9</xdr:col>
      <xdr:colOff>514350</xdr:colOff>
      <xdr:row>19</xdr:row>
      <xdr:rowOff>28575</xdr:rowOff>
    </xdr:from>
    <xdr:to>
      <xdr:col>11</xdr:col>
      <xdr:colOff>76200</xdr:colOff>
      <xdr:row>21</xdr:row>
      <xdr:rowOff>19050</xdr:rowOff>
    </xdr:to>
    <xdr:sp macro="" textlink="">
      <xdr:nvSpPr>
        <xdr:cNvPr id="5149" name="円/楕円 7"/>
        <xdr:cNvSpPr>
          <a:spLocks noChangeArrowheads="1"/>
        </xdr:cNvSpPr>
      </xdr:nvSpPr>
      <xdr:spPr bwMode="auto">
        <a:xfrm>
          <a:off x="6953250" y="3286125"/>
          <a:ext cx="933450" cy="333375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8</xdr:col>
      <xdr:colOff>495300</xdr:colOff>
      <xdr:row>20</xdr:row>
      <xdr:rowOff>142875</xdr:rowOff>
    </xdr:from>
    <xdr:to>
      <xdr:col>9</xdr:col>
      <xdr:colOff>619125</xdr:colOff>
      <xdr:row>22</xdr:row>
      <xdr:rowOff>85725</xdr:rowOff>
    </xdr:to>
    <xdr:sp macro="" textlink="">
      <xdr:nvSpPr>
        <xdr:cNvPr id="5150" name="円/楕円 7"/>
        <xdr:cNvSpPr>
          <a:spLocks noChangeArrowheads="1"/>
        </xdr:cNvSpPr>
      </xdr:nvSpPr>
      <xdr:spPr bwMode="auto">
        <a:xfrm>
          <a:off x="6248400" y="3571875"/>
          <a:ext cx="809625" cy="28575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7</xdr:col>
      <xdr:colOff>571500</xdr:colOff>
      <xdr:row>10</xdr:row>
      <xdr:rowOff>95250</xdr:rowOff>
    </xdr:from>
    <xdr:to>
      <xdr:col>8</xdr:col>
      <xdr:colOff>466725</xdr:colOff>
      <xdr:row>11</xdr:row>
      <xdr:rowOff>104775</xdr:rowOff>
    </xdr:to>
    <xdr:sp macro="" textlink="">
      <xdr:nvSpPr>
        <xdr:cNvPr id="5151" name="円/楕円 7"/>
        <xdr:cNvSpPr>
          <a:spLocks noChangeArrowheads="1"/>
        </xdr:cNvSpPr>
      </xdr:nvSpPr>
      <xdr:spPr bwMode="auto">
        <a:xfrm>
          <a:off x="5638800" y="1809750"/>
          <a:ext cx="581025" cy="180975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8</xdr:col>
      <xdr:colOff>171450</xdr:colOff>
      <xdr:row>9</xdr:row>
      <xdr:rowOff>95250</xdr:rowOff>
    </xdr:from>
    <xdr:to>
      <xdr:col>9</xdr:col>
      <xdr:colOff>238125</xdr:colOff>
      <xdr:row>10</xdr:row>
      <xdr:rowOff>114300</xdr:rowOff>
    </xdr:to>
    <xdr:sp macro="" textlink="">
      <xdr:nvSpPr>
        <xdr:cNvPr id="5152" name="円/楕円 7"/>
        <xdr:cNvSpPr>
          <a:spLocks noChangeArrowheads="1"/>
        </xdr:cNvSpPr>
      </xdr:nvSpPr>
      <xdr:spPr bwMode="auto">
        <a:xfrm>
          <a:off x="5924550" y="1638300"/>
          <a:ext cx="752475" cy="1905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9</xdr:col>
      <xdr:colOff>114300</xdr:colOff>
      <xdr:row>6</xdr:row>
      <xdr:rowOff>66675</xdr:rowOff>
    </xdr:from>
    <xdr:to>
      <xdr:col>10</xdr:col>
      <xdr:colOff>657225</xdr:colOff>
      <xdr:row>7</xdr:row>
      <xdr:rowOff>142875</xdr:rowOff>
    </xdr:to>
    <xdr:sp macro="" textlink="">
      <xdr:nvSpPr>
        <xdr:cNvPr id="5153" name="円/楕円 7"/>
        <xdr:cNvSpPr>
          <a:spLocks noChangeArrowheads="1"/>
        </xdr:cNvSpPr>
      </xdr:nvSpPr>
      <xdr:spPr bwMode="auto">
        <a:xfrm>
          <a:off x="6553200" y="1095375"/>
          <a:ext cx="1228725" cy="24765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11</xdr:col>
      <xdr:colOff>495300</xdr:colOff>
      <xdr:row>18</xdr:row>
      <xdr:rowOff>133350</xdr:rowOff>
    </xdr:from>
    <xdr:to>
      <xdr:col>12</xdr:col>
      <xdr:colOff>104775</xdr:colOff>
      <xdr:row>20</xdr:row>
      <xdr:rowOff>95250</xdr:rowOff>
    </xdr:to>
    <xdr:sp macro="" textlink="">
      <xdr:nvSpPr>
        <xdr:cNvPr id="5154" name="円/楕円 7"/>
        <xdr:cNvSpPr>
          <a:spLocks noChangeArrowheads="1"/>
        </xdr:cNvSpPr>
      </xdr:nvSpPr>
      <xdr:spPr bwMode="auto">
        <a:xfrm>
          <a:off x="8305800" y="3219450"/>
          <a:ext cx="447675" cy="3048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11</xdr:col>
      <xdr:colOff>228600</xdr:colOff>
      <xdr:row>12</xdr:row>
      <xdr:rowOff>123825</xdr:rowOff>
    </xdr:from>
    <xdr:to>
      <xdr:col>11</xdr:col>
      <xdr:colOff>676275</xdr:colOff>
      <xdr:row>14</xdr:row>
      <xdr:rowOff>85725</xdr:rowOff>
    </xdr:to>
    <xdr:sp macro="" textlink="">
      <xdr:nvSpPr>
        <xdr:cNvPr id="5155" name="円/楕円 7"/>
        <xdr:cNvSpPr>
          <a:spLocks noChangeArrowheads="1"/>
        </xdr:cNvSpPr>
      </xdr:nvSpPr>
      <xdr:spPr bwMode="auto">
        <a:xfrm>
          <a:off x="8039100" y="2181225"/>
          <a:ext cx="447675" cy="3048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11</xdr:col>
      <xdr:colOff>352425</xdr:colOff>
      <xdr:row>28</xdr:row>
      <xdr:rowOff>76200</xdr:rowOff>
    </xdr:from>
    <xdr:to>
      <xdr:col>12</xdr:col>
      <xdr:colOff>371475</xdr:colOff>
      <xdr:row>31</xdr:row>
      <xdr:rowOff>133350</xdr:rowOff>
    </xdr:to>
    <xdr:sp macro="" textlink="">
      <xdr:nvSpPr>
        <xdr:cNvPr id="5156" name="円/楕円 7"/>
        <xdr:cNvSpPr>
          <a:spLocks noChangeArrowheads="1"/>
        </xdr:cNvSpPr>
      </xdr:nvSpPr>
      <xdr:spPr bwMode="auto">
        <a:xfrm>
          <a:off x="8162925" y="4876800"/>
          <a:ext cx="857250" cy="5715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10</xdr:col>
      <xdr:colOff>342900</xdr:colOff>
      <xdr:row>33</xdr:row>
      <xdr:rowOff>0</xdr:rowOff>
    </xdr:from>
    <xdr:to>
      <xdr:col>11</xdr:col>
      <xdr:colOff>533400</xdr:colOff>
      <xdr:row>34</xdr:row>
      <xdr:rowOff>85725</xdr:rowOff>
    </xdr:to>
    <xdr:sp macro="" textlink="">
      <xdr:nvSpPr>
        <xdr:cNvPr id="5157" name="円/楕円 7"/>
        <xdr:cNvSpPr>
          <a:spLocks noChangeArrowheads="1"/>
        </xdr:cNvSpPr>
      </xdr:nvSpPr>
      <xdr:spPr bwMode="auto">
        <a:xfrm>
          <a:off x="7467600" y="5657850"/>
          <a:ext cx="876300" cy="257175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4</xdr:col>
      <xdr:colOff>228600</xdr:colOff>
      <xdr:row>16</xdr:row>
      <xdr:rowOff>104775</xdr:rowOff>
    </xdr:from>
    <xdr:to>
      <xdr:col>7</xdr:col>
      <xdr:colOff>647700</xdr:colOff>
      <xdr:row>27</xdr:row>
      <xdr:rowOff>38100</xdr:rowOff>
    </xdr:to>
    <xdr:sp macro="" textlink="">
      <xdr:nvSpPr>
        <xdr:cNvPr id="5158" name="円/楕円 7"/>
        <xdr:cNvSpPr>
          <a:spLocks noChangeArrowheads="1"/>
        </xdr:cNvSpPr>
      </xdr:nvSpPr>
      <xdr:spPr bwMode="auto">
        <a:xfrm>
          <a:off x="3238500" y="2847975"/>
          <a:ext cx="2476500" cy="1819275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3</xdr:col>
      <xdr:colOff>200025</xdr:colOff>
      <xdr:row>37</xdr:row>
      <xdr:rowOff>76200</xdr:rowOff>
    </xdr:from>
    <xdr:to>
      <xdr:col>4</xdr:col>
      <xdr:colOff>533400</xdr:colOff>
      <xdr:row>41</xdr:row>
      <xdr:rowOff>152400</xdr:rowOff>
    </xdr:to>
    <xdr:sp macro="" textlink="">
      <xdr:nvSpPr>
        <xdr:cNvPr id="5159" name="円/楕円 7"/>
        <xdr:cNvSpPr>
          <a:spLocks noChangeArrowheads="1"/>
        </xdr:cNvSpPr>
      </xdr:nvSpPr>
      <xdr:spPr bwMode="auto">
        <a:xfrm>
          <a:off x="2257425" y="6419850"/>
          <a:ext cx="1285875" cy="762000"/>
        </a:xfrm>
        <a:prstGeom prst="ellipse">
          <a:avLst/>
        </a:prstGeom>
        <a:noFill/>
        <a:ln w="936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0</xdr:col>
      <xdr:colOff>190500</xdr:colOff>
      <xdr:row>51</xdr:row>
      <xdr:rowOff>66675</xdr:rowOff>
    </xdr:from>
    <xdr:to>
      <xdr:col>1</xdr:col>
      <xdr:colOff>466725</xdr:colOff>
      <xdr:row>54</xdr:row>
      <xdr:rowOff>95250</xdr:rowOff>
    </xdr:to>
    <xdr:sp macro="" textlink="" fLocksText="0">
      <xdr:nvSpPr>
        <xdr:cNvPr id="5160" name="線吹き出し 1 (枠付き) 24"/>
        <xdr:cNvSpPr>
          <a:spLocks/>
        </xdr:cNvSpPr>
      </xdr:nvSpPr>
      <xdr:spPr bwMode="auto">
        <a:xfrm flipH="1">
          <a:off x="190500" y="8810625"/>
          <a:ext cx="962025" cy="542925"/>
        </a:xfrm>
        <a:prstGeom prst="borderCallout1">
          <a:avLst>
            <a:gd name="adj1" fmla="val 18519"/>
            <a:gd name="adj2" fmla="val -8333"/>
            <a:gd name="adj3" fmla="val -47917"/>
            <a:gd name="adj4" fmla="val -45310"/>
          </a:avLst>
        </a:prstGeom>
        <a:solidFill>
          <a:srgbClr val="FFFFFF"/>
        </a:solidFill>
        <a:ln w="9360" cap="sq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32.768Khz</a:t>
          </a:r>
        </a:p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with 33pF</a:t>
          </a:r>
        </a:p>
      </xdr:txBody>
    </xdr:sp>
    <xdr:clientData/>
  </xdr:twoCellAnchor>
  <xdr:twoCellAnchor>
    <xdr:from>
      <xdr:col>1</xdr:col>
      <xdr:colOff>285750</xdr:colOff>
      <xdr:row>78</xdr:row>
      <xdr:rowOff>142875</xdr:rowOff>
    </xdr:from>
    <xdr:to>
      <xdr:col>9</xdr:col>
      <xdr:colOff>581025</xdr:colOff>
      <xdr:row>94</xdr:row>
      <xdr:rowOff>152400</xdr:rowOff>
    </xdr:to>
    <xdr:pic>
      <xdr:nvPicPr>
        <xdr:cNvPr id="5161" name="Picture 54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1550" y="13515975"/>
          <a:ext cx="6048375" cy="27527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342900</xdr:colOff>
      <xdr:row>95</xdr:row>
      <xdr:rowOff>95250</xdr:rowOff>
    </xdr:from>
    <xdr:to>
      <xdr:col>11</xdr:col>
      <xdr:colOff>542925</xdr:colOff>
      <xdr:row>129</xdr:row>
      <xdr:rowOff>28575</xdr:rowOff>
    </xdr:to>
    <xdr:pic>
      <xdr:nvPicPr>
        <xdr:cNvPr id="5162" name="Picture 54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8700" y="16383000"/>
          <a:ext cx="7324725" cy="60293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3</xdr:col>
      <xdr:colOff>552450</xdr:colOff>
      <xdr:row>4</xdr:row>
      <xdr:rowOff>152400</xdr:rowOff>
    </xdr:from>
    <xdr:to>
      <xdr:col>11</xdr:col>
      <xdr:colOff>590550</xdr:colOff>
      <xdr:row>11</xdr:row>
      <xdr:rowOff>104775</xdr:rowOff>
    </xdr:to>
    <xdr:sp macro="" textlink="">
      <xdr:nvSpPr>
        <xdr:cNvPr id="5163" name="正方形/長方形 25"/>
        <xdr:cNvSpPr>
          <a:spLocks noChangeArrowheads="1"/>
        </xdr:cNvSpPr>
      </xdr:nvSpPr>
      <xdr:spPr bwMode="auto">
        <a:xfrm>
          <a:off x="2609850" y="838200"/>
          <a:ext cx="5791200" cy="1152525"/>
        </a:xfrm>
        <a:prstGeom prst="rect">
          <a:avLst/>
        </a:prstGeom>
        <a:solidFill>
          <a:srgbClr val="A6A6A6">
            <a:alpha val="50000"/>
          </a:srgbClr>
        </a:solidFill>
        <a:ln w="9360" cap="sq">
          <a:solidFill>
            <a:srgbClr val="000000"/>
          </a:solidFill>
          <a:round/>
          <a:headEnd/>
          <a:tailEnd/>
        </a:ln>
        <a:effectLst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17</xdr:row>
      <xdr:rowOff>95250</xdr:rowOff>
    </xdr:from>
    <xdr:to>
      <xdr:col>25</xdr:col>
      <xdr:colOff>342900</xdr:colOff>
      <xdr:row>30</xdr:row>
      <xdr:rowOff>152400</xdr:rowOff>
    </xdr:to>
    <xdr:sp macro="" textlink="" fLocksText="0">
      <xdr:nvSpPr>
        <xdr:cNvPr id="6145" name="テキスト ボックス 1"/>
        <xdr:cNvSpPr txBox="1">
          <a:spLocks noChangeArrowheads="1"/>
        </xdr:cNvSpPr>
      </xdr:nvSpPr>
      <xdr:spPr bwMode="auto">
        <a:xfrm>
          <a:off x="13201650" y="3190875"/>
          <a:ext cx="6686550" cy="22860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993300"/>
              </a:solidFill>
              <a:latin typeface="Calibri"/>
              <a:cs typeface="Calibri"/>
            </a:rPr>
            <a:t>※PIC</a:t>
          </a:r>
          <a:r>
            <a:rPr lang="ja-JP" altLang="en-US" sz="1100" b="1" i="0" u="none" strike="noStrike" baseline="0">
              <a:solidFill>
                <a:srgbClr val="993300"/>
              </a:solidFill>
              <a:latin typeface="ＭＳ Ｐゴシック"/>
              <a:ea typeface="ＭＳ Ｐゴシック"/>
            </a:rPr>
            <a:t>は</a:t>
          </a:r>
          <a:r>
            <a:rPr lang="en-US" altLang="ja-JP" sz="1100" b="1" i="0" u="none" strike="noStrike" baseline="0">
              <a:solidFill>
                <a:srgbClr val="993300"/>
              </a:solidFill>
              <a:latin typeface="Calibri"/>
              <a:cs typeface="Calibri"/>
            </a:rPr>
            <a:t>Little Endian 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x86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系の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CPU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では， 最下位バイトが最初のアドレスに，最上位バイトが最後のアドレスに記憶されます。「逆順」，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LSB First (Least Significant Byte First)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Little Endian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などと言われています。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逆に多くの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RISC CPU (SPARC, ,PPC, 68k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など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では， 最上位バイトが最初のアドレスに，最下位バイトが最後のアド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レスに記憶されます。「正順」，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MSB First (Most Significant Byte First)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Big Endian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などと言われています。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数値             　正順           逆順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char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12          12             12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int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1234        12 34          34 12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long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12345678    12 34 56 78    78 56 34 12</a:t>
          </a: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819150</xdr:colOff>
      <xdr:row>27</xdr:row>
      <xdr:rowOff>104775</xdr:rowOff>
    </xdr:from>
    <xdr:to>
      <xdr:col>3</xdr:col>
      <xdr:colOff>1371600</xdr:colOff>
      <xdr:row>33</xdr:row>
      <xdr:rowOff>142875</xdr:rowOff>
    </xdr:to>
    <xdr:sp macro="" textlink="" fLocksText="0">
      <xdr:nvSpPr>
        <xdr:cNvPr id="6146" name="テキスト ボックス 2"/>
        <xdr:cNvSpPr txBox="1">
          <a:spLocks noChangeArrowheads="1"/>
        </xdr:cNvSpPr>
      </xdr:nvSpPr>
      <xdr:spPr bwMode="auto">
        <a:xfrm>
          <a:off x="1504950" y="4914900"/>
          <a:ext cx="2428875" cy="10668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TIMER3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の使用用途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WAVE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出力のタイミング用。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44.1KHz, 22,05KHz,,</a:t>
          </a: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828675</xdr:colOff>
      <xdr:row>34</xdr:row>
      <xdr:rowOff>133350</xdr:rowOff>
    </xdr:from>
    <xdr:to>
      <xdr:col>3</xdr:col>
      <xdr:colOff>1381125</xdr:colOff>
      <xdr:row>40</xdr:row>
      <xdr:rowOff>171450</xdr:rowOff>
    </xdr:to>
    <xdr:sp macro="" textlink="" fLocksText="0">
      <xdr:nvSpPr>
        <xdr:cNvPr id="6147" name="テキスト ボックス 3"/>
        <xdr:cNvSpPr txBox="1">
          <a:spLocks noChangeArrowheads="1"/>
        </xdr:cNvSpPr>
      </xdr:nvSpPr>
      <xdr:spPr bwMode="auto">
        <a:xfrm>
          <a:off x="1514475" y="6143625"/>
          <a:ext cx="2428875" cy="10668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TIMER2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の使用用途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CCP/PWM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モジュ－ルのベースタイマー</a:t>
          </a:r>
        </a:p>
      </xdr:txBody>
    </xdr:sp>
    <xdr:clientData/>
  </xdr:twoCellAnchor>
  <xdr:twoCellAnchor>
    <xdr:from>
      <xdr:col>8</xdr:col>
      <xdr:colOff>85725</xdr:colOff>
      <xdr:row>10</xdr:row>
      <xdr:rowOff>47625</xdr:rowOff>
    </xdr:from>
    <xdr:to>
      <xdr:col>8</xdr:col>
      <xdr:colOff>295275</xdr:colOff>
      <xdr:row>20</xdr:row>
      <xdr:rowOff>95250</xdr:rowOff>
    </xdr:to>
    <xdr:sp macro="" textlink="" fLocksText="0">
      <xdr:nvSpPr>
        <xdr:cNvPr id="6148" name="右中かっこ 4"/>
        <xdr:cNvSpPr>
          <a:spLocks/>
        </xdr:cNvSpPr>
      </xdr:nvSpPr>
      <xdr:spPr bwMode="auto">
        <a:xfrm>
          <a:off x="9972675" y="1933575"/>
          <a:ext cx="209550" cy="1771650"/>
        </a:xfrm>
        <a:prstGeom prst="rightBrace">
          <a:avLst>
            <a:gd name="adj1" fmla="val 22933"/>
            <a:gd name="adj2" fmla="val 48454"/>
          </a:avLst>
        </a:prstGeom>
        <a:noFill/>
        <a:ln w="19080" cap="sq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</a:t>
          </a:r>
        </a:p>
      </xdr:txBody>
    </xdr:sp>
    <xdr:clientData/>
  </xdr:twoCellAnchor>
  <xdr:twoCellAnchor>
    <xdr:from>
      <xdr:col>8</xdr:col>
      <xdr:colOff>304800</xdr:colOff>
      <xdr:row>13</xdr:row>
      <xdr:rowOff>180975</xdr:rowOff>
    </xdr:from>
    <xdr:to>
      <xdr:col>8</xdr:col>
      <xdr:colOff>904875</xdr:colOff>
      <xdr:row>15</xdr:row>
      <xdr:rowOff>85725</xdr:rowOff>
    </xdr:to>
    <xdr:sp macro="" textlink="" fLocksText="0">
      <xdr:nvSpPr>
        <xdr:cNvPr id="6149" name="テキスト ボックス 5"/>
        <xdr:cNvSpPr txBox="1">
          <a:spLocks noChangeArrowheads="1"/>
        </xdr:cNvSpPr>
      </xdr:nvSpPr>
      <xdr:spPr bwMode="auto">
        <a:xfrm>
          <a:off x="10191750" y="2581275"/>
          <a:ext cx="600075" cy="25717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16byte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11</xdr:col>
      <xdr:colOff>657225</xdr:colOff>
      <xdr:row>35</xdr:row>
      <xdr:rowOff>47625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0"/>
          <a:ext cx="8201025" cy="57626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85725</xdr:colOff>
      <xdr:row>37</xdr:row>
      <xdr:rowOff>0</xdr:rowOff>
    </xdr:from>
    <xdr:to>
      <xdr:col>10</xdr:col>
      <xdr:colOff>142875</xdr:colOff>
      <xdr:row>63</xdr:row>
      <xdr:rowOff>123825</xdr:rowOff>
    </xdr:to>
    <xdr:pic>
      <xdr:nvPicPr>
        <xdr:cNvPr id="717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343650"/>
          <a:ext cx="6915150" cy="45815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161925</xdr:colOff>
      <xdr:row>64</xdr:row>
      <xdr:rowOff>152400</xdr:rowOff>
    </xdr:from>
    <xdr:to>
      <xdr:col>9</xdr:col>
      <xdr:colOff>190500</xdr:colOff>
      <xdr:row>110</xdr:row>
      <xdr:rowOff>104775</xdr:rowOff>
    </xdr:to>
    <xdr:pic>
      <xdr:nvPicPr>
        <xdr:cNvPr id="717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5" y="11125200"/>
          <a:ext cx="6200775" cy="78390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219075</xdr:colOff>
      <xdr:row>73</xdr:row>
      <xdr:rowOff>19050</xdr:rowOff>
    </xdr:from>
    <xdr:to>
      <xdr:col>5</xdr:col>
      <xdr:colOff>590550</xdr:colOff>
      <xdr:row>74</xdr:row>
      <xdr:rowOff>76200</xdr:rowOff>
    </xdr:to>
    <xdr:sp macro="" textlink="">
      <xdr:nvSpPr>
        <xdr:cNvPr id="7172" name="角丸四角形 5"/>
        <xdr:cNvSpPr>
          <a:spLocks noChangeArrowheads="1"/>
        </xdr:cNvSpPr>
      </xdr:nvSpPr>
      <xdr:spPr bwMode="auto">
        <a:xfrm>
          <a:off x="219075" y="12534900"/>
          <a:ext cx="3800475" cy="228600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6</xdr:col>
      <xdr:colOff>133350</xdr:colOff>
      <xdr:row>72</xdr:row>
      <xdr:rowOff>57150</xdr:rowOff>
    </xdr:from>
    <xdr:to>
      <xdr:col>7</xdr:col>
      <xdr:colOff>361950</xdr:colOff>
      <xdr:row>73</xdr:row>
      <xdr:rowOff>47625</xdr:rowOff>
    </xdr:to>
    <xdr:sp macro="" textlink="">
      <xdr:nvSpPr>
        <xdr:cNvPr id="7173" name="角丸四角形 7"/>
        <xdr:cNvSpPr>
          <a:spLocks noChangeArrowheads="1"/>
        </xdr:cNvSpPr>
      </xdr:nvSpPr>
      <xdr:spPr bwMode="auto">
        <a:xfrm>
          <a:off x="4248150" y="12401550"/>
          <a:ext cx="914400" cy="161925"/>
        </a:xfrm>
        <a:prstGeom prst="roundRect">
          <a:avLst>
            <a:gd name="adj" fmla="val 16667"/>
          </a:avLst>
        </a:prstGeom>
        <a:noFill/>
        <a:ln w="19080" cap="sq">
          <a:solidFill>
            <a:srgbClr val="FF0000"/>
          </a:solidFill>
          <a:miter lim="800000"/>
          <a:headEnd/>
          <a:tailEnd/>
        </a:ln>
        <a:effectLst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676275</xdr:colOff>
      <xdr:row>35</xdr:row>
      <xdr:rowOff>152400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8220075" cy="56388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11</xdr:col>
      <xdr:colOff>676275</xdr:colOff>
      <xdr:row>35</xdr:row>
      <xdr:rowOff>85725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"/>
          <a:ext cx="8220075" cy="57816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28575</xdr:rowOff>
    </xdr:from>
    <xdr:to>
      <xdr:col>10</xdr:col>
      <xdr:colOff>533400</xdr:colOff>
      <xdr:row>32</xdr:row>
      <xdr:rowOff>76200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371475"/>
          <a:ext cx="7048500" cy="5191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8;&#12522;&#12531;&#12497;&#12473;/&#26989;&#21209;&#35352;&#37682;&#34920;/PGM/YUMIYU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01/APIC/PIC18F/20121123_F26J50_pFatFs_003/&#12458;&#12522;&#12531;&#12497;&#12473;/&#26989;&#21209;&#35352;&#37682;&#34920;/PGM/YUMIYUM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30;&#27880;&#26360;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zeus\&#20877;&#27083;&#31689;\TSK&#35336;&#30011;\explan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UMIYUMI"/>
    </sheetNames>
    <definedNames>
      <definedName name="テーマ構成_セットL" refersTo="#REF!"/>
      <definedName name="テーマ構成_セットM" refersTo="#REF!"/>
      <definedName name="テーマ構成_セットN" refersTo="#REF!"/>
      <definedName name="テーマ構成_セットO" refersTo="#REF!"/>
      <definedName name="テーマ構成_セットP" refersTo="#REF!"/>
      <definedName name="テーマ構成_セットQ" refersTo="#REF!"/>
      <definedName name="テーマ構成_セットR" refersTo="#REF!"/>
      <definedName name="テーマ構成_セットS" refersTo="#REF!"/>
      <definedName name="テーマ構成_セットT" refersTo="#REF!"/>
      <definedName name="テーマ構成_セットU" refersTo="#REF!"/>
      <definedName name="テーマ構成_セットV" refersTo="#REF!"/>
      <definedName name="テーマ構成_セットW" refersTo="#REF!"/>
      <definedName name="テーマ名削除L6" refersTo="#REF!"/>
      <definedName name="テーマ名削除M6" refersTo="#REF!"/>
      <definedName name="テーマ名削除N6" refersTo="#REF!"/>
      <definedName name="テーマ名削除O6" refersTo="#REF!"/>
      <definedName name="テーマ名削除P6" refersTo="#REF!"/>
      <definedName name="テーマ名削除Q6" refersTo="#REF!"/>
      <definedName name="テーマ名削除R6" refersTo="#REF!"/>
      <definedName name="テーマ名削除S6" refersTo="#REF!"/>
      <definedName name="テーマ名削除T5" refersTo="#REF!"/>
      <definedName name="テーマ名削除U6" refersTo="#REF!"/>
      <definedName name="テーマ名削除V6" refersTo="#REF!"/>
      <definedName name="テーマ名削除W6" refersTo="#REF!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YUMIYUMI"/>
    </sheetNames>
    <definedNames>
      <definedName name="テーマ構成_セットL" refersTo="#REF!"/>
      <definedName name="テーマ構成_セットM" refersTo="#REF!"/>
      <definedName name="テーマ構成_セットN" refersTo="#REF!"/>
      <definedName name="テーマ構成_セットO" refersTo="#REF!"/>
      <definedName name="テーマ構成_セットP" refersTo="#REF!"/>
      <definedName name="テーマ構成_セットQ" refersTo="#REF!"/>
      <definedName name="テーマ構成_セットR" refersTo="#REF!"/>
      <definedName name="テーマ構成_セットS" refersTo="#REF!"/>
      <definedName name="テーマ構成_セットT" refersTo="#REF!"/>
      <definedName name="テーマ構成_セットU" refersTo="#REF!"/>
      <definedName name="テーマ構成_セットV" refersTo="#REF!"/>
      <definedName name="テーマ構成_セットW" refersTo="#REF!"/>
      <definedName name="テーマ名削除L6" refersTo="#REF!"/>
      <definedName name="テーマ名削除M6" refersTo="#REF!"/>
      <definedName name="テーマ名削除N6" refersTo="#REF!"/>
      <definedName name="テーマ名削除O6" refersTo="#REF!"/>
      <definedName name="テーマ名削除P6" refersTo="#REF!"/>
      <definedName name="テーマ名削除Q6" refersTo="#REF!"/>
      <definedName name="テーマ名削除R6" refersTo="#REF!"/>
      <definedName name="テーマ名削除S6" refersTo="#REF!"/>
      <definedName name="テーマ名削除T5" refersTo="#REF!"/>
      <definedName name="テーマ名削除U6" refersTo="#REF!"/>
      <definedName name="テーマ名削除V6" refersTo="#REF!"/>
      <definedName name="テーマ名削除W6" refersTo="#REF!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ﾕｰｻﾞｰ設定"/>
      <sheetName val="発注書"/>
      <sheetName val="AutoOpen Stub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xplanation"/>
    </sheetNames>
    <definedNames>
      <definedName name="V490_OnOK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4"/>
  <sheetViews>
    <sheetView tabSelected="1" workbookViewId="0">
      <selection activeCell="W23" sqref="W23"/>
    </sheetView>
  </sheetViews>
  <sheetFormatPr defaultRowHeight="13.5"/>
  <cols>
    <col min="1" max="1" width="5.75" style="1" customWidth="1"/>
    <col min="2" max="2" width="8" style="1" customWidth="1"/>
    <col min="3" max="11" width="9.125" style="1" customWidth="1"/>
    <col min="12" max="12" width="3.5" style="1" customWidth="1"/>
    <col min="13" max="13" width="9" style="1"/>
    <col min="14" max="14" width="3.5" style="1" customWidth="1"/>
    <col min="15" max="22" width="8" style="1" customWidth="1"/>
    <col min="23" max="16384" width="9" style="1"/>
  </cols>
  <sheetData>
    <row r="1" spans="1:23">
      <c r="A1" s="2"/>
      <c r="B1" s="3"/>
      <c r="C1" s="4" t="s">
        <v>0</v>
      </c>
      <c r="D1" s="200" t="s">
        <v>1</v>
      </c>
      <c r="E1" s="200"/>
      <c r="F1" s="200"/>
      <c r="G1" s="200"/>
      <c r="H1" s="200"/>
      <c r="L1" s="5" t="s">
        <v>2</v>
      </c>
      <c r="M1" s="5"/>
    </row>
    <row r="2" spans="1:23">
      <c r="A2" s="2"/>
      <c r="B2" s="3"/>
      <c r="C2" s="4" t="s">
        <v>3</v>
      </c>
      <c r="D2" s="6">
        <v>28</v>
      </c>
      <c r="E2" s="6"/>
      <c r="F2" s="7"/>
      <c r="G2" s="8"/>
      <c r="H2" s="8"/>
      <c r="L2" s="9">
        <v>1</v>
      </c>
      <c r="M2" s="7" t="s">
        <v>4</v>
      </c>
    </row>
    <row r="3" spans="1:23">
      <c r="A3" s="2"/>
      <c r="B3" s="3"/>
      <c r="C3" s="4" t="s">
        <v>5</v>
      </c>
      <c r="D3" s="6">
        <v>50</v>
      </c>
      <c r="E3" s="6">
        <v>40</v>
      </c>
      <c r="F3" s="7" t="s">
        <v>6</v>
      </c>
      <c r="G3" s="8"/>
      <c r="H3" s="8"/>
      <c r="L3" s="10">
        <v>2</v>
      </c>
      <c r="M3" s="7" t="s">
        <v>7</v>
      </c>
    </row>
    <row r="4" spans="1:23">
      <c r="A4" s="2"/>
      <c r="B4" s="3"/>
      <c r="C4" s="4" t="s">
        <v>8</v>
      </c>
      <c r="D4" s="6">
        <v>50</v>
      </c>
      <c r="E4" s="6">
        <v>40</v>
      </c>
      <c r="F4" s="7" t="s">
        <v>9</v>
      </c>
      <c r="G4" s="8"/>
      <c r="H4" s="8"/>
      <c r="L4" s="10">
        <v>3</v>
      </c>
      <c r="M4" s="7" t="s">
        <v>10</v>
      </c>
    </row>
    <row r="5" spans="1:23">
      <c r="A5" s="2"/>
      <c r="B5" s="3"/>
      <c r="C5" s="4" t="s">
        <v>11</v>
      </c>
      <c r="D5" s="6" t="s">
        <v>12</v>
      </c>
      <c r="E5" s="6"/>
      <c r="F5" s="7"/>
      <c r="G5" s="8"/>
      <c r="H5" s="8"/>
      <c r="L5" s="10">
        <v>4</v>
      </c>
      <c r="M5" s="7" t="s">
        <v>13</v>
      </c>
    </row>
    <row r="6" spans="1:23">
      <c r="A6" s="2"/>
      <c r="B6" s="3"/>
      <c r="C6" s="4" t="s">
        <v>14</v>
      </c>
      <c r="D6" s="6" t="s">
        <v>15</v>
      </c>
      <c r="E6" s="6"/>
      <c r="F6" s="7"/>
      <c r="G6" s="8"/>
      <c r="H6" s="8"/>
      <c r="L6" s="10">
        <v>5</v>
      </c>
      <c r="M6" s="7" t="s">
        <v>16</v>
      </c>
    </row>
    <row r="7" spans="1:23">
      <c r="A7" s="2"/>
      <c r="B7" s="3"/>
      <c r="C7" s="4" t="s">
        <v>17</v>
      </c>
      <c r="D7" s="6" t="s">
        <v>18</v>
      </c>
      <c r="E7" s="6"/>
      <c r="F7" s="7"/>
      <c r="L7" s="11">
        <v>6</v>
      </c>
      <c r="M7" s="7" t="s">
        <v>19</v>
      </c>
    </row>
    <row r="10" spans="1:23">
      <c r="B10" s="12" t="s">
        <v>20</v>
      </c>
      <c r="C10" s="13" t="s">
        <v>21</v>
      </c>
      <c r="D10" s="14"/>
      <c r="E10" s="14"/>
      <c r="F10" s="14"/>
      <c r="G10" s="14"/>
      <c r="H10" s="14"/>
      <c r="I10" s="14"/>
      <c r="J10" s="14"/>
      <c r="K10" s="14"/>
      <c r="L10" s="15">
        <v>1</v>
      </c>
      <c r="M10" s="16"/>
      <c r="N10" s="17">
        <v>28</v>
      </c>
      <c r="O10" s="13" t="s">
        <v>22</v>
      </c>
      <c r="P10" s="14"/>
      <c r="Q10" s="14"/>
      <c r="R10" s="14"/>
      <c r="S10" s="14"/>
      <c r="T10" s="14"/>
      <c r="U10" s="14"/>
      <c r="V10" s="14"/>
      <c r="W10" s="12" t="s">
        <v>23</v>
      </c>
    </row>
    <row r="11" spans="1:23">
      <c r="B11" s="18" t="s">
        <v>24</v>
      </c>
      <c r="C11" s="14"/>
      <c r="D11" s="14" t="s">
        <v>25</v>
      </c>
      <c r="E11" s="14" t="s">
        <v>26</v>
      </c>
      <c r="F11" s="19" t="s">
        <v>24</v>
      </c>
      <c r="G11" s="14" t="s">
        <v>27</v>
      </c>
      <c r="H11" s="14" t="s">
        <v>28</v>
      </c>
      <c r="I11" s="14" t="s">
        <v>29</v>
      </c>
      <c r="J11" s="14" t="s">
        <v>30</v>
      </c>
      <c r="K11" s="14"/>
      <c r="L11" s="20">
        <v>2</v>
      </c>
      <c r="M11" s="8"/>
      <c r="N11" s="21">
        <v>27</v>
      </c>
      <c r="O11" s="13" t="s">
        <v>31</v>
      </c>
      <c r="P11" s="14"/>
      <c r="Q11" s="14"/>
      <c r="R11" s="14"/>
      <c r="S11" s="14"/>
      <c r="T11" s="14"/>
      <c r="U11" s="14"/>
      <c r="V11" s="14"/>
      <c r="W11" s="22" t="s">
        <v>10</v>
      </c>
    </row>
    <row r="12" spans="1:23">
      <c r="B12" s="23" t="s">
        <v>32</v>
      </c>
      <c r="C12" s="14"/>
      <c r="D12" s="14" t="s">
        <v>33</v>
      </c>
      <c r="E12" s="14" t="s">
        <v>34</v>
      </c>
      <c r="F12" s="14" t="s">
        <v>35</v>
      </c>
      <c r="G12" s="24" t="s">
        <v>36</v>
      </c>
      <c r="H12" s="14" t="s">
        <v>37</v>
      </c>
      <c r="I12" s="14" t="s">
        <v>38</v>
      </c>
      <c r="J12" s="14"/>
      <c r="K12" s="14"/>
      <c r="L12" s="20">
        <v>3</v>
      </c>
      <c r="M12" s="8"/>
      <c r="N12" s="21">
        <v>26</v>
      </c>
      <c r="O12" s="14" t="s">
        <v>39</v>
      </c>
      <c r="P12" s="14" t="s">
        <v>40</v>
      </c>
      <c r="Q12" s="14" t="s">
        <v>41</v>
      </c>
      <c r="R12" s="24" t="s">
        <v>42</v>
      </c>
      <c r="S12" s="14" t="s">
        <v>43</v>
      </c>
      <c r="T12" s="14" t="s">
        <v>44</v>
      </c>
      <c r="U12" s="14" t="s">
        <v>45</v>
      </c>
      <c r="V12" s="14"/>
      <c r="W12" s="23" t="s">
        <v>46</v>
      </c>
    </row>
    <row r="13" spans="1:23">
      <c r="B13" s="25" t="s">
        <v>47</v>
      </c>
      <c r="C13" s="14" t="s">
        <v>47</v>
      </c>
      <c r="D13" s="14" t="s">
        <v>48</v>
      </c>
      <c r="E13" s="14" t="s">
        <v>49</v>
      </c>
      <c r="F13" s="14" t="s">
        <v>50</v>
      </c>
      <c r="G13" s="14" t="s">
        <v>51</v>
      </c>
      <c r="H13" s="24" t="s">
        <v>52</v>
      </c>
      <c r="I13" s="14" t="s">
        <v>53</v>
      </c>
      <c r="J13" s="14"/>
      <c r="K13" s="14"/>
      <c r="L13" s="20">
        <v>4</v>
      </c>
      <c r="M13" s="8"/>
      <c r="N13" s="21">
        <v>25</v>
      </c>
      <c r="O13" s="14" t="s">
        <v>54</v>
      </c>
      <c r="P13" s="14" t="s">
        <v>55</v>
      </c>
      <c r="Q13" s="14" t="s">
        <v>56</v>
      </c>
      <c r="R13" s="14" t="s">
        <v>57</v>
      </c>
      <c r="S13" s="14" t="s">
        <v>58</v>
      </c>
      <c r="T13" s="14" t="s">
        <v>59</v>
      </c>
      <c r="U13" s="24" t="s">
        <v>60</v>
      </c>
      <c r="V13" s="14"/>
      <c r="W13" s="23" t="s">
        <v>61</v>
      </c>
    </row>
    <row r="14" spans="1:23">
      <c r="B14" s="25" t="s">
        <v>62</v>
      </c>
      <c r="C14" s="24" t="s">
        <v>62</v>
      </c>
      <c r="D14" s="14" t="s">
        <v>63</v>
      </c>
      <c r="E14" s="14" t="s">
        <v>64</v>
      </c>
      <c r="F14" s="14" t="s">
        <v>65</v>
      </c>
      <c r="G14" s="24" t="s">
        <v>66</v>
      </c>
      <c r="H14" s="14" t="s">
        <v>67</v>
      </c>
      <c r="I14" s="14" t="s">
        <v>68</v>
      </c>
      <c r="J14" s="14"/>
      <c r="K14" s="14"/>
      <c r="L14" s="20">
        <v>5</v>
      </c>
      <c r="M14" s="8"/>
      <c r="N14" s="21">
        <v>24</v>
      </c>
      <c r="O14" s="14" t="s">
        <v>69</v>
      </c>
      <c r="P14" s="24" t="s">
        <v>70</v>
      </c>
      <c r="Q14" s="14" t="s">
        <v>71</v>
      </c>
      <c r="R14" s="14" t="s">
        <v>72</v>
      </c>
      <c r="S14" s="14" t="s">
        <v>73</v>
      </c>
      <c r="T14" s="14"/>
      <c r="U14" s="14"/>
      <c r="V14" s="14"/>
      <c r="W14" s="23" t="s">
        <v>74</v>
      </c>
    </row>
    <row r="15" spans="1:23">
      <c r="B15" s="18" t="s">
        <v>75</v>
      </c>
      <c r="C15" s="14" t="s">
        <v>76</v>
      </c>
      <c r="D15" s="14" t="s">
        <v>77</v>
      </c>
      <c r="E15" s="14" t="s">
        <v>78</v>
      </c>
      <c r="F15" s="14" t="s">
        <v>79</v>
      </c>
      <c r="G15" s="14" t="s">
        <v>80</v>
      </c>
      <c r="H15" s="14" t="s">
        <v>81</v>
      </c>
      <c r="I15" s="24" t="s">
        <v>82</v>
      </c>
      <c r="J15" s="14"/>
      <c r="K15" s="14"/>
      <c r="L15" s="20">
        <v>6</v>
      </c>
      <c r="M15" s="8"/>
      <c r="N15" s="21">
        <v>23</v>
      </c>
      <c r="O15" s="14" t="s">
        <v>83</v>
      </c>
      <c r="P15" s="14" t="s">
        <v>84</v>
      </c>
      <c r="Q15" s="24" t="s">
        <v>85</v>
      </c>
      <c r="R15" s="14"/>
      <c r="S15" s="14"/>
      <c r="T15" s="14"/>
      <c r="U15" s="14"/>
      <c r="V15" s="14"/>
      <c r="W15" s="194" t="s">
        <v>86</v>
      </c>
    </row>
    <row r="16" spans="1:23">
      <c r="B16" s="18" t="s">
        <v>87</v>
      </c>
      <c r="C16" s="14" t="s">
        <v>88</v>
      </c>
      <c r="D16" s="14" t="s">
        <v>89</v>
      </c>
      <c r="E16" s="14" t="s">
        <v>90</v>
      </c>
      <c r="F16" s="14" t="s">
        <v>91</v>
      </c>
      <c r="G16" s="24" t="s">
        <v>92</v>
      </c>
      <c r="H16" s="14" t="s">
        <v>93</v>
      </c>
      <c r="I16" s="14" t="s">
        <v>94</v>
      </c>
      <c r="J16" s="14"/>
      <c r="K16" s="14"/>
      <c r="L16" s="20">
        <v>7</v>
      </c>
      <c r="M16" s="8"/>
      <c r="N16" s="21">
        <v>22</v>
      </c>
      <c r="O16" s="14" t="s">
        <v>95</v>
      </c>
      <c r="P16" s="14" t="s">
        <v>96</v>
      </c>
      <c r="Q16" s="14" t="s">
        <v>97</v>
      </c>
      <c r="R16" s="14" t="s">
        <v>98</v>
      </c>
      <c r="S16" s="24" t="s">
        <v>99</v>
      </c>
      <c r="T16" s="14"/>
      <c r="U16" s="14"/>
      <c r="V16" s="14"/>
      <c r="W16" s="195" t="s">
        <v>100</v>
      </c>
    </row>
    <row r="17" spans="1:23">
      <c r="B17" s="22" t="s">
        <v>10</v>
      </c>
      <c r="C17" s="13" t="s">
        <v>101</v>
      </c>
      <c r="D17" s="14"/>
      <c r="E17" s="14"/>
      <c r="F17" s="14"/>
      <c r="G17" s="14"/>
      <c r="H17" s="14"/>
      <c r="I17" s="14"/>
      <c r="J17" s="14"/>
      <c r="K17" s="14"/>
      <c r="L17" s="20">
        <v>8</v>
      </c>
      <c r="M17" s="8"/>
      <c r="N17" s="21">
        <v>21</v>
      </c>
      <c r="O17" s="14" t="s">
        <v>102</v>
      </c>
      <c r="P17" s="14" t="s">
        <v>103</v>
      </c>
      <c r="Q17" s="14" t="s">
        <v>104</v>
      </c>
      <c r="R17" s="14" t="s">
        <v>105</v>
      </c>
      <c r="S17" s="24" t="s">
        <v>106</v>
      </c>
      <c r="T17" s="14"/>
      <c r="U17" s="14"/>
      <c r="V17" s="14"/>
      <c r="W17" s="195" t="s">
        <v>107</v>
      </c>
    </row>
    <row r="18" spans="1:23">
      <c r="B18" s="18" t="s">
        <v>108</v>
      </c>
      <c r="C18" s="14" t="s">
        <v>109</v>
      </c>
      <c r="D18" s="14" t="s">
        <v>110</v>
      </c>
      <c r="E18" s="14" t="s">
        <v>111</v>
      </c>
      <c r="F18" s="24" t="s">
        <v>112</v>
      </c>
      <c r="G18" s="14"/>
      <c r="H18" s="14"/>
      <c r="I18" s="14"/>
      <c r="J18" s="14"/>
      <c r="K18" s="14"/>
      <c r="L18" s="20">
        <v>9</v>
      </c>
      <c r="M18" s="8"/>
      <c r="N18" s="21">
        <v>20</v>
      </c>
      <c r="O18" s="13" t="s">
        <v>113</v>
      </c>
      <c r="P18" s="14"/>
      <c r="Q18" s="14"/>
      <c r="R18" s="14"/>
      <c r="S18" s="14"/>
      <c r="T18" s="14"/>
      <c r="U18" s="14"/>
      <c r="V18" s="14"/>
      <c r="W18" s="22" t="s">
        <v>114</v>
      </c>
    </row>
    <row r="19" spans="1:23">
      <c r="B19" s="18" t="s">
        <v>115</v>
      </c>
      <c r="C19" s="14" t="s">
        <v>116</v>
      </c>
      <c r="D19" s="14" t="s">
        <v>117</v>
      </c>
      <c r="E19" s="14" t="s">
        <v>118</v>
      </c>
      <c r="F19" s="14" t="s">
        <v>119</v>
      </c>
      <c r="G19" s="24" t="s">
        <v>120</v>
      </c>
      <c r="H19" s="14"/>
      <c r="I19" s="14"/>
      <c r="J19" s="14"/>
      <c r="K19" s="14"/>
      <c r="L19" s="20">
        <v>10</v>
      </c>
      <c r="M19" s="8"/>
      <c r="N19" s="21">
        <v>19</v>
      </c>
      <c r="O19" s="13" t="s">
        <v>101</v>
      </c>
      <c r="P19" s="14"/>
      <c r="Q19" s="14"/>
      <c r="R19" s="14"/>
      <c r="S19" s="14"/>
      <c r="T19" s="14"/>
      <c r="U19" s="14"/>
      <c r="V19" s="14"/>
      <c r="W19" s="22" t="s">
        <v>10</v>
      </c>
    </row>
    <row r="20" spans="1:23">
      <c r="B20" s="23" t="s">
        <v>121</v>
      </c>
      <c r="C20" s="24" t="s">
        <v>122</v>
      </c>
      <c r="D20" s="14" t="s">
        <v>123</v>
      </c>
      <c r="E20" s="14" t="s">
        <v>124</v>
      </c>
      <c r="F20" s="14"/>
      <c r="G20" s="14"/>
      <c r="H20" s="14"/>
      <c r="I20" s="14"/>
      <c r="J20" s="14"/>
      <c r="K20" s="14"/>
      <c r="L20" s="20">
        <v>11</v>
      </c>
      <c r="M20" s="8"/>
      <c r="N20" s="21">
        <v>18</v>
      </c>
      <c r="O20" s="14" t="s">
        <v>125</v>
      </c>
      <c r="P20" s="14" t="s">
        <v>126</v>
      </c>
      <c r="Q20" s="24" t="s">
        <v>127</v>
      </c>
      <c r="R20" s="14" t="s">
        <v>128</v>
      </c>
      <c r="S20" s="14" t="s">
        <v>129</v>
      </c>
      <c r="T20" s="14" t="s">
        <v>130</v>
      </c>
      <c r="U20" s="14"/>
      <c r="V20" s="14"/>
      <c r="W20" s="23" t="s">
        <v>131</v>
      </c>
    </row>
    <row r="21" spans="1:23">
      <c r="B21" s="23" t="s">
        <v>121</v>
      </c>
      <c r="C21" s="24" t="s">
        <v>132</v>
      </c>
      <c r="D21" s="14" t="s">
        <v>133</v>
      </c>
      <c r="E21" s="14" t="s">
        <v>134</v>
      </c>
      <c r="F21" s="14" t="s">
        <v>135</v>
      </c>
      <c r="G21" s="14" t="s">
        <v>136</v>
      </c>
      <c r="H21" s="14" t="s">
        <v>137</v>
      </c>
      <c r="I21" s="14"/>
      <c r="J21" s="14"/>
      <c r="K21" s="14"/>
      <c r="L21" s="20">
        <v>12</v>
      </c>
      <c r="M21" s="8"/>
      <c r="N21" s="21">
        <v>17</v>
      </c>
      <c r="O21" s="14" t="s">
        <v>138</v>
      </c>
      <c r="P21" s="14" t="s">
        <v>139</v>
      </c>
      <c r="Q21" s="24" t="s">
        <v>140</v>
      </c>
      <c r="R21" s="14" t="s">
        <v>141</v>
      </c>
      <c r="S21" s="14" t="s">
        <v>142</v>
      </c>
      <c r="T21" s="14" t="s">
        <v>143</v>
      </c>
      <c r="U21" s="14"/>
      <c r="V21" s="14"/>
      <c r="W21" s="23" t="s">
        <v>144</v>
      </c>
    </row>
    <row r="22" spans="1:23">
      <c r="B22" s="22" t="s">
        <v>145</v>
      </c>
      <c r="C22" s="13" t="s">
        <v>146</v>
      </c>
      <c r="D22" s="14"/>
      <c r="E22" s="14"/>
      <c r="F22" s="14"/>
      <c r="G22" s="14"/>
      <c r="H22" s="14"/>
      <c r="I22" s="14"/>
      <c r="J22" s="14"/>
      <c r="K22" s="14"/>
      <c r="L22" s="20">
        <v>13</v>
      </c>
      <c r="M22" s="8"/>
      <c r="N22" s="21">
        <v>16</v>
      </c>
      <c r="O22" s="14" t="s">
        <v>147</v>
      </c>
      <c r="P22" s="14" t="s">
        <v>148</v>
      </c>
      <c r="Q22" s="14" t="s">
        <v>149</v>
      </c>
      <c r="R22" s="14" t="s">
        <v>150</v>
      </c>
      <c r="S22" s="14" t="s">
        <v>151</v>
      </c>
      <c r="T22" s="24" t="s">
        <v>152</v>
      </c>
      <c r="U22" s="14"/>
      <c r="V22" s="14"/>
      <c r="W22" s="23" t="s">
        <v>153</v>
      </c>
    </row>
    <row r="23" spans="1:23">
      <c r="B23" s="26" t="s">
        <v>154</v>
      </c>
      <c r="C23" s="14" t="s">
        <v>155</v>
      </c>
      <c r="D23" s="14" t="s">
        <v>156</v>
      </c>
      <c r="E23" s="14" t="s">
        <v>157</v>
      </c>
      <c r="F23" s="24" t="s">
        <v>158</v>
      </c>
      <c r="G23" s="14"/>
      <c r="H23" s="14"/>
      <c r="I23" s="14"/>
      <c r="J23" s="14"/>
      <c r="K23" s="14"/>
      <c r="L23" s="27">
        <v>14</v>
      </c>
      <c r="M23" s="28"/>
      <c r="N23" s="29">
        <v>15</v>
      </c>
      <c r="O23" s="14" t="s">
        <v>159</v>
      </c>
      <c r="P23" s="14" t="s">
        <v>160</v>
      </c>
      <c r="Q23" s="14" t="s">
        <v>161</v>
      </c>
      <c r="R23" s="24" t="s">
        <v>162</v>
      </c>
      <c r="S23" s="14"/>
      <c r="T23" s="14"/>
      <c r="U23" s="14"/>
      <c r="V23" s="14"/>
      <c r="W23" s="196" t="s">
        <v>163</v>
      </c>
    </row>
    <row r="24" spans="1:2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6" spans="1:23">
      <c r="A26" s="30" t="s">
        <v>164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0" t="s">
        <v>165</v>
      </c>
      <c r="N26" s="201" t="s">
        <v>166</v>
      </c>
      <c r="O26" s="201"/>
      <c r="P26" s="201"/>
      <c r="Q26" s="201"/>
      <c r="R26" s="201"/>
      <c r="S26" s="33" t="s">
        <v>167</v>
      </c>
    </row>
    <row r="27" spans="1:23">
      <c r="A27" s="34">
        <v>1</v>
      </c>
      <c r="B27" s="35" t="s">
        <v>21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 t="s">
        <v>18</v>
      </c>
      <c r="N27" s="198" t="s">
        <v>21</v>
      </c>
      <c r="O27" s="198"/>
      <c r="P27" s="198"/>
      <c r="Q27" s="198"/>
      <c r="R27" s="198"/>
      <c r="S27" s="38" t="str">
        <f t="shared" ref="S27:S40" si="0">B10</f>
        <v>10K</v>
      </c>
    </row>
    <row r="28" spans="1:23">
      <c r="A28" s="34">
        <v>2</v>
      </c>
      <c r="B28" s="39"/>
      <c r="C28" s="40" t="s">
        <v>25</v>
      </c>
      <c r="D28" s="40" t="s">
        <v>26</v>
      </c>
      <c r="E28" s="40" t="s">
        <v>24</v>
      </c>
      <c r="F28" s="40" t="s">
        <v>27</v>
      </c>
      <c r="G28" s="40" t="s">
        <v>28</v>
      </c>
      <c r="H28" s="40" t="s">
        <v>29</v>
      </c>
      <c r="I28" s="40" t="s">
        <v>30</v>
      </c>
      <c r="J28" s="40" t="s">
        <v>30</v>
      </c>
      <c r="K28" s="40"/>
      <c r="L28" s="41"/>
      <c r="M28" s="34" t="s">
        <v>168</v>
      </c>
      <c r="N28" s="197" t="s">
        <v>169</v>
      </c>
      <c r="O28" s="197"/>
      <c r="P28" s="197"/>
      <c r="Q28" s="197"/>
      <c r="R28" s="197"/>
      <c r="S28" s="38" t="str">
        <f t="shared" si="0"/>
        <v>AN0</v>
      </c>
    </row>
    <row r="29" spans="1:23">
      <c r="A29" s="34">
        <v>3</v>
      </c>
      <c r="B29" s="39"/>
      <c r="C29" s="40" t="s">
        <v>33</v>
      </c>
      <c r="D29" s="40" t="s">
        <v>34</v>
      </c>
      <c r="E29" s="40" t="s">
        <v>35</v>
      </c>
      <c r="F29" s="42" t="s">
        <v>36</v>
      </c>
      <c r="G29" s="40" t="s">
        <v>37</v>
      </c>
      <c r="H29" s="40" t="s">
        <v>38</v>
      </c>
      <c r="I29" s="40"/>
      <c r="J29" s="40"/>
      <c r="K29" s="40"/>
      <c r="L29" s="41"/>
      <c r="M29" s="34" t="s">
        <v>170</v>
      </c>
      <c r="N29" s="197" t="s">
        <v>171</v>
      </c>
      <c r="O29" s="197"/>
      <c r="P29" s="197"/>
      <c r="Q29" s="197"/>
      <c r="R29" s="197"/>
      <c r="S29" s="38" t="str">
        <f t="shared" si="0"/>
        <v>SPI_SDO2</v>
      </c>
    </row>
    <row r="30" spans="1:23">
      <c r="A30" s="34">
        <v>4</v>
      </c>
      <c r="B30" s="43" t="s">
        <v>47</v>
      </c>
      <c r="C30" s="40" t="s">
        <v>48</v>
      </c>
      <c r="D30" s="40" t="s">
        <v>49</v>
      </c>
      <c r="E30" s="40" t="s">
        <v>50</v>
      </c>
      <c r="F30" s="40" t="s">
        <v>51</v>
      </c>
      <c r="G30" s="42" t="s">
        <v>52</v>
      </c>
      <c r="H30" s="40" t="s">
        <v>53</v>
      </c>
      <c r="I30" s="40"/>
      <c r="J30" s="40"/>
      <c r="K30" s="40"/>
      <c r="L30" s="41"/>
      <c r="M30" s="34" t="s">
        <v>170</v>
      </c>
      <c r="N30" s="197" t="s">
        <v>47</v>
      </c>
      <c r="O30" s="197"/>
      <c r="P30" s="197"/>
      <c r="Q30" s="197"/>
      <c r="R30" s="197"/>
      <c r="S30" s="38" t="str">
        <f t="shared" si="0"/>
        <v>PGED1</v>
      </c>
    </row>
    <row r="31" spans="1:23">
      <c r="A31" s="34">
        <v>5</v>
      </c>
      <c r="B31" s="43" t="s">
        <v>62</v>
      </c>
      <c r="C31" s="40" t="s">
        <v>63</v>
      </c>
      <c r="D31" s="40" t="s">
        <v>64</v>
      </c>
      <c r="E31" s="40" t="s">
        <v>65</v>
      </c>
      <c r="F31" s="42" t="s">
        <v>66</v>
      </c>
      <c r="G31" s="40" t="s">
        <v>67</v>
      </c>
      <c r="H31" s="40" t="s">
        <v>68</v>
      </c>
      <c r="I31" s="40"/>
      <c r="J31" s="40"/>
      <c r="K31" s="40"/>
      <c r="L31" s="41"/>
      <c r="M31" s="34" t="s">
        <v>168</v>
      </c>
      <c r="N31" s="197" t="s">
        <v>62</v>
      </c>
      <c r="O31" s="197"/>
      <c r="P31" s="197"/>
      <c r="Q31" s="197"/>
      <c r="R31" s="197"/>
      <c r="S31" s="38" t="str">
        <f t="shared" si="0"/>
        <v>PGEC1</v>
      </c>
    </row>
    <row r="32" spans="1:23">
      <c r="A32" s="34">
        <v>6</v>
      </c>
      <c r="B32" s="39" t="s">
        <v>76</v>
      </c>
      <c r="C32" s="40" t="s">
        <v>77</v>
      </c>
      <c r="D32" s="40" t="s">
        <v>78</v>
      </c>
      <c r="E32" s="40" t="s">
        <v>79</v>
      </c>
      <c r="F32" s="40" t="s">
        <v>80</v>
      </c>
      <c r="G32" s="40" t="s">
        <v>81</v>
      </c>
      <c r="H32" s="42" t="s">
        <v>82</v>
      </c>
      <c r="I32" s="40"/>
      <c r="J32" s="40"/>
      <c r="K32" s="40"/>
      <c r="L32" s="41"/>
      <c r="M32" s="34" t="s">
        <v>168</v>
      </c>
      <c r="N32" s="197" t="s">
        <v>75</v>
      </c>
      <c r="O32" s="197"/>
      <c r="P32" s="197"/>
      <c r="Q32" s="197"/>
      <c r="R32" s="197"/>
      <c r="S32" s="38" t="str">
        <f t="shared" si="0"/>
        <v>SW1</v>
      </c>
    </row>
    <row r="33" spans="1:19">
      <c r="A33" s="34">
        <v>7</v>
      </c>
      <c r="B33" s="39" t="s">
        <v>88</v>
      </c>
      <c r="C33" s="40" t="s">
        <v>89</v>
      </c>
      <c r="D33" s="40" t="s">
        <v>90</v>
      </c>
      <c r="E33" s="40" t="s">
        <v>91</v>
      </c>
      <c r="F33" s="40" t="s">
        <v>92</v>
      </c>
      <c r="G33" s="40" t="s">
        <v>93</v>
      </c>
      <c r="H33" s="42" t="s">
        <v>94</v>
      </c>
      <c r="I33" s="40"/>
      <c r="J33" s="40"/>
      <c r="K33" s="40"/>
      <c r="L33" s="41"/>
      <c r="M33" s="34" t="s">
        <v>168</v>
      </c>
      <c r="N33" s="197" t="s">
        <v>87</v>
      </c>
      <c r="O33" s="197"/>
      <c r="P33" s="197"/>
      <c r="Q33" s="197"/>
      <c r="R33" s="197"/>
      <c r="S33" s="38" t="str">
        <f t="shared" si="0"/>
        <v>SW2</v>
      </c>
    </row>
    <row r="34" spans="1:19">
      <c r="A34" s="34">
        <v>8</v>
      </c>
      <c r="B34" s="35" t="s">
        <v>101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7" t="s">
        <v>18</v>
      </c>
      <c r="N34" s="198" t="s">
        <v>10</v>
      </c>
      <c r="O34" s="198"/>
      <c r="P34" s="198"/>
      <c r="Q34" s="198"/>
      <c r="R34" s="198"/>
      <c r="S34" s="38" t="str">
        <f t="shared" si="0"/>
        <v>GND</v>
      </c>
    </row>
    <row r="35" spans="1:19">
      <c r="A35" s="34">
        <v>9</v>
      </c>
      <c r="B35" s="39" t="s">
        <v>109</v>
      </c>
      <c r="C35" s="40" t="s">
        <v>110</v>
      </c>
      <c r="D35" s="40" t="s">
        <v>111</v>
      </c>
      <c r="E35" s="42" t="s">
        <v>112</v>
      </c>
      <c r="F35" s="40"/>
      <c r="G35" s="40"/>
      <c r="H35" s="40"/>
      <c r="I35" s="40"/>
      <c r="J35" s="40"/>
      <c r="K35" s="40"/>
      <c r="L35" s="41"/>
      <c r="M35" s="34" t="s">
        <v>168</v>
      </c>
      <c r="N35" s="197" t="s">
        <v>108</v>
      </c>
      <c r="O35" s="197"/>
      <c r="P35" s="197"/>
      <c r="Q35" s="197"/>
      <c r="R35" s="197"/>
      <c r="S35" s="38" t="str">
        <f t="shared" si="0"/>
        <v>SW3</v>
      </c>
    </row>
    <row r="36" spans="1:19">
      <c r="A36" s="34">
        <v>10</v>
      </c>
      <c r="B36" s="39" t="s">
        <v>116</v>
      </c>
      <c r="C36" s="40" t="s">
        <v>117</v>
      </c>
      <c r="D36" s="40" t="s">
        <v>118</v>
      </c>
      <c r="E36" s="40" t="s">
        <v>119</v>
      </c>
      <c r="F36" s="42" t="s">
        <v>120</v>
      </c>
      <c r="G36" s="40"/>
      <c r="H36" s="40"/>
      <c r="I36" s="40"/>
      <c r="J36" s="40"/>
      <c r="K36" s="40"/>
      <c r="L36" s="41"/>
      <c r="M36" s="34" t="s">
        <v>168</v>
      </c>
      <c r="N36" s="197" t="s">
        <v>115</v>
      </c>
      <c r="O36" s="197"/>
      <c r="P36" s="197"/>
      <c r="Q36" s="197"/>
      <c r="R36" s="197"/>
      <c r="S36" s="38" t="str">
        <f t="shared" si="0"/>
        <v>SW4</v>
      </c>
    </row>
    <row r="37" spans="1:19">
      <c r="A37" s="34">
        <v>11</v>
      </c>
      <c r="B37" s="43" t="s">
        <v>122</v>
      </c>
      <c r="C37" s="40" t="s">
        <v>123</v>
      </c>
      <c r="D37" s="40" t="s">
        <v>124</v>
      </c>
      <c r="E37" s="40"/>
      <c r="F37" s="40"/>
      <c r="G37" s="40"/>
      <c r="H37" s="40"/>
      <c r="I37" s="40"/>
      <c r="J37" s="40"/>
      <c r="K37" s="40"/>
      <c r="L37" s="41"/>
      <c r="M37" s="34" t="s">
        <v>172</v>
      </c>
      <c r="N37" s="197" t="s">
        <v>173</v>
      </c>
      <c r="O37" s="197"/>
      <c r="P37" s="197"/>
      <c r="Q37" s="197"/>
      <c r="R37" s="197"/>
      <c r="S37" s="38" t="str">
        <f t="shared" si="0"/>
        <v>xtal 32khz</v>
      </c>
    </row>
    <row r="38" spans="1:19">
      <c r="A38" s="34">
        <v>12</v>
      </c>
      <c r="B38" s="43" t="s">
        <v>132</v>
      </c>
      <c r="C38" s="40" t="s">
        <v>133</v>
      </c>
      <c r="D38" s="40" t="s">
        <v>134</v>
      </c>
      <c r="E38" s="40" t="s">
        <v>135</v>
      </c>
      <c r="F38" s="40" t="s">
        <v>136</v>
      </c>
      <c r="G38" s="40" t="s">
        <v>137</v>
      </c>
      <c r="H38" s="40"/>
      <c r="I38" s="40"/>
      <c r="J38" s="40"/>
      <c r="K38" s="40"/>
      <c r="L38" s="41"/>
      <c r="M38" s="34" t="s">
        <v>174</v>
      </c>
      <c r="N38" s="197" t="s">
        <v>173</v>
      </c>
      <c r="O38" s="197"/>
      <c r="P38" s="197"/>
      <c r="Q38" s="197"/>
      <c r="R38" s="197"/>
      <c r="S38" s="38" t="str">
        <f t="shared" si="0"/>
        <v>xtal 32khz</v>
      </c>
    </row>
    <row r="39" spans="1:19">
      <c r="A39" s="34">
        <v>13</v>
      </c>
      <c r="B39" s="35" t="s">
        <v>146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7" t="s">
        <v>18</v>
      </c>
      <c r="N39" s="198" t="s">
        <v>145</v>
      </c>
      <c r="O39" s="198"/>
      <c r="P39" s="198"/>
      <c r="Q39" s="198"/>
      <c r="R39" s="198"/>
      <c r="S39" s="38" t="str">
        <f t="shared" si="0"/>
        <v>+3.3V</v>
      </c>
    </row>
    <row r="40" spans="1:19">
      <c r="A40" s="34">
        <v>14</v>
      </c>
      <c r="B40" s="39" t="s">
        <v>155</v>
      </c>
      <c r="C40" s="42" t="s">
        <v>156</v>
      </c>
      <c r="D40" s="40" t="s">
        <v>157</v>
      </c>
      <c r="E40" s="42" t="s">
        <v>158</v>
      </c>
      <c r="F40" s="40"/>
      <c r="G40" s="40"/>
      <c r="H40" s="40"/>
      <c r="I40" s="40"/>
      <c r="J40" s="40"/>
      <c r="K40" s="40"/>
      <c r="L40" s="41"/>
      <c r="M40" s="34" t="s">
        <v>170</v>
      </c>
      <c r="N40" s="199" t="s">
        <v>154</v>
      </c>
      <c r="O40" s="199"/>
      <c r="P40" s="199"/>
      <c r="Q40" s="199"/>
      <c r="R40" s="199"/>
      <c r="S40" s="38" t="str">
        <f t="shared" si="0"/>
        <v>Audio ~CE</v>
      </c>
    </row>
    <row r="41" spans="1:19">
      <c r="A41" s="44">
        <v>15</v>
      </c>
      <c r="B41" s="45" t="s">
        <v>159</v>
      </c>
      <c r="C41" s="41" t="s">
        <v>160</v>
      </c>
      <c r="D41" s="40" t="s">
        <v>161</v>
      </c>
      <c r="E41" s="42" t="s">
        <v>162</v>
      </c>
      <c r="F41" s="40"/>
      <c r="G41" s="40"/>
      <c r="H41" s="40"/>
      <c r="I41" s="40"/>
      <c r="J41" s="40"/>
      <c r="K41" s="40"/>
      <c r="L41" s="41"/>
      <c r="M41" s="34" t="s">
        <v>168</v>
      </c>
      <c r="N41" s="199" t="s">
        <v>18</v>
      </c>
      <c r="O41" s="199"/>
      <c r="P41" s="199"/>
      <c r="Q41" s="199"/>
      <c r="R41" s="199"/>
      <c r="S41" s="38" t="str">
        <f>W23</f>
        <v>LED</v>
      </c>
    </row>
    <row r="42" spans="1:19">
      <c r="A42" s="44">
        <v>16</v>
      </c>
      <c r="B42" s="45" t="s">
        <v>147</v>
      </c>
      <c r="C42" s="41" t="s">
        <v>148</v>
      </c>
      <c r="D42" s="40" t="s">
        <v>149</v>
      </c>
      <c r="E42" s="40" t="s">
        <v>150</v>
      </c>
      <c r="F42" s="40" t="s">
        <v>151</v>
      </c>
      <c r="G42" s="42" t="s">
        <v>152</v>
      </c>
      <c r="H42" s="40"/>
      <c r="I42" s="40"/>
      <c r="J42" s="40"/>
      <c r="K42" s="40"/>
      <c r="L42" s="41"/>
      <c r="M42" s="34" t="s">
        <v>170</v>
      </c>
      <c r="N42" s="197" t="s">
        <v>175</v>
      </c>
      <c r="O42" s="197"/>
      <c r="P42" s="197"/>
      <c r="Q42" s="197"/>
      <c r="R42" s="197"/>
      <c r="S42" s="38" t="str">
        <f>W22</f>
        <v>PWM</v>
      </c>
    </row>
    <row r="43" spans="1:19">
      <c r="A43" s="44">
        <v>17</v>
      </c>
      <c r="B43" s="45" t="s">
        <v>138</v>
      </c>
      <c r="C43" s="41" t="s">
        <v>139</v>
      </c>
      <c r="D43" s="42" t="s">
        <v>140</v>
      </c>
      <c r="E43" s="40" t="s">
        <v>141</v>
      </c>
      <c r="F43" s="40" t="s">
        <v>142</v>
      </c>
      <c r="G43" s="40" t="s">
        <v>143</v>
      </c>
      <c r="H43" s="40"/>
      <c r="I43" s="40"/>
      <c r="J43" s="40"/>
      <c r="K43" s="40"/>
      <c r="L43" s="41"/>
      <c r="M43" s="34" t="s">
        <v>170</v>
      </c>
      <c r="N43" s="197" t="s">
        <v>176</v>
      </c>
      <c r="O43" s="197"/>
      <c r="P43" s="197"/>
      <c r="Q43" s="197"/>
      <c r="R43" s="197"/>
      <c r="S43" s="38" t="str">
        <f>W21</f>
        <v>I2C_SCL1</v>
      </c>
    </row>
    <row r="44" spans="1:19">
      <c r="A44" s="44">
        <v>18</v>
      </c>
      <c r="B44" s="45" t="s">
        <v>125</v>
      </c>
      <c r="C44" s="41" t="s">
        <v>126</v>
      </c>
      <c r="D44" s="42" t="s">
        <v>127</v>
      </c>
      <c r="E44" s="40" t="s">
        <v>128</v>
      </c>
      <c r="F44" s="40" t="s">
        <v>129</v>
      </c>
      <c r="G44" s="40" t="s">
        <v>130</v>
      </c>
      <c r="H44" s="40"/>
      <c r="I44" s="40"/>
      <c r="J44" s="40"/>
      <c r="K44" s="40"/>
      <c r="L44" s="41"/>
      <c r="M44" s="34" t="s">
        <v>170</v>
      </c>
      <c r="N44" s="197" t="s">
        <v>177</v>
      </c>
      <c r="O44" s="197"/>
      <c r="P44" s="197"/>
      <c r="Q44" s="197"/>
      <c r="R44" s="197"/>
      <c r="S44" s="38" t="str">
        <f>W20</f>
        <v>I2C_SDA1</v>
      </c>
    </row>
    <row r="45" spans="1:19">
      <c r="A45" s="44">
        <v>19</v>
      </c>
      <c r="B45" s="35" t="s">
        <v>101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7" t="s">
        <v>18</v>
      </c>
      <c r="N45" s="198" t="s">
        <v>10</v>
      </c>
      <c r="O45" s="198"/>
      <c r="P45" s="198"/>
      <c r="Q45" s="198"/>
      <c r="R45" s="198"/>
      <c r="S45" s="38" t="str">
        <f>W19</f>
        <v>GND</v>
      </c>
    </row>
    <row r="46" spans="1:19">
      <c r="A46" s="44">
        <v>20</v>
      </c>
      <c r="B46" s="35" t="s">
        <v>113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7" t="s">
        <v>18</v>
      </c>
      <c r="N46" s="198" t="s">
        <v>114</v>
      </c>
      <c r="O46" s="198"/>
      <c r="P46" s="198"/>
      <c r="Q46" s="198"/>
      <c r="R46" s="198"/>
      <c r="S46" s="38" t="str">
        <f>W18</f>
        <v>10uF</v>
      </c>
    </row>
    <row r="47" spans="1:19">
      <c r="A47" s="44">
        <v>21</v>
      </c>
      <c r="B47" s="45" t="s">
        <v>102</v>
      </c>
      <c r="C47" s="41" t="s">
        <v>103</v>
      </c>
      <c r="D47" s="40" t="s">
        <v>104</v>
      </c>
      <c r="E47" s="40" t="s">
        <v>105</v>
      </c>
      <c r="F47" s="42" t="s">
        <v>106</v>
      </c>
      <c r="G47" s="40"/>
      <c r="H47" s="40"/>
      <c r="I47" s="40"/>
      <c r="J47" s="40"/>
      <c r="K47" s="40"/>
      <c r="L47" s="41"/>
      <c r="M47" s="34" t="s">
        <v>170</v>
      </c>
      <c r="N47" s="46" t="s">
        <v>107</v>
      </c>
      <c r="O47" s="47"/>
      <c r="P47" s="47"/>
      <c r="Q47" s="47"/>
      <c r="R47" s="48"/>
      <c r="S47" s="38" t="str">
        <f>W17</f>
        <v>U2TX</v>
      </c>
    </row>
    <row r="48" spans="1:19">
      <c r="A48" s="44">
        <v>22</v>
      </c>
      <c r="B48" s="45" t="s">
        <v>95</v>
      </c>
      <c r="C48" s="41" t="s">
        <v>96</v>
      </c>
      <c r="D48" s="40" t="s">
        <v>97</v>
      </c>
      <c r="E48" s="40" t="s">
        <v>98</v>
      </c>
      <c r="F48" s="42" t="s">
        <v>99</v>
      </c>
      <c r="G48" s="40"/>
      <c r="H48" s="40"/>
      <c r="I48" s="40"/>
      <c r="J48" s="40"/>
      <c r="K48" s="40"/>
      <c r="L48" s="41"/>
      <c r="M48" s="34" t="s">
        <v>170</v>
      </c>
      <c r="N48" s="199" t="s">
        <v>100</v>
      </c>
      <c r="O48" s="199"/>
      <c r="P48" s="199"/>
      <c r="Q48" s="199"/>
      <c r="R48" s="199"/>
      <c r="S48" s="38" t="str">
        <f>W16</f>
        <v>U2RX</v>
      </c>
    </row>
    <row r="49" spans="1:19">
      <c r="A49" s="44">
        <v>23</v>
      </c>
      <c r="B49" s="45" t="s">
        <v>83</v>
      </c>
      <c r="C49" s="41" t="s">
        <v>84</v>
      </c>
      <c r="D49" s="42" t="s">
        <v>85</v>
      </c>
      <c r="E49" s="40"/>
      <c r="F49" s="40"/>
      <c r="G49" s="40"/>
      <c r="H49" s="40"/>
      <c r="I49" s="40"/>
      <c r="J49" s="40"/>
      <c r="K49" s="40"/>
      <c r="L49" s="41"/>
      <c r="M49" s="34" t="s">
        <v>170</v>
      </c>
      <c r="N49" s="199" t="s">
        <v>178</v>
      </c>
      <c r="O49" s="199"/>
      <c r="P49" s="199"/>
      <c r="Q49" s="199"/>
      <c r="R49" s="199"/>
      <c r="S49" s="38" t="str">
        <f>W15</f>
        <v>SD_POWER</v>
      </c>
    </row>
    <row r="50" spans="1:19">
      <c r="A50" s="44">
        <v>24</v>
      </c>
      <c r="B50" s="45" t="s">
        <v>69</v>
      </c>
      <c r="C50" s="42" t="s">
        <v>70</v>
      </c>
      <c r="D50" s="40" t="s">
        <v>71</v>
      </c>
      <c r="E50" s="40" t="s">
        <v>72</v>
      </c>
      <c r="F50" s="40" t="s">
        <v>73</v>
      </c>
      <c r="G50" s="40"/>
      <c r="H50" s="40"/>
      <c r="I50" s="40"/>
      <c r="J50" s="40"/>
      <c r="K50" s="40"/>
      <c r="L50" s="41"/>
      <c r="M50" s="34" t="s">
        <v>168</v>
      </c>
      <c r="N50" s="197" t="s">
        <v>179</v>
      </c>
      <c r="O50" s="197"/>
      <c r="P50" s="197"/>
      <c r="Q50" s="197"/>
      <c r="R50" s="197"/>
      <c r="S50" s="38" t="str">
        <f>W14</f>
        <v>SPI_SDI2</v>
      </c>
    </row>
    <row r="51" spans="1:19">
      <c r="A51" s="44">
        <v>25</v>
      </c>
      <c r="B51" s="45" t="s">
        <v>54</v>
      </c>
      <c r="C51" s="41" t="s">
        <v>55</v>
      </c>
      <c r="D51" s="40" t="s">
        <v>56</v>
      </c>
      <c r="E51" s="40" t="s">
        <v>57</v>
      </c>
      <c r="F51" s="40" t="s">
        <v>58</v>
      </c>
      <c r="G51" s="40" t="s">
        <v>59</v>
      </c>
      <c r="H51" s="42" t="s">
        <v>60</v>
      </c>
      <c r="I51" s="40"/>
      <c r="J51" s="40"/>
      <c r="K51" s="40"/>
      <c r="L51" s="41"/>
      <c r="M51" s="34" t="s">
        <v>170</v>
      </c>
      <c r="N51" s="197" t="s">
        <v>180</v>
      </c>
      <c r="O51" s="197"/>
      <c r="P51" s="197"/>
      <c r="Q51" s="197"/>
      <c r="R51" s="197"/>
      <c r="S51" s="38" t="str">
        <f>W13</f>
        <v>RB14(SDC CS)</v>
      </c>
    </row>
    <row r="52" spans="1:19">
      <c r="A52" s="44">
        <v>26</v>
      </c>
      <c r="B52" s="45" t="s">
        <v>39</v>
      </c>
      <c r="C52" s="41" t="s">
        <v>40</v>
      </c>
      <c r="D52" s="40" t="s">
        <v>41</v>
      </c>
      <c r="E52" s="42" t="s">
        <v>42</v>
      </c>
      <c r="F52" s="40" t="s">
        <v>43</v>
      </c>
      <c r="G52" s="40" t="s">
        <v>44</v>
      </c>
      <c r="H52" s="40" t="s">
        <v>45</v>
      </c>
      <c r="I52" s="40"/>
      <c r="J52" s="40"/>
      <c r="K52" s="40"/>
      <c r="L52" s="41"/>
      <c r="M52" s="34" t="s">
        <v>170</v>
      </c>
      <c r="N52" s="197" t="s">
        <v>181</v>
      </c>
      <c r="O52" s="197"/>
      <c r="P52" s="197"/>
      <c r="Q52" s="197"/>
      <c r="R52" s="197"/>
      <c r="S52" s="38" t="str">
        <f>W12</f>
        <v>SPI_SCK2</v>
      </c>
    </row>
    <row r="53" spans="1:19">
      <c r="A53" s="44">
        <v>27</v>
      </c>
      <c r="B53" s="35" t="s">
        <v>31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7" t="s">
        <v>18</v>
      </c>
      <c r="N53" s="198" t="s">
        <v>10</v>
      </c>
      <c r="O53" s="198"/>
      <c r="P53" s="198"/>
      <c r="Q53" s="198"/>
      <c r="R53" s="198"/>
      <c r="S53" s="38" t="str">
        <f>W11</f>
        <v>GND</v>
      </c>
    </row>
    <row r="54" spans="1:19">
      <c r="A54" s="44">
        <v>28</v>
      </c>
      <c r="B54" s="35" t="s">
        <v>22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 t="s">
        <v>18</v>
      </c>
      <c r="N54" s="198" t="s">
        <v>182</v>
      </c>
      <c r="O54" s="198"/>
      <c r="P54" s="198"/>
      <c r="Q54" s="198"/>
      <c r="R54" s="198"/>
      <c r="S54" s="38" t="str">
        <f>W10</f>
        <v>10-&gt;VDD</v>
      </c>
    </row>
  </sheetData>
  <sheetProtection selectLockedCells="1" selectUnlockedCells="1"/>
  <mergeCells count="29">
    <mergeCell ref="N36:R36"/>
    <mergeCell ref="D1:H1"/>
    <mergeCell ref="N26:R26"/>
    <mergeCell ref="N27:R27"/>
    <mergeCell ref="N28:R28"/>
    <mergeCell ref="N29:R29"/>
    <mergeCell ref="N30:R30"/>
    <mergeCell ref="N31:R31"/>
    <mergeCell ref="N32:R32"/>
    <mergeCell ref="N33:R33"/>
    <mergeCell ref="N34:R34"/>
    <mergeCell ref="N35:R35"/>
    <mergeCell ref="N49:R49"/>
    <mergeCell ref="N37:R37"/>
    <mergeCell ref="N38:R38"/>
    <mergeCell ref="N39:R39"/>
    <mergeCell ref="N40:R40"/>
    <mergeCell ref="N41:R41"/>
    <mergeCell ref="N42:R42"/>
    <mergeCell ref="N43:R43"/>
    <mergeCell ref="N44:R44"/>
    <mergeCell ref="N45:R45"/>
    <mergeCell ref="N46:R46"/>
    <mergeCell ref="N48:R48"/>
    <mergeCell ref="N50:R50"/>
    <mergeCell ref="N51:R51"/>
    <mergeCell ref="N52:R52"/>
    <mergeCell ref="N53:R53"/>
    <mergeCell ref="N54:R54"/>
  </mergeCells>
  <phoneticPr fontId="13"/>
  <conditionalFormatting sqref="D92:K92 D126:K126 B41:B54 C27:E40 F10:I65536 O10:O23 K10:K65536 J24:J65536 I27:K54 D1:E1048576 F1:K9 A24:C24">
    <cfRule type="cellIs" dxfId="7" priority="1" stopIfTrue="1" operator="equal">
      <formula>"—"</formula>
    </cfRule>
    <cfRule type="cellIs" dxfId="6" priority="2" stopIfTrue="1" operator="equal">
      <formula>"-"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>
    <oddHeader>&amp;R&amp;D</oddHeader>
    <oddFooter>&amp;L&amp;F/&amp;A&amp;R&amp;P/&amp;N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M3:T31"/>
  <sheetViews>
    <sheetView workbookViewId="0">
      <selection activeCell="M40" sqref="M40"/>
    </sheetView>
  </sheetViews>
  <sheetFormatPr defaultRowHeight="13.5"/>
  <sheetData>
    <row r="3" spans="13:17">
      <c r="N3" s="164" t="s">
        <v>698</v>
      </c>
      <c r="O3" s="164"/>
      <c r="P3" s="164"/>
      <c r="Q3" s="164"/>
    </row>
    <row r="8" spans="13:17">
      <c r="M8" t="s">
        <v>652</v>
      </c>
      <c r="N8" t="s">
        <v>683</v>
      </c>
    </row>
    <row r="9" spans="13:17">
      <c r="M9" t="s">
        <v>654</v>
      </c>
      <c r="N9" t="s">
        <v>684</v>
      </c>
    </row>
    <row r="10" spans="13:17">
      <c r="N10" t="s">
        <v>699</v>
      </c>
    </row>
    <row r="12" spans="13:17">
      <c r="N12" s="148"/>
      <c r="O12" s="149" t="s">
        <v>656</v>
      </c>
      <c r="P12" s="150"/>
    </row>
    <row r="13" spans="13:17">
      <c r="N13" s="98" t="s">
        <v>657</v>
      </c>
      <c r="O13" s="151">
        <f>CPU!$E$4</f>
        <v>40</v>
      </c>
      <c r="P13" s="165">
        <f>O13*1000000</f>
        <v>40000000</v>
      </c>
    </row>
    <row r="15" spans="13:17">
      <c r="N15" t="s">
        <v>658</v>
      </c>
    </row>
    <row r="16" spans="13:17">
      <c r="N16" s="153" t="s">
        <v>659</v>
      </c>
      <c r="O16" s="154"/>
      <c r="P16" s="155">
        <v>256</v>
      </c>
    </row>
    <row r="17" spans="14:20">
      <c r="N17" s="156" t="s">
        <v>660</v>
      </c>
      <c r="O17" s="154"/>
      <c r="P17" s="155">
        <f>P13/P16</f>
        <v>156250</v>
      </c>
    </row>
    <row r="19" spans="14:20">
      <c r="N19" s="148" t="s">
        <v>661</v>
      </c>
      <c r="O19" s="149"/>
      <c r="P19" s="158">
        <v>16</v>
      </c>
      <c r="Q19" s="149">
        <v>14</v>
      </c>
      <c r="R19" s="158">
        <v>12</v>
      </c>
      <c r="S19" s="149">
        <v>10</v>
      </c>
      <c r="T19" s="158">
        <v>8</v>
      </c>
    </row>
    <row r="20" spans="14:20">
      <c r="N20" s="148" t="s">
        <v>662</v>
      </c>
      <c r="O20" s="149"/>
      <c r="P20" s="158" t="s">
        <v>663</v>
      </c>
      <c r="Q20" s="149" t="s">
        <v>664</v>
      </c>
      <c r="R20" s="158" t="s">
        <v>665</v>
      </c>
      <c r="S20" s="149" t="s">
        <v>666</v>
      </c>
      <c r="T20" s="158" t="s">
        <v>667</v>
      </c>
    </row>
    <row r="21" spans="14:20">
      <c r="N21" s="98"/>
      <c r="O21" s="151"/>
      <c r="P21" s="101">
        <f>HEX2DEC(P20)+1</f>
        <v>65536</v>
      </c>
      <c r="Q21" s="151">
        <f>HEX2DEC(Q20)+1</f>
        <v>16384</v>
      </c>
      <c r="R21" s="101">
        <f>HEX2DEC(R20)+1</f>
        <v>4096</v>
      </c>
      <c r="S21" s="151">
        <f>HEX2DEC(S20)+1</f>
        <v>1024</v>
      </c>
      <c r="T21" s="101">
        <f>HEX2DEC(T20)+1</f>
        <v>256</v>
      </c>
    </row>
    <row r="22" spans="14:20">
      <c r="N22" s="98" t="s">
        <v>654</v>
      </c>
      <c r="O22" s="151"/>
      <c r="P22" s="161">
        <f>$P$17/P21</f>
        <v>2.384185791015625</v>
      </c>
      <c r="Q22" s="162">
        <f>$P$17/Q21</f>
        <v>9.5367431640625</v>
      </c>
      <c r="R22" s="161">
        <f>$P$17/R21</f>
        <v>38.14697265625</v>
      </c>
      <c r="S22" s="162">
        <f>$P$17/S21</f>
        <v>152.587890625</v>
      </c>
      <c r="T22" s="161">
        <f>$P$17/T21</f>
        <v>610.3515625</v>
      </c>
    </row>
    <row r="28" spans="14:20">
      <c r="N28" t="s">
        <v>700</v>
      </c>
      <c r="O28" t="s">
        <v>701</v>
      </c>
      <c r="Q28">
        <v>256</v>
      </c>
    </row>
    <row r="29" spans="14:20">
      <c r="N29" t="s">
        <v>700</v>
      </c>
      <c r="O29" t="s">
        <v>702</v>
      </c>
      <c r="Q29">
        <v>100</v>
      </c>
      <c r="R29" t="s">
        <v>703</v>
      </c>
    </row>
    <row r="30" spans="14:20">
      <c r="N30" t="s">
        <v>700</v>
      </c>
      <c r="O30" t="s">
        <v>704</v>
      </c>
      <c r="Q30" t="s">
        <v>705</v>
      </c>
    </row>
    <row r="31" spans="14:20">
      <c r="O31">
        <f>P13/Q28/Q29-1</f>
        <v>1561.5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5:B36"/>
  <sheetViews>
    <sheetView workbookViewId="0"/>
  </sheetViews>
  <sheetFormatPr defaultRowHeight="13.5"/>
  <sheetData>
    <row r="5" spans="2:2">
      <c r="B5" t="s">
        <v>706</v>
      </c>
    </row>
    <row r="19" spans="2:2">
      <c r="B19" t="s">
        <v>707</v>
      </c>
    </row>
    <row r="23" spans="2:2">
      <c r="B23" t="s">
        <v>708</v>
      </c>
    </row>
    <row r="36" spans="2:2">
      <c r="B36" t="s">
        <v>709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0:U57"/>
  <sheetViews>
    <sheetView zoomScale="85" zoomScaleNormal="85" workbookViewId="0">
      <selection activeCell="M13" sqref="M13"/>
    </sheetView>
  </sheetViews>
  <sheetFormatPr defaultRowHeight="13.5"/>
  <cols>
    <col min="10" max="10" width="13.25" customWidth="1"/>
    <col min="11" max="11" width="20.625" customWidth="1"/>
    <col min="13" max="13" width="11.625" customWidth="1"/>
    <col min="14" max="14" width="9.875" customWidth="1"/>
    <col min="19" max="19" width="13.75" customWidth="1"/>
  </cols>
  <sheetData>
    <row r="10" spans="12:14">
      <c r="L10" t="s">
        <v>710</v>
      </c>
    </row>
    <row r="12" spans="12:14">
      <c r="L12" t="s">
        <v>711</v>
      </c>
      <c r="M12" s="169">
        <f>CPU!E4*1000000</f>
        <v>40000000</v>
      </c>
      <c r="N12" t="s">
        <v>712</v>
      </c>
    </row>
    <row r="13" spans="12:14">
      <c r="L13" t="s">
        <v>713</v>
      </c>
      <c r="M13" s="170">
        <v>4</v>
      </c>
      <c r="N13" t="str">
        <f>DEC2HEX(M13)</f>
        <v>4</v>
      </c>
    </row>
    <row r="14" spans="12:14">
      <c r="L14" t="s">
        <v>714</v>
      </c>
      <c r="M14" s="169">
        <f>M12/(2*(M13+1))</f>
        <v>4000000</v>
      </c>
      <c r="N14" t="s">
        <v>712</v>
      </c>
    </row>
    <row r="18" spans="12:15">
      <c r="L18" t="s">
        <v>715</v>
      </c>
      <c r="N18" s="169">
        <f>44.1*1000</f>
        <v>44100</v>
      </c>
      <c r="O18" t="s">
        <v>712</v>
      </c>
    </row>
    <row r="19" spans="12:15">
      <c r="L19" t="s">
        <v>716</v>
      </c>
      <c r="N19" s="169">
        <v>16</v>
      </c>
      <c r="O19" t="s">
        <v>717</v>
      </c>
    </row>
    <row r="20" spans="12:15">
      <c r="L20" t="s">
        <v>718</v>
      </c>
      <c r="N20" s="169">
        <v>2</v>
      </c>
      <c r="O20" t="s">
        <v>719</v>
      </c>
    </row>
    <row r="21" spans="12:15">
      <c r="L21" t="s">
        <v>720</v>
      </c>
      <c r="N21" s="169">
        <f>N18*N19*N20</f>
        <v>1411200</v>
      </c>
      <c r="O21" t="s">
        <v>712</v>
      </c>
    </row>
    <row r="33" spans="2:21">
      <c r="B33" t="s">
        <v>721</v>
      </c>
    </row>
    <row r="34" spans="2:21">
      <c r="L34" s="38">
        <v>3</v>
      </c>
      <c r="M34" s="38" t="s">
        <v>36</v>
      </c>
      <c r="N34" s="171" t="s">
        <v>32</v>
      </c>
    </row>
    <row r="35" spans="2:21">
      <c r="L35" s="38">
        <v>26</v>
      </c>
      <c r="M35" s="38" t="s">
        <v>42</v>
      </c>
      <c r="N35" s="171" t="s">
        <v>46</v>
      </c>
      <c r="O35" s="14" t="s">
        <v>200</v>
      </c>
    </row>
    <row r="36" spans="2:21">
      <c r="L36" s="38">
        <v>25</v>
      </c>
      <c r="M36" s="38" t="s">
        <v>60</v>
      </c>
      <c r="N36" s="171" t="s">
        <v>61</v>
      </c>
      <c r="O36" s="14"/>
      <c r="P36" s="14"/>
      <c r="R36" s="14"/>
      <c r="S36" s="14"/>
      <c r="T36" s="14"/>
      <c r="U36" s="14"/>
    </row>
    <row r="37" spans="2:21">
      <c r="L37" s="38">
        <v>24</v>
      </c>
      <c r="M37" s="38" t="s">
        <v>70</v>
      </c>
      <c r="N37" s="171" t="s">
        <v>74</v>
      </c>
      <c r="O37" s="14"/>
    </row>
    <row r="39" spans="2:21">
      <c r="Q39" s="14"/>
      <c r="R39" s="14"/>
      <c r="S39" s="14"/>
      <c r="T39" s="14"/>
    </row>
    <row r="40" spans="2:21">
      <c r="P40" s="14"/>
      <c r="Q40" s="14"/>
      <c r="R40" s="14"/>
      <c r="T40" s="14"/>
    </row>
    <row r="41" spans="2:21">
      <c r="P41" s="14"/>
      <c r="Q41" s="14"/>
      <c r="R41" s="14"/>
      <c r="S41" s="14"/>
      <c r="T41" s="14"/>
    </row>
    <row r="57" spans="2:2">
      <c r="B57" t="s">
        <v>722</v>
      </c>
    </row>
  </sheetData>
  <sheetProtection selectLockedCells="1" selectUnlockedCells="1"/>
  <phoneticPr fontId="13"/>
  <conditionalFormatting sqref="M34 U36 R36:S36 P36">
    <cfRule type="cellIs" dxfId="1" priority="1" stopIfTrue="1" operator="equal">
      <formula>"—"</formula>
    </cfRule>
    <cfRule type="cellIs" dxfId="0" priority="2" stopIfTrue="1" operator="equal">
      <formula>"-"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Y209"/>
  <sheetViews>
    <sheetView topLeftCell="A169" zoomScale="85" zoomScaleNormal="85" workbookViewId="0">
      <selection activeCell="T191" sqref="T191"/>
    </sheetView>
  </sheetViews>
  <sheetFormatPr defaultRowHeight="13.5"/>
  <cols>
    <col min="16" max="16" width="11.375" customWidth="1"/>
    <col min="17" max="17" width="11.75" customWidth="1"/>
    <col min="18" max="18" width="13.25" customWidth="1"/>
    <col min="21" max="21" width="11.625" customWidth="1"/>
    <col min="22" max="22" width="12.75" customWidth="1"/>
    <col min="23" max="23" width="9.5" customWidth="1"/>
  </cols>
  <sheetData>
    <row r="2" spans="2:25">
      <c r="B2" t="s">
        <v>723</v>
      </c>
    </row>
    <row r="10" spans="2:25">
      <c r="T10" t="s">
        <v>724</v>
      </c>
      <c r="U10" s="169" t="s">
        <v>725</v>
      </c>
      <c r="V10" s="170">
        <v>22050</v>
      </c>
    </row>
    <row r="11" spans="2:25">
      <c r="T11" t="s">
        <v>726</v>
      </c>
      <c r="U11" s="169" t="s">
        <v>727</v>
      </c>
      <c r="V11">
        <f>1/(2*PI()*V10)</f>
        <v>7.2179112513331222E-6</v>
      </c>
    </row>
    <row r="12" spans="2:25">
      <c r="T12" t="s">
        <v>728</v>
      </c>
      <c r="U12" t="s">
        <v>729</v>
      </c>
      <c r="V12">
        <f>2*PI()*V10</f>
        <v>138544.23602330987</v>
      </c>
    </row>
    <row r="13" spans="2:25">
      <c r="W13" s="169"/>
    </row>
    <row r="14" spans="2:25">
      <c r="T14" t="s">
        <v>606</v>
      </c>
      <c r="V14" s="170">
        <v>330</v>
      </c>
      <c r="W14" s="172" t="s">
        <v>730</v>
      </c>
      <c r="X14" s="173" t="s">
        <v>731</v>
      </c>
      <c r="Y14" s="174" t="s">
        <v>732</v>
      </c>
    </row>
    <row r="15" spans="2:25">
      <c r="T15" s="175" t="s">
        <v>733</v>
      </c>
      <c r="U15" s="176"/>
      <c r="V15" s="176">
        <f>V11/V14</f>
        <v>2.1872458337373096E-8</v>
      </c>
      <c r="W15" s="177">
        <f>V15*10^6</f>
        <v>2.1872458337373096E-2</v>
      </c>
      <c r="X15" s="178">
        <f>V15*10^9</f>
        <v>21.872458337373097</v>
      </c>
      <c r="Y15" s="179">
        <f>V15*10^12</f>
        <v>21872.458337373097</v>
      </c>
    </row>
    <row r="19" spans="20:25">
      <c r="W19" s="172" t="s">
        <v>730</v>
      </c>
      <c r="X19" s="173" t="s">
        <v>731</v>
      </c>
      <c r="Y19" s="174" t="s">
        <v>732</v>
      </c>
    </row>
    <row r="20" spans="20:25">
      <c r="T20" s="175" t="s">
        <v>733</v>
      </c>
      <c r="U20" s="176"/>
      <c r="V20" s="176">
        <f>W20*10^-6</f>
        <v>1E-8</v>
      </c>
      <c r="W20" s="180">
        <v>0.01</v>
      </c>
      <c r="X20" s="178">
        <f>V20*10^9</f>
        <v>10</v>
      </c>
      <c r="Y20" s="179">
        <f>V20*10^12</f>
        <v>10000</v>
      </c>
    </row>
    <row r="21" spans="20:25">
      <c r="T21" s="181" t="s">
        <v>606</v>
      </c>
      <c r="U21" s="182"/>
      <c r="V21" s="183">
        <f>V11/V20</f>
        <v>721.79112513331222</v>
      </c>
    </row>
    <row r="23" spans="20:25">
      <c r="T23" t="s">
        <v>734</v>
      </c>
      <c r="U23">
        <f>1/SQRT((1+(V12*V11)^2))</f>
        <v>0.70710678118654746</v>
      </c>
      <c r="W23" s="169"/>
    </row>
    <row r="26" spans="20:25">
      <c r="T26" t="s">
        <v>735</v>
      </c>
      <c r="W26" s="172" t="s">
        <v>730</v>
      </c>
      <c r="X26" s="173" t="s">
        <v>731</v>
      </c>
      <c r="Y26" s="174" t="s">
        <v>732</v>
      </c>
    </row>
    <row r="27" spans="20:25">
      <c r="T27" s="175" t="s">
        <v>733</v>
      </c>
      <c r="U27" s="176"/>
      <c r="V27" s="176">
        <f>W27*10^-6</f>
        <v>1E-8</v>
      </c>
      <c r="W27" s="184">
        <v>0.01</v>
      </c>
      <c r="X27" s="178">
        <f>V27*10^9</f>
        <v>10</v>
      </c>
      <c r="Y27" s="179">
        <f>V27*10^12</f>
        <v>10000</v>
      </c>
    </row>
    <row r="28" spans="20:25">
      <c r="T28" s="175" t="s">
        <v>606</v>
      </c>
      <c r="U28" s="176"/>
      <c r="V28" s="185">
        <v>1000</v>
      </c>
    </row>
    <row r="30" spans="20:25">
      <c r="T30" s="175" t="s">
        <v>724</v>
      </c>
      <c r="U30" s="176" t="s">
        <v>725</v>
      </c>
      <c r="V30" s="186">
        <f>1/(2*PI()*V27*V28)</f>
        <v>15915.494309189537</v>
      </c>
    </row>
    <row r="36" spans="20:25">
      <c r="T36" t="s">
        <v>735</v>
      </c>
      <c r="W36" s="172" t="s">
        <v>730</v>
      </c>
      <c r="X36" s="173" t="s">
        <v>731</v>
      </c>
      <c r="Y36" s="174" t="s">
        <v>732</v>
      </c>
    </row>
    <row r="37" spans="20:25">
      <c r="T37" s="175" t="s">
        <v>733</v>
      </c>
      <c r="U37" s="176"/>
      <c r="V37" s="176">
        <f>W37*10^-6</f>
        <v>1.0000000000000001E-9</v>
      </c>
      <c r="W37" s="187">
        <v>1E-3</v>
      </c>
      <c r="X37" s="178">
        <f>V37*10^9</f>
        <v>1</v>
      </c>
      <c r="Y37" s="179">
        <f>V37*10^12</f>
        <v>1000.0000000000001</v>
      </c>
    </row>
    <row r="38" spans="20:25">
      <c r="T38" s="175" t="s">
        <v>606</v>
      </c>
      <c r="U38" s="176"/>
      <c r="V38" s="185">
        <v>10000</v>
      </c>
    </row>
    <row r="40" spans="20:25">
      <c r="T40" s="175" t="s">
        <v>724</v>
      </c>
      <c r="U40" s="176" t="s">
        <v>725</v>
      </c>
      <c r="V40" s="186">
        <f>1/(2*PI()*V37*V38)</f>
        <v>15915.494309189533</v>
      </c>
    </row>
    <row r="47" spans="20:25">
      <c r="T47" t="s">
        <v>735</v>
      </c>
      <c r="W47" s="172" t="s">
        <v>730</v>
      </c>
      <c r="X47" s="173" t="s">
        <v>731</v>
      </c>
      <c r="Y47" s="174" t="s">
        <v>732</v>
      </c>
    </row>
    <row r="48" spans="20:25">
      <c r="T48" s="175" t="s">
        <v>733</v>
      </c>
      <c r="U48" s="176"/>
      <c r="V48" s="176">
        <f>W48*10^-6</f>
        <v>1.0000000000000001E-9</v>
      </c>
      <c r="W48" s="184">
        <v>1E-3</v>
      </c>
      <c r="X48" s="178">
        <f>V48*10^9</f>
        <v>1</v>
      </c>
      <c r="Y48" s="179">
        <f>V48*10^12</f>
        <v>1000.0000000000001</v>
      </c>
    </row>
    <row r="49" spans="16:22">
      <c r="T49" s="175" t="s">
        <v>606</v>
      </c>
      <c r="U49" s="176"/>
      <c r="V49" s="185">
        <v>20000</v>
      </c>
    </row>
    <row r="51" spans="16:22">
      <c r="T51" s="175" t="s">
        <v>724</v>
      </c>
      <c r="U51" s="176" t="s">
        <v>725</v>
      </c>
      <c r="V51" s="186">
        <f>1/(2*PI()*V48*V49)</f>
        <v>7957.7471545947665</v>
      </c>
    </row>
    <row r="54" spans="16:22">
      <c r="P54" t="s">
        <v>736</v>
      </c>
      <c r="Q54">
        <f>8*10^-6</f>
        <v>7.9999999999999996E-6</v>
      </c>
    </row>
    <row r="55" spans="16:22">
      <c r="Q55">
        <f>1/Q54</f>
        <v>125000</v>
      </c>
    </row>
    <row r="128" spans="20:20">
      <c r="T128" t="s">
        <v>737</v>
      </c>
    </row>
    <row r="129" spans="20:25">
      <c r="T129" t="s">
        <v>738</v>
      </c>
      <c r="U129" s="170">
        <v>10000</v>
      </c>
    </row>
    <row r="130" spans="20:25">
      <c r="T130" t="s">
        <v>739</v>
      </c>
      <c r="U130">
        <v>0.75</v>
      </c>
    </row>
    <row r="131" spans="20:25">
      <c r="T131" t="s">
        <v>740</v>
      </c>
      <c r="U131" s="164">
        <v>1000</v>
      </c>
      <c r="W131" s="169"/>
    </row>
    <row r="132" spans="20:25">
      <c r="W132" s="169"/>
    </row>
    <row r="133" spans="20:25">
      <c r="T133" t="s">
        <v>728</v>
      </c>
      <c r="U133" t="s">
        <v>729</v>
      </c>
      <c r="V133">
        <f>2*PI()*U129</f>
        <v>62831.853071795864</v>
      </c>
    </row>
    <row r="134" spans="20:25">
      <c r="W134" s="169" t="s">
        <v>730</v>
      </c>
      <c r="X134" t="s">
        <v>731</v>
      </c>
      <c r="Y134" t="s">
        <v>732</v>
      </c>
    </row>
    <row r="135" spans="20:25">
      <c r="T135" t="s">
        <v>741</v>
      </c>
      <c r="U135" t="s">
        <v>742</v>
      </c>
      <c r="V135">
        <f>2*U130/(V133*U131)</f>
        <v>2.38732414637843E-8</v>
      </c>
      <c r="W135" s="188">
        <f t="shared" ref="W135:W136" si="0">V135*10^6</f>
        <v>2.3873241463784299E-2</v>
      </c>
      <c r="X135">
        <f t="shared" ref="X135:X136" si="1">V135*10^9</f>
        <v>23.8732414637843</v>
      </c>
      <c r="Y135">
        <f t="shared" ref="Y135:Y136" si="2">V135*10^12</f>
        <v>23873.241463784299</v>
      </c>
    </row>
    <row r="136" spans="20:25">
      <c r="T136" t="s">
        <v>743</v>
      </c>
      <c r="U136" t="s">
        <v>744</v>
      </c>
      <c r="V136">
        <f>1/(2*U130*V133*U131)</f>
        <v>1.0610329539459689E-8</v>
      </c>
      <c r="W136" s="188">
        <f t="shared" si="0"/>
        <v>1.0610329539459689E-2</v>
      </c>
      <c r="X136">
        <f t="shared" si="1"/>
        <v>10.610329539459689</v>
      </c>
      <c r="Y136">
        <f t="shared" si="2"/>
        <v>10610.32953945969</v>
      </c>
    </row>
    <row r="137" spans="20:25">
      <c r="W137" s="169"/>
    </row>
    <row r="138" spans="20:25">
      <c r="W138" s="169"/>
    </row>
    <row r="139" spans="20:25">
      <c r="T139" t="s">
        <v>738</v>
      </c>
      <c r="U139" s="170">
        <v>10000</v>
      </c>
    </row>
    <row r="140" spans="20:25">
      <c r="T140" t="s">
        <v>739</v>
      </c>
      <c r="U140">
        <v>0.75</v>
      </c>
    </row>
    <row r="141" spans="20:25">
      <c r="T141" t="s">
        <v>740</v>
      </c>
      <c r="U141" s="164">
        <v>100000</v>
      </c>
      <c r="W141" s="169"/>
    </row>
    <row r="142" spans="20:25">
      <c r="W142" s="169"/>
    </row>
    <row r="143" spans="20:25">
      <c r="T143" t="s">
        <v>728</v>
      </c>
      <c r="U143" t="s">
        <v>729</v>
      </c>
      <c r="V143">
        <f>2*PI()*U139</f>
        <v>62831.853071795864</v>
      </c>
    </row>
    <row r="144" spans="20:25">
      <c r="W144" s="169" t="s">
        <v>730</v>
      </c>
      <c r="X144" t="s">
        <v>731</v>
      </c>
      <c r="Y144" t="s">
        <v>732</v>
      </c>
    </row>
    <row r="145" spans="20:25">
      <c r="T145" t="s">
        <v>741</v>
      </c>
      <c r="U145" t="s">
        <v>742</v>
      </c>
      <c r="V145">
        <f>2*U140/(V143*U141)</f>
        <v>2.3873241463784303E-10</v>
      </c>
      <c r="W145" s="188">
        <f t="shared" ref="W145:W146" si="3">V145*10^6</f>
        <v>2.3873241463784301E-4</v>
      </c>
      <c r="X145">
        <f t="shared" ref="X145:X146" si="4">V145*10^9</f>
        <v>0.23873241463784303</v>
      </c>
      <c r="Y145">
        <f t="shared" ref="Y145:Y146" si="5">V145*10^12</f>
        <v>238.73241463784302</v>
      </c>
    </row>
    <row r="146" spans="20:25">
      <c r="T146" t="s">
        <v>743</v>
      </c>
      <c r="U146" t="s">
        <v>744</v>
      </c>
      <c r="V146">
        <f>1/(2*U140*V143*U141)</f>
        <v>1.061032953945969E-10</v>
      </c>
      <c r="W146" s="188">
        <f t="shared" si="3"/>
        <v>1.0610329539459691E-4</v>
      </c>
      <c r="X146">
        <f t="shared" si="4"/>
        <v>0.10610329539459691</v>
      </c>
      <c r="Y146">
        <f t="shared" si="5"/>
        <v>106.1032953945969</v>
      </c>
    </row>
    <row r="153" spans="20:25">
      <c r="T153" t="s">
        <v>745</v>
      </c>
      <c r="W153" s="169"/>
    </row>
    <row r="154" spans="20:25">
      <c r="T154" t="s">
        <v>746</v>
      </c>
      <c r="U154" s="170">
        <v>10000</v>
      </c>
      <c r="V154" s="169"/>
      <c r="W154" s="169"/>
    </row>
    <row r="155" spans="20:25">
      <c r="T155" t="s">
        <v>747</v>
      </c>
      <c r="U155" s="170">
        <v>10000</v>
      </c>
      <c r="V155" s="169"/>
      <c r="W155" s="169"/>
    </row>
    <row r="156" spans="20:25">
      <c r="U156" s="169"/>
      <c r="V156" s="169"/>
      <c r="W156" s="169"/>
    </row>
    <row r="157" spans="20:25">
      <c r="T157" t="s">
        <v>748</v>
      </c>
      <c r="U157" s="169">
        <f>1+(U154/U155)</f>
        <v>2</v>
      </c>
      <c r="V157" s="169"/>
      <c r="W157" s="169"/>
    </row>
    <row r="158" spans="20:25">
      <c r="T158" t="s">
        <v>739</v>
      </c>
      <c r="U158" s="169">
        <f>1/(3-U157)</f>
        <v>1</v>
      </c>
      <c r="V158" s="169"/>
      <c r="W158" s="169"/>
    </row>
    <row r="159" spans="20:25">
      <c r="U159" s="169"/>
      <c r="V159" s="169"/>
      <c r="W159" s="169"/>
    </row>
    <row r="160" spans="20:25">
      <c r="T160" t="s">
        <v>749</v>
      </c>
      <c r="U160" s="170">
        <v>15000</v>
      </c>
      <c r="V160" s="169" t="s">
        <v>712</v>
      </c>
      <c r="W160" s="169"/>
    </row>
    <row r="161" spans="20:23">
      <c r="T161" t="s">
        <v>728</v>
      </c>
      <c r="U161" s="169">
        <f>2*PI()*U160</f>
        <v>94247.779607693796</v>
      </c>
      <c r="V161" s="169"/>
    </row>
    <row r="162" spans="20:23">
      <c r="V162" t="s">
        <v>730</v>
      </c>
      <c r="W162" t="s">
        <v>731</v>
      </c>
    </row>
    <row r="163" spans="20:23">
      <c r="T163" t="s">
        <v>750</v>
      </c>
      <c r="U163">
        <f>V163*10^-6</f>
        <v>1E-8</v>
      </c>
      <c r="V163" s="189">
        <v>0.01</v>
      </c>
      <c r="W163">
        <f>U163*10^9</f>
        <v>10</v>
      </c>
    </row>
    <row r="164" spans="20:23">
      <c r="T164" t="s">
        <v>740</v>
      </c>
      <c r="U164" t="s">
        <v>751</v>
      </c>
      <c r="V164" s="169">
        <f>1/(U161*U163)</f>
        <v>1061.032953945969</v>
      </c>
    </row>
    <row r="195" spans="15:21">
      <c r="P195" t="s">
        <v>752</v>
      </c>
    </row>
    <row r="197" spans="15:21">
      <c r="O197" t="s">
        <v>753</v>
      </c>
      <c r="P197" t="s">
        <v>735</v>
      </c>
      <c r="S197" s="172" t="s">
        <v>730</v>
      </c>
      <c r="T197" s="173" t="s">
        <v>731</v>
      </c>
      <c r="U197" s="174" t="s">
        <v>732</v>
      </c>
    </row>
    <row r="198" spans="15:21">
      <c r="P198" s="175" t="s">
        <v>733</v>
      </c>
      <c r="Q198" s="176"/>
      <c r="R198" s="176">
        <f>S198*10^-6</f>
        <v>1E-8</v>
      </c>
      <c r="S198" s="180">
        <v>0.01</v>
      </c>
      <c r="T198" s="178">
        <f>R198*10^9</f>
        <v>10</v>
      </c>
      <c r="U198" s="179">
        <f>R198*10^12</f>
        <v>10000</v>
      </c>
    </row>
    <row r="199" spans="15:21">
      <c r="P199" s="175" t="s">
        <v>606</v>
      </c>
      <c r="Q199" s="176"/>
      <c r="R199" s="190">
        <v>1000</v>
      </c>
    </row>
    <row r="201" spans="15:21">
      <c r="O201" t="s">
        <v>754</v>
      </c>
      <c r="P201" s="175" t="s">
        <v>755</v>
      </c>
      <c r="Q201" s="176" t="s">
        <v>756</v>
      </c>
      <c r="R201" s="186">
        <f>1/(2*PI()*R198*R199)</f>
        <v>15915.494309189537</v>
      </c>
    </row>
    <row r="205" spans="15:21">
      <c r="O205" t="s">
        <v>757</v>
      </c>
      <c r="P205" t="s">
        <v>735</v>
      </c>
      <c r="S205" s="172" t="s">
        <v>730</v>
      </c>
      <c r="T205" s="173" t="s">
        <v>731</v>
      </c>
      <c r="U205" s="174" t="s">
        <v>732</v>
      </c>
    </row>
    <row r="206" spans="15:21">
      <c r="P206" s="175" t="s">
        <v>733</v>
      </c>
      <c r="Q206" s="176"/>
      <c r="R206" s="176">
        <f>S206*10^-6</f>
        <v>1E-8</v>
      </c>
      <c r="S206" s="180">
        <v>0.01</v>
      </c>
      <c r="T206" s="178">
        <f>R206*10^9</f>
        <v>10</v>
      </c>
      <c r="U206" s="179">
        <f>R206*10^12</f>
        <v>10000</v>
      </c>
    </row>
    <row r="207" spans="15:21">
      <c r="P207" s="175" t="s">
        <v>606</v>
      </c>
      <c r="Q207" s="176"/>
      <c r="R207" s="190">
        <v>1000</v>
      </c>
    </row>
    <row r="209" spans="15:18">
      <c r="O209" t="s">
        <v>754</v>
      </c>
      <c r="P209" s="175" t="s">
        <v>758</v>
      </c>
      <c r="Q209" s="176" t="s">
        <v>759</v>
      </c>
      <c r="R209" s="186">
        <f>1/(2*PI()*R206*R207)</f>
        <v>15915.494309189537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landscape" horizontalDpi="300" verticalDpi="300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L15:P25"/>
  <sheetViews>
    <sheetView workbookViewId="0"/>
  </sheetViews>
  <sheetFormatPr defaultRowHeight="13.5"/>
  <cols>
    <col min="14" max="14" width="11.625" customWidth="1"/>
  </cols>
  <sheetData>
    <row r="15" spans="13:14">
      <c r="M15" t="s">
        <v>760</v>
      </c>
      <c r="N15">
        <v>48</v>
      </c>
    </row>
    <row r="17" spans="12:16">
      <c r="M17" t="s">
        <v>761</v>
      </c>
      <c r="N17">
        <f>CPU!E4*1000000</f>
        <v>40000000</v>
      </c>
    </row>
    <row r="18" spans="12:16">
      <c r="M18" t="s">
        <v>762</v>
      </c>
      <c r="N18">
        <f>N17/(2*(N15+2))</f>
        <v>400000</v>
      </c>
    </row>
    <row r="24" spans="12:16">
      <c r="L24" s="6">
        <v>18</v>
      </c>
      <c r="M24" s="191" t="s">
        <v>127</v>
      </c>
      <c r="N24" s="38" t="s">
        <v>130</v>
      </c>
      <c r="O24" s="192" t="s">
        <v>131</v>
      </c>
      <c r="P24" s="193" t="s">
        <v>763</v>
      </c>
    </row>
    <row r="25" spans="12:16">
      <c r="L25" s="6">
        <v>17</v>
      </c>
      <c r="M25" s="191" t="s">
        <v>140</v>
      </c>
      <c r="N25" s="38" t="s">
        <v>143</v>
      </c>
      <c r="O25" s="192" t="s">
        <v>144</v>
      </c>
      <c r="P25" s="193" t="s">
        <v>763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activeCell="B250" sqref="B250"/>
    </sheetView>
  </sheetViews>
  <sheetFormatPr defaultRowHeight="13.5"/>
  <sheetData>
    <row r="2" spans="1:1">
      <c r="A2" s="49" t="s">
        <v>183</v>
      </c>
    </row>
    <row r="23" spans="2:2">
      <c r="B23" t="s">
        <v>184</v>
      </c>
    </row>
    <row r="25" spans="2:2">
      <c r="B25" t="s">
        <v>185</v>
      </c>
    </row>
    <row r="31" spans="2:2">
      <c r="B31" t="s">
        <v>186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30"/>
  <sheetViews>
    <sheetView workbookViewId="0">
      <selection activeCell="K5" sqref="K5"/>
    </sheetView>
  </sheetViews>
  <sheetFormatPr defaultColWidth="6.625" defaultRowHeight="13.5"/>
  <cols>
    <col min="20" max="20" width="8.5" customWidth="1"/>
  </cols>
  <sheetData>
    <row r="2" spans="2:14">
      <c r="B2" t="s">
        <v>187</v>
      </c>
      <c r="C2" t="s">
        <v>188</v>
      </c>
    </row>
    <row r="3" spans="2:14">
      <c r="B3" t="s">
        <v>189</v>
      </c>
      <c r="C3" t="s">
        <v>190</v>
      </c>
    </row>
    <row r="4" spans="2:14">
      <c r="B4" t="s">
        <v>191</v>
      </c>
      <c r="C4" t="s">
        <v>192</v>
      </c>
    </row>
    <row r="5" spans="2:14">
      <c r="B5" t="s">
        <v>193</v>
      </c>
      <c r="C5" t="s">
        <v>194</v>
      </c>
    </row>
    <row r="7" spans="2:14">
      <c r="B7" s="50"/>
      <c r="C7" s="50"/>
      <c r="D7" s="34" t="s">
        <v>195</v>
      </c>
      <c r="G7" s="34" t="s">
        <v>196</v>
      </c>
    </row>
    <row r="8" spans="2:14">
      <c r="B8" s="50"/>
      <c r="C8" s="50"/>
      <c r="D8" s="34" t="s">
        <v>197</v>
      </c>
      <c r="G8" s="34" t="s">
        <v>198</v>
      </c>
      <c r="K8" t="s">
        <v>199</v>
      </c>
    </row>
    <row r="9" spans="2:14">
      <c r="B9" s="51">
        <v>15</v>
      </c>
      <c r="C9" s="52">
        <v>8</v>
      </c>
      <c r="D9" s="53">
        <v>1</v>
      </c>
      <c r="E9" t="str">
        <f>CPU!S52</f>
        <v>SPI_SCK2</v>
      </c>
      <c r="G9" s="54">
        <v>0</v>
      </c>
      <c r="K9" s="38">
        <v>3</v>
      </c>
      <c r="L9" s="38" t="s">
        <v>36</v>
      </c>
      <c r="M9" s="38" t="s">
        <v>32</v>
      </c>
    </row>
    <row r="10" spans="2:14">
      <c r="B10" s="55">
        <v>14</v>
      </c>
      <c r="C10" s="56">
        <v>4</v>
      </c>
      <c r="D10" s="56">
        <v>0</v>
      </c>
      <c r="E10" t="str">
        <f>CPU!S51</f>
        <v>RB14(SDC CS)</v>
      </c>
      <c r="G10" s="57">
        <v>0</v>
      </c>
      <c r="K10" s="38">
        <v>26</v>
      </c>
      <c r="L10" s="38" t="s">
        <v>42</v>
      </c>
      <c r="M10" s="58" t="s">
        <v>46</v>
      </c>
      <c r="N10" s="14" t="s">
        <v>200</v>
      </c>
    </row>
    <row r="11" spans="2:14">
      <c r="B11" s="55">
        <v>13</v>
      </c>
      <c r="C11" s="56">
        <v>2</v>
      </c>
      <c r="D11" s="59">
        <v>1</v>
      </c>
      <c r="E11" t="str">
        <f>CPU!S50</f>
        <v>SPI_SDI2</v>
      </c>
      <c r="G11" s="57">
        <v>0</v>
      </c>
      <c r="K11" s="38">
        <v>25</v>
      </c>
      <c r="L11" s="38" t="s">
        <v>60</v>
      </c>
      <c r="M11" s="58" t="s">
        <v>61</v>
      </c>
      <c r="N11" s="14"/>
    </row>
    <row r="12" spans="2:14">
      <c r="B12" s="60">
        <v>12</v>
      </c>
      <c r="C12" s="61">
        <v>1</v>
      </c>
      <c r="D12" s="61">
        <v>1</v>
      </c>
      <c r="E12" t="str">
        <f>CPU!S49</f>
        <v>SD_POWER</v>
      </c>
      <c r="G12" s="62">
        <v>0</v>
      </c>
      <c r="K12" s="38">
        <v>24</v>
      </c>
      <c r="L12" s="38" t="s">
        <v>70</v>
      </c>
      <c r="M12" s="58" t="s">
        <v>74</v>
      </c>
      <c r="N12" s="14"/>
    </row>
    <row r="13" spans="2:14">
      <c r="B13" s="51">
        <v>11</v>
      </c>
      <c r="C13" s="52">
        <v>8</v>
      </c>
      <c r="D13" s="52">
        <v>0</v>
      </c>
      <c r="E13" t="str">
        <f>CPU!S48</f>
        <v>U2RX</v>
      </c>
      <c r="G13" s="54">
        <v>0</v>
      </c>
    </row>
    <row r="14" spans="2:14">
      <c r="B14" s="55">
        <v>10</v>
      </c>
      <c r="C14" s="56">
        <v>4</v>
      </c>
      <c r="D14" s="56">
        <v>0</v>
      </c>
      <c r="E14" t="str">
        <f>CPU!S47</f>
        <v>U2TX</v>
      </c>
      <c r="G14" s="57">
        <v>0</v>
      </c>
    </row>
    <row r="15" spans="2:14">
      <c r="B15" s="55">
        <v>9</v>
      </c>
      <c r="C15" s="56">
        <v>2</v>
      </c>
      <c r="D15" s="63">
        <v>1</v>
      </c>
      <c r="E15" t="str">
        <f>CPU!S44</f>
        <v>I2C_SDA1</v>
      </c>
      <c r="G15" s="57">
        <v>0</v>
      </c>
    </row>
    <row r="16" spans="2:14">
      <c r="B16" s="60">
        <v>8</v>
      </c>
      <c r="C16" s="61">
        <v>1</v>
      </c>
      <c r="D16" s="64">
        <v>1</v>
      </c>
      <c r="E16" t="str">
        <f>CPU!S43</f>
        <v>I2C_SCL1</v>
      </c>
      <c r="G16" s="62">
        <v>0</v>
      </c>
    </row>
    <row r="17" spans="2:8">
      <c r="B17" s="51">
        <v>7</v>
      </c>
      <c r="C17" s="52">
        <v>8</v>
      </c>
      <c r="D17" s="52">
        <v>0</v>
      </c>
      <c r="E17" t="str">
        <f>CPU!S42</f>
        <v>PWM</v>
      </c>
      <c r="G17" s="54">
        <v>0</v>
      </c>
    </row>
    <row r="18" spans="2:8">
      <c r="B18" s="55">
        <v>6</v>
      </c>
      <c r="C18" s="56">
        <v>4</v>
      </c>
      <c r="D18" s="56">
        <v>0</v>
      </c>
      <c r="E18" t="str">
        <f>CPU!S41</f>
        <v>LED</v>
      </c>
      <c r="G18" s="57">
        <v>0</v>
      </c>
    </row>
    <row r="19" spans="2:8">
      <c r="B19" s="55">
        <v>5</v>
      </c>
      <c r="C19" s="56">
        <v>2</v>
      </c>
      <c r="D19" s="56">
        <v>0</v>
      </c>
      <c r="E19" t="str">
        <f>CPU!S40</f>
        <v>Audio ~CE</v>
      </c>
      <c r="G19" s="57">
        <v>0</v>
      </c>
    </row>
    <row r="20" spans="2:8">
      <c r="B20" s="60">
        <v>4</v>
      </c>
      <c r="C20" s="61">
        <v>1</v>
      </c>
      <c r="D20" s="61">
        <v>1</v>
      </c>
      <c r="E20" t="str">
        <f>CPU!S37</f>
        <v>xtal 32khz</v>
      </c>
      <c r="G20" s="62">
        <v>0</v>
      </c>
      <c r="H20" t="str">
        <f>CPU!S38</f>
        <v>xtal 32khz</v>
      </c>
    </row>
    <row r="21" spans="2:8">
      <c r="B21" s="51">
        <v>3</v>
      </c>
      <c r="C21" s="52">
        <v>8</v>
      </c>
      <c r="D21" s="52">
        <v>1</v>
      </c>
      <c r="E21" t="str">
        <f>CPU!S33</f>
        <v>SW2</v>
      </c>
      <c r="G21" s="54">
        <v>1</v>
      </c>
      <c r="H21" t="str">
        <f>CPU!S36</f>
        <v>SW4</v>
      </c>
    </row>
    <row r="22" spans="2:8">
      <c r="B22" s="55">
        <v>2</v>
      </c>
      <c r="C22" s="56">
        <v>4</v>
      </c>
      <c r="D22" s="56">
        <v>1</v>
      </c>
      <c r="E22" t="str">
        <f>CPU!S32</f>
        <v>SW1</v>
      </c>
      <c r="G22" s="57">
        <v>1</v>
      </c>
      <c r="H22" t="str">
        <f>CPU!S35</f>
        <v>SW3</v>
      </c>
    </row>
    <row r="23" spans="2:8">
      <c r="B23" s="55">
        <v>1</v>
      </c>
      <c r="C23" s="56">
        <v>2</v>
      </c>
      <c r="D23" s="56">
        <v>1</v>
      </c>
      <c r="E23" t="str">
        <f>CPU!S31</f>
        <v>PGEC1</v>
      </c>
      <c r="G23" s="65">
        <v>1</v>
      </c>
      <c r="H23" t="str">
        <f>CPU!S29</f>
        <v>SPI_SDO2</v>
      </c>
    </row>
    <row r="24" spans="2:8">
      <c r="B24" s="60">
        <v>0</v>
      </c>
      <c r="C24" s="61">
        <v>1</v>
      </c>
      <c r="D24" s="61">
        <v>0</v>
      </c>
      <c r="E24" t="str">
        <f>CPU!S30</f>
        <v>PGED1</v>
      </c>
      <c r="G24" s="62">
        <v>1</v>
      </c>
      <c r="H24" t="str">
        <f>CPU!S28</f>
        <v>AN0</v>
      </c>
    </row>
    <row r="25" spans="2:8">
      <c r="B25" s="50"/>
      <c r="C25" s="50"/>
      <c r="D25" s="50"/>
      <c r="G25" s="50"/>
    </row>
    <row r="26" spans="2:8">
      <c r="B26" s="50"/>
      <c r="C26" s="50"/>
      <c r="D26" s="34" t="s">
        <v>201</v>
      </c>
      <c r="G26" s="34" t="s">
        <v>201</v>
      </c>
    </row>
    <row r="27" spans="2:8">
      <c r="B27" s="50"/>
      <c r="C27" s="50"/>
      <c r="D27" s="54" t="str">
        <f>DEC2HEX(8*D9+4*D10+2*D11+D12)</f>
        <v>B</v>
      </c>
      <c r="G27" s="54" t="str">
        <f>DEC2HEX(8*G9+4*G10+2*G11+G12)</f>
        <v>0</v>
      </c>
    </row>
    <row r="28" spans="2:8">
      <c r="B28" s="50"/>
      <c r="C28" s="50"/>
      <c r="D28" s="57" t="str">
        <f>DEC2HEX(8*D13+4*D14+2*D15+D16)</f>
        <v>3</v>
      </c>
      <c r="G28" s="57" t="str">
        <f>DEC2HEX(8*G13+4*G14+2*G15+G16)</f>
        <v>0</v>
      </c>
    </row>
    <row r="29" spans="2:8">
      <c r="B29" s="50"/>
      <c r="C29" s="50"/>
      <c r="D29" s="57" t="str">
        <f>DEC2HEX(8*D17+4*D18+2*D19+D20)</f>
        <v>1</v>
      </c>
      <c r="G29" s="57" t="str">
        <f>DEC2HEX(8*G17+4*G18+2*G19+G20)</f>
        <v>0</v>
      </c>
    </row>
    <row r="30" spans="2:8">
      <c r="B30" s="50"/>
      <c r="C30" s="50"/>
      <c r="D30" s="62" t="str">
        <f>DEC2HEX(8*D21+4*D22+2*D23+D24)</f>
        <v>E</v>
      </c>
      <c r="G30" s="62" t="str">
        <f>DEC2HEX(8*G21+4*G22+2*G23+G24)</f>
        <v>F</v>
      </c>
    </row>
  </sheetData>
  <sheetProtection selectLockedCells="1" selectUnlockedCells="1"/>
  <phoneticPr fontId="13"/>
  <conditionalFormatting sqref="L9">
    <cfRule type="cellIs" dxfId="5" priority="1" stopIfTrue="1" operator="equal">
      <formula>"—"</formula>
    </cfRule>
    <cfRule type="cellIs" dxfId="4" priority="2" stopIfTrue="1" operator="equal">
      <formula>"-"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9"/>
  <sheetViews>
    <sheetView workbookViewId="0">
      <selection activeCell="D63" sqref="D63"/>
    </sheetView>
  </sheetViews>
  <sheetFormatPr defaultRowHeight="13.5"/>
  <cols>
    <col min="1" max="1" width="20.5" customWidth="1"/>
    <col min="2" max="2" width="66.625" customWidth="1"/>
  </cols>
  <sheetData>
    <row r="1" spans="1:1" ht="21">
      <c r="A1" s="66" t="s">
        <v>202</v>
      </c>
    </row>
    <row r="3" spans="1:1" ht="16.5">
      <c r="A3" s="67" t="s">
        <v>203</v>
      </c>
    </row>
    <row r="5" spans="1:1" ht="14.25">
      <c r="A5" s="68" t="s">
        <v>204</v>
      </c>
    </row>
    <row r="7" spans="1:1">
      <c r="A7" t="s">
        <v>205</v>
      </c>
    </row>
    <row r="9" spans="1:1" ht="15.75">
      <c r="A9" s="69" t="s">
        <v>206</v>
      </c>
    </row>
    <row r="10" spans="1:1" ht="15.75">
      <c r="A10" s="69" t="s">
        <v>207</v>
      </c>
    </row>
    <row r="11" spans="1:1" ht="15.75">
      <c r="A11" s="69" t="s">
        <v>208</v>
      </c>
    </row>
    <row r="12" spans="1:1" ht="15.75">
      <c r="A12" s="69" t="s">
        <v>209</v>
      </c>
    </row>
    <row r="13" spans="1:1" ht="15.75">
      <c r="A13" s="69" t="s">
        <v>210</v>
      </c>
    </row>
    <row r="14" spans="1:1" ht="15.75">
      <c r="A14" s="69" t="s">
        <v>211</v>
      </c>
    </row>
    <row r="16" spans="1:1" ht="14.25">
      <c r="A16" s="68" t="s">
        <v>212</v>
      </c>
    </row>
    <row r="18" spans="1:1">
      <c r="A18" t="s">
        <v>205</v>
      </c>
    </row>
    <row r="20" spans="1:1" ht="15.75">
      <c r="A20" s="69" t="s">
        <v>206</v>
      </c>
    </row>
    <row r="21" spans="1:1" ht="15.75">
      <c r="A21" s="69" t="s">
        <v>207</v>
      </c>
    </row>
    <row r="22" spans="1:1" ht="15.75">
      <c r="A22" s="69" t="s">
        <v>208</v>
      </c>
    </row>
    <row r="23" spans="1:1" ht="15.75">
      <c r="A23" s="69" t="s">
        <v>209</v>
      </c>
    </row>
    <row r="24" spans="1:1" ht="15.75">
      <c r="A24" s="69" t="s">
        <v>210</v>
      </c>
    </row>
    <row r="25" spans="1:1" ht="15.75">
      <c r="A25" s="69" t="s">
        <v>213</v>
      </c>
    </row>
    <row r="27" spans="1:1" ht="14.25">
      <c r="A27" s="68" t="s">
        <v>214</v>
      </c>
    </row>
    <row r="29" spans="1:1">
      <c r="A29" t="s">
        <v>205</v>
      </c>
    </row>
    <row r="31" spans="1:1" ht="15.75">
      <c r="A31" s="69" t="s">
        <v>206</v>
      </c>
    </row>
    <row r="32" spans="1:1" ht="15.75">
      <c r="A32" s="69" t="s">
        <v>207</v>
      </c>
    </row>
    <row r="33" spans="1:4" ht="15.75">
      <c r="A33" s="69" t="s">
        <v>208</v>
      </c>
    </row>
    <row r="34" spans="1:4" ht="15.75">
      <c r="A34" s="69" t="s">
        <v>209</v>
      </c>
    </row>
    <row r="35" spans="1:4" ht="15.75">
      <c r="A35" s="69" t="s">
        <v>210</v>
      </c>
    </row>
    <row r="36" spans="1:4" ht="15.75">
      <c r="A36" s="69" t="s">
        <v>215</v>
      </c>
    </row>
    <row r="38" spans="1:4" ht="16.5">
      <c r="A38" s="67" t="s">
        <v>216</v>
      </c>
    </row>
    <row r="40" spans="1:4" ht="14.25">
      <c r="A40" s="68"/>
    </row>
    <row r="41" spans="1:4" ht="21">
      <c r="A41" s="70" t="s">
        <v>217</v>
      </c>
    </row>
    <row r="42" spans="1:4">
      <c r="A42" s="71"/>
    </row>
    <row r="43" spans="1:4" ht="14.25">
      <c r="A43" s="72" t="s">
        <v>218</v>
      </c>
      <c r="C43" s="50"/>
    </row>
    <row r="44" spans="1:4" ht="15.75">
      <c r="A44" s="73" t="s">
        <v>219</v>
      </c>
      <c r="B44" s="73" t="s">
        <v>220</v>
      </c>
      <c r="C44" s="74" t="s">
        <v>221</v>
      </c>
      <c r="D44" t="s">
        <v>222</v>
      </c>
    </row>
    <row r="45" spans="1:4" ht="15.75">
      <c r="A45" s="73" t="s">
        <v>223</v>
      </c>
      <c r="B45" s="73" t="s">
        <v>224</v>
      </c>
      <c r="C45" s="74"/>
    </row>
    <row r="46" spans="1:4" ht="14.25">
      <c r="A46" s="72" t="s">
        <v>225</v>
      </c>
      <c r="B46" s="75"/>
      <c r="C46" s="50"/>
    </row>
    <row r="47" spans="1:4" ht="15.75">
      <c r="A47" s="73" t="s">
        <v>226</v>
      </c>
      <c r="B47" s="73" t="s">
        <v>220</v>
      </c>
      <c r="C47" s="74" t="s">
        <v>221</v>
      </c>
      <c r="D47" t="s">
        <v>222</v>
      </c>
    </row>
    <row r="48" spans="1:4" ht="15.75">
      <c r="A48" s="73" t="s">
        <v>227</v>
      </c>
      <c r="B48" s="73" t="s">
        <v>224</v>
      </c>
      <c r="C48" s="74"/>
    </row>
    <row r="49" spans="1:12" ht="14.25">
      <c r="A49" s="76" t="s">
        <v>228</v>
      </c>
      <c r="B49" s="77"/>
      <c r="C49" s="78"/>
    </row>
    <row r="50" spans="1:12" ht="15.75">
      <c r="A50" s="79" t="s">
        <v>229</v>
      </c>
      <c r="B50" s="79" t="s">
        <v>230</v>
      </c>
      <c r="C50" s="80" t="s">
        <v>221</v>
      </c>
      <c r="D50" t="s">
        <v>231</v>
      </c>
    </row>
    <row r="51" spans="1:12" ht="15.75">
      <c r="A51" s="79" t="s">
        <v>232</v>
      </c>
      <c r="B51" s="79" t="s">
        <v>233</v>
      </c>
      <c r="C51" s="80"/>
    </row>
    <row r="52" spans="1:12" ht="14.25">
      <c r="A52" s="76" t="s">
        <v>234</v>
      </c>
      <c r="B52" s="77"/>
      <c r="C52" s="78"/>
    </row>
    <row r="53" spans="1:12" ht="15.75">
      <c r="A53" s="79" t="s">
        <v>235</v>
      </c>
      <c r="B53" s="79" t="s">
        <v>230</v>
      </c>
      <c r="C53" s="80" t="s">
        <v>221</v>
      </c>
      <c r="D53" t="s">
        <v>231</v>
      </c>
    </row>
    <row r="54" spans="1:12" ht="15.75">
      <c r="A54" s="79" t="s">
        <v>236</v>
      </c>
      <c r="B54" s="79" t="s">
        <v>237</v>
      </c>
      <c r="C54" s="80"/>
    </row>
    <row r="55" spans="1:12" ht="14.25">
      <c r="A55" s="72" t="s">
        <v>238</v>
      </c>
      <c r="B55" s="75"/>
      <c r="C55" s="50"/>
    </row>
    <row r="56" spans="1:12" ht="15.75">
      <c r="A56" s="73" t="s">
        <v>239</v>
      </c>
      <c r="B56" s="73" t="s">
        <v>240</v>
      </c>
      <c r="C56" s="74"/>
    </row>
    <row r="57" spans="1:12" ht="15.75">
      <c r="A57" s="73" t="s">
        <v>241</v>
      </c>
      <c r="B57" s="73" t="s">
        <v>242</v>
      </c>
      <c r="C57" s="74" t="s">
        <v>221</v>
      </c>
    </row>
    <row r="58" spans="1:12" ht="15.75">
      <c r="A58" s="73" t="s">
        <v>243</v>
      </c>
      <c r="B58" s="73" t="s">
        <v>244</v>
      </c>
      <c r="C58" s="74"/>
    </row>
    <row r="59" spans="1:12" ht="15.75">
      <c r="A59" s="73" t="s">
        <v>245</v>
      </c>
      <c r="B59" s="73" t="s">
        <v>246</v>
      </c>
      <c r="C59" s="74"/>
    </row>
    <row r="60" spans="1:12" ht="15.75">
      <c r="A60" s="73" t="s">
        <v>247</v>
      </c>
      <c r="B60" s="73" t="s">
        <v>248</v>
      </c>
      <c r="C60" s="74"/>
    </row>
    <row r="61" spans="1:12" ht="15.75">
      <c r="A61" s="73" t="s">
        <v>249</v>
      </c>
      <c r="B61" s="73" t="s">
        <v>250</v>
      </c>
      <c r="C61" s="74"/>
    </row>
    <row r="62" spans="1:12" ht="15.75">
      <c r="A62" s="73" t="s">
        <v>251</v>
      </c>
      <c r="B62" s="73" t="s">
        <v>252</v>
      </c>
      <c r="C62" s="74"/>
    </row>
    <row r="63" spans="1:12" ht="15.75">
      <c r="A63" s="73" t="s">
        <v>253</v>
      </c>
      <c r="B63" s="73" t="s">
        <v>254</v>
      </c>
      <c r="C63" s="74"/>
      <c r="F63" t="s">
        <v>255</v>
      </c>
    </row>
    <row r="64" spans="1:12" ht="14.25">
      <c r="A64" s="72" t="s">
        <v>256</v>
      </c>
      <c r="B64" s="75"/>
      <c r="C64" s="50"/>
      <c r="F64" t="s">
        <v>257</v>
      </c>
      <c r="G64" s="81" t="s">
        <v>258</v>
      </c>
      <c r="H64" s="82"/>
      <c r="I64" s="83" t="s">
        <v>259</v>
      </c>
      <c r="J64" s="82"/>
      <c r="K64" s="84" t="s">
        <v>260</v>
      </c>
      <c r="L64" s="85" t="s">
        <v>261</v>
      </c>
    </row>
    <row r="65" spans="1:12" ht="15.75">
      <c r="A65" s="73" t="s">
        <v>262</v>
      </c>
      <c r="B65" s="73" t="s">
        <v>263</v>
      </c>
      <c r="C65" s="74"/>
      <c r="F65">
        <v>8</v>
      </c>
      <c r="G65" s="86">
        <v>2</v>
      </c>
      <c r="H65" s="87">
        <f>F65/G65</f>
        <v>4</v>
      </c>
      <c r="I65" s="88">
        <v>20</v>
      </c>
      <c r="J65" s="87">
        <f t="shared" ref="J65:J73" si="0">H$65*I65</f>
        <v>80</v>
      </c>
      <c r="K65" s="89">
        <v>2</v>
      </c>
      <c r="L65" s="90">
        <f>J65/K65</f>
        <v>40</v>
      </c>
    </row>
    <row r="66" spans="1:12" ht="15.75">
      <c r="A66" s="73" t="s">
        <v>264</v>
      </c>
      <c r="B66" s="73" t="s">
        <v>265</v>
      </c>
      <c r="C66" s="74"/>
      <c r="G66" s="91">
        <v>1</v>
      </c>
      <c r="H66" s="92">
        <f t="shared" ref="H66:H73" si="1">F$65/G66</f>
        <v>8</v>
      </c>
      <c r="I66" s="91">
        <v>15</v>
      </c>
      <c r="J66" s="93">
        <f t="shared" si="0"/>
        <v>60</v>
      </c>
      <c r="K66" s="94">
        <v>1</v>
      </c>
    </row>
    <row r="67" spans="1:12" ht="15.75">
      <c r="A67" s="73" t="s">
        <v>266</v>
      </c>
      <c r="B67" s="73" t="s">
        <v>267</v>
      </c>
      <c r="C67" s="74"/>
      <c r="G67" s="91">
        <v>2</v>
      </c>
      <c r="H67" s="95">
        <f t="shared" si="1"/>
        <v>4</v>
      </c>
      <c r="I67" s="91">
        <v>16</v>
      </c>
      <c r="J67" s="93">
        <f t="shared" si="0"/>
        <v>64</v>
      </c>
      <c r="K67" s="94">
        <v>2</v>
      </c>
    </row>
    <row r="68" spans="1:12" ht="15.75">
      <c r="A68" s="73" t="s">
        <v>268</v>
      </c>
      <c r="B68" s="73" t="s">
        <v>269</v>
      </c>
      <c r="C68" s="74"/>
      <c r="G68" s="91">
        <v>3</v>
      </c>
      <c r="H68" s="92">
        <f t="shared" si="1"/>
        <v>2.6666666666666665</v>
      </c>
      <c r="I68" s="91">
        <v>17</v>
      </c>
      <c r="J68" s="93">
        <f t="shared" si="0"/>
        <v>68</v>
      </c>
      <c r="K68" s="94">
        <v>4</v>
      </c>
    </row>
    <row r="69" spans="1:12" ht="15.75">
      <c r="A69" s="73" t="s">
        <v>270</v>
      </c>
      <c r="B69" s="73" t="s">
        <v>271</v>
      </c>
      <c r="C69" s="74"/>
      <c r="G69" s="91">
        <v>4</v>
      </c>
      <c r="H69" s="92">
        <f t="shared" si="1"/>
        <v>2</v>
      </c>
      <c r="I69" s="91">
        <v>18</v>
      </c>
      <c r="J69" s="93">
        <f t="shared" si="0"/>
        <v>72</v>
      </c>
      <c r="K69" s="94">
        <v>8</v>
      </c>
    </row>
    <row r="70" spans="1:12" ht="15.75">
      <c r="A70" s="73" t="s">
        <v>272</v>
      </c>
      <c r="B70" s="73" t="s">
        <v>273</v>
      </c>
      <c r="C70" s="74" t="s">
        <v>221</v>
      </c>
      <c r="G70" s="91">
        <v>5</v>
      </c>
      <c r="H70" s="92">
        <f t="shared" si="1"/>
        <v>1.6</v>
      </c>
      <c r="I70" s="91">
        <v>19</v>
      </c>
      <c r="J70" s="93">
        <f t="shared" si="0"/>
        <v>76</v>
      </c>
      <c r="K70" s="94">
        <v>16</v>
      </c>
    </row>
    <row r="71" spans="1:12" ht="15.75">
      <c r="A71" s="73" t="s">
        <v>274</v>
      </c>
      <c r="B71" s="73" t="s">
        <v>275</v>
      </c>
      <c r="C71" s="74"/>
      <c r="G71" s="91">
        <v>6</v>
      </c>
      <c r="H71" s="96">
        <f t="shared" si="1"/>
        <v>1.3333333333333333</v>
      </c>
      <c r="I71" s="91">
        <v>20</v>
      </c>
      <c r="J71" s="97">
        <f t="shared" si="0"/>
        <v>80</v>
      </c>
      <c r="K71" s="94">
        <v>32</v>
      </c>
    </row>
    <row r="72" spans="1:12" ht="15.75">
      <c r="A72" s="73" t="s">
        <v>276</v>
      </c>
      <c r="B72" s="73" t="s">
        <v>277</v>
      </c>
      <c r="C72" s="74"/>
      <c r="G72" s="91">
        <v>10</v>
      </c>
      <c r="H72" s="96">
        <f t="shared" si="1"/>
        <v>0.8</v>
      </c>
      <c r="I72" s="91">
        <v>21</v>
      </c>
      <c r="J72" s="93">
        <f t="shared" si="0"/>
        <v>84</v>
      </c>
      <c r="K72" s="94">
        <v>64</v>
      </c>
    </row>
    <row r="73" spans="1:12" ht="14.25">
      <c r="A73" s="76" t="s">
        <v>278</v>
      </c>
      <c r="B73" s="77"/>
      <c r="C73" s="78"/>
      <c r="G73" s="98">
        <v>12</v>
      </c>
      <c r="H73" s="99">
        <f t="shared" si="1"/>
        <v>0.66666666666666663</v>
      </c>
      <c r="I73" s="98">
        <v>24</v>
      </c>
      <c r="J73" s="100">
        <f t="shared" si="0"/>
        <v>96</v>
      </c>
      <c r="K73" s="101">
        <v>256</v>
      </c>
    </row>
    <row r="74" spans="1:12" ht="15.75">
      <c r="A74" s="79" t="s">
        <v>279</v>
      </c>
      <c r="B74" s="79" t="s">
        <v>240</v>
      </c>
      <c r="C74" s="80" t="s">
        <v>221</v>
      </c>
      <c r="H74" s="102"/>
    </row>
    <row r="75" spans="1:12" ht="15.75">
      <c r="A75" s="79" t="s">
        <v>280</v>
      </c>
      <c r="B75" s="79" t="s">
        <v>242</v>
      </c>
      <c r="C75" s="80"/>
    </row>
    <row r="76" spans="1:12" ht="15.75">
      <c r="A76" s="79" t="s">
        <v>281</v>
      </c>
      <c r="B76" s="79" t="s">
        <v>244</v>
      </c>
      <c r="C76" s="80"/>
    </row>
    <row r="77" spans="1:12" ht="15.75">
      <c r="A77" s="79" t="s">
        <v>282</v>
      </c>
      <c r="B77" s="79" t="s">
        <v>246</v>
      </c>
      <c r="C77" s="80"/>
    </row>
    <row r="78" spans="1:12" ht="15.75">
      <c r="A78" s="79" t="s">
        <v>283</v>
      </c>
      <c r="B78" s="79" t="s">
        <v>248</v>
      </c>
      <c r="C78" s="80"/>
    </row>
    <row r="79" spans="1:12" ht="15.75">
      <c r="A79" s="79" t="s">
        <v>284</v>
      </c>
      <c r="B79" s="79" t="s">
        <v>250</v>
      </c>
      <c r="C79" s="80"/>
    </row>
    <row r="80" spans="1:12" ht="15.75">
      <c r="A80" s="79" t="s">
        <v>285</v>
      </c>
      <c r="B80" s="79" t="s">
        <v>252</v>
      </c>
      <c r="C80" s="80"/>
    </row>
    <row r="81" spans="1:4" ht="15.75">
      <c r="A81" s="79" t="s">
        <v>286</v>
      </c>
      <c r="B81" s="79" t="s">
        <v>254</v>
      </c>
      <c r="C81" s="80"/>
    </row>
    <row r="82" spans="1:4" ht="14.25">
      <c r="A82" s="76" t="s">
        <v>287</v>
      </c>
      <c r="B82" s="77"/>
      <c r="C82" s="78"/>
    </row>
    <row r="83" spans="1:4" ht="15.75">
      <c r="A83" s="79" t="s">
        <v>288</v>
      </c>
      <c r="B83" s="79" t="s">
        <v>289</v>
      </c>
      <c r="C83" s="80"/>
    </row>
    <row r="84" spans="1:4" ht="15.75">
      <c r="A84" s="79" t="s">
        <v>290</v>
      </c>
      <c r="B84" s="79" t="s">
        <v>291</v>
      </c>
      <c r="C84" s="80" t="s">
        <v>221</v>
      </c>
    </row>
    <row r="85" spans="1:4" ht="14.25">
      <c r="A85" s="72" t="s">
        <v>292</v>
      </c>
      <c r="B85" s="75"/>
      <c r="C85" s="50"/>
    </row>
    <row r="86" spans="1:4" ht="15.75">
      <c r="A86" s="73" t="s">
        <v>293</v>
      </c>
      <c r="B86" s="73" t="s">
        <v>294</v>
      </c>
      <c r="C86" s="74"/>
    </row>
    <row r="87" spans="1:4" ht="15.75">
      <c r="A87" s="73" t="s">
        <v>295</v>
      </c>
      <c r="B87" s="73" t="s">
        <v>296</v>
      </c>
      <c r="C87" s="74" t="s">
        <v>221</v>
      </c>
      <c r="D87" s="103" t="s">
        <v>297</v>
      </c>
    </row>
    <row r="88" spans="1:4" ht="15.75">
      <c r="A88" s="73" t="s">
        <v>298</v>
      </c>
      <c r="B88" s="73" t="s">
        <v>299</v>
      </c>
      <c r="C88" s="74"/>
    </row>
    <row r="89" spans="1:4" ht="15.75">
      <c r="A89" s="73" t="s">
        <v>300</v>
      </c>
      <c r="B89" s="73" t="s">
        <v>301</v>
      </c>
      <c r="C89" s="74"/>
    </row>
    <row r="90" spans="1:4" ht="15.75">
      <c r="A90" s="73" t="s">
        <v>302</v>
      </c>
      <c r="B90" s="73" t="s">
        <v>303</v>
      </c>
      <c r="C90" s="74"/>
    </row>
    <row r="91" spans="1:4" ht="15.75">
      <c r="A91" s="73" t="s">
        <v>304</v>
      </c>
      <c r="B91" s="73" t="s">
        <v>305</v>
      </c>
      <c r="C91" s="74"/>
    </row>
    <row r="92" spans="1:4" ht="15.75">
      <c r="A92" s="73" t="s">
        <v>306</v>
      </c>
      <c r="B92" s="73" t="s">
        <v>307</v>
      </c>
      <c r="C92" s="74"/>
    </row>
    <row r="93" spans="1:4" ht="15.75">
      <c r="A93" s="73" t="s">
        <v>308</v>
      </c>
      <c r="B93" s="73" t="s">
        <v>309</v>
      </c>
      <c r="C93" s="74"/>
    </row>
    <row r="94" spans="1:4" ht="14.25">
      <c r="A94" s="72" t="s">
        <v>310</v>
      </c>
      <c r="B94" s="75"/>
      <c r="C94" s="50"/>
    </row>
    <row r="95" spans="1:4" ht="15.75">
      <c r="A95" s="73" t="s">
        <v>311</v>
      </c>
      <c r="B95" s="73" t="s">
        <v>312</v>
      </c>
      <c r="C95" s="74"/>
    </row>
    <row r="96" spans="1:4" ht="15.75">
      <c r="A96" s="73" t="s">
        <v>313</v>
      </c>
      <c r="B96" s="73" t="s">
        <v>314</v>
      </c>
      <c r="C96" s="74" t="s">
        <v>221</v>
      </c>
      <c r="D96" s="103" t="s">
        <v>297</v>
      </c>
    </row>
    <row r="97" spans="1:4" ht="15.75">
      <c r="A97" s="73" t="s">
        <v>315</v>
      </c>
      <c r="B97" s="73" t="s">
        <v>316</v>
      </c>
      <c r="C97" s="74"/>
    </row>
    <row r="98" spans="1:4" ht="15.75">
      <c r="A98" s="73" t="s">
        <v>317</v>
      </c>
      <c r="B98" s="73" t="s">
        <v>318</v>
      </c>
      <c r="C98" s="74"/>
    </row>
    <row r="99" spans="1:4" ht="15.75">
      <c r="A99" s="73" t="s">
        <v>319</v>
      </c>
      <c r="B99" s="73" t="s">
        <v>320</v>
      </c>
      <c r="C99" s="74"/>
    </row>
    <row r="100" spans="1:4" ht="15.75">
      <c r="A100" s="73" t="s">
        <v>321</v>
      </c>
      <c r="B100" s="73" t="s">
        <v>322</v>
      </c>
      <c r="C100" s="74"/>
    </row>
    <row r="101" spans="1:4" ht="15.75">
      <c r="A101" s="73" t="s">
        <v>323</v>
      </c>
      <c r="B101" s="73" t="s">
        <v>324</v>
      </c>
      <c r="C101" s="74"/>
    </row>
    <row r="102" spans="1:4" ht="15.75">
      <c r="A102" s="73" t="s">
        <v>325</v>
      </c>
      <c r="B102" s="73" t="s">
        <v>326</v>
      </c>
      <c r="C102" s="74"/>
    </row>
    <row r="103" spans="1:4" ht="14.25">
      <c r="A103" s="72" t="s">
        <v>327</v>
      </c>
      <c r="B103" s="75"/>
      <c r="C103" s="50"/>
    </row>
    <row r="104" spans="1:4" ht="15.75">
      <c r="A104" s="73" t="s">
        <v>328</v>
      </c>
      <c r="B104" s="73" t="s">
        <v>329</v>
      </c>
      <c r="C104" s="74"/>
    </row>
    <row r="105" spans="1:4" ht="15.75">
      <c r="A105" s="73" t="s">
        <v>330</v>
      </c>
      <c r="B105" s="73" t="s">
        <v>289</v>
      </c>
      <c r="C105" s="74" t="s">
        <v>221</v>
      </c>
    </row>
    <row r="106" spans="1:4" ht="14.25">
      <c r="A106" s="72" t="s">
        <v>331</v>
      </c>
      <c r="B106" s="75"/>
      <c r="C106" s="50"/>
    </row>
    <row r="107" spans="1:4" ht="15.75">
      <c r="A107" s="73" t="s">
        <v>332</v>
      </c>
      <c r="B107" s="73" t="s">
        <v>329</v>
      </c>
      <c r="C107" s="74"/>
      <c r="D107" t="s">
        <v>333</v>
      </c>
    </row>
    <row r="108" spans="1:4" ht="15.75">
      <c r="A108" s="73" t="s">
        <v>334</v>
      </c>
      <c r="B108" s="73" t="s">
        <v>289</v>
      </c>
      <c r="C108" s="74" t="s">
        <v>221</v>
      </c>
      <c r="D108" t="s">
        <v>335</v>
      </c>
    </row>
    <row r="109" spans="1:4" ht="14.25">
      <c r="A109" s="72" t="s">
        <v>336</v>
      </c>
      <c r="B109" s="75"/>
      <c r="C109" s="50"/>
    </row>
    <row r="110" spans="1:4" ht="15.75">
      <c r="A110" s="73" t="s">
        <v>337</v>
      </c>
      <c r="B110" s="73" t="s">
        <v>338</v>
      </c>
      <c r="C110" s="74"/>
      <c r="D110" s="103"/>
    </row>
    <row r="111" spans="1:4" ht="15.75">
      <c r="A111" s="73" t="s">
        <v>339</v>
      </c>
      <c r="B111" s="73" t="s">
        <v>340</v>
      </c>
      <c r="C111" s="74"/>
    </row>
    <row r="112" spans="1:4" ht="15.75">
      <c r="A112" s="73" t="s">
        <v>341</v>
      </c>
      <c r="B112" s="73" t="s">
        <v>342</v>
      </c>
      <c r="C112" s="104"/>
    </row>
    <row r="113" spans="1:4" ht="15.75">
      <c r="A113" s="73" t="s">
        <v>343</v>
      </c>
      <c r="B113" s="73" t="s">
        <v>344</v>
      </c>
      <c r="C113" s="74" t="s">
        <v>221</v>
      </c>
      <c r="D113" s="103" t="s">
        <v>345</v>
      </c>
    </row>
    <row r="114" spans="1:4" ht="14.25">
      <c r="A114" s="72" t="s">
        <v>346</v>
      </c>
      <c r="B114" s="75"/>
      <c r="C114" s="50"/>
    </row>
    <row r="115" spans="1:4" ht="15.75">
      <c r="A115" s="73" t="s">
        <v>347</v>
      </c>
      <c r="B115" s="73" t="s">
        <v>289</v>
      </c>
      <c r="C115" s="74"/>
    </row>
    <row r="116" spans="1:4" ht="15.75">
      <c r="A116" s="73" t="s">
        <v>348</v>
      </c>
      <c r="B116" s="73" t="s">
        <v>329</v>
      </c>
      <c r="C116" s="74" t="s">
        <v>221</v>
      </c>
    </row>
    <row r="117" spans="1:4" ht="14.25">
      <c r="A117" s="72" t="s">
        <v>349</v>
      </c>
      <c r="B117" s="75"/>
      <c r="C117" s="50"/>
    </row>
    <row r="118" spans="1:4" ht="15.75">
      <c r="A118" s="73" t="s">
        <v>350</v>
      </c>
      <c r="B118" s="73" t="s">
        <v>351</v>
      </c>
      <c r="C118" s="74" t="s">
        <v>221</v>
      </c>
      <c r="D118" t="s">
        <v>352</v>
      </c>
    </row>
    <row r="119" spans="1:4" ht="15.75">
      <c r="A119" s="73" t="s">
        <v>353</v>
      </c>
      <c r="B119" s="73" t="s">
        <v>354</v>
      </c>
      <c r="C119" s="74"/>
    </row>
    <row r="120" spans="1:4" ht="15.75">
      <c r="A120" s="73" t="s">
        <v>355</v>
      </c>
      <c r="B120" s="73" t="s">
        <v>356</v>
      </c>
      <c r="C120" s="74"/>
    </row>
    <row r="121" spans="1:4" ht="15.75">
      <c r="A121" s="73" t="s">
        <v>357</v>
      </c>
      <c r="B121" s="73" t="s">
        <v>358</v>
      </c>
      <c r="C121" s="74"/>
    </row>
    <row r="122" spans="1:4" ht="14.25">
      <c r="A122" s="72" t="s">
        <v>359</v>
      </c>
      <c r="B122" s="75"/>
      <c r="C122" s="50"/>
      <c r="D122" t="s">
        <v>360</v>
      </c>
    </row>
    <row r="123" spans="1:4" ht="15.75">
      <c r="A123" s="73" t="s">
        <v>361</v>
      </c>
      <c r="B123" s="73" t="s">
        <v>362</v>
      </c>
      <c r="C123" s="74"/>
      <c r="D123" t="s">
        <v>363</v>
      </c>
    </row>
    <row r="124" spans="1:4" ht="15.75">
      <c r="A124" s="73" t="s">
        <v>364</v>
      </c>
      <c r="B124" s="73" t="s">
        <v>365</v>
      </c>
      <c r="C124" s="74" t="s">
        <v>221</v>
      </c>
    </row>
    <row r="125" spans="1:4" ht="15.75">
      <c r="A125" s="73" t="s">
        <v>366</v>
      </c>
      <c r="B125" s="73" t="s">
        <v>367</v>
      </c>
      <c r="C125" s="74"/>
    </row>
    <row r="126" spans="1:4" ht="14.25">
      <c r="A126" s="72" t="s">
        <v>368</v>
      </c>
      <c r="B126" s="75"/>
      <c r="C126" s="50"/>
    </row>
    <row r="127" spans="1:4" ht="15.75">
      <c r="A127" s="73" t="s">
        <v>369</v>
      </c>
      <c r="B127" s="73">
        <v>4.2361111111111106E-2</v>
      </c>
      <c r="C127" s="105"/>
    </row>
    <row r="128" spans="1:4" ht="15.75">
      <c r="A128" s="73" t="s">
        <v>370</v>
      </c>
      <c r="B128" s="73">
        <v>4.3055555555555562E-2</v>
      </c>
      <c r="C128" s="105"/>
    </row>
    <row r="129" spans="1:4" ht="15.75">
      <c r="A129" s="73" t="s">
        <v>371</v>
      </c>
      <c r="B129" s="73">
        <v>4.4444444444444446E-2</v>
      </c>
      <c r="C129" s="105"/>
    </row>
    <row r="130" spans="1:4" ht="15.75">
      <c r="A130" s="73" t="s">
        <v>372</v>
      </c>
      <c r="B130" s="73">
        <v>4.7222222222222221E-2</v>
      </c>
      <c r="C130" s="105"/>
    </row>
    <row r="131" spans="1:4" ht="15.75">
      <c r="A131" s="73" t="s">
        <v>373</v>
      </c>
      <c r="B131" s="73">
        <v>5.2777777777777778E-2</v>
      </c>
      <c r="C131" s="105"/>
    </row>
    <row r="132" spans="1:4" ht="15.75">
      <c r="A132" s="73" t="s">
        <v>374</v>
      </c>
      <c r="B132" s="73">
        <v>6.3888888888888884E-2</v>
      </c>
      <c r="C132" s="105"/>
    </row>
    <row r="133" spans="1:4" ht="15.75">
      <c r="A133" s="73" t="s">
        <v>375</v>
      </c>
      <c r="B133" s="73">
        <v>8.6111111111111097E-2</v>
      </c>
      <c r="C133" s="106"/>
    </row>
    <row r="134" spans="1:4" ht="15.75">
      <c r="A134" s="73" t="s">
        <v>376</v>
      </c>
      <c r="B134" s="73">
        <v>0.13055555555555556</v>
      </c>
      <c r="C134" s="106"/>
    </row>
    <row r="135" spans="1:4" ht="15.75">
      <c r="A135" s="73" t="s">
        <v>377</v>
      </c>
      <c r="B135" s="73">
        <v>0.21944444444444444</v>
      </c>
      <c r="C135" s="106"/>
    </row>
    <row r="136" spans="1:4" ht="15.75">
      <c r="A136" s="73" t="s">
        <v>378</v>
      </c>
      <c r="B136" s="73">
        <v>0.3972222222222222</v>
      </c>
      <c r="C136" s="106"/>
      <c r="D136" t="s">
        <v>379</v>
      </c>
    </row>
    <row r="137" spans="1:4" ht="15.75">
      <c r="A137" s="73" t="s">
        <v>380</v>
      </c>
      <c r="B137" s="73">
        <v>0.75277777777777777</v>
      </c>
      <c r="C137" s="107" t="s">
        <v>221</v>
      </c>
      <c r="D137" t="s">
        <v>381</v>
      </c>
    </row>
    <row r="138" spans="1:4" ht="15.75">
      <c r="A138" s="73" t="s">
        <v>382</v>
      </c>
      <c r="B138" s="73">
        <v>1.4638888888888888</v>
      </c>
      <c r="C138" s="108" t="s">
        <v>221</v>
      </c>
      <c r="D138" t="s">
        <v>383</v>
      </c>
    </row>
    <row r="139" spans="1:4" ht="15.75">
      <c r="A139" s="73" t="s">
        <v>384</v>
      </c>
      <c r="B139" s="73">
        <v>2.8861111111111111</v>
      </c>
      <c r="C139" s="106"/>
      <c r="D139" t="s">
        <v>385</v>
      </c>
    </row>
    <row r="140" spans="1:4" ht="15.75">
      <c r="A140" s="73" t="s">
        <v>386</v>
      </c>
      <c r="B140" s="73">
        <v>5.7305555555555552</v>
      </c>
      <c r="C140" s="106"/>
      <c r="D140" t="s">
        <v>387</v>
      </c>
    </row>
    <row r="141" spans="1:4" ht="15.75">
      <c r="A141" s="73" t="s">
        <v>388</v>
      </c>
      <c r="B141" s="73" t="s">
        <v>389</v>
      </c>
      <c r="C141" s="74"/>
      <c r="D141" t="s">
        <v>390</v>
      </c>
    </row>
    <row r="142" spans="1:4" ht="15.75">
      <c r="A142" s="73" t="s">
        <v>391</v>
      </c>
      <c r="B142" s="73" t="s">
        <v>392</v>
      </c>
      <c r="C142" s="74"/>
      <c r="D142" t="s">
        <v>393</v>
      </c>
    </row>
    <row r="143" spans="1:4" ht="15.75">
      <c r="A143" s="73" t="s">
        <v>394</v>
      </c>
      <c r="B143" s="73" t="s">
        <v>395</v>
      </c>
      <c r="C143" s="74"/>
      <c r="D143" t="s">
        <v>396</v>
      </c>
    </row>
    <row r="144" spans="1:4" ht="15.75">
      <c r="A144" s="73" t="s">
        <v>397</v>
      </c>
      <c r="B144" s="73" t="s">
        <v>398</v>
      </c>
      <c r="C144" s="74"/>
      <c r="D144" t="s">
        <v>399</v>
      </c>
    </row>
    <row r="145" spans="1:4" ht="15.75">
      <c r="A145" s="73" t="s">
        <v>400</v>
      </c>
      <c r="B145" s="73" t="s">
        <v>401</v>
      </c>
      <c r="C145" s="74"/>
      <c r="D145" t="s">
        <v>402</v>
      </c>
    </row>
    <row r="146" spans="1:4" ht="15.75">
      <c r="A146" s="73" t="s">
        <v>403</v>
      </c>
      <c r="B146" s="73" t="s">
        <v>404</v>
      </c>
      <c r="C146" s="74"/>
    </row>
    <row r="147" spans="1:4" ht="15.75">
      <c r="A147" s="73" t="s">
        <v>405</v>
      </c>
      <c r="B147" s="73" t="s">
        <v>406</v>
      </c>
      <c r="C147" s="74"/>
    </row>
    <row r="148" spans="1:4" ht="14.25">
      <c r="A148" s="72" t="s">
        <v>407</v>
      </c>
      <c r="B148" s="75"/>
      <c r="C148" s="50"/>
    </row>
    <row r="149" spans="1:4" ht="15.75">
      <c r="A149" s="73" t="s">
        <v>408</v>
      </c>
      <c r="B149" s="73" t="s">
        <v>409</v>
      </c>
      <c r="C149" s="74"/>
    </row>
    <row r="150" spans="1:4" ht="15.75">
      <c r="A150" s="73" t="s">
        <v>410</v>
      </c>
      <c r="B150" s="73" t="s">
        <v>411</v>
      </c>
      <c r="C150" s="109" t="s">
        <v>221</v>
      </c>
      <c r="D150" t="s">
        <v>222</v>
      </c>
    </row>
    <row r="151" spans="1:4" ht="14.25">
      <c r="A151" s="72" t="s">
        <v>412</v>
      </c>
      <c r="B151" s="75"/>
      <c r="C151" s="50"/>
    </row>
    <row r="152" spans="1:4" ht="15.75">
      <c r="A152" s="73" t="s">
        <v>413</v>
      </c>
      <c r="B152" s="73" t="s">
        <v>414</v>
      </c>
      <c r="C152" s="74" t="s">
        <v>221</v>
      </c>
    </row>
    <row r="153" spans="1:4" ht="15.75">
      <c r="A153" s="73" t="s">
        <v>415</v>
      </c>
      <c r="B153" s="73" t="s">
        <v>416</v>
      </c>
      <c r="C153" s="104"/>
      <c r="D153" t="s">
        <v>417</v>
      </c>
    </row>
    <row r="154" spans="1:4" ht="14.25">
      <c r="A154" s="72" t="s">
        <v>418</v>
      </c>
      <c r="B154" s="75"/>
      <c r="C154" s="50"/>
    </row>
    <row r="155" spans="1:4" ht="15.75">
      <c r="A155" s="73" t="s">
        <v>419</v>
      </c>
      <c r="B155" s="73" t="s">
        <v>420</v>
      </c>
      <c r="C155" s="74"/>
    </row>
    <row r="156" spans="1:4" ht="15.75">
      <c r="A156" s="73" t="s">
        <v>421</v>
      </c>
      <c r="B156" s="73" t="s">
        <v>422</v>
      </c>
      <c r="C156" s="74"/>
    </row>
    <row r="157" spans="1:4" ht="15.75">
      <c r="A157" s="73" t="s">
        <v>423</v>
      </c>
      <c r="B157" s="73" t="s">
        <v>424</v>
      </c>
      <c r="C157" s="74"/>
    </row>
    <row r="158" spans="1:4" ht="15.75">
      <c r="A158" s="73" t="s">
        <v>425</v>
      </c>
      <c r="B158" s="73" t="s">
        <v>426</v>
      </c>
      <c r="C158" s="109" t="s">
        <v>221</v>
      </c>
      <c r="D158" t="s">
        <v>222</v>
      </c>
    </row>
    <row r="159" spans="1:4" ht="14.25">
      <c r="A159" s="72" t="s">
        <v>427</v>
      </c>
      <c r="B159" s="75"/>
      <c r="C159" s="50"/>
    </row>
    <row r="160" spans="1:4" ht="15.75">
      <c r="A160" s="73" t="s">
        <v>428</v>
      </c>
      <c r="B160" s="73" t="s">
        <v>429</v>
      </c>
      <c r="C160" s="74"/>
    </row>
    <row r="161" spans="1:3" ht="15.75">
      <c r="A161" s="73" t="s">
        <v>430</v>
      </c>
      <c r="B161" s="73" t="s">
        <v>431</v>
      </c>
      <c r="C161" s="74" t="s">
        <v>221</v>
      </c>
    </row>
    <row r="162" spans="1:3" ht="14.25">
      <c r="A162" s="72" t="s">
        <v>432</v>
      </c>
      <c r="B162" s="75"/>
      <c r="C162" s="50"/>
    </row>
    <row r="163" spans="1:3" ht="15.75">
      <c r="A163" s="73" t="s">
        <v>433</v>
      </c>
      <c r="B163" s="73" t="s">
        <v>434</v>
      </c>
      <c r="C163" s="74" t="s">
        <v>221</v>
      </c>
    </row>
    <row r="164" spans="1:3" ht="15.75">
      <c r="A164" s="73" t="s">
        <v>435</v>
      </c>
      <c r="B164" s="73" t="s">
        <v>436</v>
      </c>
      <c r="C164" s="74"/>
    </row>
    <row r="165" spans="1:3" ht="14.25">
      <c r="A165" s="72" t="s">
        <v>437</v>
      </c>
      <c r="B165" s="75"/>
      <c r="C165" s="50"/>
    </row>
    <row r="166" spans="1:3" ht="15.75">
      <c r="A166" s="73" t="s">
        <v>438</v>
      </c>
      <c r="B166" s="73" t="s">
        <v>439</v>
      </c>
      <c r="C166" s="74"/>
    </row>
    <row r="167" spans="1:3" ht="15.75">
      <c r="A167" s="73" t="s">
        <v>440</v>
      </c>
      <c r="B167" s="73" t="s">
        <v>441</v>
      </c>
      <c r="C167" s="74"/>
    </row>
    <row r="168" spans="1:3" ht="15.75">
      <c r="A168" s="73" t="s">
        <v>442</v>
      </c>
      <c r="B168" s="73" t="s">
        <v>443</v>
      </c>
      <c r="C168" s="74"/>
    </row>
    <row r="169" spans="1:3" ht="15.75">
      <c r="A169" s="73" t="s">
        <v>444</v>
      </c>
      <c r="B169" s="73" t="s">
        <v>445</v>
      </c>
      <c r="C169" s="74" t="s">
        <v>221</v>
      </c>
    </row>
    <row r="170" spans="1:3" ht="14.25">
      <c r="A170" s="72" t="s">
        <v>446</v>
      </c>
      <c r="B170" s="75"/>
      <c r="C170" s="50"/>
    </row>
    <row r="171" spans="1:3" ht="15.75">
      <c r="A171" s="73" t="s">
        <v>447</v>
      </c>
      <c r="B171" s="73" t="s">
        <v>448</v>
      </c>
      <c r="C171" s="74"/>
    </row>
    <row r="172" spans="1:3" ht="15.75">
      <c r="A172" s="73" t="s">
        <v>449</v>
      </c>
      <c r="B172" s="73" t="s">
        <v>450</v>
      </c>
      <c r="C172" s="74"/>
    </row>
    <row r="173" spans="1:3" ht="15.75">
      <c r="A173" s="73" t="s">
        <v>451</v>
      </c>
      <c r="B173" s="73" t="s">
        <v>452</v>
      </c>
      <c r="C173" s="74"/>
    </row>
    <row r="174" spans="1:3" ht="15.75">
      <c r="A174" s="73" t="s">
        <v>453</v>
      </c>
      <c r="B174" s="73" t="s">
        <v>454</v>
      </c>
      <c r="C174" s="74"/>
    </row>
    <row r="175" spans="1:3" ht="15.75">
      <c r="A175" s="73" t="s">
        <v>455</v>
      </c>
      <c r="B175" s="73" t="s">
        <v>456</v>
      </c>
      <c r="C175" s="74"/>
    </row>
    <row r="176" spans="1:3" ht="15.75">
      <c r="A176" s="73" t="s">
        <v>457</v>
      </c>
      <c r="B176" s="73" t="s">
        <v>458</v>
      </c>
      <c r="C176" s="74"/>
    </row>
    <row r="177" spans="1:3" ht="15.75">
      <c r="A177" s="73" t="s">
        <v>459</v>
      </c>
      <c r="B177" s="73" t="s">
        <v>460</v>
      </c>
      <c r="C177" s="74"/>
    </row>
    <row r="178" spans="1:3" ht="15.75">
      <c r="A178" s="73" t="s">
        <v>461</v>
      </c>
      <c r="B178" s="73" t="s">
        <v>462</v>
      </c>
      <c r="C178" s="74"/>
    </row>
    <row r="179" spans="1:3" ht="15.75">
      <c r="A179" s="73" t="s">
        <v>463</v>
      </c>
      <c r="B179" s="73" t="s">
        <v>464</v>
      </c>
      <c r="C179" s="74"/>
    </row>
    <row r="180" spans="1:3" ht="15.75">
      <c r="A180" s="73" t="s">
        <v>465</v>
      </c>
      <c r="B180" s="73" t="s">
        <v>466</v>
      </c>
      <c r="C180" s="74"/>
    </row>
    <row r="181" spans="1:3" ht="15.75">
      <c r="A181" s="73" t="s">
        <v>467</v>
      </c>
      <c r="B181" s="73" t="s">
        <v>468</v>
      </c>
      <c r="C181" s="74"/>
    </row>
    <row r="182" spans="1:3" ht="15.75">
      <c r="A182" s="73" t="s">
        <v>469</v>
      </c>
      <c r="B182" s="73" t="s">
        <v>470</v>
      </c>
      <c r="C182" s="74"/>
    </row>
    <row r="183" spans="1:3" ht="15.75">
      <c r="A183" s="73" t="s">
        <v>471</v>
      </c>
      <c r="B183" s="73" t="s">
        <v>472</v>
      </c>
      <c r="C183" s="74"/>
    </row>
    <row r="184" spans="1:3" ht="15.75">
      <c r="A184" s="73" t="s">
        <v>473</v>
      </c>
      <c r="B184" s="73" t="s">
        <v>474</v>
      </c>
      <c r="C184" s="74"/>
    </row>
    <row r="185" spans="1:3" ht="15.75">
      <c r="A185" s="73" t="s">
        <v>475</v>
      </c>
      <c r="B185" s="73" t="s">
        <v>476</v>
      </c>
      <c r="C185" s="74"/>
    </row>
    <row r="186" spans="1:3" ht="15.75">
      <c r="A186" s="73" t="s">
        <v>477</v>
      </c>
      <c r="B186" s="73" t="s">
        <v>478</v>
      </c>
      <c r="C186" s="74"/>
    </row>
    <row r="187" spans="1:3" ht="15.75">
      <c r="A187" s="73" t="s">
        <v>479</v>
      </c>
      <c r="B187" s="73" t="s">
        <v>480</v>
      </c>
      <c r="C187" s="74"/>
    </row>
    <row r="188" spans="1:3" ht="15.75">
      <c r="A188" s="73" t="s">
        <v>481</v>
      </c>
      <c r="B188" s="73" t="s">
        <v>482</v>
      </c>
      <c r="C188" s="74"/>
    </row>
    <row r="189" spans="1:3" ht="15.75">
      <c r="A189" s="73" t="s">
        <v>483</v>
      </c>
      <c r="B189" s="73" t="s">
        <v>484</v>
      </c>
      <c r="C189" s="74"/>
    </row>
    <row r="190" spans="1:3" ht="15.75">
      <c r="A190" s="73" t="s">
        <v>485</v>
      </c>
      <c r="B190" s="73" t="s">
        <v>486</v>
      </c>
      <c r="C190" s="74"/>
    </row>
    <row r="191" spans="1:3" ht="15.75">
      <c r="A191" s="73" t="s">
        <v>487</v>
      </c>
      <c r="B191" s="73" t="s">
        <v>488</v>
      </c>
      <c r="C191" s="74"/>
    </row>
    <row r="192" spans="1:3" ht="15.75">
      <c r="A192" s="73" t="s">
        <v>489</v>
      </c>
      <c r="B192" s="73" t="s">
        <v>490</v>
      </c>
      <c r="C192" s="74"/>
    </row>
    <row r="193" spans="1:4" ht="15.75">
      <c r="A193" s="73" t="s">
        <v>491</v>
      </c>
      <c r="B193" s="73" t="s">
        <v>492</v>
      </c>
      <c r="C193" s="74"/>
    </row>
    <row r="194" spans="1:4" ht="15.75">
      <c r="A194" s="73" t="s">
        <v>493</v>
      </c>
      <c r="B194" s="73" t="s">
        <v>494</v>
      </c>
      <c r="C194" s="74"/>
    </row>
    <row r="195" spans="1:4" ht="15.75">
      <c r="A195" s="73" t="s">
        <v>495</v>
      </c>
      <c r="B195" s="73" t="s">
        <v>496</v>
      </c>
      <c r="C195" s="74"/>
    </row>
    <row r="196" spans="1:4" ht="15.75">
      <c r="A196" s="73" t="s">
        <v>497</v>
      </c>
      <c r="B196" s="73" t="s">
        <v>498</v>
      </c>
      <c r="C196" s="74"/>
    </row>
    <row r="197" spans="1:4" ht="15.75">
      <c r="A197" s="73" t="s">
        <v>499</v>
      </c>
      <c r="B197" s="73" t="s">
        <v>500</v>
      </c>
      <c r="C197" s="74"/>
    </row>
    <row r="198" spans="1:4" ht="15.75">
      <c r="A198" s="73" t="s">
        <v>501</v>
      </c>
      <c r="B198" s="73" t="s">
        <v>502</v>
      </c>
      <c r="C198" s="74"/>
    </row>
    <row r="199" spans="1:4" ht="15.75">
      <c r="A199" s="73" t="s">
        <v>503</v>
      </c>
      <c r="B199" s="73" t="s">
        <v>504</v>
      </c>
      <c r="C199" s="74"/>
    </row>
    <row r="200" spans="1:4" ht="15.75">
      <c r="A200" s="73" t="s">
        <v>505</v>
      </c>
      <c r="B200" s="73" t="s">
        <v>506</v>
      </c>
      <c r="C200" s="74"/>
    </row>
    <row r="201" spans="1:4" ht="15.75">
      <c r="A201" s="73" t="s">
        <v>507</v>
      </c>
      <c r="B201" s="73" t="s">
        <v>508</v>
      </c>
      <c r="C201" s="74"/>
    </row>
    <row r="202" spans="1:4" ht="15.75">
      <c r="A202" s="73" t="s">
        <v>509</v>
      </c>
      <c r="B202" s="73" t="s">
        <v>510</v>
      </c>
      <c r="C202" s="74"/>
    </row>
    <row r="203" spans="1:4" ht="15.75">
      <c r="A203" s="73" t="s">
        <v>511</v>
      </c>
      <c r="B203" s="73" t="s">
        <v>512</v>
      </c>
      <c r="C203" s="74" t="s">
        <v>221</v>
      </c>
      <c r="D203" t="s">
        <v>222</v>
      </c>
    </row>
    <row r="204" spans="1:4" ht="14.25">
      <c r="A204" s="72" t="s">
        <v>513</v>
      </c>
      <c r="B204" s="75"/>
      <c r="C204" s="50"/>
    </row>
    <row r="205" spans="1:4" ht="15.75">
      <c r="A205" s="73" t="s">
        <v>514</v>
      </c>
      <c r="B205" s="73" t="s">
        <v>515</v>
      </c>
      <c r="C205" s="74"/>
    </row>
    <row r="206" spans="1:4" ht="15.75">
      <c r="A206" s="73" t="s">
        <v>516</v>
      </c>
      <c r="B206" s="73" t="s">
        <v>517</v>
      </c>
      <c r="C206" s="74" t="s">
        <v>221</v>
      </c>
    </row>
    <row r="207" spans="1:4" ht="14.25">
      <c r="A207" s="72" t="s">
        <v>518</v>
      </c>
      <c r="B207" s="75"/>
      <c r="C207" s="50"/>
    </row>
    <row r="208" spans="1:4" ht="15.75">
      <c r="A208" s="73" t="s">
        <v>519</v>
      </c>
      <c r="B208" s="73" t="s">
        <v>515</v>
      </c>
      <c r="C208" s="74" t="s">
        <v>221</v>
      </c>
    </row>
    <row r="209" spans="1:3" ht="15.75">
      <c r="A209" s="73" t="s">
        <v>520</v>
      </c>
      <c r="B209" s="73" t="s">
        <v>517</v>
      </c>
      <c r="C209" s="74"/>
    </row>
  </sheetData>
  <sheetProtection selectLockedCells="1" selectUnlockedCells="1"/>
  <autoFilter ref="A43:C209"/>
  <phoneticPr fontId="13"/>
  <conditionalFormatting sqref="A44:B209">
    <cfRule type="expression" dxfId="3" priority="1" stopIfTrue="1">
      <formula>#REF!="○"</formula>
    </cfRule>
  </conditionalFormatting>
  <conditionalFormatting sqref="A43">
    <cfRule type="expression" dxfId="2" priority="2" stopIfTrue="1">
      <formula>#REF!="○"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19:IV153"/>
  <sheetViews>
    <sheetView workbookViewId="0">
      <selection activeCell="B146" sqref="B146"/>
    </sheetView>
  </sheetViews>
  <sheetFormatPr defaultRowHeight="13.5"/>
  <cols>
    <col min="1" max="3" width="9" style="110"/>
    <col min="4" max="4" width="12.5" style="110" customWidth="1"/>
    <col min="5" max="11" width="9" style="110"/>
    <col min="12" max="12" width="11" style="110" customWidth="1"/>
    <col min="13" max="13" width="9.875" style="110" customWidth="1"/>
    <col min="14" max="16384" width="9" style="110"/>
  </cols>
  <sheetData>
    <row r="119" spans="14:256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4:256" ht="24" customHeight="1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4:256">
      <c r="N121" s="110" t="s">
        <v>521</v>
      </c>
      <c r="O121" s="110" t="s">
        <v>522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4:256">
      <c r="N122" s="110" t="s">
        <v>523</v>
      </c>
      <c r="O122" s="110" t="s">
        <v>524</v>
      </c>
    </row>
    <row r="124" spans="14:256"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4:256" ht="24" customHeight="1"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4:256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9" spans="1:256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>
      <c r="C134" s="110" t="s">
        <v>525</v>
      </c>
    </row>
    <row r="135" spans="1:256">
      <c r="A135"/>
      <c r="B135"/>
      <c r="C135"/>
      <c r="D135" s="110" t="s">
        <v>526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256" ht="13.5" customHeight="1">
      <c r="A136"/>
      <c r="B136"/>
      <c r="C136"/>
      <c r="D136" s="111" t="s">
        <v>527</v>
      </c>
      <c r="E136" s="111" t="s">
        <v>528</v>
      </c>
      <c r="F136" s="111" t="s">
        <v>529</v>
      </c>
      <c r="G136" s="111" t="s">
        <v>530</v>
      </c>
      <c r="H136" s="111" t="s">
        <v>531</v>
      </c>
      <c r="I136" s="111" t="s">
        <v>532</v>
      </c>
      <c r="J136" s="111" t="s">
        <v>533</v>
      </c>
      <c r="K136" s="111" t="s">
        <v>534</v>
      </c>
      <c r="L136" s="111" t="s">
        <v>535</v>
      </c>
      <c r="M136" s="202" t="s">
        <v>536</v>
      </c>
      <c r="N136" s="202"/>
      <c r="O136" s="202" t="s">
        <v>537</v>
      </c>
      <c r="P136" s="202"/>
      <c r="Q136"/>
    </row>
    <row r="137" spans="1:256">
      <c r="A137"/>
      <c r="B137"/>
      <c r="C137"/>
      <c r="D137" s="112" t="s">
        <v>538</v>
      </c>
      <c r="E137" s="113" t="s">
        <v>539</v>
      </c>
      <c r="F137" s="112" t="s">
        <v>539</v>
      </c>
      <c r="G137" s="112" t="s">
        <v>539</v>
      </c>
      <c r="H137" s="112" t="s">
        <v>539</v>
      </c>
      <c r="I137" s="112" t="s">
        <v>539</v>
      </c>
      <c r="J137" s="112" t="s">
        <v>540</v>
      </c>
      <c r="K137" s="114" t="s">
        <v>541</v>
      </c>
      <c r="L137" s="114" t="s">
        <v>542</v>
      </c>
      <c r="M137" s="203"/>
      <c r="N137" s="203"/>
      <c r="O137" s="203"/>
      <c r="P137" s="203"/>
      <c r="Q137"/>
    </row>
    <row r="138" spans="1:256">
      <c r="A138" s="115"/>
      <c r="E138" s="44"/>
      <c r="F138" s="34"/>
      <c r="G138" s="34"/>
      <c r="H138" s="34"/>
      <c r="I138" s="34"/>
      <c r="J138" s="34"/>
      <c r="K138" s="34"/>
      <c r="L138" s="34"/>
    </row>
    <row r="140" spans="1:256">
      <c r="A140"/>
      <c r="B140"/>
      <c r="C140"/>
      <c r="D140" s="110" t="s">
        <v>543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256" ht="13.5" customHeight="1">
      <c r="A141"/>
      <c r="B141"/>
      <c r="C141"/>
      <c r="D141" s="111" t="s">
        <v>527</v>
      </c>
      <c r="E141" s="111" t="s">
        <v>528</v>
      </c>
      <c r="F141" s="111" t="s">
        <v>529</v>
      </c>
      <c r="G141" s="111" t="s">
        <v>530</v>
      </c>
      <c r="H141" s="111" t="s">
        <v>531</v>
      </c>
      <c r="I141" s="111" t="s">
        <v>532</v>
      </c>
      <c r="J141" s="111" t="s">
        <v>533</v>
      </c>
      <c r="K141" s="111" t="s">
        <v>534</v>
      </c>
      <c r="L141" s="111" t="s">
        <v>535</v>
      </c>
      <c r="M141" s="202" t="s">
        <v>536</v>
      </c>
      <c r="N141" s="202"/>
      <c r="O141" s="202" t="s">
        <v>537</v>
      </c>
      <c r="P141" s="202"/>
      <c r="Q141"/>
    </row>
    <row r="142" spans="1:256">
      <c r="A142"/>
      <c r="B142"/>
      <c r="C142"/>
      <c r="D142" s="112" t="s">
        <v>544</v>
      </c>
      <c r="E142" s="113" t="s">
        <v>545</v>
      </c>
      <c r="F142" s="112" t="s">
        <v>546</v>
      </c>
      <c r="G142" s="112" t="s">
        <v>539</v>
      </c>
      <c r="H142" s="112" t="s">
        <v>547</v>
      </c>
      <c r="I142" s="112" t="s">
        <v>548</v>
      </c>
      <c r="J142" s="114" t="s">
        <v>549</v>
      </c>
      <c r="K142" s="114" t="s">
        <v>550</v>
      </c>
      <c r="L142" s="114" t="s">
        <v>551</v>
      </c>
      <c r="M142" s="203"/>
      <c r="N142" s="203"/>
      <c r="O142" s="203"/>
      <c r="P142" s="203"/>
      <c r="Q142"/>
    </row>
    <row r="143" spans="1:256">
      <c r="A143" s="115"/>
      <c r="E143" s="44"/>
      <c r="F143" s="34"/>
      <c r="G143" s="34"/>
      <c r="H143" s="34"/>
      <c r="I143" s="34"/>
      <c r="J143" s="34"/>
      <c r="K143" s="34"/>
      <c r="L143" s="34"/>
    </row>
    <row r="145" spans="1:17">
      <c r="A145"/>
      <c r="B145"/>
      <c r="C145"/>
      <c r="D145" s="110" t="s">
        <v>552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ht="13.5" customHeight="1">
      <c r="A146"/>
      <c r="B146"/>
      <c r="C146"/>
      <c r="D146" s="111" t="s">
        <v>527</v>
      </c>
      <c r="E146" s="111" t="s">
        <v>528</v>
      </c>
      <c r="F146" s="111" t="s">
        <v>529</v>
      </c>
      <c r="G146" s="111" t="s">
        <v>530</v>
      </c>
      <c r="H146" s="111" t="s">
        <v>531</v>
      </c>
      <c r="I146" s="111" t="s">
        <v>532</v>
      </c>
      <c r="J146" s="111" t="s">
        <v>533</v>
      </c>
      <c r="K146" s="111" t="s">
        <v>534</v>
      </c>
      <c r="L146" s="111" t="s">
        <v>535</v>
      </c>
      <c r="M146" s="202" t="s">
        <v>536</v>
      </c>
      <c r="N146" s="202"/>
      <c r="O146" s="202" t="s">
        <v>537</v>
      </c>
      <c r="P146" s="202"/>
      <c r="Q146"/>
    </row>
    <row r="147" spans="1:17">
      <c r="A147"/>
      <c r="B147"/>
      <c r="C147"/>
      <c r="D147" s="112" t="s">
        <v>553</v>
      </c>
      <c r="E147" s="113" t="s">
        <v>554</v>
      </c>
      <c r="F147" s="114" t="s">
        <v>555</v>
      </c>
      <c r="G147" s="114" t="s">
        <v>556</v>
      </c>
      <c r="H147" s="114" t="s">
        <v>557</v>
      </c>
      <c r="I147" s="112" t="s">
        <v>558</v>
      </c>
      <c r="J147" s="112" t="s">
        <v>539</v>
      </c>
      <c r="K147" s="114" t="s">
        <v>559</v>
      </c>
      <c r="L147" s="114" t="s">
        <v>560</v>
      </c>
      <c r="M147" s="203" t="s">
        <v>561</v>
      </c>
      <c r="N147" s="203"/>
      <c r="O147" s="203" t="s">
        <v>561</v>
      </c>
      <c r="P147" s="203"/>
      <c r="Q147"/>
    </row>
    <row r="148" spans="1:17">
      <c r="A148" s="115"/>
      <c r="E148" s="44">
        <v>0</v>
      </c>
      <c r="F148" s="34">
        <v>1</v>
      </c>
      <c r="G148" s="34">
        <v>1</v>
      </c>
      <c r="H148" s="34">
        <v>1</v>
      </c>
      <c r="I148" s="34">
        <v>0</v>
      </c>
      <c r="J148" s="34">
        <v>0</v>
      </c>
      <c r="K148" s="34">
        <v>0</v>
      </c>
      <c r="L148" s="34">
        <v>0</v>
      </c>
    </row>
    <row r="150" spans="1:17">
      <c r="A150"/>
      <c r="B150"/>
      <c r="C150"/>
      <c r="D150" s="110" t="s">
        <v>562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ht="13.5" customHeight="1">
      <c r="A151"/>
      <c r="B151"/>
      <c r="C151"/>
      <c r="D151" s="111" t="s">
        <v>527</v>
      </c>
      <c r="E151" s="111" t="s">
        <v>528</v>
      </c>
      <c r="F151" s="111" t="s">
        <v>529</v>
      </c>
      <c r="G151" s="111" t="s">
        <v>530</v>
      </c>
      <c r="H151" s="111" t="s">
        <v>531</v>
      </c>
      <c r="I151" s="111" t="s">
        <v>532</v>
      </c>
      <c r="J151" s="111" t="s">
        <v>533</v>
      </c>
      <c r="K151" s="111" t="s">
        <v>534</v>
      </c>
      <c r="L151" s="111" t="s">
        <v>535</v>
      </c>
      <c r="M151" s="202" t="s">
        <v>536</v>
      </c>
      <c r="N151" s="202"/>
      <c r="O151" s="202" t="s">
        <v>537</v>
      </c>
      <c r="P151" s="202"/>
      <c r="Q151"/>
    </row>
    <row r="152" spans="1:17">
      <c r="A152"/>
      <c r="B152"/>
      <c r="C152"/>
      <c r="D152" s="112" t="s">
        <v>563</v>
      </c>
      <c r="E152" s="113" t="s">
        <v>564</v>
      </c>
      <c r="F152" s="114" t="s">
        <v>565</v>
      </c>
      <c r="G152" s="113" t="s">
        <v>566</v>
      </c>
      <c r="H152" s="113" t="s">
        <v>567</v>
      </c>
      <c r="I152" s="113" t="s">
        <v>568</v>
      </c>
      <c r="J152" s="113" t="s">
        <v>569</v>
      </c>
      <c r="K152" s="113" t="s">
        <v>570</v>
      </c>
      <c r="L152" s="113" t="s">
        <v>571</v>
      </c>
      <c r="M152" s="203"/>
      <c r="N152" s="203"/>
      <c r="O152" s="203"/>
      <c r="P152" s="203"/>
      <c r="Q152"/>
    </row>
    <row r="153" spans="1:17">
      <c r="A153" s="115"/>
      <c r="E153" s="44">
        <v>0</v>
      </c>
      <c r="F153" s="34">
        <v>1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</row>
  </sheetData>
  <sheetProtection selectLockedCells="1" selectUnlockedCells="1"/>
  <mergeCells count="16">
    <mergeCell ref="M136:N136"/>
    <mergeCell ref="O136:P136"/>
    <mergeCell ref="M137:N137"/>
    <mergeCell ref="O137:P137"/>
    <mergeCell ref="M141:N141"/>
    <mergeCell ref="O141:P141"/>
    <mergeCell ref="M151:N151"/>
    <mergeCell ref="O151:P151"/>
    <mergeCell ref="M152:N152"/>
    <mergeCell ref="O152:P152"/>
    <mergeCell ref="M142:N142"/>
    <mergeCell ref="O142:P142"/>
    <mergeCell ref="M146:N146"/>
    <mergeCell ref="O146:P146"/>
    <mergeCell ref="M147:N147"/>
    <mergeCell ref="O147:P147"/>
  </mergeCells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6"/>
  <sheetViews>
    <sheetView workbookViewId="0">
      <selection activeCell="H33" sqref="H33"/>
    </sheetView>
  </sheetViews>
  <sheetFormatPr defaultRowHeight="13.5"/>
  <cols>
    <col min="2" max="2" width="11" customWidth="1"/>
    <col min="3" max="3" width="13.625" customWidth="1"/>
    <col min="4" max="4" width="32.75" customWidth="1"/>
    <col min="5" max="5" width="8" customWidth="1"/>
    <col min="6" max="6" width="6.625" customWidth="1"/>
    <col min="7" max="7" width="16" customWidth="1"/>
    <col min="8" max="9" width="32.75" customWidth="1"/>
    <col min="11" max="11" width="8" customWidth="1"/>
    <col min="12" max="27" width="5.5" customWidth="1"/>
  </cols>
  <sheetData>
    <row r="1" spans="1:27">
      <c r="A1" t="s">
        <v>572</v>
      </c>
    </row>
    <row r="5" spans="1:27">
      <c r="B5" s="5"/>
      <c r="C5" s="5"/>
      <c r="D5" s="116" t="s">
        <v>573</v>
      </c>
      <c r="E5" s="117" t="s">
        <v>574</v>
      </c>
      <c r="F5" s="117" t="s">
        <v>575</v>
      </c>
      <c r="G5" s="5"/>
      <c r="H5" s="117" t="s">
        <v>576</v>
      </c>
      <c r="I5" s="117" t="s">
        <v>577</v>
      </c>
    </row>
    <row r="6" spans="1:27" ht="13.5" customHeight="1">
      <c r="B6" s="205" t="s">
        <v>578</v>
      </c>
      <c r="C6" s="118"/>
      <c r="D6" s="119" t="s">
        <v>578</v>
      </c>
      <c r="E6" s="119">
        <v>0</v>
      </c>
      <c r="F6" s="119">
        <v>4</v>
      </c>
      <c r="G6" s="120" t="s">
        <v>579</v>
      </c>
      <c r="H6" s="119" t="s">
        <v>580</v>
      </c>
      <c r="I6" s="119"/>
    </row>
    <row r="7" spans="1:27" ht="27">
      <c r="B7" s="205"/>
      <c r="C7" s="118"/>
      <c r="D7" s="120" t="s">
        <v>581</v>
      </c>
      <c r="E7" s="119">
        <f t="shared" ref="E7:E19" si="0">E6+F6</f>
        <v>4</v>
      </c>
      <c r="F7" s="119">
        <v>4</v>
      </c>
      <c r="G7" s="114"/>
      <c r="H7" s="119" t="s">
        <v>582</v>
      </c>
      <c r="I7" s="119"/>
      <c r="K7" t="s">
        <v>583</v>
      </c>
    </row>
    <row r="8" spans="1:27" ht="13.5" customHeight="1">
      <c r="B8" s="205" t="s">
        <v>584</v>
      </c>
      <c r="C8" s="118"/>
      <c r="D8" s="121" t="s">
        <v>585</v>
      </c>
      <c r="E8" s="121">
        <f t="shared" si="0"/>
        <v>8</v>
      </c>
      <c r="F8" s="121">
        <v>4</v>
      </c>
      <c r="G8" s="118" t="s">
        <v>586</v>
      </c>
      <c r="H8" s="121" t="s">
        <v>587</v>
      </c>
      <c r="I8" s="121" t="s">
        <v>588</v>
      </c>
      <c r="K8" s="122"/>
      <c r="L8" s="123">
        <v>0</v>
      </c>
      <c r="M8" s="123">
        <v>1</v>
      </c>
      <c r="N8" s="123">
        <v>2</v>
      </c>
      <c r="O8" s="123">
        <v>3</v>
      </c>
      <c r="P8" s="123">
        <v>4</v>
      </c>
      <c r="Q8" s="123">
        <v>5</v>
      </c>
      <c r="R8" s="123">
        <v>6</v>
      </c>
      <c r="S8" s="123">
        <v>7</v>
      </c>
      <c r="T8" s="123">
        <v>8</v>
      </c>
      <c r="U8" s="123">
        <v>9</v>
      </c>
      <c r="V8" s="123" t="s">
        <v>589</v>
      </c>
      <c r="W8" s="123" t="s">
        <v>590</v>
      </c>
      <c r="X8" s="123" t="s">
        <v>591</v>
      </c>
      <c r="Y8" s="123" t="s">
        <v>592</v>
      </c>
      <c r="Z8" s="123" t="s">
        <v>593</v>
      </c>
      <c r="AA8" s="123" t="s">
        <v>594</v>
      </c>
    </row>
    <row r="9" spans="1:27" ht="13.5" customHeight="1">
      <c r="B9" s="205"/>
      <c r="C9" s="205" t="s">
        <v>595</v>
      </c>
      <c r="D9" s="121" t="s">
        <v>596</v>
      </c>
      <c r="E9" s="121">
        <f t="shared" si="0"/>
        <v>12</v>
      </c>
      <c r="F9" s="121">
        <v>4</v>
      </c>
      <c r="G9" s="118" t="s">
        <v>597</v>
      </c>
      <c r="H9" s="121" t="s">
        <v>598</v>
      </c>
      <c r="I9" s="121" t="s">
        <v>599</v>
      </c>
      <c r="K9" s="124">
        <v>0</v>
      </c>
      <c r="L9" s="125">
        <v>52</v>
      </c>
      <c r="M9" s="126">
        <v>49</v>
      </c>
      <c r="N9" s="126">
        <v>46</v>
      </c>
      <c r="O9" s="127">
        <v>46</v>
      </c>
      <c r="P9" s="125" t="s">
        <v>600</v>
      </c>
      <c r="Q9" s="126" t="s">
        <v>600</v>
      </c>
      <c r="R9" s="126" t="s">
        <v>600</v>
      </c>
      <c r="S9" s="127" t="s">
        <v>600</v>
      </c>
      <c r="T9" s="125">
        <v>57</v>
      </c>
      <c r="U9" s="126">
        <v>41</v>
      </c>
      <c r="V9" s="126">
        <v>56</v>
      </c>
      <c r="W9" s="127">
        <v>45</v>
      </c>
      <c r="X9" s="125">
        <v>66</v>
      </c>
      <c r="Y9" s="126" t="s">
        <v>601</v>
      </c>
      <c r="Z9" s="126">
        <v>74</v>
      </c>
      <c r="AA9" s="127">
        <v>20</v>
      </c>
    </row>
    <row r="10" spans="1:27" ht="13.5" customHeight="1">
      <c r="B10" s="205"/>
      <c r="C10" s="205"/>
      <c r="D10" s="121" t="s">
        <v>602</v>
      </c>
      <c r="E10" s="121">
        <f t="shared" si="0"/>
        <v>16</v>
      </c>
      <c r="F10" s="121">
        <v>4</v>
      </c>
      <c r="G10" s="118" t="s">
        <v>603</v>
      </c>
      <c r="H10" s="121" t="s">
        <v>604</v>
      </c>
      <c r="I10" s="128"/>
      <c r="K10" s="124" t="s">
        <v>605</v>
      </c>
      <c r="L10" s="129" t="s">
        <v>606</v>
      </c>
      <c r="M10" s="130" t="s">
        <v>607</v>
      </c>
      <c r="N10" s="130" t="s">
        <v>608</v>
      </c>
      <c r="O10" s="131" t="s">
        <v>608</v>
      </c>
      <c r="P10" s="208" t="s">
        <v>609</v>
      </c>
      <c r="Q10" s="208"/>
      <c r="R10" s="208"/>
      <c r="S10" s="208"/>
      <c r="T10" s="132" t="s">
        <v>610</v>
      </c>
      <c r="U10" s="133" t="s">
        <v>611</v>
      </c>
      <c r="V10" s="133" t="s">
        <v>612</v>
      </c>
      <c r="W10" s="134" t="s">
        <v>613</v>
      </c>
      <c r="X10" s="132" t="s">
        <v>614</v>
      </c>
      <c r="Y10" s="133" t="s">
        <v>615</v>
      </c>
      <c r="Z10" s="133" t="s">
        <v>616</v>
      </c>
      <c r="AA10" s="134"/>
    </row>
    <row r="11" spans="1:27" ht="13.5" customHeight="1">
      <c r="B11" s="205"/>
      <c r="C11" s="205"/>
      <c r="D11" s="121" t="s">
        <v>617</v>
      </c>
      <c r="E11" s="121">
        <f t="shared" si="0"/>
        <v>20</v>
      </c>
      <c r="F11" s="121">
        <v>2</v>
      </c>
      <c r="G11" s="205" t="s">
        <v>618</v>
      </c>
      <c r="H11" s="121" t="s">
        <v>619</v>
      </c>
      <c r="I11" s="128"/>
      <c r="K11" s="124">
        <v>1</v>
      </c>
      <c r="L11" s="125">
        <v>10</v>
      </c>
      <c r="M11" s="126">
        <v>0</v>
      </c>
      <c r="N11" s="126">
        <v>0</v>
      </c>
      <c r="O11" s="127">
        <v>0</v>
      </c>
      <c r="P11" s="125">
        <v>1</v>
      </c>
      <c r="Q11" s="127">
        <v>0</v>
      </c>
      <c r="R11" s="125">
        <v>2</v>
      </c>
      <c r="S11" s="127">
        <v>0</v>
      </c>
      <c r="T11" s="125">
        <v>44</v>
      </c>
      <c r="U11" s="126" t="s">
        <v>620</v>
      </c>
      <c r="V11" s="126">
        <v>0</v>
      </c>
      <c r="W11" s="127">
        <v>0</v>
      </c>
      <c r="X11" s="125">
        <v>10</v>
      </c>
      <c r="Y11" s="126" t="s">
        <v>621</v>
      </c>
      <c r="Z11" s="126">
        <v>2</v>
      </c>
      <c r="AA11" s="127">
        <v>0</v>
      </c>
    </row>
    <row r="12" spans="1:27" ht="13.5" customHeight="1">
      <c r="B12" s="205"/>
      <c r="C12" s="205"/>
      <c r="D12" s="204" t="s">
        <v>622</v>
      </c>
      <c r="E12" s="204">
        <f t="shared" si="0"/>
        <v>22</v>
      </c>
      <c r="F12" s="204">
        <v>2</v>
      </c>
      <c r="G12" s="205"/>
      <c r="H12" s="121" t="s">
        <v>623</v>
      </c>
      <c r="I12" s="128"/>
      <c r="K12" s="124" t="s">
        <v>605</v>
      </c>
      <c r="L12" s="206">
        <v>16</v>
      </c>
      <c r="M12" s="206"/>
      <c r="N12" s="206"/>
      <c r="O12" s="206"/>
      <c r="P12" s="206">
        <v>1</v>
      </c>
      <c r="Q12" s="206"/>
      <c r="R12" s="206">
        <v>2</v>
      </c>
      <c r="S12" s="206"/>
      <c r="T12" s="206">
        <v>44100</v>
      </c>
      <c r="U12" s="206"/>
      <c r="V12" s="206"/>
      <c r="W12" s="206"/>
      <c r="X12" s="206">
        <v>176400</v>
      </c>
      <c r="Y12" s="206"/>
      <c r="Z12" s="206"/>
      <c r="AA12" s="206"/>
    </row>
    <row r="13" spans="1:27">
      <c r="B13" s="205"/>
      <c r="C13" s="205"/>
      <c r="D13" s="204"/>
      <c r="E13" s="204">
        <f t="shared" si="0"/>
        <v>24</v>
      </c>
      <c r="F13" s="204"/>
      <c r="G13" s="205"/>
      <c r="H13" s="121" t="s">
        <v>624</v>
      </c>
      <c r="I13" s="128"/>
      <c r="K13" s="124">
        <v>2</v>
      </c>
      <c r="L13" s="125">
        <v>4</v>
      </c>
      <c r="M13" s="127">
        <v>0</v>
      </c>
      <c r="N13" s="125">
        <v>10</v>
      </c>
      <c r="O13" s="127">
        <v>0</v>
      </c>
      <c r="P13" s="125">
        <v>64</v>
      </c>
      <c r="Q13" s="126">
        <v>61</v>
      </c>
      <c r="R13" s="126">
        <v>74</v>
      </c>
      <c r="S13" s="127">
        <v>61</v>
      </c>
      <c r="T13" s="125" t="s">
        <v>600</v>
      </c>
      <c r="U13" s="126" t="s">
        <v>600</v>
      </c>
      <c r="V13" s="126" t="s">
        <v>600</v>
      </c>
      <c r="W13" s="127" t="s">
        <v>600</v>
      </c>
      <c r="X13" s="125" t="s">
        <v>600</v>
      </c>
      <c r="Y13" s="126" t="s">
        <v>600</v>
      </c>
      <c r="Z13" s="126" t="s">
        <v>600</v>
      </c>
      <c r="AA13" s="127" t="s">
        <v>600</v>
      </c>
    </row>
    <row r="14" spans="1:27" ht="14.25" customHeight="1">
      <c r="B14" s="205"/>
      <c r="C14" s="205"/>
      <c r="D14" s="121" t="s">
        <v>625</v>
      </c>
      <c r="E14" s="121">
        <f t="shared" si="0"/>
        <v>24</v>
      </c>
      <c r="F14" s="121">
        <v>4</v>
      </c>
      <c r="G14" s="205"/>
      <c r="H14" s="121" t="s">
        <v>626</v>
      </c>
      <c r="I14" s="128"/>
      <c r="K14" s="124" t="s">
        <v>605</v>
      </c>
      <c r="L14" s="206">
        <v>4</v>
      </c>
      <c r="M14" s="206"/>
      <c r="N14" s="206">
        <v>16</v>
      </c>
      <c r="O14" s="206"/>
      <c r="P14" s="135" t="s">
        <v>627</v>
      </c>
      <c r="Q14" s="136" t="s">
        <v>628</v>
      </c>
      <c r="R14" s="136" t="s">
        <v>616</v>
      </c>
      <c r="S14" s="137" t="s">
        <v>628</v>
      </c>
      <c r="T14" s="207" t="s">
        <v>629</v>
      </c>
      <c r="U14" s="207"/>
      <c r="V14" s="207"/>
      <c r="W14" s="207"/>
      <c r="X14" s="207" t="s">
        <v>630</v>
      </c>
      <c r="Y14" s="207"/>
      <c r="Z14" s="207"/>
      <c r="AA14" s="207"/>
    </row>
    <row r="15" spans="1:27" ht="13.5" customHeight="1">
      <c r="B15" s="205"/>
      <c r="C15" s="205"/>
      <c r="D15" s="204" t="s">
        <v>631</v>
      </c>
      <c r="E15" s="204">
        <f t="shared" si="0"/>
        <v>28</v>
      </c>
      <c r="F15" s="204">
        <v>4</v>
      </c>
      <c r="G15" s="205"/>
      <c r="H15" s="138" t="s">
        <v>632</v>
      </c>
      <c r="I15" s="139"/>
    </row>
    <row r="16" spans="1:27">
      <c r="B16" s="205"/>
      <c r="C16" s="205"/>
      <c r="D16" s="204"/>
      <c r="E16" s="204">
        <f t="shared" si="0"/>
        <v>32</v>
      </c>
      <c r="F16" s="204"/>
      <c r="G16" s="205"/>
      <c r="H16" s="140" t="s">
        <v>633</v>
      </c>
      <c r="I16" s="141"/>
    </row>
    <row r="17" spans="2:9" ht="13.5" customHeight="1">
      <c r="B17" s="205"/>
      <c r="C17" s="205"/>
      <c r="D17" s="204" t="s">
        <v>634</v>
      </c>
      <c r="E17" s="204">
        <f t="shared" si="0"/>
        <v>32</v>
      </c>
      <c r="F17" s="204">
        <v>2</v>
      </c>
      <c r="G17" s="205"/>
      <c r="H17" s="138" t="s">
        <v>635</v>
      </c>
      <c r="I17" s="139"/>
    </row>
    <row r="18" spans="2:9">
      <c r="B18" s="205"/>
      <c r="C18" s="205"/>
      <c r="D18" s="204"/>
      <c r="E18" s="204">
        <f t="shared" si="0"/>
        <v>34</v>
      </c>
      <c r="F18" s="204"/>
      <c r="G18" s="205"/>
      <c r="H18" s="140" t="s">
        <v>636</v>
      </c>
      <c r="I18" s="141"/>
    </row>
    <row r="19" spans="2:9" ht="13.5" customHeight="1">
      <c r="B19" s="205"/>
      <c r="C19" s="205"/>
      <c r="D19" s="204" t="s">
        <v>637</v>
      </c>
      <c r="E19" s="204">
        <f t="shared" si="0"/>
        <v>34</v>
      </c>
      <c r="F19" s="204">
        <v>2</v>
      </c>
      <c r="G19" s="205"/>
      <c r="H19" s="138" t="s">
        <v>638</v>
      </c>
      <c r="I19" s="139"/>
    </row>
    <row r="20" spans="2:9">
      <c r="B20" s="205"/>
      <c r="C20" s="205"/>
      <c r="D20" s="204"/>
      <c r="E20" s="204"/>
      <c r="F20" s="204"/>
      <c r="G20" s="205"/>
      <c r="H20" s="142"/>
      <c r="I20" s="142"/>
    </row>
    <row r="21" spans="2:9">
      <c r="B21" s="205"/>
      <c r="C21" s="205"/>
      <c r="D21" s="204"/>
      <c r="E21" s="204"/>
      <c r="F21" s="204"/>
      <c r="G21" s="205"/>
      <c r="H21" s="141"/>
      <c r="I21" s="141"/>
    </row>
    <row r="22" spans="2:9">
      <c r="B22" s="205"/>
      <c r="C22" s="205"/>
      <c r="D22" s="143" t="s">
        <v>639</v>
      </c>
      <c r="E22" s="143"/>
      <c r="F22" s="143">
        <v>2</v>
      </c>
      <c r="G22" s="205"/>
      <c r="H22" s="143" t="s">
        <v>640</v>
      </c>
      <c r="I22" s="143"/>
    </row>
    <row r="23" spans="2:9">
      <c r="B23" s="205"/>
      <c r="C23" s="205"/>
      <c r="D23" s="143" t="s">
        <v>641</v>
      </c>
      <c r="E23" s="143"/>
      <c r="F23" s="143" t="s">
        <v>642</v>
      </c>
      <c r="G23" s="205"/>
      <c r="H23" s="143" t="s">
        <v>640</v>
      </c>
      <c r="I23" s="143"/>
    </row>
    <row r="24" spans="2:9" ht="13.5" customHeight="1">
      <c r="B24" s="205"/>
      <c r="C24" s="205" t="s">
        <v>595</v>
      </c>
      <c r="D24" s="144" t="s">
        <v>643</v>
      </c>
      <c r="E24" s="145">
        <f>E19+F19</f>
        <v>36</v>
      </c>
      <c r="F24" s="145">
        <v>4</v>
      </c>
      <c r="G24" s="146" t="s">
        <v>644</v>
      </c>
      <c r="H24" s="145" t="s">
        <v>645</v>
      </c>
      <c r="I24" s="145"/>
    </row>
    <row r="25" spans="2:9">
      <c r="B25" s="205"/>
      <c r="C25" s="205"/>
      <c r="D25" s="145" t="s">
        <v>646</v>
      </c>
      <c r="E25" s="145">
        <f t="shared" ref="E25:E26" si="1">E24+F24</f>
        <v>40</v>
      </c>
      <c r="F25" s="145">
        <v>4</v>
      </c>
      <c r="G25" s="146" t="s">
        <v>647</v>
      </c>
      <c r="H25" s="145" t="s">
        <v>648</v>
      </c>
      <c r="I25" s="145"/>
    </row>
    <row r="26" spans="2:9">
      <c r="B26" s="205"/>
      <c r="C26" s="205"/>
      <c r="D26" s="145" t="s">
        <v>649</v>
      </c>
      <c r="E26" s="145">
        <f t="shared" si="1"/>
        <v>44</v>
      </c>
      <c r="F26" s="145" t="s">
        <v>642</v>
      </c>
      <c r="G26" s="146" t="s">
        <v>650</v>
      </c>
      <c r="H26" s="147"/>
      <c r="I26" s="147"/>
    </row>
  </sheetData>
  <sheetProtection selectLockedCells="1" selectUnlockedCells="1"/>
  <mergeCells count="27">
    <mergeCell ref="B6:B7"/>
    <mergeCell ref="B8:B26"/>
    <mergeCell ref="C9:C23"/>
    <mergeCell ref="P10:S10"/>
    <mergeCell ref="G11:G23"/>
    <mergeCell ref="D12:D13"/>
    <mergeCell ref="E12:E13"/>
    <mergeCell ref="F12:F13"/>
    <mergeCell ref="L12:O12"/>
    <mergeCell ref="P12:Q12"/>
    <mergeCell ref="R12:S12"/>
    <mergeCell ref="T12:W12"/>
    <mergeCell ref="X12:AA12"/>
    <mergeCell ref="L14:M14"/>
    <mergeCell ref="N14:O14"/>
    <mergeCell ref="T14:W14"/>
    <mergeCell ref="X14:AA14"/>
    <mergeCell ref="D19:D21"/>
    <mergeCell ref="E19:E21"/>
    <mergeCell ref="F19:F21"/>
    <mergeCell ref="C24:C26"/>
    <mergeCell ref="D15:D16"/>
    <mergeCell ref="E15:E16"/>
    <mergeCell ref="F15:F16"/>
    <mergeCell ref="D17:D18"/>
    <mergeCell ref="E17:E18"/>
    <mergeCell ref="F17:F18"/>
  </mergeCells>
  <phoneticPr fontId="13"/>
  <hyperlinks>
    <hyperlink ref="D24" location="tag" display="data チャンク 参照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J104" sqref="J104"/>
    </sheetView>
  </sheetViews>
  <sheetFormatPr defaultRowHeight="13.5"/>
  <cols>
    <col min="16" max="16" width="11" customWidth="1"/>
    <col min="17" max="19" width="9.25" customWidth="1"/>
    <col min="20" max="20" width="9.875" customWidth="1"/>
  </cols>
  <sheetData>
    <row r="1" spans="1:16">
      <c r="A1" t="s">
        <v>651</v>
      </c>
    </row>
    <row r="8" spans="1:16">
      <c r="M8" t="s">
        <v>652</v>
      </c>
      <c r="N8" t="s">
        <v>653</v>
      </c>
    </row>
    <row r="10" spans="1:16">
      <c r="M10" t="s">
        <v>654</v>
      </c>
      <c r="N10" t="s">
        <v>655</v>
      </c>
    </row>
    <row r="12" spans="1:16">
      <c r="N12" s="148"/>
      <c r="O12" s="149" t="s">
        <v>656</v>
      </c>
      <c r="P12" s="150"/>
    </row>
    <row r="13" spans="1:16">
      <c r="N13" s="98" t="s">
        <v>657</v>
      </c>
      <c r="O13" s="151">
        <f>CPU!$E$4</f>
        <v>40</v>
      </c>
      <c r="P13" s="152">
        <f>O13*1000000</f>
        <v>40000000</v>
      </c>
    </row>
    <row r="15" spans="1:16">
      <c r="N15" t="s">
        <v>658</v>
      </c>
    </row>
    <row r="16" spans="1:16">
      <c r="N16" s="153" t="s">
        <v>659</v>
      </c>
      <c r="O16" s="154"/>
      <c r="P16" s="155">
        <v>1</v>
      </c>
    </row>
    <row r="17" spans="14:20">
      <c r="N17" s="156" t="s">
        <v>660</v>
      </c>
      <c r="O17" s="154"/>
      <c r="P17" s="157">
        <f>P13/P16</f>
        <v>40000000</v>
      </c>
    </row>
    <row r="19" spans="14:20">
      <c r="N19" s="148" t="s">
        <v>661</v>
      </c>
      <c r="O19" s="149"/>
      <c r="P19" s="158">
        <v>16</v>
      </c>
      <c r="Q19" s="149">
        <v>14</v>
      </c>
      <c r="R19" s="158">
        <v>12</v>
      </c>
      <c r="S19" s="149">
        <v>10</v>
      </c>
      <c r="T19" s="159">
        <v>8</v>
      </c>
    </row>
    <row r="20" spans="14:20">
      <c r="N20" s="148" t="s">
        <v>662</v>
      </c>
      <c r="O20" s="149"/>
      <c r="P20" s="158" t="s">
        <v>663</v>
      </c>
      <c r="Q20" s="149" t="s">
        <v>664</v>
      </c>
      <c r="R20" s="158" t="s">
        <v>665</v>
      </c>
      <c r="S20" s="149" t="s">
        <v>666</v>
      </c>
      <c r="T20" s="159" t="s">
        <v>667</v>
      </c>
    </row>
    <row r="21" spans="14:20">
      <c r="N21" s="98"/>
      <c r="O21" s="151"/>
      <c r="P21" s="101">
        <f>HEX2DEC(P20)+1</f>
        <v>65536</v>
      </c>
      <c r="Q21" s="151">
        <f>HEX2DEC(Q20)+1</f>
        <v>16384</v>
      </c>
      <c r="R21" s="101">
        <f>HEX2DEC(R20)+1</f>
        <v>4096</v>
      </c>
      <c r="S21" s="151">
        <f>HEX2DEC(S20)+1</f>
        <v>1024</v>
      </c>
      <c r="T21" s="160">
        <f>HEX2DEC(T20)+1</f>
        <v>256</v>
      </c>
    </row>
    <row r="22" spans="14:20">
      <c r="N22" s="98" t="s">
        <v>668</v>
      </c>
      <c r="O22" s="151"/>
      <c r="P22" s="161">
        <f>$P$17/P21</f>
        <v>610.3515625</v>
      </c>
      <c r="Q22" s="162">
        <f>$P$17/Q21</f>
        <v>2441.40625</v>
      </c>
      <c r="R22" s="161">
        <f>$P$17/R21</f>
        <v>9765.625</v>
      </c>
      <c r="S22" s="162">
        <f>$P$17/S21</f>
        <v>39062.5</v>
      </c>
      <c r="T22" s="163">
        <f>$P$17/T21</f>
        <v>156250</v>
      </c>
    </row>
    <row r="23" spans="14:20">
      <c r="T23" t="s">
        <v>669</v>
      </c>
    </row>
    <row r="24" spans="14:20">
      <c r="N24" t="s">
        <v>670</v>
      </c>
    </row>
    <row r="27" spans="14:20">
      <c r="N27" s="49" t="s">
        <v>671</v>
      </c>
      <c r="P27" s="49" t="s">
        <v>672</v>
      </c>
    </row>
    <row r="29" spans="14:20">
      <c r="N29" t="s">
        <v>673</v>
      </c>
      <c r="P29" t="s">
        <v>674</v>
      </c>
    </row>
    <row r="30" spans="14:20">
      <c r="N30" t="s">
        <v>675</v>
      </c>
      <c r="P30" t="s">
        <v>676</v>
      </c>
    </row>
    <row r="34" spans="1:16">
      <c r="N34" t="s">
        <v>677</v>
      </c>
      <c r="P34" t="s">
        <v>678</v>
      </c>
    </row>
    <row r="37" spans="1:16">
      <c r="A37" t="s">
        <v>679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3"/>
  <sheetViews>
    <sheetView workbookViewId="0">
      <selection activeCell="A2" sqref="A2"/>
    </sheetView>
  </sheetViews>
  <sheetFormatPr defaultRowHeight="13.5"/>
  <cols>
    <col min="16" max="16" width="9.5" customWidth="1"/>
  </cols>
  <sheetData>
    <row r="1" spans="1:19">
      <c r="A1" t="s">
        <v>680</v>
      </c>
    </row>
    <row r="3" spans="1:19">
      <c r="N3" s="164" t="s">
        <v>681</v>
      </c>
      <c r="O3" s="164"/>
      <c r="P3" s="164"/>
      <c r="Q3" s="164"/>
      <c r="R3" s="164"/>
      <c r="S3" s="164"/>
    </row>
    <row r="4" spans="1:19">
      <c r="N4" s="164" t="s">
        <v>682</v>
      </c>
      <c r="O4" s="164"/>
      <c r="P4" s="164"/>
      <c r="Q4" s="164"/>
      <c r="R4" s="164"/>
      <c r="S4" s="164"/>
    </row>
    <row r="7" spans="1:19">
      <c r="M7" t="s">
        <v>652</v>
      </c>
      <c r="N7" t="s">
        <v>683</v>
      </c>
    </row>
    <row r="9" spans="1:19">
      <c r="M9" t="s">
        <v>654</v>
      </c>
      <c r="N9" t="s">
        <v>684</v>
      </c>
    </row>
    <row r="11" spans="1:19">
      <c r="N11" s="148"/>
      <c r="O11" s="149" t="s">
        <v>656</v>
      </c>
      <c r="P11" s="150"/>
    </row>
    <row r="12" spans="1:19">
      <c r="N12" s="98" t="s">
        <v>657</v>
      </c>
      <c r="O12" s="151">
        <f>CPU!$E$4</f>
        <v>40</v>
      </c>
      <c r="P12" s="165">
        <f>O12*1000000</f>
        <v>40000000</v>
      </c>
    </row>
    <row r="14" spans="1:19">
      <c r="N14" t="s">
        <v>658</v>
      </c>
    </row>
    <row r="15" spans="1:19">
      <c r="N15" s="153" t="s">
        <v>659</v>
      </c>
      <c r="O15" s="154"/>
      <c r="P15" s="166">
        <v>1</v>
      </c>
      <c r="Q15" t="s">
        <v>685</v>
      </c>
    </row>
    <row r="16" spans="1:19">
      <c r="N16" s="156" t="s">
        <v>660</v>
      </c>
      <c r="O16" s="154"/>
      <c r="P16" s="155">
        <f>$P$12/P15</f>
        <v>40000000</v>
      </c>
    </row>
    <row r="18" spans="14:20">
      <c r="N18" s="148" t="s">
        <v>661</v>
      </c>
      <c r="O18" s="149"/>
      <c r="P18" s="158">
        <v>16</v>
      </c>
      <c r="Q18" s="149">
        <v>14</v>
      </c>
      <c r="R18" s="158">
        <v>12</v>
      </c>
      <c r="S18" s="149">
        <v>10</v>
      </c>
      <c r="T18" s="158">
        <v>8</v>
      </c>
    </row>
    <row r="19" spans="14:20">
      <c r="N19" s="148" t="s">
        <v>662</v>
      </c>
      <c r="O19" s="149"/>
      <c r="P19" s="158" t="s">
        <v>663</v>
      </c>
      <c r="Q19" s="149" t="s">
        <v>664</v>
      </c>
      <c r="R19" s="158" t="s">
        <v>665</v>
      </c>
      <c r="S19" s="149" t="s">
        <v>666</v>
      </c>
      <c r="T19" s="158" t="s">
        <v>667</v>
      </c>
    </row>
    <row r="20" spans="14:20">
      <c r="N20" s="98"/>
      <c r="O20" s="151"/>
      <c r="P20" s="101">
        <f>HEX2DEC(P19)+1</f>
        <v>65536</v>
      </c>
      <c r="Q20" s="151">
        <f>HEX2DEC(Q19)+1</f>
        <v>16384</v>
      </c>
      <c r="R20" s="101">
        <f>HEX2DEC(R19)+1</f>
        <v>4096</v>
      </c>
      <c r="S20" s="151">
        <f>HEX2DEC(S19)+1</f>
        <v>1024</v>
      </c>
      <c r="T20" s="101">
        <f>HEX2DEC(T19)+1</f>
        <v>256</v>
      </c>
    </row>
    <row r="21" spans="14:20">
      <c r="N21" s="98" t="s">
        <v>654</v>
      </c>
      <c r="O21" s="151"/>
      <c r="P21" s="161">
        <f>$P$16/P20</f>
        <v>610.3515625</v>
      </c>
      <c r="Q21" s="162">
        <f>$P$16/Q20</f>
        <v>2441.40625</v>
      </c>
      <c r="R21" s="161">
        <f>$P$16/R20</f>
        <v>9765.625</v>
      </c>
      <c r="S21" s="162">
        <f>$P$16/S20</f>
        <v>39062.5</v>
      </c>
      <c r="T21" s="161">
        <f>$P$16/T20</f>
        <v>156250</v>
      </c>
    </row>
    <row r="24" spans="14:20">
      <c r="N24" s="112" t="s">
        <v>686</v>
      </c>
      <c r="O24" s="167">
        <v>44100</v>
      </c>
      <c r="P24" t="s">
        <v>685</v>
      </c>
      <c r="R24" s="148" t="s">
        <v>661</v>
      </c>
      <c r="S24" s="149"/>
      <c r="T24" s="158">
        <v>8</v>
      </c>
    </row>
    <row r="25" spans="14:20">
      <c r="N25" s="112" t="s">
        <v>687</v>
      </c>
      <c r="O25" s="168">
        <f>$P$16/O24</f>
        <v>907.02947845804988</v>
      </c>
      <c r="P25" t="s">
        <v>688</v>
      </c>
      <c r="R25" s="148" t="s">
        <v>662</v>
      </c>
      <c r="S25" s="149"/>
      <c r="T25" s="158" t="s">
        <v>667</v>
      </c>
    </row>
    <row r="26" spans="14:20">
      <c r="R26" s="98"/>
      <c r="S26" s="151"/>
      <c r="T26" s="161">
        <f>O25</f>
        <v>907.02947845804988</v>
      </c>
    </row>
    <row r="27" spans="14:20">
      <c r="R27" s="98" t="s">
        <v>654</v>
      </c>
      <c r="S27" s="151"/>
      <c r="T27" s="161">
        <f>$P$16/T26</f>
        <v>44100</v>
      </c>
    </row>
    <row r="33" spans="14:17">
      <c r="N33" s="164" t="s">
        <v>689</v>
      </c>
      <c r="O33" s="164"/>
      <c r="P33" s="164"/>
    </row>
    <row r="34" spans="14:17">
      <c r="N34" t="s">
        <v>690</v>
      </c>
    </row>
    <row r="35" spans="14:17">
      <c r="N35" t="s">
        <v>691</v>
      </c>
    </row>
    <row r="36" spans="14:17">
      <c r="N36" t="s">
        <v>692</v>
      </c>
      <c r="P36">
        <f>512/4</f>
        <v>128</v>
      </c>
    </row>
    <row r="37" spans="14:17">
      <c r="N37" t="s">
        <v>693</v>
      </c>
      <c r="P37" s="169">
        <f>O24/P36</f>
        <v>344.53125</v>
      </c>
      <c r="Q37" t="s">
        <v>694</v>
      </c>
    </row>
    <row r="39" spans="14:17">
      <c r="N39" t="s">
        <v>658</v>
      </c>
    </row>
    <row r="40" spans="14:17">
      <c r="N40" s="153" t="s">
        <v>659</v>
      </c>
      <c r="O40" s="154"/>
      <c r="P40" s="166">
        <v>256</v>
      </c>
      <c r="Q40" t="s">
        <v>685</v>
      </c>
    </row>
    <row r="41" spans="14:17">
      <c r="N41" s="156" t="s">
        <v>660</v>
      </c>
      <c r="O41" s="154"/>
      <c r="P41" s="155">
        <f>$P$12/P40</f>
        <v>156250</v>
      </c>
    </row>
    <row r="42" spans="14:17">
      <c r="N42" s="112" t="s">
        <v>695</v>
      </c>
      <c r="O42" s="167">
        <v>4000</v>
      </c>
      <c r="P42" t="s">
        <v>685</v>
      </c>
    </row>
    <row r="43" spans="14:17">
      <c r="N43" s="112" t="s">
        <v>687</v>
      </c>
      <c r="O43" s="168">
        <f>$P$41/O42</f>
        <v>39.0625</v>
      </c>
    </row>
  </sheetData>
  <sheetProtection selectLockedCells="1" selectUnlockedCells="1"/>
  <phoneticPr fontId="13"/>
  <pageMargins left="0.70833333333333337" right="0.70833333333333337" top="0.74791666666666667" bottom="0.74791666666666667" header="0.51180555555555551" footer="0.51180555555555551"/>
  <pageSetup paperSize="9" firstPageNumber="0" fitToHeight="3" orientation="landscape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A2" sqref="A2"/>
    </sheetView>
  </sheetViews>
  <sheetFormatPr defaultRowHeight="13.5"/>
  <sheetData>
    <row r="1" spans="1:17">
      <c r="A1" t="s">
        <v>696</v>
      </c>
    </row>
    <row r="3" spans="1:17">
      <c r="N3" s="164" t="s">
        <v>697</v>
      </c>
      <c r="O3" s="164"/>
      <c r="P3" s="164"/>
      <c r="Q3" s="164"/>
    </row>
    <row r="6" spans="1:17">
      <c r="M6" t="s">
        <v>652</v>
      </c>
      <c r="N6" t="s">
        <v>683</v>
      </c>
    </row>
    <row r="8" spans="1:17">
      <c r="M8" t="s">
        <v>654</v>
      </c>
      <c r="N8" t="s">
        <v>684</v>
      </c>
    </row>
    <row r="10" spans="1:17">
      <c r="N10" s="148"/>
      <c r="O10" s="149" t="s">
        <v>656</v>
      </c>
      <c r="P10" s="150"/>
    </row>
    <row r="11" spans="1:17">
      <c r="N11" s="98" t="s">
        <v>657</v>
      </c>
      <c r="O11" s="151">
        <f>CPU!$E$4</f>
        <v>40</v>
      </c>
      <c r="P11" s="165">
        <f>O11*1000000</f>
        <v>40000000</v>
      </c>
    </row>
    <row r="13" spans="1:17">
      <c r="N13" t="s">
        <v>658</v>
      </c>
    </row>
    <row r="14" spans="1:17">
      <c r="N14" s="153" t="s">
        <v>659</v>
      </c>
      <c r="O14" s="154"/>
      <c r="P14" s="155">
        <v>1</v>
      </c>
    </row>
    <row r="15" spans="1:17">
      <c r="N15" s="156" t="s">
        <v>660</v>
      </c>
      <c r="O15" s="154"/>
      <c r="P15" s="155">
        <f>P11/P14</f>
        <v>40000000</v>
      </c>
    </row>
    <row r="17" spans="14:20">
      <c r="N17" s="148" t="s">
        <v>661</v>
      </c>
      <c r="O17" s="149"/>
      <c r="P17" s="158">
        <v>16</v>
      </c>
      <c r="Q17" s="149">
        <v>14</v>
      </c>
      <c r="R17" s="158">
        <v>12</v>
      </c>
      <c r="S17" s="149">
        <v>10</v>
      </c>
      <c r="T17" s="158">
        <v>8</v>
      </c>
    </row>
    <row r="18" spans="14:20">
      <c r="N18" s="148" t="s">
        <v>662</v>
      </c>
      <c r="O18" s="149"/>
      <c r="P18" s="158" t="s">
        <v>663</v>
      </c>
      <c r="Q18" s="149" t="s">
        <v>664</v>
      </c>
      <c r="R18" s="158" t="s">
        <v>665</v>
      </c>
      <c r="S18" s="149" t="s">
        <v>666</v>
      </c>
      <c r="T18" s="158" t="s">
        <v>667</v>
      </c>
    </row>
    <row r="19" spans="14:20">
      <c r="N19" s="98"/>
      <c r="O19" s="151"/>
      <c r="P19" s="101">
        <f>HEX2DEC(P18)+1</f>
        <v>65536</v>
      </c>
      <c r="Q19" s="151">
        <f>HEX2DEC(Q18)+1</f>
        <v>16384</v>
      </c>
      <c r="R19" s="101">
        <f>HEX2DEC(R18)+1</f>
        <v>4096</v>
      </c>
      <c r="S19" s="151">
        <f>HEX2DEC(S18)+1</f>
        <v>1024</v>
      </c>
      <c r="T19" s="101">
        <f>HEX2DEC(T18)+1</f>
        <v>256</v>
      </c>
    </row>
    <row r="20" spans="14:20">
      <c r="N20" s="98" t="s">
        <v>654</v>
      </c>
      <c r="O20" s="151"/>
      <c r="P20" s="161">
        <f>$P$15/P19</f>
        <v>610.3515625</v>
      </c>
      <c r="Q20" s="162">
        <f>$P$15/Q19</f>
        <v>2441.40625</v>
      </c>
      <c r="R20" s="161">
        <f>$P$15/R19</f>
        <v>9765.625</v>
      </c>
      <c r="S20" s="162">
        <f>$P$15/S19</f>
        <v>39062.5</v>
      </c>
      <c r="T20" s="161">
        <f>$P$15/T19</f>
        <v>156250</v>
      </c>
    </row>
  </sheetData>
  <sheetProtection selectLockedCells="1" selectUnlockedCells="1"/>
  <phoneticPr fontId="13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143</vt:i4>
      </vt:variant>
    </vt:vector>
  </HeadingPairs>
  <TitlesOfParts>
    <vt:vector size="157" baseType="lpstr">
      <vt:lpstr>CPU</vt:lpstr>
      <vt:lpstr>参考回路図</vt:lpstr>
      <vt:lpstr>PORT</vt:lpstr>
      <vt:lpstr>Config</vt:lpstr>
      <vt:lpstr>Oscillator Control</vt:lpstr>
      <vt:lpstr>WAVE</vt:lpstr>
      <vt:lpstr>PWM</vt:lpstr>
      <vt:lpstr>TIMER３</vt:lpstr>
      <vt:lpstr>TIMER2</vt:lpstr>
      <vt:lpstr>TIMER1</vt:lpstr>
      <vt:lpstr>UART2</vt:lpstr>
      <vt:lpstr>SPI2</vt:lpstr>
      <vt:lpstr>Amp</vt:lpstr>
      <vt:lpstr>I2C</vt:lpstr>
      <vt:lpstr>Config!wp3125683</vt:lpstr>
      <vt:lpstr>Config!wp3125691</vt:lpstr>
      <vt:lpstr>Config!wp3125700</vt:lpstr>
      <vt:lpstr>Config!wp3125708</vt:lpstr>
      <vt:lpstr>Config!wp3125717</vt:lpstr>
      <vt:lpstr>Config!wp3125725</vt:lpstr>
      <vt:lpstr>Config!wp3125734</vt:lpstr>
      <vt:lpstr>Config!wp3125742</vt:lpstr>
      <vt:lpstr>Config!wp3125751</vt:lpstr>
      <vt:lpstr>Config!wp3125759</vt:lpstr>
      <vt:lpstr>Config!wp3125767</vt:lpstr>
      <vt:lpstr>Config!wp3125775</vt:lpstr>
      <vt:lpstr>Config!wp3125783</vt:lpstr>
      <vt:lpstr>Config!wp3125791</vt:lpstr>
      <vt:lpstr>Config!wp3125799</vt:lpstr>
      <vt:lpstr>Config!wp3125807</vt:lpstr>
      <vt:lpstr>Config!wp3125816</vt:lpstr>
      <vt:lpstr>Config!wp3125824</vt:lpstr>
      <vt:lpstr>Config!wp3125832</vt:lpstr>
      <vt:lpstr>Config!wp3125840</vt:lpstr>
      <vt:lpstr>Config!wp3125848</vt:lpstr>
      <vt:lpstr>Config!wp3125856</vt:lpstr>
      <vt:lpstr>Config!wp3125864</vt:lpstr>
      <vt:lpstr>Config!wp3125872</vt:lpstr>
      <vt:lpstr>Config!wp3125881</vt:lpstr>
      <vt:lpstr>Config!wp3125889</vt:lpstr>
      <vt:lpstr>Config!wp3125897</vt:lpstr>
      <vt:lpstr>Config!wp3125905</vt:lpstr>
      <vt:lpstr>Config!wp3125913</vt:lpstr>
      <vt:lpstr>Config!wp3125921</vt:lpstr>
      <vt:lpstr>Config!wp3125929</vt:lpstr>
      <vt:lpstr>Config!wp3125937</vt:lpstr>
      <vt:lpstr>Config!wp3125946</vt:lpstr>
      <vt:lpstr>Config!wp3125954</vt:lpstr>
      <vt:lpstr>Config!wp3125963</vt:lpstr>
      <vt:lpstr>Config!wp3125971</vt:lpstr>
      <vt:lpstr>Config!wp3125979</vt:lpstr>
      <vt:lpstr>Config!wp3125987</vt:lpstr>
      <vt:lpstr>Config!wp3125995</vt:lpstr>
      <vt:lpstr>Config!wp3126003</vt:lpstr>
      <vt:lpstr>Config!wp3126011</vt:lpstr>
      <vt:lpstr>Config!wp3126019</vt:lpstr>
      <vt:lpstr>Config!wp3126028</vt:lpstr>
      <vt:lpstr>Config!wp3126036</vt:lpstr>
      <vt:lpstr>Config!wp3126044</vt:lpstr>
      <vt:lpstr>Config!wp3126052</vt:lpstr>
      <vt:lpstr>Config!wp3126060</vt:lpstr>
      <vt:lpstr>Config!wp3126068</vt:lpstr>
      <vt:lpstr>Config!wp3126076</vt:lpstr>
      <vt:lpstr>Config!wp3126084</vt:lpstr>
      <vt:lpstr>Config!wp3126093</vt:lpstr>
      <vt:lpstr>Config!wp3126101</vt:lpstr>
      <vt:lpstr>Config!wp3126110</vt:lpstr>
      <vt:lpstr>Config!wp3126118</vt:lpstr>
      <vt:lpstr>Config!wp3126127</vt:lpstr>
      <vt:lpstr>Config!wp3126135</vt:lpstr>
      <vt:lpstr>Config!wp3126143</vt:lpstr>
      <vt:lpstr>Config!wp3126151</vt:lpstr>
      <vt:lpstr>Config!wp3126160</vt:lpstr>
      <vt:lpstr>Config!wp3126168</vt:lpstr>
      <vt:lpstr>Config!wp3126177</vt:lpstr>
      <vt:lpstr>Config!wp3126185</vt:lpstr>
      <vt:lpstr>Config!wp3126193</vt:lpstr>
      <vt:lpstr>Config!wp3126201</vt:lpstr>
      <vt:lpstr>Config!wp3126210</vt:lpstr>
      <vt:lpstr>Config!wp3126218</vt:lpstr>
      <vt:lpstr>Config!wp3126226</vt:lpstr>
      <vt:lpstr>Config!wp3126235</vt:lpstr>
      <vt:lpstr>Config!wp3126243</vt:lpstr>
      <vt:lpstr>Config!wp3126251</vt:lpstr>
      <vt:lpstr>Config!wp3126259</vt:lpstr>
      <vt:lpstr>Config!wp3126267</vt:lpstr>
      <vt:lpstr>Config!wp3126275</vt:lpstr>
      <vt:lpstr>Config!wp3126283</vt:lpstr>
      <vt:lpstr>Config!wp3126291</vt:lpstr>
      <vt:lpstr>Config!wp3126299</vt:lpstr>
      <vt:lpstr>Config!wp3126307</vt:lpstr>
      <vt:lpstr>Config!wp3126315</vt:lpstr>
      <vt:lpstr>Config!wp3126323</vt:lpstr>
      <vt:lpstr>Config!wp3126331</vt:lpstr>
      <vt:lpstr>Config!wp3126339</vt:lpstr>
      <vt:lpstr>Config!wp3126347</vt:lpstr>
      <vt:lpstr>Config!wp3126355</vt:lpstr>
      <vt:lpstr>Config!wp3126363</vt:lpstr>
      <vt:lpstr>Config!wp3126371</vt:lpstr>
      <vt:lpstr>Config!wp3126379</vt:lpstr>
      <vt:lpstr>Config!wp3126387</vt:lpstr>
      <vt:lpstr>Config!wp3126395</vt:lpstr>
      <vt:lpstr>Config!wp3126404</vt:lpstr>
      <vt:lpstr>Config!wp3126412</vt:lpstr>
      <vt:lpstr>Config!wp3126421</vt:lpstr>
      <vt:lpstr>Config!wp3126429</vt:lpstr>
      <vt:lpstr>Config!wp3126438</vt:lpstr>
      <vt:lpstr>Config!wp3126446</vt:lpstr>
      <vt:lpstr>Config!wp3126454</vt:lpstr>
      <vt:lpstr>Config!wp3126462</vt:lpstr>
      <vt:lpstr>Config!wp3126471</vt:lpstr>
      <vt:lpstr>Config!wp3126479</vt:lpstr>
      <vt:lpstr>Config!wp3126488</vt:lpstr>
      <vt:lpstr>Config!wp3126496</vt:lpstr>
      <vt:lpstr>Config!wp3126505</vt:lpstr>
      <vt:lpstr>Config!wp3126513</vt:lpstr>
      <vt:lpstr>Config!wp3126521</vt:lpstr>
      <vt:lpstr>Config!wp3126529</vt:lpstr>
      <vt:lpstr>Config!wp3126538</vt:lpstr>
      <vt:lpstr>Config!wp3126546</vt:lpstr>
      <vt:lpstr>Config!wp3126554</vt:lpstr>
      <vt:lpstr>Config!wp3126562</vt:lpstr>
      <vt:lpstr>Config!wp3126570</vt:lpstr>
      <vt:lpstr>Config!wp3126578</vt:lpstr>
      <vt:lpstr>Config!wp3126586</vt:lpstr>
      <vt:lpstr>Config!wp3126594</vt:lpstr>
      <vt:lpstr>Config!wp3126602</vt:lpstr>
      <vt:lpstr>Config!wp3126610</vt:lpstr>
      <vt:lpstr>Config!wp3126618</vt:lpstr>
      <vt:lpstr>Config!wp3126626</vt:lpstr>
      <vt:lpstr>Config!wp3126634</vt:lpstr>
      <vt:lpstr>Config!wp3126642</vt:lpstr>
      <vt:lpstr>Config!wp3126650</vt:lpstr>
      <vt:lpstr>Config!wp3126658</vt:lpstr>
      <vt:lpstr>Config!wp3126666</vt:lpstr>
      <vt:lpstr>Config!wp3126674</vt:lpstr>
      <vt:lpstr>Config!wp3126682</vt:lpstr>
      <vt:lpstr>Config!wp3126690</vt:lpstr>
      <vt:lpstr>Config!wp3126698</vt:lpstr>
      <vt:lpstr>Config!wp3126706</vt:lpstr>
      <vt:lpstr>Config!wp3126714</vt:lpstr>
      <vt:lpstr>Config!wp3126722</vt:lpstr>
      <vt:lpstr>Config!wp3126730</vt:lpstr>
      <vt:lpstr>Config!wp3126738</vt:lpstr>
      <vt:lpstr>Config!wp3126746</vt:lpstr>
      <vt:lpstr>Config!wp3126754</vt:lpstr>
      <vt:lpstr>Config!wp3126762</vt:lpstr>
      <vt:lpstr>Config!wp3126770</vt:lpstr>
      <vt:lpstr>Config!wp3126778</vt:lpstr>
      <vt:lpstr>Config!wp3126786</vt:lpstr>
      <vt:lpstr>Config!wp3126794</vt:lpstr>
      <vt:lpstr>Config!wp3126803</vt:lpstr>
      <vt:lpstr>Config!wp3126811</vt:lpstr>
      <vt:lpstr>Config!wp3126820</vt:lpstr>
      <vt:lpstr>Config!wp3126828</vt:lpstr>
      <vt:lpstr>Config!wp3219746</vt:lpstr>
      <vt:lpstr>Config!wp3219824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mura01</dc:creator>
  <cp:lastModifiedBy>Hiroshi_Murakami</cp:lastModifiedBy>
  <dcterms:created xsi:type="dcterms:W3CDTF">2017-02-11T03:45:46Z</dcterms:created>
  <dcterms:modified xsi:type="dcterms:W3CDTF">2017-02-11T03:48:31Z</dcterms:modified>
</cp:coreProperties>
</file>