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win-docs\"/>
    </mc:Choice>
  </mc:AlternateContent>
  <bookViews>
    <workbookView xWindow="0" yWindow="0" windowWidth="16380" windowHeight="8190" tabRatio="378"/>
  </bookViews>
  <sheets>
    <sheet name="Sheet1" sheetId="1" r:id="rId1"/>
    <sheet name="Sheet2" sheetId="2" r:id="rId2"/>
  </sheets>
  <calcPr calcId="152511" iterateDelta="1E-4"/>
</workbook>
</file>

<file path=xl/calcChain.xml><?xml version="1.0" encoding="utf-8"?>
<calcChain xmlns="http://schemas.openxmlformats.org/spreadsheetml/2006/main">
  <c r="C17" i="2" l="1"/>
  <c r="U25" i="2"/>
  <c r="U47" i="2" s="1"/>
  <c r="T25" i="2"/>
  <c r="T47" i="2" s="1"/>
  <c r="S25" i="2"/>
  <c r="S47" i="2" s="1"/>
  <c r="R25" i="2"/>
  <c r="R47" i="2" s="1"/>
  <c r="Q25" i="2"/>
  <c r="Q47" i="2" s="1"/>
  <c r="P25" i="2"/>
  <c r="P47" i="2" s="1"/>
  <c r="U24" i="2"/>
  <c r="U46" i="2" s="1"/>
  <c r="T24" i="2"/>
  <c r="T46" i="2" s="1"/>
  <c r="S24" i="2"/>
  <c r="S46" i="2" s="1"/>
  <c r="R24" i="2"/>
  <c r="R46" i="2" s="1"/>
  <c r="Q24" i="2"/>
  <c r="Q46" i="2" s="1"/>
  <c r="P24" i="2"/>
  <c r="P46" i="2" s="1"/>
  <c r="U20" i="2"/>
  <c r="U42" i="2" s="1"/>
  <c r="T20" i="2"/>
  <c r="T42" i="2" s="1"/>
  <c r="S20" i="2"/>
  <c r="S42" i="2" s="1"/>
  <c r="R20" i="2"/>
  <c r="R42" i="2" s="1"/>
  <c r="Q20" i="2"/>
  <c r="Q42" i="2" s="1"/>
  <c r="P20" i="2"/>
  <c r="P42" i="2" s="1"/>
  <c r="F11" i="2"/>
  <c r="E11" i="2"/>
  <c r="C11" i="2"/>
  <c r="F10" i="2"/>
  <c r="E10" i="2"/>
  <c r="C10" i="2"/>
  <c r="F5" i="2"/>
  <c r="E5" i="2"/>
  <c r="F3" i="2"/>
  <c r="E3" i="2"/>
  <c r="C3" i="2"/>
  <c r="B81" i="1"/>
  <c r="D81" i="1" s="1"/>
  <c r="B79" i="1"/>
  <c r="D79" i="1" s="1"/>
  <c r="B78" i="1"/>
  <c r="D78" i="1" s="1"/>
  <c r="B77" i="1"/>
  <c r="D77" i="1" s="1"/>
  <c r="B76" i="1"/>
  <c r="D76" i="1" s="1"/>
  <c r="B75" i="1"/>
  <c r="D75" i="1" s="1"/>
  <c r="B72" i="1"/>
  <c r="D72" i="1" s="1"/>
  <c r="B65" i="1"/>
  <c r="D65" i="1" s="1"/>
  <c r="B62" i="1"/>
  <c r="D62" i="1" s="1"/>
  <c r="B56" i="1"/>
  <c r="D56" i="1" s="1"/>
  <c r="B46" i="1"/>
  <c r="D46" i="1" s="1"/>
  <c r="B45" i="1"/>
  <c r="D45" i="1" s="1"/>
  <c r="B44" i="1"/>
  <c r="D44" i="1" s="1"/>
  <c r="B43" i="1"/>
  <c r="D43" i="1" s="1"/>
  <c r="B37" i="1"/>
  <c r="D37" i="1" s="1"/>
  <c r="B36" i="1"/>
  <c r="D36" i="1" s="1"/>
  <c r="B35" i="1"/>
  <c r="D35" i="1" s="1"/>
  <c r="B34" i="1"/>
  <c r="D34" i="1" s="1"/>
  <c r="B33" i="1"/>
  <c r="D33" i="1" s="1"/>
  <c r="B26" i="1"/>
  <c r="D26" i="1" s="1"/>
  <c r="B25" i="1"/>
  <c r="D25" i="1" s="1"/>
  <c r="B24" i="1"/>
  <c r="D24" i="1" s="1"/>
  <c r="B21" i="1"/>
  <c r="D21" i="1" s="1"/>
  <c r="B20" i="1"/>
  <c r="D20" i="1" s="1"/>
  <c r="B12" i="1"/>
  <c r="D12" i="1" s="1"/>
  <c r="B11" i="1"/>
  <c r="D11" i="1" s="1"/>
  <c r="B9" i="1"/>
  <c r="D9" i="1" s="1"/>
  <c r="F6" i="1"/>
  <c r="B67" i="1" s="1"/>
  <c r="D67" i="1" s="1"/>
  <c r="F5" i="1"/>
  <c r="B80" i="1" s="1"/>
  <c r="D80" i="1" s="1"/>
  <c r="B5" i="1"/>
  <c r="D5" i="1" s="1"/>
  <c r="B4" i="1"/>
  <c r="D4" i="1" s="1"/>
  <c r="G3" i="1"/>
  <c r="B70" i="1" s="1"/>
  <c r="D70" i="1" s="1"/>
  <c r="B3" i="1"/>
  <c r="D3" i="1" s="1"/>
  <c r="B30" i="1"/>
  <c r="D30" i="1" l="1"/>
  <c r="B6" i="1"/>
  <c r="D6" i="1" s="1"/>
  <c r="B7" i="1"/>
  <c r="D7" i="1" s="1"/>
  <c r="B8" i="1"/>
  <c r="D8" i="1" s="1"/>
  <c r="B10" i="1"/>
  <c r="D10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2" i="1"/>
  <c r="D22" i="1" s="1"/>
  <c r="B23" i="1"/>
  <c r="D23" i="1" s="1"/>
  <c r="B27" i="1"/>
  <c r="D27" i="1" s="1"/>
  <c r="B28" i="1"/>
  <c r="D28" i="1" s="1"/>
  <c r="B29" i="1"/>
  <c r="D29" i="1" s="1"/>
  <c r="B31" i="1"/>
  <c r="D31" i="1" s="1"/>
  <c r="B32" i="1"/>
  <c r="D32" i="1" s="1"/>
  <c r="B38" i="1"/>
  <c r="D38" i="1" s="1"/>
  <c r="B39" i="1"/>
  <c r="D39" i="1" s="1"/>
  <c r="B40" i="1"/>
  <c r="D40" i="1" s="1"/>
  <c r="B41" i="1"/>
  <c r="D41" i="1" s="1"/>
  <c r="B42" i="1"/>
  <c r="D42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7" i="1"/>
  <c r="D57" i="1" s="1"/>
  <c r="B58" i="1"/>
  <c r="D58" i="1" s="1"/>
  <c r="B59" i="1"/>
  <c r="D59" i="1" s="1"/>
  <c r="B60" i="1"/>
  <c r="D60" i="1" s="1"/>
  <c r="B61" i="1"/>
  <c r="D61" i="1" s="1"/>
  <c r="B63" i="1"/>
  <c r="D63" i="1" s="1"/>
  <c r="B64" i="1"/>
  <c r="D64" i="1" s="1"/>
  <c r="B66" i="1"/>
  <c r="D66" i="1" s="1"/>
  <c r="B68" i="1"/>
  <c r="D68" i="1" s="1"/>
  <c r="B69" i="1"/>
  <c r="D69" i="1" s="1"/>
  <c r="B71" i="1"/>
  <c r="D71" i="1" s="1"/>
  <c r="B73" i="1"/>
  <c r="D73" i="1" s="1"/>
  <c r="B74" i="1"/>
  <c r="D74" i="1" s="1"/>
  <c r="N25" i="2"/>
  <c r="N47" i="2" s="1"/>
  <c r="M25" i="2"/>
  <c r="M47" i="2" s="1"/>
  <c r="L25" i="2"/>
  <c r="L47" i="2" s="1"/>
  <c r="K25" i="2"/>
  <c r="K47" i="2" s="1"/>
  <c r="J25" i="2"/>
  <c r="J47" i="2" s="1"/>
  <c r="I25" i="2"/>
  <c r="I47" i="2" s="1"/>
  <c r="H25" i="2"/>
  <c r="H47" i="2" s="1"/>
  <c r="F25" i="2"/>
  <c r="F47" i="2" s="1"/>
  <c r="E25" i="2"/>
  <c r="E47" i="2" s="1"/>
  <c r="D25" i="2"/>
  <c r="D47" i="2" s="1"/>
  <c r="C25" i="2"/>
  <c r="C47" i="2" s="1"/>
  <c r="U23" i="2"/>
  <c r="U45" i="2" s="1"/>
  <c r="T23" i="2"/>
  <c r="T45" i="2" s="1"/>
  <c r="S23" i="2"/>
  <c r="S45" i="2" s="1"/>
  <c r="R23" i="2"/>
  <c r="R45" i="2" s="1"/>
  <c r="Q23" i="2"/>
  <c r="Q45" i="2" s="1"/>
  <c r="P23" i="2"/>
  <c r="P45" i="2" s="1"/>
  <c r="N23" i="2"/>
  <c r="N45" i="2" s="1"/>
  <c r="M23" i="2"/>
  <c r="M45" i="2" s="1"/>
  <c r="L23" i="2"/>
  <c r="L45" i="2" s="1"/>
  <c r="K23" i="2"/>
  <c r="K45" i="2" s="1"/>
  <c r="J23" i="2"/>
  <c r="J45" i="2" s="1"/>
  <c r="I23" i="2"/>
  <c r="I45" i="2" s="1"/>
  <c r="H23" i="2"/>
  <c r="H45" i="2" s="1"/>
  <c r="G23" i="2"/>
  <c r="G45" i="2" s="1"/>
  <c r="F23" i="2"/>
  <c r="F45" i="2" s="1"/>
  <c r="E23" i="2"/>
  <c r="E45" i="2" s="1"/>
  <c r="D23" i="2"/>
  <c r="D45" i="2" s="1"/>
  <c r="C23" i="2"/>
  <c r="C45" i="2" s="1"/>
  <c r="U22" i="2"/>
  <c r="U44" i="2" s="1"/>
  <c r="T22" i="2"/>
  <c r="T44" i="2" s="1"/>
  <c r="S22" i="2"/>
  <c r="S44" i="2" s="1"/>
  <c r="R22" i="2"/>
  <c r="R44" i="2" s="1"/>
  <c r="Q22" i="2"/>
  <c r="Q44" i="2" s="1"/>
  <c r="P22" i="2"/>
  <c r="P44" i="2" s="1"/>
  <c r="N22" i="2"/>
  <c r="N44" i="2" s="1"/>
  <c r="M22" i="2"/>
  <c r="M44" i="2" s="1"/>
  <c r="L22" i="2"/>
  <c r="L44" i="2" s="1"/>
  <c r="K22" i="2"/>
  <c r="K44" i="2" s="1"/>
  <c r="J22" i="2"/>
  <c r="J44" i="2" s="1"/>
  <c r="I22" i="2"/>
  <c r="I44" i="2" s="1"/>
  <c r="H22" i="2"/>
  <c r="H44" i="2" s="1"/>
  <c r="G22" i="2"/>
  <c r="G44" i="2" s="1"/>
  <c r="F22" i="2"/>
  <c r="F44" i="2" s="1"/>
  <c r="E22" i="2"/>
  <c r="E44" i="2" s="1"/>
  <c r="D22" i="2"/>
  <c r="D44" i="2" s="1"/>
  <c r="C22" i="2"/>
  <c r="C44" i="2" s="1"/>
  <c r="U21" i="2"/>
  <c r="U43" i="2" s="1"/>
  <c r="T21" i="2"/>
  <c r="T43" i="2" s="1"/>
  <c r="S21" i="2"/>
  <c r="S43" i="2" s="1"/>
  <c r="R21" i="2"/>
  <c r="R43" i="2" s="1"/>
  <c r="Q21" i="2"/>
  <c r="Q43" i="2" s="1"/>
  <c r="P21" i="2"/>
  <c r="P43" i="2" s="1"/>
  <c r="N21" i="2"/>
  <c r="N43" i="2" s="1"/>
  <c r="M21" i="2"/>
  <c r="M43" i="2" s="1"/>
  <c r="L21" i="2"/>
  <c r="L43" i="2" s="1"/>
  <c r="K21" i="2"/>
  <c r="K43" i="2" s="1"/>
  <c r="J21" i="2"/>
  <c r="J43" i="2" s="1"/>
  <c r="I21" i="2"/>
  <c r="I43" i="2" s="1"/>
  <c r="H21" i="2"/>
  <c r="H43" i="2" s="1"/>
  <c r="F21" i="2"/>
  <c r="F43" i="2" s="1"/>
  <c r="E21" i="2"/>
  <c r="E43" i="2" s="1"/>
  <c r="D21" i="2"/>
  <c r="D43" i="2" s="1"/>
  <c r="C21" i="2"/>
  <c r="C43" i="2" s="1"/>
  <c r="G25" i="2"/>
  <c r="G47" i="2" s="1"/>
  <c r="N24" i="2"/>
  <c r="N46" i="2" s="1"/>
  <c r="M24" i="2"/>
  <c r="M46" i="2" s="1"/>
  <c r="L24" i="2"/>
  <c r="L46" i="2" s="1"/>
  <c r="K24" i="2"/>
  <c r="K46" i="2" s="1"/>
  <c r="J24" i="2"/>
  <c r="J46" i="2" s="1"/>
  <c r="I24" i="2"/>
  <c r="I46" i="2" s="1"/>
  <c r="H24" i="2"/>
  <c r="H46" i="2" s="1"/>
  <c r="G24" i="2"/>
  <c r="G46" i="2" s="1"/>
  <c r="F24" i="2"/>
  <c r="F46" i="2" s="1"/>
  <c r="E24" i="2"/>
  <c r="E46" i="2" s="1"/>
  <c r="D24" i="2"/>
  <c r="D46" i="2" s="1"/>
  <c r="C24" i="2"/>
  <c r="C46" i="2" s="1"/>
  <c r="G21" i="2"/>
  <c r="G43" i="2" s="1"/>
  <c r="O25" i="2"/>
  <c r="O47" i="2" s="1"/>
  <c r="O24" i="2"/>
  <c r="O46" i="2" s="1"/>
  <c r="O23" i="2"/>
  <c r="O45" i="2" s="1"/>
  <c r="O22" i="2"/>
  <c r="O44" i="2" s="1"/>
  <c r="O21" i="2"/>
  <c r="O43" i="2" s="1"/>
  <c r="O20" i="2"/>
  <c r="O42" i="2" s="1"/>
  <c r="C39" i="2"/>
  <c r="D17" i="2"/>
  <c r="D39" i="2" s="1"/>
  <c r="E17" i="2"/>
  <c r="E39" i="2" s="1"/>
  <c r="F17" i="2"/>
  <c r="F39" i="2" s="1"/>
  <c r="G17" i="2"/>
  <c r="G39" i="2" s="1"/>
  <c r="H17" i="2"/>
  <c r="H39" i="2" s="1"/>
  <c r="I17" i="2"/>
  <c r="I39" i="2" s="1"/>
  <c r="J17" i="2"/>
  <c r="J39" i="2" s="1"/>
  <c r="K17" i="2"/>
  <c r="K39" i="2" s="1"/>
  <c r="L17" i="2"/>
  <c r="L39" i="2" s="1"/>
  <c r="M17" i="2"/>
  <c r="M39" i="2" s="1"/>
  <c r="N17" i="2"/>
  <c r="N39" i="2" s="1"/>
  <c r="O17" i="2"/>
  <c r="O39" i="2" s="1"/>
  <c r="P17" i="2"/>
  <c r="P39" i="2" s="1"/>
  <c r="Q17" i="2"/>
  <c r="Q39" i="2" s="1"/>
  <c r="R17" i="2"/>
  <c r="R39" i="2" s="1"/>
  <c r="S17" i="2"/>
  <c r="S39" i="2" s="1"/>
  <c r="T17" i="2"/>
  <c r="T39" i="2" s="1"/>
  <c r="U17" i="2"/>
  <c r="U39" i="2" s="1"/>
  <c r="C18" i="2"/>
  <c r="C40" i="2" s="1"/>
  <c r="D18" i="2"/>
  <c r="D40" i="2" s="1"/>
  <c r="E18" i="2"/>
  <c r="E40" i="2" s="1"/>
  <c r="F18" i="2"/>
  <c r="F40" i="2" s="1"/>
  <c r="G18" i="2"/>
  <c r="G40" i="2" s="1"/>
  <c r="H18" i="2"/>
  <c r="H40" i="2" s="1"/>
  <c r="I18" i="2"/>
  <c r="I40" i="2" s="1"/>
  <c r="J18" i="2"/>
  <c r="J40" i="2" s="1"/>
  <c r="K18" i="2"/>
  <c r="K40" i="2" s="1"/>
  <c r="L18" i="2"/>
  <c r="L40" i="2" s="1"/>
  <c r="M18" i="2"/>
  <c r="M40" i="2" s="1"/>
  <c r="N18" i="2"/>
  <c r="N40" i="2" s="1"/>
  <c r="O18" i="2"/>
  <c r="O40" i="2" s="1"/>
  <c r="P18" i="2"/>
  <c r="P40" i="2" s="1"/>
  <c r="Q18" i="2"/>
  <c r="Q40" i="2" s="1"/>
  <c r="R18" i="2"/>
  <c r="R40" i="2" s="1"/>
  <c r="S18" i="2"/>
  <c r="S40" i="2" s="1"/>
  <c r="T18" i="2"/>
  <c r="T40" i="2" s="1"/>
  <c r="U18" i="2"/>
  <c r="U40" i="2" s="1"/>
  <c r="C19" i="2"/>
  <c r="C41" i="2" s="1"/>
  <c r="D19" i="2"/>
  <c r="D41" i="2" s="1"/>
  <c r="E19" i="2"/>
  <c r="E41" i="2" s="1"/>
  <c r="F19" i="2"/>
  <c r="F41" i="2" s="1"/>
  <c r="G19" i="2"/>
  <c r="G41" i="2" s="1"/>
  <c r="H19" i="2"/>
  <c r="H41" i="2" s="1"/>
  <c r="I19" i="2"/>
  <c r="I41" i="2" s="1"/>
  <c r="J19" i="2"/>
  <c r="J41" i="2" s="1"/>
  <c r="K19" i="2"/>
  <c r="K41" i="2" s="1"/>
  <c r="L19" i="2"/>
  <c r="L41" i="2" s="1"/>
  <c r="M19" i="2"/>
  <c r="M41" i="2" s="1"/>
  <c r="N19" i="2"/>
  <c r="N41" i="2" s="1"/>
  <c r="O19" i="2"/>
  <c r="O41" i="2" s="1"/>
  <c r="P19" i="2"/>
  <c r="P41" i="2" s="1"/>
  <c r="Q19" i="2"/>
  <c r="Q41" i="2" s="1"/>
  <c r="R19" i="2"/>
  <c r="R41" i="2" s="1"/>
  <c r="S19" i="2"/>
  <c r="S41" i="2" s="1"/>
  <c r="T19" i="2"/>
  <c r="T41" i="2" s="1"/>
  <c r="U19" i="2"/>
  <c r="U41" i="2" s="1"/>
  <c r="C20" i="2"/>
  <c r="C42" i="2" s="1"/>
  <c r="D20" i="2"/>
  <c r="D42" i="2" s="1"/>
  <c r="E20" i="2"/>
  <c r="E42" i="2" s="1"/>
  <c r="F20" i="2"/>
  <c r="F42" i="2" s="1"/>
  <c r="G20" i="2"/>
  <c r="G42" i="2" s="1"/>
  <c r="H20" i="2"/>
  <c r="H42" i="2" s="1"/>
  <c r="I20" i="2"/>
  <c r="I42" i="2" s="1"/>
  <c r="J20" i="2"/>
  <c r="J42" i="2" s="1"/>
  <c r="K20" i="2"/>
  <c r="K42" i="2" s="1"/>
  <c r="L20" i="2"/>
  <c r="L42" i="2" s="1"/>
  <c r="M20" i="2"/>
  <c r="M42" i="2" s="1"/>
  <c r="N20" i="2"/>
  <c r="N42" i="2" s="1"/>
  <c r="B2" i="1" l="1"/>
  <c r="D2" i="1" s="1"/>
  <c r="E2" i="1" s="1"/>
</calcChain>
</file>

<file path=xl/sharedStrings.xml><?xml version="1.0" encoding="utf-8"?>
<sst xmlns="http://schemas.openxmlformats.org/spreadsheetml/2006/main" count="120" uniqueCount="103">
  <si>
    <t>Function</t>
  </si>
  <si>
    <t>Formula</t>
  </si>
  <si>
    <t>Result should be</t>
  </si>
  <si>
    <t>Equal?</t>
  </si>
  <si>
    <t>All equal?</t>
  </si>
  <si>
    <t>Arguments</t>
  </si>
  <si>
    <t>AGGREGATE (see sheet2)</t>
  </si>
  <si>
    <t>BETA.DIST (cumulative)</t>
  </si>
  <si>
    <t>BETA.DIST (non-cumulative)</t>
  </si>
  <si>
    <t>BETA.INV</t>
  </si>
  <si>
    <t>BINOM.DIST (cumulative)</t>
  </si>
  <si>
    <t>BINOM.DIST (non-cumulative)</t>
  </si>
  <si>
    <t>BINOM.INV</t>
  </si>
  <si>
    <t>CEILING.PRECISE</t>
  </si>
  <si>
    <t>ISO.CEILING</t>
  </si>
  <si>
    <t>CHISQ.DIST</t>
  </si>
  <si>
    <t>CHISQ.DIST.RT</t>
  </si>
  <si>
    <t>CHISQ.INV</t>
  </si>
  <si>
    <t>CHISQ.INV.RT</t>
  </si>
  <si>
    <t>CHISQ.TEST</t>
  </si>
  <si>
    <t>CONFIDENCE.NORM</t>
  </si>
  <si>
    <t>CONFIDENCE.T</t>
  </si>
  <si>
    <t>COVARIANCE.P</t>
  </si>
  <si>
    <t>COVARIANCE.S</t>
  </si>
  <si>
    <t>ERF.PRECISE</t>
  </si>
  <si>
    <t>ERF.C.PRECISE</t>
  </si>
  <si>
    <t>EXPON.DIST (cumulative)</t>
  </si>
  <si>
    <t>EXPON.DIST (non-cumulative)</t>
  </si>
  <si>
    <t>F.DIST (cumulative)</t>
  </si>
  <si>
    <t>F.DIST (non-cumulative)</t>
  </si>
  <si>
    <t>F.DIST.RT</t>
  </si>
  <si>
    <t>F.INV</t>
  </si>
  <si>
    <t>F.INV.RT</t>
  </si>
  <si>
    <t>F.TEST</t>
  </si>
  <si>
    <t>FLOOR.PRECISE</t>
  </si>
  <si>
    <t>GAMMA.DIST</t>
  </si>
  <si>
    <t>GAMMA.INV</t>
  </si>
  <si>
    <t>GAMMALN.PRECISE</t>
  </si>
  <si>
    <t>HYPGEOM.DIST (cumulative)</t>
  </si>
  <si>
    <t>HYPGEOM.DIST (non-cumulative)</t>
  </si>
  <si>
    <t>LOGNORM.DIST (cumulative)</t>
  </si>
  <si>
    <t>LOGNORM.DIST (non-cumulative)</t>
  </si>
  <si>
    <t>LOGNORM.INV</t>
  </si>
  <si>
    <t>MODE.MULT</t>
  </si>
  <si>
    <t>MODE.SNGL</t>
  </si>
  <si>
    <t>NEGBINOM.DIST (cumulative)</t>
  </si>
  <si>
    <t>NEGBINOM.DIST (non-cumulative)</t>
  </si>
  <si>
    <t>NETWORKDAYS.INTL</t>
  </si>
  <si>
    <t>NORM.DIST (cumulative)</t>
  </si>
  <si>
    <t>NORM.DIST (non-cumulative)</t>
  </si>
  <si>
    <t>NORM.INV</t>
  </si>
  <si>
    <t>NORM.S.DIST (cumulative)</t>
  </si>
  <si>
    <t>NORM.S.DIST (non-cumulative)</t>
  </si>
  <si>
    <t>NORM.S.INV</t>
  </si>
  <si>
    <t>PERCENTILE.EXC</t>
  </si>
  <si>
    <t>PERCENTILE.INC</t>
  </si>
  <si>
    <t>PERCENTRANK.EXC</t>
  </si>
  <si>
    <t>PERCENTRANK.INC</t>
  </si>
  <si>
    <t>POISSON.DIST (cumulative)</t>
  </si>
  <si>
    <t>POISSON.DIST (non-cumulative)</t>
  </si>
  <si>
    <t>QUARTILE.EXC</t>
  </si>
  <si>
    <t>QUARTILE.INC</t>
  </si>
  <si>
    <t>RANK.AVG</t>
  </si>
  <si>
    <t>RANK.EQ</t>
  </si>
  <si>
    <t>STDEV.P</t>
  </si>
  <si>
    <t>STDEV.S</t>
  </si>
  <si>
    <t>T.DIST (cumulative)</t>
  </si>
  <si>
    <t>T.DIST.2T</t>
  </si>
  <si>
    <t>T.DIST.RT</t>
  </si>
  <si>
    <t>T.INV</t>
  </si>
  <si>
    <t>T.INV.2T</t>
  </si>
  <si>
    <t>T.TEST</t>
  </si>
  <si>
    <t>VAR.P</t>
  </si>
  <si>
    <t>VAR.S</t>
  </si>
  <si>
    <t>WEIBULL.DIST (cumulative)</t>
  </si>
  <si>
    <t>WEIBULL.DIST (non-cumulative)</t>
  </si>
  <si>
    <t>WORKDAY.INTL</t>
  </si>
  <si>
    <t>Z.TEST</t>
  </si>
  <si>
    <t>T.DIST (non-cumulative)</t>
  </si>
  <si>
    <t>func.num</t>
  </si>
  <si>
    <t>func.name</t>
  </si>
  <si>
    <t>AVERAGE</t>
  </si>
  <si>
    <t>COUNT</t>
  </si>
  <si>
    <t>COUNTA</t>
  </si>
  <si>
    <t>MAX</t>
  </si>
  <si>
    <t>MIN</t>
  </si>
  <si>
    <t>PRODUCT</t>
  </si>
  <si>
    <t>SUM</t>
  </si>
  <si>
    <t>MEDIAN</t>
  </si>
  <si>
    <t>LARGE</t>
  </si>
  <si>
    <t>SMALL</t>
  </si>
  <si>
    <t>option</t>
  </si>
  <si>
    <t>behaviour</t>
  </si>
  <si>
    <t>ignore nested SUBTOTAL/AGGREGATE</t>
  </si>
  <si>
    <t>ignore hidden rows, nested SUBTOTAL/AGGREGATE</t>
  </si>
  <si>
    <t>ignore error values, nested SUBTOTAL/AGGREGATE</t>
  </si>
  <si>
    <t>ignore hidden rows, error values, nested SUBTOTAL/AGGREGATE</t>
  </si>
  <si>
    <t>ignore nothing</t>
  </si>
  <si>
    <t>ignore hidden rows</t>
  </si>
  <si>
    <t>ignore error values</t>
  </si>
  <si>
    <t>ignore hidden rows, error values</t>
  </si>
  <si>
    <t>Excel-results</t>
  </si>
  <si>
    <t>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</si>
</sst>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d/m/yyyy"/>
    <numFmt numFmtId="166" formatCode="&quot;WAAR&quot;;&quot;WAAR&quot;;&quot;ONWAAR&quot;"/>
    <numFmt numFmtId="167" formatCode="dd/mm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Border="1" applyAlignment="1">
      <alignment horizontal="right" vertical="center"/>
    </xf>
    <xf numFmtId="0" fontId="3" fillId="0" borderId="0" xfId="0" applyFont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/>
    <xf numFmtId="164" fontId="4" fillId="0" borderId="0" xfId="0" applyNumberFormat="1" applyFont="1"/>
    <xf numFmtId="167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81"/>
  <sheetViews>
    <sheetView tabSelected="1" zoomScaleNormal="100" workbookViewId="0">
      <selection activeCell="E3" sqref="E3"/>
    </sheetView>
  </sheetViews>
  <sheetFormatPr defaultRowHeight="15" x14ac:dyDescent="0.25"/>
  <cols>
    <col min="1" max="1" width="19.28515625"/>
    <col min="2" max="2" width="18.28515625"/>
    <col min="3" max="3" width="17.85546875"/>
    <col min="4" max="4" width="8.7109375"/>
    <col min="5" max="5" width="10.42578125"/>
    <col min="6" max="6" width="14.5703125"/>
    <col min="7" max="7" width="15.140625"/>
    <col min="8" max="8" width="13.140625"/>
    <col min="9" max="1025" width="8.7109375"/>
  </cols>
  <sheetData>
    <row r="1" spans="1:8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2"/>
      <c r="H1" s="2"/>
    </row>
    <row r="2" spans="1:8" x14ac:dyDescent="0.25">
      <c r="A2" s="5" t="s">
        <v>6</v>
      </c>
      <c r="B2" s="6" t="b">
        <f>AND(Sheet2!C39:U47)</f>
        <v>1</v>
      </c>
      <c r="C2" s="7">
        <v>1</v>
      </c>
      <c r="D2" s="8" t="b">
        <f t="shared" ref="D2:D33" si="0">ROUND(B2,12)=ROUND(C2,12)</f>
        <v>1</v>
      </c>
      <c r="E2" s="8" t="b">
        <f>AND(D2:D80)</f>
        <v>1</v>
      </c>
      <c r="F2" s="5">
        <v>2</v>
      </c>
      <c r="G2" s="5">
        <v>44</v>
      </c>
      <c r="H2" s="9"/>
    </row>
    <row r="3" spans="1:8" x14ac:dyDescent="0.25">
      <c r="A3" s="5" t="s">
        <v>7</v>
      </c>
      <c r="B3" s="6">
        <f>_xlfn.BETA.DIST(F2,F5,F5,1,G5,G7)</f>
        <v>0.42284813280246891</v>
      </c>
      <c r="C3" s="6">
        <v>0.42284813280246902</v>
      </c>
      <c r="D3" s="8" t="b">
        <f t="shared" si="0"/>
        <v>1</v>
      </c>
      <c r="E3" s="5"/>
      <c r="F3" s="5">
        <v>1.5</v>
      </c>
      <c r="G3" s="5">
        <f>20/15</f>
        <v>1.3333333333333333</v>
      </c>
      <c r="H3" s="10">
        <v>39448</v>
      </c>
    </row>
    <row r="4" spans="1:8" x14ac:dyDescent="0.25">
      <c r="A4" s="5" t="s">
        <v>8</v>
      </c>
      <c r="B4" s="5">
        <f>_xlfn.BETA.DIST(F2,F5,F5,0,G5,G7)</f>
        <v>6.6888842192061565E-2</v>
      </c>
      <c r="C4" s="5">
        <v>6.6888842192061607E-2</v>
      </c>
      <c r="D4" s="8" t="b">
        <f t="shared" si="0"/>
        <v>1</v>
      </c>
      <c r="E4" s="5"/>
      <c r="F4" s="5">
        <v>2</v>
      </c>
      <c r="G4" s="5">
        <v>5</v>
      </c>
      <c r="H4" s="10">
        <v>39508</v>
      </c>
    </row>
    <row r="5" spans="1:8" x14ac:dyDescent="0.25">
      <c r="A5" s="5" t="s">
        <v>9</v>
      </c>
      <c r="B5" s="6">
        <f>_xlfn.BETA.INV(F5,F5,F6,G5,G7)</f>
        <v>1.0000009059233843</v>
      </c>
      <c r="C5" s="6">
        <v>1.0000009059233801</v>
      </c>
      <c r="D5" s="8" t="b">
        <f t="shared" si="0"/>
        <v>1</v>
      </c>
      <c r="E5" s="5"/>
      <c r="F5" s="5">
        <f>2/15</f>
        <v>0.13333333333333333</v>
      </c>
      <c r="G5" s="5">
        <v>1</v>
      </c>
      <c r="H5" s="10">
        <v>39751</v>
      </c>
    </row>
    <row r="6" spans="1:8" x14ac:dyDescent="0.25">
      <c r="A6" s="5" t="s">
        <v>10</v>
      </c>
      <c r="B6" s="6">
        <f>_xlfn.BINOM.DIST(F6,G2,F5,1)</f>
        <v>1.4317596684776885E-2</v>
      </c>
      <c r="C6" s="6">
        <v>1.43175966847769E-2</v>
      </c>
      <c r="D6" s="8" t="b">
        <f t="shared" si="0"/>
        <v>1</v>
      </c>
      <c r="E6" s="5"/>
      <c r="F6" s="5">
        <f>20/15</f>
        <v>1.3333333333333333</v>
      </c>
      <c r="G6" s="5">
        <v>2</v>
      </c>
      <c r="H6" s="10"/>
    </row>
    <row r="7" spans="1:8" x14ac:dyDescent="0.25">
      <c r="A7" s="5" t="s">
        <v>11</v>
      </c>
      <c r="B7" s="6">
        <f>_xlfn.BINOM.DIST(F6,G2,F5,0)</f>
        <v>1.2474737705548173E-2</v>
      </c>
      <c r="C7" s="6">
        <v>1.2474737705548199E-2</v>
      </c>
      <c r="D7" s="8" t="b">
        <f t="shared" si="0"/>
        <v>1</v>
      </c>
      <c r="E7" s="5"/>
      <c r="F7" s="5">
        <v>2</v>
      </c>
      <c r="G7" s="5">
        <v>6</v>
      </c>
      <c r="H7" s="10"/>
    </row>
    <row r="8" spans="1:8" x14ac:dyDescent="0.25">
      <c r="A8" s="5" t="s">
        <v>12</v>
      </c>
      <c r="B8" s="6">
        <f>_xlfn.BINOM.INV(G2,F5,F5)</f>
        <v>3</v>
      </c>
      <c r="C8" s="6">
        <v>3</v>
      </c>
      <c r="D8" s="8" t="b">
        <f t="shared" si="0"/>
        <v>1</v>
      </c>
      <c r="E8" s="5"/>
      <c r="F8" s="5">
        <v>2</v>
      </c>
      <c r="G8" s="5">
        <v>6.6</v>
      </c>
    </row>
    <row r="9" spans="1:8" x14ac:dyDescent="0.25">
      <c r="A9" s="5" t="s">
        <v>13</v>
      </c>
      <c r="B9" s="6">
        <f>_xlfn.CEILING.PRECISE(G6,F9)</f>
        <v>4</v>
      </c>
      <c r="C9" s="6">
        <v>4</v>
      </c>
      <c r="D9" s="8" t="b">
        <f t="shared" si="0"/>
        <v>1</v>
      </c>
      <c r="E9" s="5"/>
      <c r="F9" s="5">
        <v>4</v>
      </c>
      <c r="G9" s="5">
        <v>8</v>
      </c>
    </row>
    <row r="10" spans="1:8" x14ac:dyDescent="0.25">
      <c r="A10" s="5" t="s">
        <v>14</v>
      </c>
      <c r="B10" s="6">
        <f>ISO.CEILING(G6,F5)</f>
        <v>2</v>
      </c>
      <c r="C10" s="6">
        <v>2</v>
      </c>
      <c r="D10" s="8" t="b">
        <f t="shared" si="0"/>
        <v>1</v>
      </c>
      <c r="E10" s="5"/>
      <c r="F10" s="5">
        <v>2</v>
      </c>
      <c r="G10" s="5">
        <v>1</v>
      </c>
    </row>
    <row r="11" spans="1:8" x14ac:dyDescent="0.25">
      <c r="A11" s="5" t="s">
        <v>15</v>
      </c>
      <c r="B11" s="6">
        <f>_xlfn.CHISQ.DIST(G6,G4,1)</f>
        <v>0.15085496391539036</v>
      </c>
      <c r="C11" s="6">
        <v>0.15085496391538999</v>
      </c>
      <c r="D11" s="8" t="b">
        <f t="shared" si="0"/>
        <v>1</v>
      </c>
      <c r="E11" s="5"/>
      <c r="F11" s="5"/>
      <c r="G11" s="5"/>
    </row>
    <row r="12" spans="1:8" x14ac:dyDescent="0.25">
      <c r="A12" s="5" t="s">
        <v>16</v>
      </c>
      <c r="B12" s="6">
        <f>_xlfn.CHISQ.DIST.RT(F4,G4)</f>
        <v>0.84914503608460967</v>
      </c>
      <c r="C12" s="6">
        <v>0.84914503608461001</v>
      </c>
      <c r="D12" s="8" t="b">
        <f t="shared" si="0"/>
        <v>1</v>
      </c>
      <c r="E12" s="5"/>
      <c r="F12" s="5"/>
      <c r="G12" s="5"/>
    </row>
    <row r="13" spans="1:8" x14ac:dyDescent="0.25">
      <c r="A13" s="5" t="s">
        <v>17</v>
      </c>
      <c r="B13" s="6">
        <f>_xlfn.CHISQ.INV(F5,G4)</f>
        <v>1.8711836505995614</v>
      </c>
      <c r="C13" s="6">
        <v>1.87118365059956</v>
      </c>
      <c r="D13" s="8" t="b">
        <f t="shared" si="0"/>
        <v>1</v>
      </c>
      <c r="E13" s="5"/>
      <c r="F13" s="5"/>
      <c r="G13" s="5"/>
      <c r="H13" s="11"/>
    </row>
    <row r="14" spans="1:8" x14ac:dyDescent="0.25">
      <c r="A14" s="5" t="s">
        <v>18</v>
      </c>
      <c r="B14" s="12">
        <f>_xlfn.CHISQ.INV.RT(F5,G4)</f>
        <v>8.4454801128564974</v>
      </c>
      <c r="C14" s="12">
        <v>8.4454801128564991</v>
      </c>
      <c r="D14" s="8" t="b">
        <f t="shared" si="0"/>
        <v>1</v>
      </c>
      <c r="E14" s="5"/>
      <c r="F14" s="5"/>
      <c r="G14" s="5"/>
    </row>
    <row r="15" spans="1:8" x14ac:dyDescent="0.25">
      <c r="A15" s="5" t="s">
        <v>19</v>
      </c>
      <c r="B15" s="6">
        <f>_xlfn.CHISQ.TEST(F2:F10,G2:G10)</f>
        <v>1.8744045912597986E-8</v>
      </c>
      <c r="C15" s="6">
        <v>1.8744045912597999E-8</v>
      </c>
      <c r="D15" s="8" t="b">
        <f t="shared" si="0"/>
        <v>1</v>
      </c>
      <c r="E15" s="5"/>
      <c r="F15" s="5"/>
      <c r="G15" s="5"/>
    </row>
    <row r="16" spans="1:8" x14ac:dyDescent="0.25">
      <c r="A16" s="5" t="s">
        <v>20</v>
      </c>
      <c r="B16" s="6">
        <f>_xlfn.CONFIDENCE.NORM(F5,G8,G2)</f>
        <v>1.4935616583311109</v>
      </c>
      <c r="C16" s="6">
        <v>1.49356165833111</v>
      </c>
      <c r="D16" s="8" t="b">
        <f t="shared" si="0"/>
        <v>1</v>
      </c>
      <c r="E16" s="5"/>
      <c r="F16" s="5"/>
      <c r="G16" s="5"/>
    </row>
    <row r="17" spans="1:7" x14ac:dyDescent="0.25">
      <c r="A17" s="5" t="s">
        <v>21</v>
      </c>
      <c r="B17" s="6">
        <f>_xlfn.CONFIDENCE.T(F5,G8,G2)</f>
        <v>1.5223611251194489</v>
      </c>
      <c r="C17" s="6">
        <v>1.52236112511945</v>
      </c>
      <c r="D17" s="8" t="b">
        <f t="shared" si="0"/>
        <v>1</v>
      </c>
      <c r="E17" s="5"/>
      <c r="F17" s="5"/>
      <c r="G17" s="5"/>
    </row>
    <row r="18" spans="1:7" x14ac:dyDescent="0.25">
      <c r="A18" s="5" t="s">
        <v>22</v>
      </c>
      <c r="B18" s="6">
        <f>_xlfn.COVARIANCE.P(F2:F10,G2:G10)</f>
        <v>2.3040877914951992</v>
      </c>
      <c r="C18" s="6">
        <v>2.3040877914952</v>
      </c>
      <c r="D18" s="8" t="b">
        <f t="shared" si="0"/>
        <v>1</v>
      </c>
      <c r="E18" s="5"/>
      <c r="F18" s="5"/>
      <c r="G18" s="5"/>
    </row>
    <row r="19" spans="1:7" x14ac:dyDescent="0.25">
      <c r="A19" s="5" t="s">
        <v>23</v>
      </c>
      <c r="B19" s="6">
        <f>_xlfn.COVARIANCE.S(F2:F10,G2:G10)</f>
        <v>2.5920987654320991</v>
      </c>
      <c r="C19" s="6">
        <v>2.5920987654320999</v>
      </c>
      <c r="D19" s="8" t="b">
        <f t="shared" si="0"/>
        <v>1</v>
      </c>
      <c r="E19" s="5"/>
      <c r="F19" s="5"/>
      <c r="G19" s="5"/>
    </row>
    <row r="20" spans="1:7" x14ac:dyDescent="0.25">
      <c r="A20" s="5" t="s">
        <v>24</v>
      </c>
      <c r="B20" s="6">
        <f>_xlfn.ERF.PRECISE(F4)</f>
        <v>0.99532226501895271</v>
      </c>
      <c r="C20" s="6">
        <v>0.99532226501895305</v>
      </c>
      <c r="D20" s="8" t="b">
        <f t="shared" si="0"/>
        <v>1</v>
      </c>
      <c r="E20" s="5"/>
      <c r="F20" s="5"/>
      <c r="G20" s="5"/>
    </row>
    <row r="21" spans="1:7" x14ac:dyDescent="0.25">
      <c r="A21" s="5" t="s">
        <v>25</v>
      </c>
      <c r="B21" s="6">
        <f>_xlfn.ERFC.PRECISE(F7)</f>
        <v>4.6777349810472645E-3</v>
      </c>
      <c r="C21" s="6">
        <v>4.6777349810472697E-3</v>
      </c>
      <c r="D21" s="8" t="b">
        <f t="shared" si="0"/>
        <v>1</v>
      </c>
      <c r="E21" s="5"/>
      <c r="F21" s="5"/>
      <c r="G21" s="5"/>
    </row>
    <row r="22" spans="1:7" x14ac:dyDescent="0.25">
      <c r="A22" s="5" t="s">
        <v>26</v>
      </c>
      <c r="B22" s="6">
        <f>_xlfn.EXPON.DIST(F4,F5,1)</f>
        <v>0.23407166163535131</v>
      </c>
      <c r="C22" s="6">
        <v>0.23407166163535101</v>
      </c>
      <c r="D22" s="8" t="b">
        <f t="shared" si="0"/>
        <v>1</v>
      </c>
      <c r="E22" s="5"/>
      <c r="F22" s="5"/>
      <c r="G22" s="5"/>
    </row>
    <row r="23" spans="1:7" x14ac:dyDescent="0.25">
      <c r="A23" s="5" t="s">
        <v>27</v>
      </c>
      <c r="B23" s="6">
        <f>_xlfn.EXPON.DIST(F4,F5,0)</f>
        <v>0.10212377844861982</v>
      </c>
      <c r="C23" s="6">
        <v>0.10212377844862</v>
      </c>
      <c r="D23" s="8" t="b">
        <f t="shared" si="0"/>
        <v>1</v>
      </c>
      <c r="E23" s="5"/>
      <c r="F23" s="5"/>
      <c r="G23" s="5"/>
    </row>
    <row r="24" spans="1:7" x14ac:dyDescent="0.25">
      <c r="A24" s="5" t="s">
        <v>28</v>
      </c>
      <c r="B24" s="6">
        <f>_xlfn.F.DIST(F4,G8,G9,1)</f>
        <v>0.82079999999999997</v>
      </c>
      <c r="C24" s="6">
        <v>0.82079999999999997</v>
      </c>
      <c r="D24" s="8" t="b">
        <f t="shared" si="0"/>
        <v>1</v>
      </c>
      <c r="E24" s="5"/>
      <c r="F24" s="5"/>
      <c r="G24" s="5"/>
    </row>
    <row r="25" spans="1:7" x14ac:dyDescent="0.25">
      <c r="A25" s="5" t="s">
        <v>29</v>
      </c>
      <c r="B25" s="6">
        <f>_xlfn.F.DIST(F4,G8,G9,0)</f>
        <v>0.1658879999999999</v>
      </c>
      <c r="C25" s="6">
        <v>0.16588800000000001</v>
      </c>
      <c r="D25" s="8" t="b">
        <f t="shared" si="0"/>
        <v>1</v>
      </c>
      <c r="E25" s="5"/>
      <c r="F25" s="5"/>
      <c r="G25" s="5"/>
    </row>
    <row r="26" spans="1:7" x14ac:dyDescent="0.25">
      <c r="A26" s="5" t="s">
        <v>30</v>
      </c>
      <c r="B26" s="6">
        <f>_xlfn.F.DIST.RT(F4,G4,G7)</f>
        <v>0.21167432749937592</v>
      </c>
      <c r="C26" s="6">
        <v>0.21167432749937601</v>
      </c>
      <c r="D26" s="8" t="b">
        <f t="shared" si="0"/>
        <v>1</v>
      </c>
      <c r="E26" s="5"/>
      <c r="F26" s="5"/>
      <c r="G26" s="5"/>
    </row>
    <row r="27" spans="1:7" x14ac:dyDescent="0.25">
      <c r="A27" s="5" t="s">
        <v>31</v>
      </c>
      <c r="B27" s="6">
        <f>_xlfn.F.INV(F5,G4,G7)</f>
        <v>0.34789991981862939</v>
      </c>
      <c r="C27" s="6">
        <v>0.347899919818629</v>
      </c>
      <c r="D27" s="8" t="b">
        <f t="shared" si="0"/>
        <v>1</v>
      </c>
      <c r="E27" s="5"/>
      <c r="F27" s="5"/>
      <c r="G27" s="5"/>
    </row>
    <row r="28" spans="1:7" x14ac:dyDescent="0.25">
      <c r="A28" s="5" t="s">
        <v>32</v>
      </c>
      <c r="B28" s="6">
        <f>_xlfn.F.INV.RT(F5,G4,G7)</f>
        <v>2.652899259689121</v>
      </c>
      <c r="C28" s="6">
        <v>2.6528992596891201</v>
      </c>
      <c r="D28" s="8" t="b">
        <f t="shared" si="0"/>
        <v>1</v>
      </c>
      <c r="E28" s="5"/>
      <c r="F28" s="5"/>
      <c r="G28" s="5"/>
    </row>
    <row r="29" spans="1:7" x14ac:dyDescent="0.25">
      <c r="A29" s="5" t="s">
        <v>33</v>
      </c>
      <c r="B29" s="6">
        <f>_xlfn.F.TEST(F2:F10,G2:G10)</f>
        <v>5.814996997636946E-8</v>
      </c>
      <c r="C29" s="6">
        <v>5.81499699763695E-8</v>
      </c>
      <c r="D29" s="8" t="b">
        <f t="shared" si="0"/>
        <v>1</v>
      </c>
      <c r="E29" s="5"/>
      <c r="F29" s="5"/>
      <c r="G29" s="5"/>
    </row>
    <row r="30" spans="1:7" x14ac:dyDescent="0.25">
      <c r="A30" s="5" t="s">
        <v>34</v>
      </c>
      <c r="B30" s="6">
        <f>_xlfn.FLOOR.PRECISE(F3,F4)</f>
        <v>0</v>
      </c>
      <c r="C30" s="6">
        <v>0</v>
      </c>
      <c r="D30" s="8" t="b">
        <f t="shared" si="0"/>
        <v>1</v>
      </c>
      <c r="E30" s="5"/>
      <c r="F30" s="5"/>
      <c r="G30" s="5"/>
    </row>
    <row r="31" spans="1:7" x14ac:dyDescent="0.25">
      <c r="A31" s="5" t="s">
        <v>35</v>
      </c>
      <c r="B31" s="6">
        <f>_xlfn.GAMMA.DIST(F2,F5,G5,1)</f>
        <v>0.99207556488413062</v>
      </c>
      <c r="C31" s="6">
        <v>0.99207556488413096</v>
      </c>
      <c r="D31" s="8" t="b">
        <f t="shared" si="0"/>
        <v>1</v>
      </c>
      <c r="E31" s="5"/>
      <c r="F31" s="5"/>
      <c r="G31" s="5"/>
    </row>
    <row r="32" spans="1:7" x14ac:dyDescent="0.25">
      <c r="A32" s="5" t="s">
        <v>36</v>
      </c>
      <c r="B32" s="6">
        <f>_xlfn.GAMMA.INV(F5,G5,G6)</f>
        <v>0.28620168728134665</v>
      </c>
      <c r="C32" s="6">
        <v>0.28620168728134698</v>
      </c>
      <c r="D32" s="8" t="b">
        <f t="shared" si="0"/>
        <v>1</v>
      </c>
      <c r="E32" s="5"/>
      <c r="F32" s="5"/>
      <c r="G32" s="5"/>
    </row>
    <row r="33" spans="1:7" x14ac:dyDescent="0.25">
      <c r="A33" s="5" t="s">
        <v>37</v>
      </c>
      <c r="B33" s="6">
        <f>_xlfn.GAMMALN.PRECISE(F4)</f>
        <v>0</v>
      </c>
      <c r="C33" s="6">
        <v>0</v>
      </c>
      <c r="D33" s="8" t="b">
        <f t="shared" si="0"/>
        <v>1</v>
      </c>
      <c r="E33" s="5"/>
      <c r="F33" s="5"/>
      <c r="G33" s="5"/>
    </row>
    <row r="34" spans="1:7" x14ac:dyDescent="0.25">
      <c r="A34" s="5" t="s">
        <v>38</v>
      </c>
      <c r="B34" s="6">
        <f>_xlfn.HYPGEOM.DIST(G6,G7,G9,G2,1)</f>
        <v>0.93682097822767141</v>
      </c>
      <c r="C34" s="6">
        <v>0.93682097822767096</v>
      </c>
      <c r="D34" s="8" t="b">
        <f t="shared" ref="D34:D65" si="1">ROUND(B34,12)=ROUND(C34,12)</f>
        <v>1</v>
      </c>
      <c r="E34" s="5"/>
      <c r="F34" s="5"/>
      <c r="G34" s="5"/>
    </row>
    <row r="35" spans="1:7" x14ac:dyDescent="0.25">
      <c r="A35" s="5" t="s">
        <v>39</v>
      </c>
      <c r="B35" s="6">
        <f>_xlfn.HYPGEOM.DIST(G6,G7,G9,G2,0)</f>
        <v>0.23364893756272084</v>
      </c>
      <c r="C35" s="6">
        <v>0.23364893756272101</v>
      </c>
      <c r="D35" s="8" t="b">
        <f t="shared" si="1"/>
        <v>1</v>
      </c>
      <c r="E35" s="5"/>
      <c r="F35" s="5"/>
      <c r="G35" s="5"/>
    </row>
    <row r="36" spans="1:7" x14ac:dyDescent="0.25">
      <c r="A36" s="5" t="s">
        <v>40</v>
      </c>
      <c r="B36" s="6">
        <f>_xlfn.LOGNORM.DIST(G4,F8,G8,1)</f>
        <v>0.47640593326077213</v>
      </c>
      <c r="C36" s="6">
        <v>0.47640593326077202</v>
      </c>
      <c r="D36" s="8" t="b">
        <f t="shared" si="1"/>
        <v>1</v>
      </c>
      <c r="E36" s="5"/>
      <c r="F36" s="5"/>
      <c r="G36" s="5"/>
    </row>
    <row r="37" spans="1:7" x14ac:dyDescent="0.25">
      <c r="A37" s="5" t="s">
        <v>41</v>
      </c>
      <c r="B37" s="6">
        <f>_xlfn.LOGNORM.DIST(G4,F8,G8,0)</f>
        <v>1.2068011575083512E-2</v>
      </c>
      <c r="C37" s="6">
        <v>1.20680115750835E-2</v>
      </c>
      <c r="D37" s="8" t="b">
        <f t="shared" si="1"/>
        <v>1</v>
      </c>
      <c r="E37" s="5"/>
      <c r="F37" s="5"/>
      <c r="G37" s="5"/>
    </row>
    <row r="38" spans="1:7" x14ac:dyDescent="0.25">
      <c r="A38" s="5" t="s">
        <v>42</v>
      </c>
      <c r="B38" s="6">
        <f>_xlfn.LOGNORM.INV(F5,G7,G8)</f>
        <v>0.26418843280870008</v>
      </c>
      <c r="C38" s="6">
        <v>0.26418843280870002</v>
      </c>
      <c r="D38" s="8" t="b">
        <f t="shared" si="1"/>
        <v>1</v>
      </c>
      <c r="E38" s="5"/>
      <c r="F38" s="5"/>
      <c r="G38" s="5"/>
    </row>
    <row r="39" spans="1:7" x14ac:dyDescent="0.25">
      <c r="A39" s="5" t="s">
        <v>43</v>
      </c>
      <c r="B39" s="6">
        <f>_xlfn.MODE.MULT(F2:F10)</f>
        <v>2</v>
      </c>
      <c r="C39" s="6">
        <v>2</v>
      </c>
      <c r="D39" s="8" t="b">
        <f t="shared" si="1"/>
        <v>1</v>
      </c>
      <c r="E39" s="5"/>
      <c r="F39" s="5"/>
      <c r="G39" s="5"/>
    </row>
    <row r="40" spans="1:7" x14ac:dyDescent="0.25">
      <c r="A40" s="5" t="s">
        <v>44</v>
      </c>
      <c r="B40" s="6">
        <f>_xlfn.MODE.SNGL(F2:G10)</f>
        <v>2</v>
      </c>
      <c r="C40" s="6">
        <v>2</v>
      </c>
      <c r="D40" s="8" t="b">
        <f t="shared" si="1"/>
        <v>1</v>
      </c>
      <c r="E40" s="5"/>
      <c r="F40" s="5"/>
      <c r="G40" s="5"/>
    </row>
    <row r="41" spans="1:7" x14ac:dyDescent="0.25">
      <c r="A41" s="5" t="s">
        <v>45</v>
      </c>
      <c r="B41" s="6">
        <f>_xlfn.NEGBINOM.DIST(F4,G4,F5,1)</f>
        <v>6.9952263374485515E-4</v>
      </c>
      <c r="C41" s="6">
        <v>6.9952263374485504E-4</v>
      </c>
      <c r="D41" s="8" t="b">
        <f t="shared" si="1"/>
        <v>1</v>
      </c>
      <c r="E41" s="5"/>
      <c r="F41" s="5"/>
      <c r="G41" s="5"/>
    </row>
    <row r="42" spans="1:7" x14ac:dyDescent="0.25">
      <c r="A42" s="5" t="s">
        <v>46</v>
      </c>
      <c r="B42" s="6">
        <f>_xlfn.NEGBINOM.DIST(F4,G4,F5,0)</f>
        <v>4.7477640603566548E-4</v>
      </c>
      <c r="C42" s="6">
        <v>4.7477640603566602E-4</v>
      </c>
      <c r="D42" s="8" t="b">
        <f t="shared" si="1"/>
        <v>1</v>
      </c>
      <c r="E42" s="5"/>
      <c r="F42" s="5"/>
      <c r="G42" s="5"/>
    </row>
    <row r="43" spans="1:7" x14ac:dyDescent="0.25">
      <c r="A43" s="5" t="s">
        <v>47</v>
      </c>
      <c r="B43" s="6">
        <f>NETWORKDAYS.INTL(H3,H5,1,H4)</f>
        <v>218</v>
      </c>
      <c r="C43" s="6">
        <v>218</v>
      </c>
      <c r="D43" s="8" t="b">
        <f t="shared" si="1"/>
        <v>1</v>
      </c>
      <c r="E43" s="5"/>
      <c r="F43" s="13"/>
      <c r="G43" s="13"/>
    </row>
    <row r="44" spans="1:7" x14ac:dyDescent="0.25">
      <c r="A44" s="5" t="s">
        <v>47</v>
      </c>
      <c r="B44" s="6">
        <f>NETWORKDAYS.INTL(F44,F45,"1001000")</f>
        <v>18</v>
      </c>
      <c r="C44" s="6">
        <v>18</v>
      </c>
      <c r="D44" s="8" t="b">
        <f t="shared" si="1"/>
        <v>1</v>
      </c>
      <c r="F44" s="13">
        <v>41709</v>
      </c>
      <c r="G44" s="13">
        <v>41714</v>
      </c>
    </row>
    <row r="45" spans="1:7" x14ac:dyDescent="0.25">
      <c r="A45" s="5" t="s">
        <v>47</v>
      </c>
      <c r="B45" s="6">
        <f>NETWORKDAYS.INTL(F44,F45)</f>
        <v>19</v>
      </c>
      <c r="C45" s="6">
        <v>19</v>
      </c>
      <c r="D45" s="8" t="b">
        <f t="shared" si="1"/>
        <v>1</v>
      </c>
      <c r="F45" s="13">
        <v>41733</v>
      </c>
      <c r="G45" s="13">
        <v>41733</v>
      </c>
    </row>
    <row r="46" spans="1:7" x14ac:dyDescent="0.25">
      <c r="A46" s="5" t="s">
        <v>47</v>
      </c>
      <c r="B46" s="6">
        <f>NETWORKDAYS.INTL(F44,F45,2,G44:G47)</f>
        <v>17</v>
      </c>
      <c r="C46" s="6">
        <v>17</v>
      </c>
      <c r="D46" s="8" t="b">
        <f t="shared" si="1"/>
        <v>1</v>
      </c>
      <c r="F46" s="13"/>
      <c r="G46" s="13">
        <v>41718</v>
      </c>
    </row>
    <row r="47" spans="1:7" x14ac:dyDescent="0.25">
      <c r="A47" s="5" t="s">
        <v>48</v>
      </c>
      <c r="B47" s="6">
        <f>_xlfn.NORM.DIST(F4,F6,G6,1)</f>
        <v>0.63055865981823644</v>
      </c>
      <c r="C47" s="6">
        <v>0.630558659818237</v>
      </c>
      <c r="D47" s="8" t="b">
        <f t="shared" si="1"/>
        <v>1</v>
      </c>
      <c r="F47" s="13"/>
      <c r="G47" s="13">
        <v>41640</v>
      </c>
    </row>
    <row r="48" spans="1:7" x14ac:dyDescent="0.25">
      <c r="A48" s="5" t="s">
        <v>49</v>
      </c>
      <c r="B48" s="6">
        <f>_xlfn.NORM.DIST(F4,F6,G6,0)</f>
        <v>0.18869161384649658</v>
      </c>
      <c r="C48" s="6">
        <v>0.18869161384649699</v>
      </c>
      <c r="D48" s="8" t="b">
        <f t="shared" si="1"/>
        <v>1</v>
      </c>
      <c r="E48" s="5"/>
      <c r="F48" s="5"/>
      <c r="G48" s="5"/>
    </row>
    <row r="49" spans="1:7" x14ac:dyDescent="0.25">
      <c r="A49" s="5" t="s">
        <v>50</v>
      </c>
      <c r="B49" s="6">
        <f>_xlfn.NORM.INV(F5,G3,G6)</f>
        <v>-0.88820989994023836</v>
      </c>
      <c r="C49" s="6">
        <v>-0.88820989994023802</v>
      </c>
      <c r="D49" s="8" t="b">
        <f t="shared" si="1"/>
        <v>1</v>
      </c>
      <c r="E49" s="5"/>
      <c r="F49" s="5"/>
      <c r="G49" s="5"/>
    </row>
    <row r="50" spans="1:7" x14ac:dyDescent="0.25">
      <c r="A50" s="5" t="s">
        <v>51</v>
      </c>
      <c r="B50" s="6">
        <f>_xlfn.NORM.S.DIST(F6,1)</f>
        <v>0.90878878027413212</v>
      </c>
      <c r="C50" s="6">
        <v>0.90878878027413201</v>
      </c>
      <c r="D50" s="8" t="b">
        <f t="shared" si="1"/>
        <v>1</v>
      </c>
      <c r="E50" s="5"/>
      <c r="F50" s="5"/>
      <c r="G50" s="5"/>
    </row>
    <row r="51" spans="1:7" x14ac:dyDescent="0.25">
      <c r="A51" s="5" t="s">
        <v>52</v>
      </c>
      <c r="B51" s="6">
        <f>_xlfn.NORM.S.DIST(F6,0)</f>
        <v>0.16401007467599363</v>
      </c>
      <c r="C51" s="6">
        <v>0.16401007467599399</v>
      </c>
      <c r="D51" s="8" t="b">
        <f t="shared" si="1"/>
        <v>1</v>
      </c>
      <c r="E51" s="5"/>
      <c r="F51" s="5"/>
      <c r="G51" s="5"/>
    </row>
    <row r="52" spans="1:7" x14ac:dyDescent="0.25">
      <c r="A52" s="5" t="s">
        <v>53</v>
      </c>
      <c r="B52" s="6">
        <f>_xlfn.NORM.S.INV(F5)</f>
        <v>-1.1107716166367858</v>
      </c>
      <c r="C52" s="6">
        <v>-1.11077161663679</v>
      </c>
      <c r="D52" s="8" t="b">
        <f t="shared" si="1"/>
        <v>1</v>
      </c>
      <c r="E52" s="5"/>
      <c r="F52" s="5"/>
      <c r="G52" s="5"/>
    </row>
    <row r="53" spans="1:7" x14ac:dyDescent="0.25">
      <c r="A53" s="5" t="s">
        <v>54</v>
      </c>
      <c r="B53" s="6">
        <f>_xlfn.PERCENTILE.EXC(F2:F10,F5)</f>
        <v>0.53333333333333321</v>
      </c>
      <c r="C53" s="6">
        <v>0.53333333333333299</v>
      </c>
      <c r="D53" s="8" t="b">
        <f t="shared" si="1"/>
        <v>1</v>
      </c>
      <c r="E53" s="5"/>
      <c r="F53" s="5"/>
      <c r="G53" s="5"/>
    </row>
    <row r="54" spans="1:7" x14ac:dyDescent="0.25">
      <c r="A54" s="5" t="s">
        <v>55</v>
      </c>
      <c r="B54" s="6">
        <f>_xlfn.PERCENTILE.INC(F2:F10,G5)</f>
        <v>4</v>
      </c>
      <c r="C54" s="6">
        <v>4</v>
      </c>
      <c r="D54" s="8" t="b">
        <f t="shared" si="1"/>
        <v>1</v>
      </c>
      <c r="E54" s="5"/>
      <c r="F54" s="5"/>
      <c r="G54" s="5"/>
    </row>
    <row r="55" spans="1:7" x14ac:dyDescent="0.25">
      <c r="A55" s="5" t="s">
        <v>56</v>
      </c>
      <c r="B55" s="6">
        <f>_xlfn.PERCENTILE.EXC(G2:G10,0.1)</f>
        <v>1</v>
      </c>
      <c r="C55" s="6">
        <v>1</v>
      </c>
      <c r="D55" s="8" t="b">
        <f t="shared" si="1"/>
        <v>1</v>
      </c>
      <c r="E55" s="5"/>
      <c r="F55" s="5"/>
      <c r="G55" s="5"/>
    </row>
    <row r="56" spans="1:7" x14ac:dyDescent="0.25">
      <c r="A56" s="5" t="s">
        <v>57</v>
      </c>
      <c r="B56" s="6">
        <f>_xlfn.PERCENTRANK.INC(F9:G10,G10)</f>
        <v>0</v>
      </c>
      <c r="C56" s="6">
        <v>0</v>
      </c>
      <c r="D56" s="8" t="b">
        <f t="shared" si="1"/>
        <v>1</v>
      </c>
      <c r="E56" s="5"/>
      <c r="F56" s="5"/>
      <c r="G56" s="5"/>
    </row>
    <row r="57" spans="1:7" x14ac:dyDescent="0.25">
      <c r="A57" s="5" t="s">
        <v>58</v>
      </c>
      <c r="B57" s="6">
        <f>_xlfn.POISSON.DIST(F6,G6,1)</f>
        <v>0.40600584970983811</v>
      </c>
      <c r="C57" s="6">
        <v>0.406005849709838</v>
      </c>
      <c r="D57" s="8" t="b">
        <f t="shared" si="1"/>
        <v>1</v>
      </c>
      <c r="E57" s="5"/>
      <c r="F57" s="5"/>
      <c r="G57" s="5"/>
    </row>
    <row r="58" spans="1:7" x14ac:dyDescent="0.25">
      <c r="A58" s="5" t="s">
        <v>59</v>
      </c>
      <c r="B58" s="6">
        <f>_xlfn.POISSON.DIST(F6,G6,0)</f>
        <v>0.27067056647322535</v>
      </c>
      <c r="C58" s="6">
        <v>0.27067056647322502</v>
      </c>
      <c r="D58" s="8" t="b">
        <f t="shared" si="1"/>
        <v>1</v>
      </c>
      <c r="E58" s="5"/>
      <c r="F58" s="5"/>
      <c r="G58" s="5"/>
    </row>
    <row r="59" spans="1:7" x14ac:dyDescent="0.25">
      <c r="A59" s="5" t="s">
        <v>60</v>
      </c>
      <c r="B59" s="6">
        <f>_xlfn.QUARTILE.EXC(F2:F10,1)</f>
        <v>1.4166666666666665</v>
      </c>
      <c r="C59" s="6">
        <v>1.4166666666666701</v>
      </c>
      <c r="D59" s="8" t="b">
        <f t="shared" si="1"/>
        <v>1</v>
      </c>
      <c r="E59" s="5"/>
      <c r="F59" s="5"/>
      <c r="G59" s="5"/>
    </row>
    <row r="60" spans="1:7" x14ac:dyDescent="0.25">
      <c r="A60" s="5" t="s">
        <v>61</v>
      </c>
      <c r="B60" s="6">
        <f>_xlfn.QUARTILE.INC(F2:F10,1)</f>
        <v>1.5</v>
      </c>
      <c r="C60" s="6">
        <v>1.5</v>
      </c>
      <c r="D60" s="8" t="b">
        <f t="shared" si="1"/>
        <v>1</v>
      </c>
      <c r="E60" s="5"/>
      <c r="F60" s="5"/>
      <c r="G60" s="5"/>
    </row>
    <row r="61" spans="1:7" x14ac:dyDescent="0.25">
      <c r="A61" s="5" t="s">
        <v>62</v>
      </c>
      <c r="B61" s="6">
        <f>_xlfn.RANK.AVG(G6,G2:G9,0)</f>
        <v>6</v>
      </c>
      <c r="C61" s="6">
        <v>6</v>
      </c>
      <c r="D61" s="8" t="b">
        <f t="shared" si="1"/>
        <v>1</v>
      </c>
      <c r="E61" s="5"/>
      <c r="F61" s="5"/>
      <c r="G61" s="5"/>
    </row>
    <row r="62" spans="1:7" x14ac:dyDescent="0.25">
      <c r="A62" s="5" t="s">
        <v>63</v>
      </c>
      <c r="B62" s="6">
        <f>_xlfn.RANK.EQ(F7,F4,0)</f>
        <v>1</v>
      </c>
      <c r="C62" s="6">
        <v>1</v>
      </c>
      <c r="D62" s="8" t="b">
        <f t="shared" si="1"/>
        <v>1</v>
      </c>
      <c r="E62" s="5"/>
      <c r="F62" s="5"/>
      <c r="G62" s="5"/>
    </row>
    <row r="63" spans="1:7" x14ac:dyDescent="0.25">
      <c r="A63" s="5" t="s">
        <v>64</v>
      </c>
      <c r="B63" s="6">
        <f>_xlfn.STDEV.P(F2:F10)</f>
        <v>0.94635246626074987</v>
      </c>
      <c r="C63" s="6">
        <v>0.94635246626074998</v>
      </c>
      <c r="D63" s="8" t="b">
        <f t="shared" si="1"/>
        <v>1</v>
      </c>
      <c r="E63" s="5"/>
      <c r="F63" s="5"/>
      <c r="G63" s="5"/>
    </row>
    <row r="64" spans="1:7" x14ac:dyDescent="0.25">
      <c r="A64" s="5" t="s">
        <v>65</v>
      </c>
      <c r="B64" s="6">
        <f>_xlfn.STDEV.S(F2:F10)</f>
        <v>1.0037583694283845</v>
      </c>
      <c r="C64" s="6">
        <v>1.00375836942838</v>
      </c>
      <c r="D64" s="8" t="b">
        <f t="shared" si="1"/>
        <v>1</v>
      </c>
      <c r="E64" s="5"/>
      <c r="F64" s="5"/>
      <c r="G64" s="5"/>
    </row>
    <row r="65" spans="1:7" x14ac:dyDescent="0.25">
      <c r="A65" s="5" t="s">
        <v>66</v>
      </c>
      <c r="B65" s="6">
        <f>_xlfn.T.DIST(F2,G7,1)</f>
        <v>0.95378684423416238</v>
      </c>
      <c r="C65" s="6">
        <v>0.95378684423416304</v>
      </c>
      <c r="D65" s="8" t="b">
        <f t="shared" si="1"/>
        <v>1</v>
      </c>
      <c r="E65" s="5"/>
      <c r="F65" s="5"/>
      <c r="G65" s="5"/>
    </row>
    <row r="66" spans="1:7" x14ac:dyDescent="0.25">
      <c r="A66" s="5" t="s">
        <v>67</v>
      </c>
      <c r="B66" s="6">
        <f>_xlfn.T.DIST.2T(F6,G7)</f>
        <v>0.23080940884182113</v>
      </c>
      <c r="C66" s="6">
        <v>0.230809408841821</v>
      </c>
      <c r="D66" s="8" t="b">
        <f t="shared" ref="D66:D97" si="2">ROUND(B66,12)=ROUND(C66,12)</f>
        <v>1</v>
      </c>
      <c r="E66" s="5"/>
      <c r="F66" s="5"/>
      <c r="G66" s="5"/>
    </row>
    <row r="67" spans="1:7" x14ac:dyDescent="0.25">
      <c r="A67" s="5" t="s">
        <v>68</v>
      </c>
      <c r="B67" s="6">
        <f>_xlfn.T.DIST.RT(F6,G7)</f>
        <v>0.11540470442091057</v>
      </c>
      <c r="C67" s="6">
        <v>0.115404704420911</v>
      </c>
      <c r="D67" s="8" t="b">
        <f t="shared" si="2"/>
        <v>1</v>
      </c>
      <c r="E67" s="5"/>
      <c r="F67" s="5"/>
      <c r="G67" s="5"/>
    </row>
    <row r="68" spans="1:7" x14ac:dyDescent="0.25">
      <c r="A68" s="5" t="s">
        <v>69</v>
      </c>
      <c r="B68" s="6">
        <f>_xlfn.T.INV(F5,G4)</f>
        <v>-1.2498497882652577</v>
      </c>
      <c r="C68" s="6">
        <v>-1.2498497882652599</v>
      </c>
      <c r="D68" s="8" t="b">
        <f t="shared" si="2"/>
        <v>1</v>
      </c>
      <c r="E68" s="5"/>
      <c r="F68" s="5"/>
      <c r="G68" s="5"/>
    </row>
    <row r="69" spans="1:7" x14ac:dyDescent="0.25">
      <c r="A69" s="5" t="s">
        <v>70</v>
      </c>
      <c r="B69" s="6">
        <f>_xlfn.T.INV.2T(F5,G7 )</f>
        <v>1.7355217310679223</v>
      </c>
      <c r="C69" s="6">
        <v>1.7355217310679201</v>
      </c>
      <c r="D69" s="8" t="b">
        <f t="shared" si="2"/>
        <v>1</v>
      </c>
      <c r="E69" s="5"/>
      <c r="F69" s="5"/>
      <c r="G69" s="5"/>
    </row>
    <row r="70" spans="1:7" x14ac:dyDescent="0.25">
      <c r="A70" s="5" t="s">
        <v>71</v>
      </c>
      <c r="B70" s="6">
        <f>_xlfn.T.TEST(F2:F10,G2:G10,1,1)</f>
        <v>9.4914840602573894E-2</v>
      </c>
      <c r="C70" s="6">
        <v>9.4914840602573894E-2</v>
      </c>
      <c r="D70" s="8" t="b">
        <f t="shared" si="2"/>
        <v>1</v>
      </c>
      <c r="E70" s="5"/>
      <c r="F70" s="5"/>
      <c r="G70" s="5"/>
    </row>
    <row r="71" spans="1:7" x14ac:dyDescent="0.25">
      <c r="A71" s="5" t="s">
        <v>72</v>
      </c>
      <c r="B71" s="6">
        <f>_xlfn.VAR.P(F2:F10)</f>
        <v>0.89558299039780376</v>
      </c>
      <c r="C71" s="6">
        <v>0.89558299039780398</v>
      </c>
      <c r="D71" s="8" t="b">
        <f t="shared" si="2"/>
        <v>1</v>
      </c>
      <c r="E71" s="5"/>
      <c r="F71" s="5"/>
      <c r="G71" s="5"/>
    </row>
    <row r="72" spans="1:7" x14ac:dyDescent="0.25">
      <c r="A72" s="5" t="s">
        <v>73</v>
      </c>
      <c r="B72" s="6">
        <f>_xlfn.VAR.S(F7:F9)</f>
        <v>1.3333333333333339</v>
      </c>
      <c r="C72" s="6">
        <v>1.3333333333333299</v>
      </c>
      <c r="D72" s="8" t="b">
        <f t="shared" si="2"/>
        <v>1</v>
      </c>
      <c r="E72" s="5"/>
      <c r="F72" s="5"/>
      <c r="G72" s="5"/>
    </row>
    <row r="73" spans="1:7" x14ac:dyDescent="0.25">
      <c r="A73" s="5" t="s">
        <v>74</v>
      </c>
      <c r="B73" s="6">
        <f>_xlfn.WEIBULL.DIST(F10,F5,G5,1)</f>
        <v>0.66607036427927413</v>
      </c>
      <c r="C73" s="6">
        <v>0.66607036427927402</v>
      </c>
      <c r="D73" s="8" t="b">
        <f t="shared" si="2"/>
        <v>1</v>
      </c>
      <c r="E73" s="5"/>
      <c r="F73" s="5"/>
      <c r="G73" s="5"/>
    </row>
    <row r="74" spans="1:7" x14ac:dyDescent="0.25">
      <c r="A74" s="5" t="s">
        <v>75</v>
      </c>
      <c r="B74" s="6">
        <f>_xlfn.WEIBULL.DIST(F10,F5,G5,0)</f>
        <v>2.4417491061254602E-2</v>
      </c>
      <c r="C74" s="6">
        <v>2.4417491061254602E-2</v>
      </c>
      <c r="D74" s="8" t="b">
        <f t="shared" si="2"/>
        <v>1</v>
      </c>
      <c r="E74" s="5"/>
      <c r="F74" s="5"/>
      <c r="G74" s="5"/>
    </row>
    <row r="75" spans="1:7" x14ac:dyDescent="0.25">
      <c r="A75" s="5" t="s">
        <v>76</v>
      </c>
      <c r="B75" s="13">
        <f>WORKDAY.INTL(H3,H5,1,H4 )</f>
        <v>95099</v>
      </c>
      <c r="C75" s="13">
        <v>95099</v>
      </c>
      <c r="D75" s="8" t="b">
        <f t="shared" si="2"/>
        <v>1</v>
      </c>
      <c r="E75" s="5"/>
      <c r="F75" s="5"/>
      <c r="G75" s="5"/>
    </row>
    <row r="76" spans="1:7" x14ac:dyDescent="0.25">
      <c r="A76" s="5" t="s">
        <v>76</v>
      </c>
      <c r="B76" s="13">
        <f>WORKDAY.INTL(F44,24)</f>
        <v>41743</v>
      </c>
      <c r="C76" s="13">
        <v>41743</v>
      </c>
      <c r="D76" s="8" t="b">
        <f t="shared" si="2"/>
        <v>1</v>
      </c>
      <c r="E76" s="5"/>
      <c r="F76" s="5"/>
      <c r="G76" s="5"/>
    </row>
    <row r="77" spans="1:7" x14ac:dyDescent="0.25">
      <c r="A77" s="5" t="s">
        <v>76</v>
      </c>
      <c r="B77" s="13">
        <f>WORKDAY.INTL(F44,24,,G44:G47)</f>
        <v>41745</v>
      </c>
      <c r="C77" s="13">
        <v>41745</v>
      </c>
      <c r="D77" s="8" t="b">
        <f t="shared" si="2"/>
        <v>1</v>
      </c>
      <c r="E77" s="5"/>
      <c r="F77" s="5"/>
      <c r="G77" s="5"/>
    </row>
    <row r="78" spans="1:7" x14ac:dyDescent="0.25">
      <c r="A78" s="5" t="s">
        <v>76</v>
      </c>
      <c r="B78" s="13">
        <f>WORKDAY.INTL(F44,24,13,G44:G47)</f>
        <v>41740</v>
      </c>
      <c r="C78" s="13">
        <v>41740</v>
      </c>
      <c r="D78" s="8" t="b">
        <f t="shared" si="2"/>
        <v>1</v>
      </c>
      <c r="E78" s="5"/>
      <c r="F78" s="5"/>
      <c r="G78" s="5"/>
    </row>
    <row r="79" spans="1:7" x14ac:dyDescent="0.25">
      <c r="A79" s="5" t="s">
        <v>76</v>
      </c>
      <c r="B79" s="13">
        <f>WORKDAY.INTL(F44,24,"0101010",G44:G47)</f>
        <v>41754</v>
      </c>
      <c r="C79" s="13">
        <v>41754</v>
      </c>
      <c r="D79" s="8" t="b">
        <f t="shared" si="2"/>
        <v>1</v>
      </c>
      <c r="E79" s="5"/>
      <c r="F79" s="5"/>
      <c r="G79" s="5"/>
    </row>
    <row r="80" spans="1:7" x14ac:dyDescent="0.25">
      <c r="A80" s="5" t="s">
        <v>77</v>
      </c>
      <c r="B80" s="6">
        <f>_xlfn.Z.TEST(F2:F10,G6,F5)</f>
        <v>0.99510746339776501</v>
      </c>
      <c r="C80" s="6">
        <v>0.99510746339776501</v>
      </c>
      <c r="D80" s="8" t="b">
        <f t="shared" si="2"/>
        <v>1</v>
      </c>
      <c r="E80" s="5"/>
      <c r="F80" s="5"/>
      <c r="G80" s="5"/>
    </row>
    <row r="81" spans="1:4" x14ac:dyDescent="0.25">
      <c r="A81" s="5" t="s">
        <v>78</v>
      </c>
      <c r="B81" s="6">
        <f>_xlfn.T.DIST(F2,G7,0)</f>
        <v>6.4036122618409685E-2</v>
      </c>
      <c r="C81" s="6">
        <v>6.4036122618409699E-2</v>
      </c>
      <c r="D81" s="8" t="b">
        <f t="shared" si="2"/>
        <v>1</v>
      </c>
    </row>
  </sheetData>
  <mergeCells count="1">
    <mergeCell ref="F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U47"/>
  <sheetViews>
    <sheetView zoomScaleNormal="100" workbookViewId="0"/>
  </sheetViews>
  <sheetFormatPr defaultRowHeight="15" x14ac:dyDescent="0.25"/>
  <cols>
    <col min="1" max="1" width="5.42578125"/>
    <col min="2" max="2" width="27.140625"/>
    <col min="3" max="21" width="8.140625"/>
    <col min="22" max="1025" width="11.5703125"/>
  </cols>
  <sheetData>
    <row r="1" spans="1:21" x14ac:dyDescent="0.25">
      <c r="C1">
        <v>15</v>
      </c>
      <c r="D1">
        <v>8</v>
      </c>
      <c r="E1">
        <v>15</v>
      </c>
      <c r="F1">
        <v>15</v>
      </c>
    </row>
    <row r="2" spans="1:21" x14ac:dyDescent="0.25">
      <c r="C2">
        <v>77</v>
      </c>
      <c r="D2">
        <v>65</v>
      </c>
      <c r="E2">
        <v>77</v>
      </c>
      <c r="F2">
        <v>77</v>
      </c>
    </row>
    <row r="3" spans="1:21" x14ac:dyDescent="0.25">
      <c r="C3">
        <f>K3</f>
        <v>30</v>
      </c>
      <c r="D3">
        <v>60</v>
      </c>
      <c r="E3">
        <f>K3</f>
        <v>30</v>
      </c>
      <c r="F3">
        <f>L3</f>
        <v>0</v>
      </c>
      <c r="K3">
        <v>30</v>
      </c>
    </row>
    <row r="4" spans="1:21" x14ac:dyDescent="0.25">
      <c r="C4">
        <v>28</v>
      </c>
      <c r="D4">
        <v>63</v>
      </c>
      <c r="E4">
        <v>28</v>
      </c>
      <c r="F4">
        <v>28</v>
      </c>
    </row>
    <row r="5" spans="1:21" x14ac:dyDescent="0.25">
      <c r="C5">
        <v>31</v>
      </c>
      <c r="D5">
        <v>53</v>
      </c>
      <c r="E5" t="e">
        <f>1/0</f>
        <v>#DIV/0!</v>
      </c>
      <c r="F5">
        <f>2.8/0.1</f>
        <v>27.999999999999996</v>
      </c>
    </row>
    <row r="6" spans="1:21" hidden="1" x14ac:dyDescent="0.25">
      <c r="C6">
        <v>96</v>
      </c>
      <c r="D6">
        <v>71</v>
      </c>
      <c r="E6">
        <v>12</v>
      </c>
      <c r="F6">
        <v>28</v>
      </c>
    </row>
    <row r="7" spans="1:21" x14ac:dyDescent="0.25">
      <c r="C7">
        <v>77</v>
      </c>
      <c r="D7">
        <v>55</v>
      </c>
      <c r="E7">
        <v>77</v>
      </c>
      <c r="F7">
        <v>77</v>
      </c>
    </row>
    <row r="8" spans="1:21" x14ac:dyDescent="0.25">
      <c r="C8">
        <v>53</v>
      </c>
      <c r="D8">
        <v>83</v>
      </c>
      <c r="E8">
        <v>53</v>
      </c>
      <c r="F8">
        <v>53</v>
      </c>
    </row>
    <row r="9" spans="1:21" x14ac:dyDescent="0.25">
      <c r="C9">
        <v>34</v>
      </c>
      <c r="D9">
        <v>-500</v>
      </c>
      <c r="E9">
        <v>34</v>
      </c>
      <c r="F9">
        <v>34</v>
      </c>
    </row>
    <row r="10" spans="1:21" x14ac:dyDescent="0.25">
      <c r="C10">
        <f>_xlfn.AGGREGATE(1,4,D1:D11)</f>
        <v>12.545454545454545</v>
      </c>
      <c r="D10">
        <v>91</v>
      </c>
      <c r="E10">
        <f>_xlfn.AGGREGATE(1,4,D2:D11)</f>
        <v>13</v>
      </c>
      <c r="F10">
        <f>_xlfn.AGGREGATE(1,4,D2:D11)</f>
        <v>13</v>
      </c>
    </row>
    <row r="11" spans="1:21" x14ac:dyDescent="0.25">
      <c r="C11">
        <f>SUBTOTAL(4,D1:D11)</f>
        <v>91</v>
      </c>
      <c r="D11">
        <v>89</v>
      </c>
      <c r="E11">
        <f>SUBTOTAL(4,D1:D11)</f>
        <v>91</v>
      </c>
      <c r="F11">
        <f>SUBTOTAL(4,D1:D11)</f>
        <v>91</v>
      </c>
    </row>
    <row r="13" spans="1:21" x14ac:dyDescent="0.25">
      <c r="Q13" s="14"/>
      <c r="S13" s="14"/>
      <c r="T13" s="14"/>
      <c r="U13" s="14"/>
    </row>
    <row r="14" spans="1:21" x14ac:dyDescent="0.25">
      <c r="B14" t="s">
        <v>79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</row>
    <row r="15" spans="1:21" x14ac:dyDescent="0.25">
      <c r="B15" t="s">
        <v>80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65</v>
      </c>
      <c r="J15" t="s">
        <v>64</v>
      </c>
      <c r="K15" t="s">
        <v>87</v>
      </c>
      <c r="L15" t="s">
        <v>73</v>
      </c>
      <c r="M15" t="s">
        <v>72</v>
      </c>
      <c r="N15" t="s">
        <v>88</v>
      </c>
      <c r="O15" t="s">
        <v>44</v>
      </c>
      <c r="P15" t="s">
        <v>89</v>
      </c>
      <c r="Q15" t="s">
        <v>90</v>
      </c>
      <c r="R15" t="s">
        <v>55</v>
      </c>
      <c r="S15" t="s">
        <v>61</v>
      </c>
      <c r="T15" t="s">
        <v>54</v>
      </c>
      <c r="U15" t="s">
        <v>60</v>
      </c>
    </row>
    <row r="16" spans="1:21" x14ac:dyDescent="0.25">
      <c r="A16" t="s">
        <v>91</v>
      </c>
      <c r="B16" t="s">
        <v>92</v>
      </c>
    </row>
    <row r="17" spans="1:21" x14ac:dyDescent="0.25">
      <c r="B17" t="s">
        <v>93</v>
      </c>
      <c r="C17">
        <f>_xlfn.AGGREGATE( C$14,$A17,$C$1:$C$11)</f>
        <v>49</v>
      </c>
      <c r="D17">
        <f t="shared" ref="C17:N19" si="0">_xlfn.AGGREGATE( D$14,$A17,$C$1:$C$11)</f>
        <v>9</v>
      </c>
      <c r="E17">
        <f t="shared" si="0"/>
        <v>9</v>
      </c>
      <c r="F17">
        <f t="shared" si="0"/>
        <v>96</v>
      </c>
      <c r="G17">
        <f t="shared" si="0"/>
        <v>15</v>
      </c>
      <c r="H17">
        <f t="shared" si="0"/>
        <v>400626533260800</v>
      </c>
      <c r="I17">
        <f t="shared" si="0"/>
        <v>28.062430400804562</v>
      </c>
      <c r="J17">
        <f t="shared" si="0"/>
        <v>26.457513110645905</v>
      </c>
      <c r="K17">
        <f t="shared" si="0"/>
        <v>441</v>
      </c>
      <c r="L17">
        <f t="shared" si="0"/>
        <v>787.5</v>
      </c>
      <c r="M17">
        <f t="shared" si="0"/>
        <v>700</v>
      </c>
      <c r="N17">
        <f t="shared" si="0"/>
        <v>34</v>
      </c>
      <c r="O17">
        <f t="shared" ref="O17:O25" si="1">_xlfn.AGGREGATE( O$14,$A17,$F$1:$F$11)</f>
        <v>77</v>
      </c>
      <c r="P17">
        <f t="shared" ref="P17:Q19" si="2">_xlfn.AGGREGATE( P$14,$A17,$C$1:$C$11,2)</f>
        <v>77</v>
      </c>
      <c r="Q17">
        <f t="shared" si="2"/>
        <v>28</v>
      </c>
      <c r="R17">
        <f>_xlfn.AGGREGATE( R$14,$A17,$C$1:$C$11,0.4)</f>
        <v>31.6</v>
      </c>
      <c r="S17">
        <f>_xlfn.AGGREGATE( S$14,$A17,$C$1:$C$11,1)</f>
        <v>30</v>
      </c>
      <c r="T17">
        <f>_xlfn.AGGREGATE( T$14,$A17,$C$1:$C$11,0.8)</f>
        <v>77</v>
      </c>
      <c r="U17">
        <f>_xlfn.AGGREGATE( U$14,$A17,$C$1:$C$11,1)</f>
        <v>29</v>
      </c>
    </row>
    <row r="18" spans="1:21" x14ac:dyDescent="0.25">
      <c r="A18">
        <v>0</v>
      </c>
      <c r="B18" t="s">
        <v>93</v>
      </c>
      <c r="C18">
        <f t="shared" si="0"/>
        <v>49</v>
      </c>
      <c r="D18">
        <f t="shared" si="0"/>
        <v>9</v>
      </c>
      <c r="E18">
        <f t="shared" si="0"/>
        <v>9</v>
      </c>
      <c r="F18">
        <f t="shared" si="0"/>
        <v>96</v>
      </c>
      <c r="G18">
        <f t="shared" si="0"/>
        <v>15</v>
      </c>
      <c r="H18">
        <f t="shared" si="0"/>
        <v>400626533260800</v>
      </c>
      <c r="I18">
        <f t="shared" si="0"/>
        <v>28.062430400804562</v>
      </c>
      <c r="J18">
        <f t="shared" si="0"/>
        <v>26.457513110645905</v>
      </c>
      <c r="K18">
        <f t="shared" si="0"/>
        <v>441</v>
      </c>
      <c r="L18">
        <f t="shared" si="0"/>
        <v>787.5</v>
      </c>
      <c r="M18">
        <f t="shared" si="0"/>
        <v>700</v>
      </c>
      <c r="N18">
        <f t="shared" si="0"/>
        <v>34</v>
      </c>
      <c r="O18">
        <f t="shared" si="1"/>
        <v>77</v>
      </c>
      <c r="P18">
        <f t="shared" si="2"/>
        <v>77</v>
      </c>
      <c r="Q18">
        <f t="shared" si="2"/>
        <v>28</v>
      </c>
      <c r="R18">
        <f>_xlfn.AGGREGATE( R$14,$A18,$C$1:$C$11,0.4)</f>
        <v>31.6</v>
      </c>
      <c r="S18">
        <f>_xlfn.AGGREGATE( S$14,$A18,$C$1:$C$11,1)</f>
        <v>30</v>
      </c>
      <c r="T18">
        <f>_xlfn.AGGREGATE( T$14,$A18,$C$1:$C$11,0.8)</f>
        <v>77</v>
      </c>
      <c r="U18">
        <f>_xlfn.AGGREGATE( U$14,$A18,$C$1:$C$11,1)</f>
        <v>29</v>
      </c>
    </row>
    <row r="19" spans="1:21" x14ac:dyDescent="0.25">
      <c r="A19">
        <v>1</v>
      </c>
      <c r="B19" t="s">
        <v>94</v>
      </c>
      <c r="C19">
        <f t="shared" si="0"/>
        <v>43.125</v>
      </c>
      <c r="D19">
        <f t="shared" si="0"/>
        <v>8</v>
      </c>
      <c r="E19">
        <f t="shared" si="0"/>
        <v>8</v>
      </c>
      <c r="F19">
        <f t="shared" si="0"/>
        <v>77</v>
      </c>
      <c r="G19">
        <f t="shared" si="0"/>
        <v>15</v>
      </c>
      <c r="H19">
        <f t="shared" si="0"/>
        <v>4173193054800</v>
      </c>
      <c r="I19">
        <f t="shared" si="0"/>
        <v>23.344852598745252</v>
      </c>
      <c r="J19">
        <f t="shared" si="0"/>
        <v>21.837110042311</v>
      </c>
      <c r="K19">
        <f t="shared" si="0"/>
        <v>345</v>
      </c>
      <c r="L19">
        <f t="shared" si="0"/>
        <v>544.98214285714289</v>
      </c>
      <c r="M19">
        <f t="shared" si="0"/>
        <v>476.859375</v>
      </c>
      <c r="N19">
        <f t="shared" si="0"/>
        <v>32.5</v>
      </c>
      <c r="O19">
        <f t="shared" si="1"/>
        <v>77</v>
      </c>
      <c r="P19">
        <f t="shared" si="2"/>
        <v>77</v>
      </c>
      <c r="Q19">
        <f t="shared" si="2"/>
        <v>28</v>
      </c>
      <c r="R19">
        <f>_xlfn.AGGREGATE( R$14,$A19,$C$1:$C$11,0.4)</f>
        <v>30.8</v>
      </c>
      <c r="S19">
        <f>_xlfn.AGGREGATE( S$14,$A19,$C$1:$C$11,2)</f>
        <v>32.5</v>
      </c>
      <c r="T19">
        <f>_xlfn.AGGREGATE( T$14,$A19,$C$1:$C$11,0.3)</f>
        <v>29.4</v>
      </c>
      <c r="U19">
        <f>_xlfn.AGGREGATE( U$14,$A19,$C$1:$C$11,2)</f>
        <v>32.5</v>
      </c>
    </row>
    <row r="20" spans="1:21" x14ac:dyDescent="0.25">
      <c r="A20">
        <v>2</v>
      </c>
      <c r="B20" t="s">
        <v>95</v>
      </c>
      <c r="C20">
        <f t="shared" ref="C20:N20" si="3">_xlfn.AGGREGATE( C$14,$A20,$E$1:$E$11)</f>
        <v>40.75</v>
      </c>
      <c r="D20">
        <f t="shared" si="3"/>
        <v>8</v>
      </c>
      <c r="E20">
        <f t="shared" si="3"/>
        <v>8</v>
      </c>
      <c r="F20">
        <f t="shared" si="3"/>
        <v>77</v>
      </c>
      <c r="G20">
        <f t="shared" si="3"/>
        <v>12</v>
      </c>
      <c r="H20">
        <f t="shared" si="3"/>
        <v>1615429569600</v>
      </c>
      <c r="I20">
        <f t="shared" si="3"/>
        <v>25.611102503183485</v>
      </c>
      <c r="J20">
        <f t="shared" si="3"/>
        <v>23.956992716115266</v>
      </c>
      <c r="K20">
        <f t="shared" si="3"/>
        <v>326</v>
      </c>
      <c r="L20">
        <f t="shared" si="3"/>
        <v>655.92857142857144</v>
      </c>
      <c r="M20">
        <f t="shared" si="3"/>
        <v>573.9375</v>
      </c>
      <c r="N20">
        <f t="shared" si="3"/>
        <v>32</v>
      </c>
      <c r="O20">
        <f t="shared" si="1"/>
        <v>77</v>
      </c>
      <c r="P20">
        <f>_xlfn.AGGREGATE( P$14,$A20,$D$1:$D$11,1)</f>
        <v>91</v>
      </c>
      <c r="Q20">
        <f>_xlfn.AGGREGATE( Q$14,$A20,$D$1:$D$11,2)</f>
        <v>8</v>
      </c>
      <c r="R20">
        <f>_xlfn.AGGREGATE( R$14,$A20,$D$1:$D$11,0.4)</f>
        <v>60</v>
      </c>
      <c r="S20">
        <f>_xlfn.AGGREGATE( S$14,$A20,$D$1:$D$11,2)</f>
        <v>63</v>
      </c>
      <c r="T20">
        <f>_xlfn.AGGREGATE( T$14,$A20,$D$1:$D$11,0.3)</f>
        <v>54.2</v>
      </c>
      <c r="U20">
        <f>_xlfn.AGGREGATE( U$14,$A20,$D$1:$D$11,2)</f>
        <v>63</v>
      </c>
    </row>
    <row r="21" spans="1:21" x14ac:dyDescent="0.25">
      <c r="A21">
        <v>3</v>
      </c>
      <c r="B21" t="s">
        <v>96</v>
      </c>
      <c r="C21">
        <f t="shared" ref="C21:F23" si="4">_xlfn.AGGREGATE( C$14,$A21,$C$1:$C$11)</f>
        <v>43.125</v>
      </c>
      <c r="D21">
        <f t="shared" si="4"/>
        <v>8</v>
      </c>
      <c r="E21">
        <f t="shared" si="4"/>
        <v>8</v>
      </c>
      <c r="F21">
        <f t="shared" si="4"/>
        <v>77</v>
      </c>
      <c r="G21">
        <f>_xlfn.AGGREGATE( G$14,$A21,$E$1:$E$11)</f>
        <v>15</v>
      </c>
      <c r="H21">
        <f t="shared" ref="H21:N23" si="5">_xlfn.AGGREGATE( H$14,$A21,$C$1:$C$11)</f>
        <v>4173193054800</v>
      </c>
      <c r="I21">
        <f t="shared" si="5"/>
        <v>23.344852598745252</v>
      </c>
      <c r="J21">
        <f t="shared" si="5"/>
        <v>21.837110042311</v>
      </c>
      <c r="K21">
        <f t="shared" si="5"/>
        <v>345</v>
      </c>
      <c r="L21">
        <f t="shared" si="5"/>
        <v>544.98214285714289</v>
      </c>
      <c r="M21">
        <f t="shared" si="5"/>
        <v>476.859375</v>
      </c>
      <c r="N21">
        <f t="shared" si="5"/>
        <v>32.5</v>
      </c>
      <c r="O21">
        <f t="shared" si="1"/>
        <v>77</v>
      </c>
      <c r="P21">
        <f>_xlfn.AGGREGATE( P$14,$A21,$C$1:$C$11,2)</f>
        <v>77</v>
      </c>
      <c r="Q21">
        <f>_xlfn.AGGREGATE( Q$14,$A21,$C$1:$C$11,2)</f>
        <v>28</v>
      </c>
      <c r="R21">
        <f>_xlfn.AGGREGATE( R$14,$A21,$C$1:$C$11,0.4)</f>
        <v>30.8</v>
      </c>
      <c r="S21">
        <f>_xlfn.AGGREGATE( S$14,$A21,$C$1:$C$11,2)</f>
        <v>32.5</v>
      </c>
      <c r="T21">
        <f>_xlfn.AGGREGATE( T$14,$A21,$C$1:$C$11,0.3)</f>
        <v>29.4</v>
      </c>
      <c r="U21">
        <f>_xlfn.AGGREGATE( U$14,$A21,$C$1:$C$11,2)</f>
        <v>32.5</v>
      </c>
    </row>
    <row r="22" spans="1:21" x14ac:dyDescent="0.25">
      <c r="A22">
        <v>4</v>
      </c>
      <c r="B22" t="s">
        <v>97</v>
      </c>
      <c r="C22">
        <f t="shared" si="4"/>
        <v>49.504132231404952</v>
      </c>
      <c r="D22">
        <f t="shared" si="4"/>
        <v>11</v>
      </c>
      <c r="E22">
        <f t="shared" si="4"/>
        <v>11</v>
      </c>
      <c r="F22">
        <f t="shared" si="4"/>
        <v>96</v>
      </c>
      <c r="G22">
        <f>_xlfn.AGGREGATE( G$14,$A22,$C$1:$C$11)</f>
        <v>12.545454545454545</v>
      </c>
      <c r="H22">
        <f t="shared" si="5"/>
        <v>4.573698186081024E+17</v>
      </c>
      <c r="I22">
        <f t="shared" si="5"/>
        <v>30.643332458992404</v>
      </c>
      <c r="J22">
        <f t="shared" si="5"/>
        <v>29.217271109464395</v>
      </c>
      <c r="K22">
        <f t="shared" si="5"/>
        <v>544.5454545454545</v>
      </c>
      <c r="L22">
        <f t="shared" si="5"/>
        <v>939.01382419233744</v>
      </c>
      <c r="M22">
        <f t="shared" si="5"/>
        <v>853.6489310839429</v>
      </c>
      <c r="N22">
        <f t="shared" si="5"/>
        <v>34</v>
      </c>
      <c r="O22">
        <f t="shared" si="1"/>
        <v>77</v>
      </c>
      <c r="P22">
        <f>_xlfn.AGGREGATE( P$14,$A22,$C$1:$C$11,2)</f>
        <v>91</v>
      </c>
      <c r="Q22">
        <f>_xlfn.AGGREGATE( Q$14,$A22,$C$1:$C$11,2)</f>
        <v>15</v>
      </c>
      <c r="R22">
        <f>_xlfn.AGGREGATE( R$14,$A22,$C$1:$C$11,0.4)</f>
        <v>31</v>
      </c>
      <c r="S22">
        <f>_xlfn.AGGREGATE( S$14,$A22,$C$1:$C$11,1)</f>
        <v>29</v>
      </c>
      <c r="T22">
        <f>_xlfn.AGGREGATE( T$14,$A22,$C$1:$C$11,0.8)</f>
        <v>85.40000000000002</v>
      </c>
      <c r="U22">
        <f>_xlfn.AGGREGATE( U$14,$A22,$C$1:$C$11,1)</f>
        <v>28</v>
      </c>
    </row>
    <row r="23" spans="1:21" x14ac:dyDescent="0.25">
      <c r="A23">
        <v>5</v>
      </c>
      <c r="B23" t="s">
        <v>98</v>
      </c>
      <c r="C23">
        <f t="shared" si="4"/>
        <v>44.854545454545459</v>
      </c>
      <c r="D23">
        <f t="shared" si="4"/>
        <v>10</v>
      </c>
      <c r="E23">
        <f t="shared" si="4"/>
        <v>10</v>
      </c>
      <c r="F23">
        <f t="shared" si="4"/>
        <v>91</v>
      </c>
      <c r="G23">
        <f>_xlfn.AGGREGATE( G$14,$A23,$C$1:$C$11)</f>
        <v>12.545454545454545</v>
      </c>
      <c r="H23">
        <f t="shared" si="5"/>
        <v>4764268943834400</v>
      </c>
      <c r="I23">
        <f t="shared" si="5"/>
        <v>27.9127329575057</v>
      </c>
      <c r="J23">
        <f t="shared" si="5"/>
        <v>26.480343559729778</v>
      </c>
      <c r="K23">
        <f t="shared" si="5"/>
        <v>448.54545454545456</v>
      </c>
      <c r="L23">
        <f t="shared" si="5"/>
        <v>779.12066115702487</v>
      </c>
      <c r="M23">
        <f t="shared" si="5"/>
        <v>701.20859504132238</v>
      </c>
      <c r="N23">
        <f t="shared" si="5"/>
        <v>32.5</v>
      </c>
      <c r="O23">
        <f t="shared" si="1"/>
        <v>77</v>
      </c>
      <c r="P23">
        <f>_xlfn.AGGREGATE( P$14,$A23,$C$1:$C$11,1)</f>
        <v>91</v>
      </c>
      <c r="Q23">
        <f>_xlfn.AGGREGATE( Q$14,$A23,$C$1:$C$11,2)</f>
        <v>15</v>
      </c>
      <c r="R23">
        <f>_xlfn.AGGREGATE( R$14,$A23,$C$1:$C$11,0.4)</f>
        <v>30.6</v>
      </c>
      <c r="S23">
        <f>_xlfn.AGGREGATE( S$14,$A23,$C$1:$C$11,2)</f>
        <v>32.5</v>
      </c>
      <c r="T23">
        <f>_xlfn.AGGREGATE( T$14,$A23,$C$1:$C$11,0.3)</f>
        <v>28.6</v>
      </c>
      <c r="U23">
        <f>_xlfn.AGGREGATE( U$14,$A23,$C$1:$C$11,2)</f>
        <v>32.5</v>
      </c>
    </row>
    <row r="24" spans="1:21" x14ac:dyDescent="0.25">
      <c r="A24">
        <v>6</v>
      </c>
      <c r="B24" t="s">
        <v>99</v>
      </c>
      <c r="C24">
        <f t="shared" ref="C24:N24" si="6">_xlfn.AGGREGATE( C$14,$A24,$E$1:$E$11)</f>
        <v>43</v>
      </c>
      <c r="D24">
        <f t="shared" si="6"/>
        <v>10</v>
      </c>
      <c r="E24">
        <f t="shared" si="6"/>
        <v>10</v>
      </c>
      <c r="F24">
        <f t="shared" si="6"/>
        <v>91</v>
      </c>
      <c r="G24">
        <f t="shared" si="6"/>
        <v>12</v>
      </c>
      <c r="H24">
        <f t="shared" si="6"/>
        <v>1911053180836800</v>
      </c>
      <c r="I24">
        <f t="shared" si="6"/>
        <v>29.507061301774304</v>
      </c>
      <c r="J24">
        <f t="shared" si="6"/>
        <v>27.992856231545932</v>
      </c>
      <c r="K24">
        <f t="shared" si="6"/>
        <v>430</v>
      </c>
      <c r="L24">
        <f t="shared" si="6"/>
        <v>870.66666666666663</v>
      </c>
      <c r="M24">
        <f t="shared" si="6"/>
        <v>783.6</v>
      </c>
      <c r="N24">
        <f t="shared" si="6"/>
        <v>32</v>
      </c>
      <c r="O24">
        <f t="shared" si="1"/>
        <v>77</v>
      </c>
      <c r="P24">
        <f>_xlfn.AGGREGATE( P$14,$A24,$D$1:$D$11,1)</f>
        <v>91</v>
      </c>
      <c r="Q24">
        <f>_xlfn.AGGREGATE( Q$14,$A24,$D$1:$D$11,2)</f>
        <v>8</v>
      </c>
      <c r="R24">
        <f>_xlfn.AGGREGATE( R$14,$A24,$D$1:$D$11,0.4)</f>
        <v>60</v>
      </c>
      <c r="S24">
        <f>_xlfn.AGGREGATE( S$14,$A24,$D$1:$D$11,2)</f>
        <v>63</v>
      </c>
      <c r="T24">
        <f>_xlfn.AGGREGATE( T$14,$A24,$D$1:$D$11,0.3)</f>
        <v>54.2</v>
      </c>
      <c r="U24">
        <f>_xlfn.AGGREGATE( U$14,$A24,$D$1:$D$11,2)</f>
        <v>63</v>
      </c>
    </row>
    <row r="25" spans="1:21" x14ac:dyDescent="0.25">
      <c r="A25">
        <v>7</v>
      </c>
      <c r="B25" t="s">
        <v>100</v>
      </c>
      <c r="C25">
        <f>_xlfn.AGGREGATE( C$14,$A25,$C$1:$C$11)</f>
        <v>44.854545454545459</v>
      </c>
      <c r="D25">
        <f>_xlfn.AGGREGATE( D$14,$A25,$C$1:$C$11)</f>
        <v>10</v>
      </c>
      <c r="E25">
        <f>_xlfn.AGGREGATE( E$14,$A25,$C$1:$C$11)</f>
        <v>10</v>
      </c>
      <c r="F25">
        <f>_xlfn.AGGREGATE( F$14,$A25,$C$1:$C$11)</f>
        <v>91</v>
      </c>
      <c r="G25">
        <f>_xlfn.AGGREGATE( G$14,$A25,$E$1:$E$11)</f>
        <v>13</v>
      </c>
      <c r="H25">
        <f t="shared" ref="H25:N25" si="7">_xlfn.AGGREGATE( H$14,$A25,$C$1:$C$11)</f>
        <v>4764268943834400</v>
      </c>
      <c r="I25">
        <f t="shared" si="7"/>
        <v>27.9127329575057</v>
      </c>
      <c r="J25">
        <f t="shared" si="7"/>
        <v>26.480343559729778</v>
      </c>
      <c r="K25">
        <f t="shared" si="7"/>
        <v>448.54545454545456</v>
      </c>
      <c r="L25">
        <f t="shared" si="7"/>
        <v>779.12066115702487</v>
      </c>
      <c r="M25">
        <f t="shared" si="7"/>
        <v>701.20859504132238</v>
      </c>
      <c r="N25">
        <f t="shared" si="7"/>
        <v>32.5</v>
      </c>
      <c r="O25">
        <f t="shared" si="1"/>
        <v>77</v>
      </c>
      <c r="P25">
        <f>_xlfn.AGGREGATE( P$14,$A25,$D$1:$D$11,1)</f>
        <v>91</v>
      </c>
      <c r="Q25">
        <f>_xlfn.AGGREGATE( Q$14,$A25,$D$1:$D$11,2)</f>
        <v>8</v>
      </c>
      <c r="R25">
        <f>_xlfn.AGGREGATE( R$14,$A25,$D$1:$D$11,0.4)</f>
        <v>58</v>
      </c>
      <c r="S25">
        <f>_xlfn.AGGREGATE( S$14,$A25,$D$1:$D$11,2)</f>
        <v>61.5</v>
      </c>
      <c r="T25">
        <f>_xlfn.AGGREGATE( T$14,$A25,$D$1:$D$11,0.3)</f>
        <v>53.6</v>
      </c>
      <c r="U25">
        <f>_xlfn.AGGREGATE( U$14,$A25,$D$1:$D$11,2)</f>
        <v>61.5</v>
      </c>
    </row>
    <row r="28" spans="1:21" x14ac:dyDescent="0.25">
      <c r="B28" s="1" t="s">
        <v>101</v>
      </c>
      <c r="C28">
        <v>49</v>
      </c>
      <c r="D28">
        <v>9</v>
      </c>
      <c r="E28">
        <v>9</v>
      </c>
      <c r="F28">
        <v>96</v>
      </c>
      <c r="G28">
        <v>15</v>
      </c>
      <c r="H28">
        <v>400626533260800</v>
      </c>
      <c r="I28">
        <v>28.062430400804562</v>
      </c>
      <c r="J28">
        <v>26.457513110645905</v>
      </c>
      <c r="K28">
        <v>441</v>
      </c>
      <c r="L28">
        <v>787.5</v>
      </c>
      <c r="M28">
        <v>700</v>
      </c>
      <c r="N28">
        <v>34</v>
      </c>
      <c r="O28">
        <v>77</v>
      </c>
      <c r="P28">
        <v>77</v>
      </c>
      <c r="Q28">
        <v>28</v>
      </c>
      <c r="R28">
        <v>31.6</v>
      </c>
      <c r="S28">
        <v>30</v>
      </c>
      <c r="T28">
        <v>77</v>
      </c>
      <c r="U28">
        <v>29</v>
      </c>
    </row>
    <row r="29" spans="1:21" x14ac:dyDescent="0.25">
      <c r="B29" s="1"/>
      <c r="C29">
        <v>49</v>
      </c>
      <c r="D29">
        <v>9</v>
      </c>
      <c r="E29">
        <v>9</v>
      </c>
      <c r="F29">
        <v>96</v>
      </c>
      <c r="G29">
        <v>15</v>
      </c>
      <c r="H29">
        <v>400626533260800</v>
      </c>
      <c r="I29">
        <v>28.062430400804562</v>
      </c>
      <c r="J29">
        <v>26.457513110645905</v>
      </c>
      <c r="K29">
        <v>441</v>
      </c>
      <c r="L29">
        <v>787.5</v>
      </c>
      <c r="M29">
        <v>700</v>
      </c>
      <c r="N29">
        <v>34</v>
      </c>
      <c r="O29">
        <v>77</v>
      </c>
      <c r="P29">
        <v>77</v>
      </c>
      <c r="Q29">
        <v>28</v>
      </c>
      <c r="R29">
        <v>31.6</v>
      </c>
      <c r="S29">
        <v>30</v>
      </c>
      <c r="T29">
        <v>77</v>
      </c>
      <c r="U29">
        <v>29</v>
      </c>
    </row>
    <row r="30" spans="1:21" x14ac:dyDescent="0.25">
      <c r="B30" s="1"/>
      <c r="C30">
        <v>43.125</v>
      </c>
      <c r="D30">
        <v>8</v>
      </c>
      <c r="E30">
        <v>8</v>
      </c>
      <c r="F30">
        <v>77</v>
      </c>
      <c r="G30">
        <v>15</v>
      </c>
      <c r="H30">
        <v>4173193054800</v>
      </c>
      <c r="I30">
        <v>23.344852598745252</v>
      </c>
      <c r="J30">
        <v>21.837110042311</v>
      </c>
      <c r="K30">
        <v>345</v>
      </c>
      <c r="L30">
        <v>544.98214285714289</v>
      </c>
      <c r="M30">
        <v>476.859375</v>
      </c>
      <c r="N30">
        <v>32.5</v>
      </c>
      <c r="O30">
        <v>77</v>
      </c>
      <c r="P30">
        <v>77</v>
      </c>
      <c r="Q30">
        <v>28</v>
      </c>
      <c r="R30">
        <v>30.8</v>
      </c>
      <c r="S30">
        <v>32.5</v>
      </c>
      <c r="T30">
        <v>29.4</v>
      </c>
      <c r="U30">
        <v>32.5</v>
      </c>
    </row>
    <row r="31" spans="1:21" x14ac:dyDescent="0.25">
      <c r="B31" s="1"/>
      <c r="C31">
        <v>40.75</v>
      </c>
      <c r="D31">
        <v>8</v>
      </c>
      <c r="E31">
        <v>8</v>
      </c>
      <c r="F31">
        <v>77</v>
      </c>
      <c r="G31">
        <v>12</v>
      </c>
      <c r="H31">
        <v>1615429569600</v>
      </c>
      <c r="I31">
        <v>25.611102503183485</v>
      </c>
      <c r="J31">
        <v>23.956992716115266</v>
      </c>
      <c r="K31">
        <v>326</v>
      </c>
      <c r="L31">
        <v>655.92857142857144</v>
      </c>
      <c r="M31">
        <v>573.9375</v>
      </c>
      <c r="N31">
        <v>32</v>
      </c>
      <c r="O31">
        <v>77</v>
      </c>
      <c r="P31">
        <v>91</v>
      </c>
      <c r="Q31">
        <v>8</v>
      </c>
      <c r="R31">
        <v>60</v>
      </c>
      <c r="S31">
        <v>63</v>
      </c>
      <c r="T31">
        <v>54.2</v>
      </c>
      <c r="U31">
        <v>63</v>
      </c>
    </row>
    <row r="32" spans="1:21" x14ac:dyDescent="0.25">
      <c r="B32" s="1"/>
      <c r="C32">
        <v>43.125</v>
      </c>
      <c r="D32">
        <v>8</v>
      </c>
      <c r="E32">
        <v>8</v>
      </c>
      <c r="F32">
        <v>77</v>
      </c>
      <c r="G32">
        <v>15</v>
      </c>
      <c r="H32">
        <v>4173193054800</v>
      </c>
      <c r="I32">
        <v>23.344852598745252</v>
      </c>
      <c r="J32">
        <v>21.837110042311</v>
      </c>
      <c r="K32">
        <v>345</v>
      </c>
      <c r="L32">
        <v>544.98214285714289</v>
      </c>
      <c r="M32">
        <v>476.859375</v>
      </c>
      <c r="N32">
        <v>32.5</v>
      </c>
      <c r="O32">
        <v>77</v>
      </c>
      <c r="P32">
        <v>77</v>
      </c>
      <c r="Q32">
        <v>28</v>
      </c>
      <c r="R32">
        <v>30.8</v>
      </c>
      <c r="S32">
        <v>32.5</v>
      </c>
      <c r="T32">
        <v>29.4</v>
      </c>
      <c r="U32">
        <v>32.5</v>
      </c>
    </row>
    <row r="33" spans="2:21" x14ac:dyDescent="0.25">
      <c r="B33" s="1"/>
      <c r="C33">
        <v>49.504132231404952</v>
      </c>
      <c r="D33">
        <v>11</v>
      </c>
      <c r="E33">
        <v>11</v>
      </c>
      <c r="F33">
        <v>96</v>
      </c>
      <c r="G33">
        <v>12.545454545454545</v>
      </c>
      <c r="H33">
        <v>4.573698186081024E+17</v>
      </c>
      <c r="I33">
        <v>30.643332458992404</v>
      </c>
      <c r="J33">
        <v>29.217271109464395</v>
      </c>
      <c r="K33">
        <v>544.5454545454545</v>
      </c>
      <c r="L33">
        <v>939.01382419233744</v>
      </c>
      <c r="M33">
        <v>853.6489310839429</v>
      </c>
      <c r="N33">
        <v>34</v>
      </c>
      <c r="O33">
        <v>77</v>
      </c>
      <c r="P33">
        <v>91</v>
      </c>
      <c r="Q33">
        <v>15</v>
      </c>
      <c r="R33">
        <v>31</v>
      </c>
      <c r="S33">
        <v>29</v>
      </c>
      <c r="T33">
        <v>85.40000000000002</v>
      </c>
      <c r="U33">
        <v>28</v>
      </c>
    </row>
    <row r="34" spans="2:21" x14ac:dyDescent="0.25">
      <c r="B34" s="1"/>
      <c r="C34">
        <v>44.854545454545459</v>
      </c>
      <c r="D34">
        <v>10</v>
      </c>
      <c r="E34">
        <v>10</v>
      </c>
      <c r="F34">
        <v>91</v>
      </c>
      <c r="G34">
        <v>12.545454545454545</v>
      </c>
      <c r="H34">
        <v>4764268943834400</v>
      </c>
      <c r="I34">
        <v>27.9127329575057</v>
      </c>
      <c r="J34">
        <v>26.480343559729778</v>
      </c>
      <c r="K34">
        <v>448.54545454545456</v>
      </c>
      <c r="L34">
        <v>779.12066115702487</v>
      </c>
      <c r="M34">
        <v>701.20859504132238</v>
      </c>
      <c r="N34">
        <v>32.5</v>
      </c>
      <c r="O34">
        <v>77</v>
      </c>
      <c r="P34">
        <v>91</v>
      </c>
      <c r="Q34">
        <v>15</v>
      </c>
      <c r="R34">
        <v>30.6</v>
      </c>
      <c r="S34">
        <v>32.5</v>
      </c>
      <c r="T34">
        <v>28.6</v>
      </c>
      <c r="U34">
        <v>32.5</v>
      </c>
    </row>
    <row r="35" spans="2:21" x14ac:dyDescent="0.25">
      <c r="B35" s="1"/>
      <c r="C35">
        <v>43</v>
      </c>
      <c r="D35">
        <v>10</v>
      </c>
      <c r="E35">
        <v>10</v>
      </c>
      <c r="F35">
        <v>91</v>
      </c>
      <c r="G35">
        <v>12</v>
      </c>
      <c r="H35">
        <v>1911053180836800</v>
      </c>
      <c r="I35">
        <v>29.507061301774304</v>
      </c>
      <c r="J35">
        <v>27.992856231545932</v>
      </c>
      <c r="K35">
        <v>430</v>
      </c>
      <c r="L35">
        <v>870.66666666666663</v>
      </c>
      <c r="M35">
        <v>783.6</v>
      </c>
      <c r="N35">
        <v>32</v>
      </c>
      <c r="O35">
        <v>77</v>
      </c>
      <c r="P35">
        <v>91</v>
      </c>
      <c r="Q35">
        <v>8</v>
      </c>
      <c r="R35">
        <v>60</v>
      </c>
      <c r="S35">
        <v>63</v>
      </c>
      <c r="T35">
        <v>54.2</v>
      </c>
      <c r="U35">
        <v>63</v>
      </c>
    </row>
    <row r="36" spans="2:21" x14ac:dyDescent="0.25">
      <c r="B36" s="1"/>
      <c r="C36">
        <v>44.854545454545459</v>
      </c>
      <c r="D36">
        <v>10</v>
      </c>
      <c r="E36">
        <v>10</v>
      </c>
      <c r="F36">
        <v>91</v>
      </c>
      <c r="G36">
        <v>13</v>
      </c>
      <c r="H36">
        <v>4764268943834400</v>
      </c>
      <c r="I36">
        <v>27.9127329575057</v>
      </c>
      <c r="J36">
        <v>26.480343559729778</v>
      </c>
      <c r="K36">
        <v>448.54545454545456</v>
      </c>
      <c r="L36">
        <v>779.12066115702487</v>
      </c>
      <c r="M36">
        <v>701.20859504132238</v>
      </c>
      <c r="N36">
        <v>32.5</v>
      </c>
      <c r="O36">
        <v>77</v>
      </c>
      <c r="P36">
        <v>91</v>
      </c>
      <c r="Q36">
        <v>8</v>
      </c>
      <c r="R36">
        <v>58</v>
      </c>
      <c r="S36">
        <v>61.5</v>
      </c>
      <c r="T36">
        <v>53.6</v>
      </c>
      <c r="U36">
        <v>61.5</v>
      </c>
    </row>
    <row r="39" spans="2:21" x14ac:dyDescent="0.25">
      <c r="B39" s="1" t="s">
        <v>102</v>
      </c>
      <c r="C39" t="b">
        <f t="shared" ref="C39:U39" si="8">ROUND(C17,12)=ROUND(C28,12)</f>
        <v>1</v>
      </c>
      <c r="D39" t="b">
        <f t="shared" si="8"/>
        <v>1</v>
      </c>
      <c r="E39" t="b">
        <f t="shared" si="8"/>
        <v>1</v>
      </c>
      <c r="F39" t="b">
        <f t="shared" si="8"/>
        <v>1</v>
      </c>
      <c r="G39" t="b">
        <f t="shared" si="8"/>
        <v>1</v>
      </c>
      <c r="H39" t="b">
        <f t="shared" si="8"/>
        <v>1</v>
      </c>
      <c r="I39" t="b">
        <f t="shared" si="8"/>
        <v>1</v>
      </c>
      <c r="J39" t="b">
        <f t="shared" si="8"/>
        <v>1</v>
      </c>
      <c r="K39" t="b">
        <f t="shared" si="8"/>
        <v>1</v>
      </c>
      <c r="L39" t="b">
        <f t="shared" si="8"/>
        <v>1</v>
      </c>
      <c r="M39" t="b">
        <f t="shared" si="8"/>
        <v>1</v>
      </c>
      <c r="N39" t="b">
        <f t="shared" si="8"/>
        <v>1</v>
      </c>
      <c r="O39" t="b">
        <f t="shared" si="8"/>
        <v>1</v>
      </c>
      <c r="P39" t="b">
        <f t="shared" si="8"/>
        <v>1</v>
      </c>
      <c r="Q39" t="b">
        <f t="shared" si="8"/>
        <v>1</v>
      </c>
      <c r="R39" t="b">
        <f t="shared" si="8"/>
        <v>1</v>
      </c>
      <c r="S39" t="b">
        <f t="shared" si="8"/>
        <v>1</v>
      </c>
      <c r="T39" t="b">
        <f t="shared" si="8"/>
        <v>1</v>
      </c>
      <c r="U39" t="b">
        <f t="shared" si="8"/>
        <v>1</v>
      </c>
    </row>
    <row r="40" spans="2:21" x14ac:dyDescent="0.25">
      <c r="B40" s="1"/>
      <c r="C40" t="b">
        <f t="shared" ref="C40:U40" si="9">ROUND(C18,12)=ROUND(C29,12)</f>
        <v>1</v>
      </c>
      <c r="D40" t="b">
        <f t="shared" si="9"/>
        <v>1</v>
      </c>
      <c r="E40" t="b">
        <f t="shared" si="9"/>
        <v>1</v>
      </c>
      <c r="F40" t="b">
        <f t="shared" si="9"/>
        <v>1</v>
      </c>
      <c r="G40" t="b">
        <f t="shared" si="9"/>
        <v>1</v>
      </c>
      <c r="H40" t="b">
        <f t="shared" si="9"/>
        <v>1</v>
      </c>
      <c r="I40" t="b">
        <f t="shared" si="9"/>
        <v>1</v>
      </c>
      <c r="J40" t="b">
        <f t="shared" si="9"/>
        <v>1</v>
      </c>
      <c r="K40" t="b">
        <f t="shared" si="9"/>
        <v>1</v>
      </c>
      <c r="L40" t="b">
        <f t="shared" si="9"/>
        <v>1</v>
      </c>
      <c r="M40" t="b">
        <f t="shared" si="9"/>
        <v>1</v>
      </c>
      <c r="N40" t="b">
        <f t="shared" si="9"/>
        <v>1</v>
      </c>
      <c r="O40" t="b">
        <f t="shared" si="9"/>
        <v>1</v>
      </c>
      <c r="P40" t="b">
        <f t="shared" si="9"/>
        <v>1</v>
      </c>
      <c r="Q40" t="b">
        <f t="shared" si="9"/>
        <v>1</v>
      </c>
      <c r="R40" t="b">
        <f t="shared" si="9"/>
        <v>1</v>
      </c>
      <c r="S40" t="b">
        <f t="shared" si="9"/>
        <v>1</v>
      </c>
      <c r="T40" t="b">
        <f t="shared" si="9"/>
        <v>1</v>
      </c>
      <c r="U40" t="b">
        <f t="shared" si="9"/>
        <v>1</v>
      </c>
    </row>
    <row r="41" spans="2:21" x14ac:dyDescent="0.25">
      <c r="B41" s="1"/>
      <c r="C41" t="b">
        <f t="shared" ref="C41:U41" si="10">ROUND(C19,12)=ROUND(C30,12)</f>
        <v>1</v>
      </c>
      <c r="D41" t="b">
        <f t="shared" si="10"/>
        <v>1</v>
      </c>
      <c r="E41" t="b">
        <f t="shared" si="10"/>
        <v>1</v>
      </c>
      <c r="F41" t="b">
        <f t="shared" si="10"/>
        <v>1</v>
      </c>
      <c r="G41" t="b">
        <f t="shared" si="10"/>
        <v>1</v>
      </c>
      <c r="H41" t="b">
        <f t="shared" si="10"/>
        <v>1</v>
      </c>
      <c r="I41" t="b">
        <f t="shared" si="10"/>
        <v>1</v>
      </c>
      <c r="J41" t="b">
        <f t="shared" si="10"/>
        <v>1</v>
      </c>
      <c r="K41" t="b">
        <f t="shared" si="10"/>
        <v>1</v>
      </c>
      <c r="L41" t="b">
        <f t="shared" si="10"/>
        <v>1</v>
      </c>
      <c r="M41" t="b">
        <f t="shared" si="10"/>
        <v>1</v>
      </c>
      <c r="N41" t="b">
        <f t="shared" si="10"/>
        <v>1</v>
      </c>
      <c r="O41" t="b">
        <f t="shared" si="10"/>
        <v>1</v>
      </c>
      <c r="P41" t="b">
        <f t="shared" si="10"/>
        <v>1</v>
      </c>
      <c r="Q41" t="b">
        <f t="shared" si="10"/>
        <v>1</v>
      </c>
      <c r="R41" t="b">
        <f t="shared" si="10"/>
        <v>1</v>
      </c>
      <c r="S41" t="b">
        <f t="shared" si="10"/>
        <v>1</v>
      </c>
      <c r="T41" t="b">
        <f t="shared" si="10"/>
        <v>1</v>
      </c>
      <c r="U41" t="b">
        <f t="shared" si="10"/>
        <v>1</v>
      </c>
    </row>
    <row r="42" spans="2:21" x14ac:dyDescent="0.25">
      <c r="B42" s="1"/>
      <c r="C42" t="b">
        <f t="shared" ref="C42:U42" si="11">ROUND(C20,12)=ROUND(C31,12)</f>
        <v>1</v>
      </c>
      <c r="D42" t="b">
        <f t="shared" si="11"/>
        <v>1</v>
      </c>
      <c r="E42" t="b">
        <f t="shared" si="11"/>
        <v>1</v>
      </c>
      <c r="F42" t="b">
        <f t="shared" si="11"/>
        <v>1</v>
      </c>
      <c r="G42" t="b">
        <f t="shared" si="11"/>
        <v>1</v>
      </c>
      <c r="H42" t="b">
        <f t="shared" si="11"/>
        <v>1</v>
      </c>
      <c r="I42" t="b">
        <f t="shared" si="11"/>
        <v>1</v>
      </c>
      <c r="J42" t="b">
        <f t="shared" si="11"/>
        <v>1</v>
      </c>
      <c r="K42" t="b">
        <f t="shared" si="11"/>
        <v>1</v>
      </c>
      <c r="L42" t="b">
        <f t="shared" si="11"/>
        <v>1</v>
      </c>
      <c r="M42" t="b">
        <f t="shared" si="11"/>
        <v>1</v>
      </c>
      <c r="N42" t="b">
        <f t="shared" si="11"/>
        <v>1</v>
      </c>
      <c r="O42" t="b">
        <f t="shared" si="11"/>
        <v>1</v>
      </c>
      <c r="P42" t="b">
        <f t="shared" si="11"/>
        <v>1</v>
      </c>
      <c r="Q42" t="b">
        <f t="shared" si="11"/>
        <v>1</v>
      </c>
      <c r="R42" t="b">
        <f t="shared" si="11"/>
        <v>1</v>
      </c>
      <c r="S42" t="b">
        <f t="shared" si="11"/>
        <v>1</v>
      </c>
      <c r="T42" t="b">
        <f t="shared" si="11"/>
        <v>1</v>
      </c>
      <c r="U42" t="b">
        <f t="shared" si="11"/>
        <v>1</v>
      </c>
    </row>
    <row r="43" spans="2:21" x14ac:dyDescent="0.25">
      <c r="B43" s="1"/>
      <c r="C43" t="b">
        <f t="shared" ref="C43:U43" si="12">ROUND(C21,12)=ROUND(C32,12)</f>
        <v>1</v>
      </c>
      <c r="D43" t="b">
        <f t="shared" si="12"/>
        <v>1</v>
      </c>
      <c r="E43" t="b">
        <f t="shared" si="12"/>
        <v>1</v>
      </c>
      <c r="F43" t="b">
        <f t="shared" si="12"/>
        <v>1</v>
      </c>
      <c r="G43" t="b">
        <f t="shared" si="12"/>
        <v>1</v>
      </c>
      <c r="H43" t="b">
        <f t="shared" si="12"/>
        <v>1</v>
      </c>
      <c r="I43" t="b">
        <f t="shared" si="12"/>
        <v>1</v>
      </c>
      <c r="J43" t="b">
        <f t="shared" si="12"/>
        <v>1</v>
      </c>
      <c r="K43" t="b">
        <f t="shared" si="12"/>
        <v>1</v>
      </c>
      <c r="L43" t="b">
        <f t="shared" si="12"/>
        <v>1</v>
      </c>
      <c r="M43" t="b">
        <f t="shared" si="12"/>
        <v>1</v>
      </c>
      <c r="N43" t="b">
        <f t="shared" si="12"/>
        <v>1</v>
      </c>
      <c r="O43" t="b">
        <f t="shared" si="12"/>
        <v>1</v>
      </c>
      <c r="P43" t="b">
        <f t="shared" si="12"/>
        <v>1</v>
      </c>
      <c r="Q43" t="b">
        <f t="shared" si="12"/>
        <v>1</v>
      </c>
      <c r="R43" t="b">
        <f t="shared" si="12"/>
        <v>1</v>
      </c>
      <c r="S43" t="b">
        <f t="shared" si="12"/>
        <v>1</v>
      </c>
      <c r="T43" t="b">
        <f t="shared" si="12"/>
        <v>1</v>
      </c>
      <c r="U43" t="b">
        <f t="shared" si="12"/>
        <v>1</v>
      </c>
    </row>
    <row r="44" spans="2:21" x14ac:dyDescent="0.25">
      <c r="B44" s="1"/>
      <c r="C44" t="b">
        <f t="shared" ref="C44:U44" si="13">ROUND(C22,12)=ROUND(C33,12)</f>
        <v>1</v>
      </c>
      <c r="D44" t="b">
        <f t="shared" si="13"/>
        <v>1</v>
      </c>
      <c r="E44" t="b">
        <f t="shared" si="13"/>
        <v>1</v>
      </c>
      <c r="F44" t="b">
        <f t="shared" si="13"/>
        <v>1</v>
      </c>
      <c r="G44" t="b">
        <f t="shared" si="13"/>
        <v>1</v>
      </c>
      <c r="H44" t="b">
        <f t="shared" si="13"/>
        <v>1</v>
      </c>
      <c r="I44" t="b">
        <f t="shared" si="13"/>
        <v>1</v>
      </c>
      <c r="J44" t="b">
        <f t="shared" si="13"/>
        <v>1</v>
      </c>
      <c r="K44" t="b">
        <f t="shared" si="13"/>
        <v>1</v>
      </c>
      <c r="L44" t="b">
        <f t="shared" si="13"/>
        <v>1</v>
      </c>
      <c r="M44" t="b">
        <f t="shared" si="13"/>
        <v>1</v>
      </c>
      <c r="N44" t="b">
        <f t="shared" si="13"/>
        <v>1</v>
      </c>
      <c r="O44" t="b">
        <f t="shared" si="13"/>
        <v>1</v>
      </c>
      <c r="P44" t="b">
        <f t="shared" si="13"/>
        <v>1</v>
      </c>
      <c r="Q44" t="b">
        <f t="shared" si="13"/>
        <v>1</v>
      </c>
      <c r="R44" t="b">
        <f t="shared" si="13"/>
        <v>1</v>
      </c>
      <c r="S44" t="b">
        <f t="shared" si="13"/>
        <v>1</v>
      </c>
      <c r="T44" t="b">
        <f t="shared" si="13"/>
        <v>1</v>
      </c>
      <c r="U44" t="b">
        <f t="shared" si="13"/>
        <v>1</v>
      </c>
    </row>
    <row r="45" spans="2:21" x14ac:dyDescent="0.25">
      <c r="B45" s="1"/>
      <c r="C45" t="b">
        <f t="shared" ref="C45:U45" si="14">ROUND(C23,12)=ROUND(C34,12)</f>
        <v>1</v>
      </c>
      <c r="D45" t="b">
        <f t="shared" si="14"/>
        <v>1</v>
      </c>
      <c r="E45" t="b">
        <f t="shared" si="14"/>
        <v>1</v>
      </c>
      <c r="F45" t="b">
        <f t="shared" si="14"/>
        <v>1</v>
      </c>
      <c r="G45" t="b">
        <f t="shared" si="14"/>
        <v>1</v>
      </c>
      <c r="H45" t="b">
        <f t="shared" si="14"/>
        <v>1</v>
      </c>
      <c r="I45" t="b">
        <f t="shared" si="14"/>
        <v>1</v>
      </c>
      <c r="J45" t="b">
        <f t="shared" si="14"/>
        <v>1</v>
      </c>
      <c r="K45" t="b">
        <f t="shared" si="14"/>
        <v>1</v>
      </c>
      <c r="L45" t="b">
        <f t="shared" si="14"/>
        <v>1</v>
      </c>
      <c r="M45" t="b">
        <f t="shared" si="14"/>
        <v>1</v>
      </c>
      <c r="N45" t="b">
        <f t="shared" si="14"/>
        <v>1</v>
      </c>
      <c r="O45" t="b">
        <f t="shared" si="14"/>
        <v>1</v>
      </c>
      <c r="P45" t="b">
        <f t="shared" si="14"/>
        <v>1</v>
      </c>
      <c r="Q45" t="b">
        <f t="shared" si="14"/>
        <v>1</v>
      </c>
      <c r="R45" t="b">
        <f t="shared" si="14"/>
        <v>1</v>
      </c>
      <c r="S45" t="b">
        <f t="shared" si="14"/>
        <v>1</v>
      </c>
      <c r="T45" t="b">
        <f t="shared" si="14"/>
        <v>1</v>
      </c>
      <c r="U45" t="b">
        <f t="shared" si="14"/>
        <v>1</v>
      </c>
    </row>
    <row r="46" spans="2:21" x14ac:dyDescent="0.25">
      <c r="B46" s="1"/>
      <c r="C46" t="b">
        <f t="shared" ref="C46:U46" si="15">ROUND(C24,12)=ROUND(C35,12)</f>
        <v>1</v>
      </c>
      <c r="D46" t="b">
        <f t="shared" si="15"/>
        <v>1</v>
      </c>
      <c r="E46" t="b">
        <f t="shared" si="15"/>
        <v>1</v>
      </c>
      <c r="F46" t="b">
        <f t="shared" si="15"/>
        <v>1</v>
      </c>
      <c r="G46" t="b">
        <f t="shared" si="15"/>
        <v>1</v>
      </c>
      <c r="H46" t="b">
        <f t="shared" si="15"/>
        <v>1</v>
      </c>
      <c r="I46" t="b">
        <f t="shared" si="15"/>
        <v>1</v>
      </c>
      <c r="J46" t="b">
        <f t="shared" si="15"/>
        <v>1</v>
      </c>
      <c r="K46" t="b">
        <f t="shared" si="15"/>
        <v>1</v>
      </c>
      <c r="L46" t="b">
        <f t="shared" si="15"/>
        <v>1</v>
      </c>
      <c r="M46" t="b">
        <f t="shared" si="15"/>
        <v>1</v>
      </c>
      <c r="N46" t="b">
        <f t="shared" si="15"/>
        <v>1</v>
      </c>
      <c r="O46" t="b">
        <f t="shared" si="15"/>
        <v>1</v>
      </c>
      <c r="P46" t="b">
        <f t="shared" si="15"/>
        <v>1</v>
      </c>
      <c r="Q46" t="b">
        <f t="shared" si="15"/>
        <v>1</v>
      </c>
      <c r="R46" t="b">
        <f t="shared" si="15"/>
        <v>1</v>
      </c>
      <c r="S46" t="b">
        <f t="shared" si="15"/>
        <v>1</v>
      </c>
      <c r="T46" t="b">
        <f t="shared" si="15"/>
        <v>1</v>
      </c>
      <c r="U46" t="b">
        <f t="shared" si="15"/>
        <v>1</v>
      </c>
    </row>
    <row r="47" spans="2:21" x14ac:dyDescent="0.25">
      <c r="B47" s="1"/>
      <c r="C47" t="b">
        <f t="shared" ref="C47:U47" si="16">ROUND(C25,12)=ROUND(C36,12)</f>
        <v>1</v>
      </c>
      <c r="D47" t="b">
        <f t="shared" si="16"/>
        <v>1</v>
      </c>
      <c r="E47" t="b">
        <f t="shared" si="16"/>
        <v>1</v>
      </c>
      <c r="F47" t="b">
        <f t="shared" si="16"/>
        <v>1</v>
      </c>
      <c r="G47" t="b">
        <f t="shared" si="16"/>
        <v>1</v>
      </c>
      <c r="H47" t="b">
        <f t="shared" si="16"/>
        <v>1</v>
      </c>
      <c r="I47" t="b">
        <f t="shared" si="16"/>
        <v>1</v>
      </c>
      <c r="J47" t="b">
        <f t="shared" si="16"/>
        <v>1</v>
      </c>
      <c r="K47" t="b">
        <f t="shared" si="16"/>
        <v>1</v>
      </c>
      <c r="L47" t="b">
        <f t="shared" si="16"/>
        <v>1</v>
      </c>
      <c r="M47" t="b">
        <f t="shared" si="16"/>
        <v>1</v>
      </c>
      <c r="N47" t="b">
        <f t="shared" si="16"/>
        <v>1</v>
      </c>
      <c r="O47" t="b">
        <f t="shared" si="16"/>
        <v>1</v>
      </c>
      <c r="P47" t="b">
        <f t="shared" si="16"/>
        <v>1</v>
      </c>
      <c r="Q47" t="b">
        <f t="shared" si="16"/>
        <v>1</v>
      </c>
      <c r="R47" t="b">
        <f t="shared" si="16"/>
        <v>1</v>
      </c>
      <c r="S47" t="b">
        <f t="shared" si="16"/>
        <v>1</v>
      </c>
      <c r="T47" t="b">
        <f t="shared" si="16"/>
        <v>1</v>
      </c>
      <c r="U47" t="b">
        <f t="shared" si="16"/>
        <v>1</v>
      </c>
    </row>
  </sheetData>
  <mergeCells count="2">
    <mergeCell ref="B28:B36"/>
    <mergeCell ref="B39:B4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erack</cp:lastModifiedBy>
  <cp:revision>6</cp:revision>
  <dcterms:created xsi:type="dcterms:W3CDTF">2013-11-09T03:57:36Z</dcterms:created>
  <dcterms:modified xsi:type="dcterms:W3CDTF">2014-07-07T14:06:07Z</dcterms:modified>
  <dc:language>nl-NL</dc:language>
</cp:coreProperties>
</file>