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 activeTab="2"/>
  </bookViews>
  <sheets>
    <sheet name="Summary" sheetId="16" r:id="rId1"/>
    <sheet name="Station #2 Discharge (3)" sheetId="15" r:id="rId2"/>
    <sheet name="Fuel Summary" sheetId="12" r:id="rId3"/>
  </sheets>
  <calcPr calcId="92512"/>
</workbook>
</file>

<file path=xl/calcChain.xml><?xml version="1.0" encoding="utf-8"?>
<calcChain xmlns="http://schemas.openxmlformats.org/spreadsheetml/2006/main">
  <c r="E14" i="12" l="1"/>
  <c r="F14" i="12"/>
  <c r="E31" i="12"/>
  <c r="F31" i="12"/>
  <c r="H31" i="12"/>
  <c r="I31" i="12"/>
  <c r="L15" i="15"/>
  <c r="G22" i="15"/>
  <c r="L22" i="15"/>
  <c r="G24" i="15"/>
  <c r="L24" i="15"/>
  <c r="G25" i="15"/>
  <c r="L25" i="15"/>
  <c r="G26" i="15"/>
  <c r="L26" i="15"/>
  <c r="L27" i="15"/>
  <c r="G28" i="15"/>
  <c r="L28" i="15"/>
  <c r="G32" i="15"/>
  <c r="L32" i="15"/>
  <c r="L34" i="15"/>
  <c r="L35" i="15"/>
  <c r="G36" i="15"/>
  <c r="L36" i="15"/>
  <c r="G38" i="15"/>
  <c r="L38" i="15"/>
  <c r="G40" i="15"/>
  <c r="L40" i="15"/>
  <c r="L72" i="15"/>
  <c r="G79" i="15"/>
  <c r="L79" i="15"/>
  <c r="G81" i="15"/>
  <c r="L81" i="15"/>
  <c r="G82" i="15"/>
  <c r="L82" i="15"/>
  <c r="G83" i="15"/>
  <c r="L83" i="15"/>
  <c r="L84" i="15"/>
  <c r="G85" i="15"/>
  <c r="L85" i="15"/>
  <c r="G92" i="15"/>
  <c r="L92" i="15"/>
  <c r="L94" i="15"/>
  <c r="L95" i="15"/>
  <c r="G96" i="15"/>
  <c r="L96" i="15"/>
  <c r="G98" i="15"/>
  <c r="L98" i="15"/>
  <c r="G100" i="15"/>
  <c r="L100" i="15"/>
</calcChain>
</file>

<file path=xl/sharedStrings.xml><?xml version="1.0" encoding="utf-8"?>
<sst xmlns="http://schemas.openxmlformats.org/spreadsheetml/2006/main" count="210" uniqueCount="104">
  <si>
    <t>Sun Devil Project</t>
  </si>
  <si>
    <t>San Juan to Phoenix</t>
  </si>
  <si>
    <t>400 MMcf/d Expansion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</si>
  <si>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</si>
  <si>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</si>
  <si>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</si>
  <si>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</si>
  <si>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</si>
  <si>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</si>
  <si>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</si>
  <si>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</si>
  <si>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</si>
  <si>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</si>
  <si>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</si>
  <si>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</si>
  <si>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</si>
  <si>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</si>
  <si>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</si>
  <si>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I40</t>
  </si>
  <si>
    <t>I17</t>
  </si>
  <si>
    <t>Phoenix</t>
  </si>
  <si>
    <t>A.</t>
  </si>
  <si>
    <t>SUN DEVIL FROM STATION #2 DISCHARGE</t>
  </si>
  <si>
    <t>Bisti CS Mods</t>
  </si>
  <si>
    <t xml:space="preserve">Total Project </t>
  </si>
  <si>
    <t>B.</t>
  </si>
  <si>
    <t>"</t>
  </si>
  <si>
    <t>SUN DEVIL PROJECT</t>
  </si>
  <si>
    <t>RED ROCK EXPANSION BASE</t>
  </si>
  <si>
    <t>Station</t>
  </si>
  <si>
    <t>HP (ISO)</t>
  </si>
  <si>
    <t>HP (site)</t>
  </si>
  <si>
    <t>HP (req'd)</t>
  </si>
  <si>
    <t>Fuel req'd</t>
  </si>
  <si>
    <t>MMcf/d</t>
  </si>
  <si>
    <t>SUN DEVIL FUEL CHANGES</t>
  </si>
  <si>
    <t>TOTAL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</si>
  <si>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</si>
  <si>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</si>
  <si>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</si>
  <si>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</si>
  <si>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</si>
  <si>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</si>
  <si>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CASE VI.</t>
  </si>
  <si>
    <t>CS35  (30,000 Hp)</t>
  </si>
  <si>
    <t>CS4    (25,000 Hp)</t>
  </si>
  <si>
    <t>CS3    (28,000 Hp)</t>
  </si>
  <si>
    <t>CS2    (25,000 Hp)</t>
  </si>
  <si>
    <t>CS1    (27,500 Hp)</t>
  </si>
  <si>
    <t>30" MAINLINE LOOP,HP, AND MAOP UPGRADE</t>
  </si>
  <si>
    <t>590 MMCF/D EXPANSION (1830 MMCF/D TOTAL)</t>
  </si>
  <si>
    <t>30" MAINLINE LOOP,AND HP</t>
  </si>
  <si>
    <t>MAOP UPGRADE TO 1120 PSIG</t>
  </si>
  <si>
    <t>NO MAOP UPGRADE</t>
  </si>
  <si>
    <t>510 MMCF/D EXPANSION (1750 MMCF/D TOTAL)</t>
  </si>
  <si>
    <t>CS25   (25,000 Hp)</t>
  </si>
  <si>
    <t>CS35   (15,000 Hp)</t>
  </si>
  <si>
    <t>Sat. #35</t>
  </si>
  <si>
    <t>Sta. #25</t>
  </si>
  <si>
    <t>CASE VI. A.</t>
  </si>
  <si>
    <t>CASE VI. B.</t>
  </si>
  <si>
    <t>No MAOP Increase</t>
  </si>
  <si>
    <t>30" Loop and Hp</t>
  </si>
  <si>
    <t>MAOP Increase</t>
  </si>
  <si>
    <t>NOTE:</t>
  </si>
  <si>
    <t>Sun Devil Pipeline Project</t>
  </si>
  <si>
    <t>Executive Summary</t>
  </si>
  <si>
    <t>Conclusion</t>
  </si>
  <si>
    <t xml:space="preserve">Several scenarios were reviewed with input from various groups.  The following selections were </t>
  </si>
  <si>
    <t>System Impacts</t>
  </si>
  <si>
    <t>San Juan and Mainline Expansions</t>
  </si>
  <si>
    <t>considered the best two options (Case VI. A. &amp; B.) by Facility Planning.  Other scenarios are in the</t>
  </si>
  <si>
    <t>cases attached.  All studies assumed base loading with no swings and one other customer attached</t>
  </si>
  <si>
    <t xml:space="preserve">which is Big Sandy.  Also the assumption is made that Sun Devil is flowing at 400 MMcf/d.  Total </t>
  </si>
  <si>
    <t>capacity is reduced if Sun Devil is at 0 MMcf/d.</t>
  </si>
  <si>
    <t>VI. A.</t>
  </si>
  <si>
    <r>
      <t xml:space="preserve">The total project costs is approximately </t>
    </r>
    <r>
      <rPr>
        <b/>
        <i/>
        <sz val="11"/>
        <rFont val="Arial"/>
        <family val="2"/>
      </rPr>
      <t>$597,000,000</t>
    </r>
    <r>
      <rPr>
        <sz val="11"/>
        <rFont val="Arial"/>
        <family val="2"/>
      </rPr>
      <t xml:space="preserve"> which would include expansion of the San</t>
    </r>
  </si>
  <si>
    <t>Juan lateral with about 97 miles of 36" pipe, expansion of the Blanco Hub facilities, Bloomfield</t>
  </si>
  <si>
    <t>San Juan to Phoenix - Compression and 30" Loop, No MAOP Increase</t>
  </si>
  <si>
    <t>Adds a little more line pack to handle potential future swings with power plant loads.  Additional</t>
  </si>
  <si>
    <t xml:space="preserve">compression and less pipe loop reduces the initial project costs.  Additional future loops would </t>
  </si>
  <si>
    <t>be cost effective for the next expansions.</t>
  </si>
  <si>
    <t>VI. B.</t>
  </si>
  <si>
    <t>San Juan to Phoenix - Compression and 30" Loop, MAOP Increase</t>
  </si>
  <si>
    <r>
      <t xml:space="preserve">This total project costs is approximately </t>
    </r>
    <r>
      <rPr>
        <b/>
        <i/>
        <sz val="11"/>
        <rFont val="Arial"/>
        <family val="2"/>
      </rPr>
      <t>$507,000,000</t>
    </r>
    <r>
      <rPr>
        <sz val="11"/>
        <rFont val="Arial"/>
        <family val="2"/>
      </rPr>
      <t xml:space="preserve"> which would include expansion of the San</t>
    </r>
  </si>
  <si>
    <t xml:space="preserve">compressor add and mods, two mainline mid-point stations, and mods to the Gallup CS.  The </t>
  </si>
  <si>
    <t>mainline will have approximately 129 miles of 30" pipe, and Station #4 is assumed completed with</t>
  </si>
  <si>
    <t xml:space="preserve">basically follow major highways.  The pipeline is approximately 160 miles of 30" pipe with no </t>
  </si>
  <si>
    <t xml:space="preserve">compression.  The San Juan analysis included about 65 MMcf/d of total fuel which should be </t>
  </si>
  <si>
    <t xml:space="preserve"> the Red Rock expansion.  The Sun Devil pipeline would start at the discharge of Station #2 and </t>
  </si>
  <si>
    <t>mainline will have approximately 78 miles of 30" pipe, and Station #4 is assumed completed with</t>
  </si>
  <si>
    <t xml:space="preserve">enough to handle total fuel requirements.  The San Juan lateral expansion is 670 MMcf/d of which </t>
  </si>
  <si>
    <t>90 MMcf/d to Big Sandy and 20 MMcf/d west of the California border.</t>
  </si>
  <si>
    <t xml:space="preserve">compressor add and mods, one mainline mid-point station, and mods to the Gallup CS.  The </t>
  </si>
  <si>
    <t>Devil, 90 MMcf/d to Big Sandy and 100 MMcf/d west of the California border.</t>
  </si>
  <si>
    <t>190 MMcf/d must go east.  Total flow west is 1830 MMcf/d which includes 400 MMcf/d to Sun</t>
  </si>
  <si>
    <t>160 MMcf/d must go east.  Total flow west is 1750 MMcf/d which includes 400 MMcf/d to Sun Devil,</t>
  </si>
  <si>
    <t xml:space="preserve">compression and less pipe loop reduces the initial project costs.  Additional O&amp;M expenses with </t>
  </si>
  <si>
    <t>the added compression will be reviewed by the Financial group.  Future loops should increase</t>
  </si>
  <si>
    <t>flows west without new compression.</t>
  </si>
  <si>
    <t>Bloomfield U #5</t>
  </si>
  <si>
    <t>1. Stations #1 - #4 have doubled in size.  Identical units installed in parallel.</t>
  </si>
  <si>
    <t>2. New unit at Bloomfield goes on the low side.  Low side unit moved to the</t>
  </si>
  <si>
    <t xml:space="preserve">    high side with a new compressor the same as the other turbine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</si>
</sst>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9" formatCode="_(&quot;$&quot;* #,##0_);_(&quot;$&quot;* \(#,##0\);_(&quot;$&quot;* &quot;-&quot;??_);_(@_)"/>
    <numFmt numFmtId="171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/>
    <xf numFmtId="169" fontId="1" fillId="0" borderId="0" xfId="2" applyNumberFormat="1"/>
    <xf numFmtId="0" fontId="5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4" fillId="0" borderId="1" xfId="0" applyNumberFormat="1" applyFont="1" applyBorder="1"/>
    <xf numFmtId="2" fontId="4" fillId="0" borderId="0" xfId="0" applyNumberFormat="1" applyFont="1" applyBorder="1"/>
    <xf numFmtId="169" fontId="4" fillId="0" borderId="0" xfId="0" applyNumberFormat="1" applyFont="1" applyBorder="1"/>
    <xf numFmtId="0" fontId="4" fillId="0" borderId="0" xfId="0" applyFont="1" applyAlignment="1">
      <alignment horizontal="right"/>
    </xf>
    <xf numFmtId="2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left"/>
    </xf>
    <xf numFmtId="2" fontId="4" fillId="0" borderId="0" xfId="0" applyNumberFormat="1" applyFont="1" applyAlignment="1"/>
    <xf numFmtId="169" fontId="4" fillId="0" borderId="1" xfId="2" applyNumberFormat="1" applyFont="1" applyBorder="1"/>
    <xf numFmtId="169" fontId="4" fillId="0" borderId="0" xfId="2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71" fontId="0" fillId="0" borderId="0" xfId="1" applyNumberFormat="1" applyFont="1"/>
    <xf numFmtId="171" fontId="0" fillId="0" borderId="0" xfId="1" applyNumberFormat="1" applyFont="1" applyAlignment="1">
      <alignment horizontal="center"/>
    </xf>
    <xf numFmtId="171" fontId="4" fillId="0" borderId="0" xfId="1" applyNumberFormat="1" applyFont="1" applyAlignment="1">
      <alignment horizontal="center"/>
    </xf>
    <xf numFmtId="171" fontId="5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171" fontId="4" fillId="0" borderId="0" xfId="1" applyNumberFormat="1" applyFont="1"/>
    <xf numFmtId="171" fontId="4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4"/>
  <sheetViews>
    <sheetView workbookViewId="0"/>
  </sheetViews>
  <sheetFormatPr defaultRowHeight="13.2" x14ac:dyDescent="0.25"/>
  <cols>
    <col min="1" max="1" width="2.6640625" customWidth="1"/>
    <col min="2" max="2" width="4.6640625" customWidth="1"/>
    <col min="3" max="3" width="8.6640625" customWidth="1"/>
    <col min="11" max="11" width="16.6640625" customWidth="1"/>
  </cols>
  <sheetData>
    <row r="3" spans="1:11" ht="21" x14ac:dyDescent="0.4">
      <c r="F3" s="3"/>
      <c r="G3" s="3" t="s">
        <v>65</v>
      </c>
    </row>
    <row r="4" spans="1:11" ht="17.399999999999999" x14ac:dyDescent="0.3">
      <c r="F4" s="26"/>
      <c r="G4" s="26" t="s">
        <v>1</v>
      </c>
    </row>
    <row r="5" spans="1:11" ht="17.399999999999999" x14ac:dyDescent="0.3">
      <c r="F5" s="26"/>
      <c r="G5" s="26" t="s">
        <v>70</v>
      </c>
    </row>
    <row r="6" spans="1:11" ht="17.399999999999999" x14ac:dyDescent="0.3">
      <c r="F6" s="26"/>
      <c r="G6" s="26" t="s">
        <v>66</v>
      </c>
    </row>
    <row r="8" spans="1:11" ht="13.8" x14ac:dyDescent="0.25">
      <c r="A8" s="34" t="s">
        <v>67</v>
      </c>
      <c r="B8" s="34"/>
      <c r="C8" s="35"/>
      <c r="D8" s="35"/>
      <c r="E8" s="35"/>
      <c r="F8" s="35"/>
      <c r="G8" s="35"/>
      <c r="H8" s="35"/>
      <c r="I8" s="35"/>
      <c r="J8" s="35"/>
      <c r="K8" s="35"/>
    </row>
    <row r="9" spans="1:11" ht="13.8" x14ac:dyDescent="0.25">
      <c r="A9" s="35"/>
      <c r="B9" s="35" t="s">
        <v>68</v>
      </c>
      <c r="C9" s="35"/>
      <c r="D9" s="35"/>
      <c r="E9" s="35"/>
      <c r="F9" s="35"/>
      <c r="G9" s="35"/>
      <c r="H9" s="35"/>
      <c r="I9" s="35"/>
      <c r="J9" s="35"/>
      <c r="K9" s="35"/>
    </row>
    <row r="10" spans="1:11" ht="13.8" x14ac:dyDescent="0.25">
      <c r="A10" s="35"/>
      <c r="B10" s="35" t="s">
        <v>71</v>
      </c>
      <c r="C10" s="35"/>
      <c r="D10" s="35"/>
      <c r="E10" s="35"/>
      <c r="F10" s="35"/>
      <c r="G10" s="35"/>
      <c r="H10" s="35"/>
      <c r="I10" s="35"/>
      <c r="J10" s="35"/>
      <c r="K10" s="35"/>
    </row>
    <row r="11" spans="1:11" ht="13.8" x14ac:dyDescent="0.25">
      <c r="A11" s="35"/>
      <c r="B11" s="35" t="s">
        <v>72</v>
      </c>
      <c r="C11" s="35"/>
      <c r="D11" s="35"/>
      <c r="E11" s="35"/>
      <c r="F11" s="35"/>
      <c r="G11" s="35"/>
      <c r="H11" s="35"/>
      <c r="I11" s="35"/>
      <c r="J11" s="35"/>
      <c r="K11" s="35"/>
    </row>
    <row r="12" spans="1:11" ht="13.8" x14ac:dyDescent="0.25">
      <c r="A12" s="35"/>
      <c r="B12" s="35" t="s">
        <v>73</v>
      </c>
      <c r="C12" s="35"/>
      <c r="D12" s="35"/>
      <c r="E12" s="35"/>
      <c r="F12" s="35"/>
      <c r="G12" s="35"/>
      <c r="H12" s="35"/>
      <c r="I12" s="35"/>
      <c r="J12" s="35"/>
      <c r="K12" s="35"/>
    </row>
    <row r="13" spans="1:11" ht="13.8" x14ac:dyDescent="0.25">
      <c r="A13" s="35"/>
      <c r="B13" s="35" t="s">
        <v>74</v>
      </c>
      <c r="C13" s="35"/>
      <c r="D13" s="35"/>
      <c r="E13" s="35"/>
      <c r="F13" s="35"/>
      <c r="G13" s="35"/>
      <c r="H13" s="35"/>
      <c r="I13" s="35"/>
      <c r="J13" s="35"/>
      <c r="K13" s="35"/>
    </row>
    <row r="14" spans="1:11" ht="12" customHeight="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ht="13.8" x14ac:dyDescent="0.25">
      <c r="A15" s="35"/>
      <c r="B15" s="36" t="s">
        <v>75</v>
      </c>
      <c r="C15" s="34" t="s">
        <v>78</v>
      </c>
      <c r="D15" s="35"/>
      <c r="E15" s="35"/>
      <c r="F15" s="35"/>
      <c r="G15" s="35"/>
      <c r="H15" s="35"/>
      <c r="I15" s="35"/>
      <c r="J15" s="35"/>
      <c r="K15" s="35"/>
    </row>
    <row r="16" spans="1:11" ht="13.8" x14ac:dyDescent="0.25">
      <c r="A16" s="35"/>
      <c r="B16" s="35"/>
      <c r="C16" s="35" t="s">
        <v>76</v>
      </c>
      <c r="D16" s="35"/>
      <c r="E16" s="35"/>
      <c r="F16" s="35"/>
      <c r="G16" s="35"/>
      <c r="H16" s="35"/>
      <c r="I16" s="35"/>
      <c r="J16" s="35"/>
      <c r="K16" s="35"/>
    </row>
    <row r="17" spans="1:11" ht="13.8" x14ac:dyDescent="0.25">
      <c r="A17" s="35"/>
      <c r="B17" s="35"/>
      <c r="C17" s="35" t="s">
        <v>77</v>
      </c>
      <c r="D17" s="35"/>
      <c r="E17" s="35"/>
      <c r="F17" s="35"/>
      <c r="G17" s="35"/>
      <c r="H17" s="35"/>
      <c r="I17" s="35"/>
      <c r="J17" s="35"/>
      <c r="K17" s="35"/>
    </row>
    <row r="18" spans="1:11" ht="13.8" x14ac:dyDescent="0.25">
      <c r="A18" s="35"/>
      <c r="B18" s="35"/>
      <c r="C18" s="35" t="s">
        <v>85</v>
      </c>
      <c r="D18" s="35"/>
      <c r="E18" s="35"/>
      <c r="F18" s="35"/>
      <c r="G18" s="35"/>
      <c r="H18" s="35"/>
      <c r="I18" s="35"/>
      <c r="J18" s="35"/>
      <c r="K18" s="35"/>
    </row>
    <row r="19" spans="1:11" ht="13.8" x14ac:dyDescent="0.25">
      <c r="A19" s="35"/>
      <c r="B19" s="35"/>
      <c r="C19" s="35" t="s">
        <v>86</v>
      </c>
      <c r="D19" s="35"/>
      <c r="E19" s="35"/>
      <c r="F19" s="35"/>
      <c r="G19" s="35"/>
      <c r="H19" s="35"/>
      <c r="I19" s="35"/>
      <c r="J19" s="35"/>
      <c r="K19" s="35"/>
    </row>
    <row r="20" spans="1:11" ht="13.8" x14ac:dyDescent="0.25">
      <c r="A20" s="35"/>
      <c r="B20" s="35"/>
      <c r="C20" s="35" t="s">
        <v>89</v>
      </c>
      <c r="D20" s="35"/>
      <c r="E20" s="35"/>
      <c r="F20" s="35"/>
      <c r="G20" s="35"/>
      <c r="H20" s="35"/>
      <c r="I20" s="35"/>
      <c r="J20" s="35"/>
      <c r="K20" s="35"/>
    </row>
    <row r="21" spans="1:11" ht="13.8" x14ac:dyDescent="0.25">
      <c r="A21" s="35"/>
      <c r="B21" s="35"/>
      <c r="C21" s="35" t="s">
        <v>87</v>
      </c>
      <c r="D21" s="35"/>
      <c r="E21" s="35"/>
      <c r="F21" s="35"/>
      <c r="G21" s="35"/>
      <c r="H21" s="35"/>
      <c r="I21" s="35"/>
      <c r="J21" s="35"/>
      <c r="K21" s="35"/>
    </row>
    <row r="22" spans="1:11" ht="13.8" x14ac:dyDescent="0.25">
      <c r="A22" s="35"/>
      <c r="B22" s="35"/>
      <c r="C22" s="35" t="s">
        <v>88</v>
      </c>
      <c r="D22" s="35"/>
      <c r="E22" s="35"/>
      <c r="F22" s="35"/>
      <c r="G22" s="35"/>
      <c r="H22" s="35"/>
      <c r="I22" s="35"/>
      <c r="J22" s="35"/>
      <c r="K22" s="35"/>
    </row>
    <row r="23" spans="1:11" ht="13.8" x14ac:dyDescent="0.25">
      <c r="A23" s="35"/>
      <c r="B23" s="35"/>
      <c r="C23" s="35" t="s">
        <v>91</v>
      </c>
      <c r="D23" s="35"/>
      <c r="E23" s="35"/>
      <c r="F23" s="35"/>
      <c r="G23" s="35"/>
      <c r="H23" s="35"/>
      <c r="I23" s="35"/>
      <c r="J23" s="35"/>
      <c r="K23" s="35"/>
    </row>
    <row r="24" spans="1:11" ht="13.8" x14ac:dyDescent="0.25">
      <c r="A24" s="35"/>
      <c r="B24" s="35"/>
      <c r="C24" s="35" t="s">
        <v>96</v>
      </c>
      <c r="D24" s="35"/>
      <c r="E24" s="35"/>
      <c r="F24" s="35"/>
      <c r="G24" s="35"/>
      <c r="H24" s="35"/>
      <c r="I24" s="35"/>
      <c r="J24" s="35"/>
      <c r="K24" s="35"/>
    </row>
    <row r="25" spans="1:11" ht="13.8" x14ac:dyDescent="0.25">
      <c r="A25" s="35"/>
      <c r="B25" s="35"/>
      <c r="C25" s="35" t="s">
        <v>92</v>
      </c>
      <c r="D25" s="35"/>
      <c r="E25" s="35"/>
      <c r="F25" s="35"/>
      <c r="G25" s="35"/>
      <c r="H25" s="35"/>
      <c r="I25" s="35"/>
      <c r="J25" s="35"/>
      <c r="K25" s="35"/>
    </row>
    <row r="26" spans="1:11" ht="12" customHeight="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ht="13.8" x14ac:dyDescent="0.25">
      <c r="A27" s="35"/>
      <c r="B27" s="35"/>
      <c r="C27" s="34" t="s">
        <v>69</v>
      </c>
      <c r="D27" s="35"/>
      <c r="E27" s="35"/>
      <c r="F27" s="35"/>
      <c r="G27" s="35"/>
      <c r="H27" s="35"/>
      <c r="I27" s="35"/>
      <c r="J27" s="35"/>
      <c r="K27" s="35"/>
    </row>
    <row r="28" spans="1:11" ht="13.8" x14ac:dyDescent="0.25">
      <c r="A28" s="35"/>
      <c r="B28" s="35"/>
      <c r="C28" s="35" t="s">
        <v>79</v>
      </c>
      <c r="D28" s="35"/>
      <c r="E28" s="35"/>
      <c r="F28" s="35"/>
      <c r="G28" s="35"/>
      <c r="H28" s="35"/>
      <c r="I28" s="35"/>
      <c r="J28" s="35"/>
      <c r="K28" s="35"/>
    </row>
    <row r="29" spans="1:11" ht="13.8" x14ac:dyDescent="0.25">
      <c r="A29" s="35"/>
      <c r="B29" s="35"/>
      <c r="C29" s="35" t="s">
        <v>80</v>
      </c>
      <c r="D29" s="35"/>
      <c r="E29" s="35"/>
      <c r="F29" s="35"/>
      <c r="G29" s="35"/>
      <c r="H29" s="35"/>
      <c r="I29" s="35"/>
      <c r="J29" s="35"/>
      <c r="K29" s="35"/>
    </row>
    <row r="30" spans="1:11" ht="13.8" x14ac:dyDescent="0.25">
      <c r="A30" s="35"/>
      <c r="B30" s="35"/>
      <c r="C30" s="35" t="s">
        <v>81</v>
      </c>
      <c r="D30" s="35"/>
      <c r="E30" s="35"/>
      <c r="F30" s="35"/>
      <c r="G30" s="35"/>
      <c r="H30" s="35"/>
      <c r="I30" s="35"/>
      <c r="J30" s="35"/>
      <c r="K30" s="35"/>
    </row>
    <row r="31" spans="1:11" ht="12" customHeight="1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12" customHeight="1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ht="13.8" x14ac:dyDescent="0.25">
      <c r="A33" s="35"/>
      <c r="B33" s="36" t="s">
        <v>82</v>
      </c>
      <c r="C33" s="34" t="s">
        <v>83</v>
      </c>
      <c r="D33" s="35"/>
      <c r="E33" s="35"/>
      <c r="F33" s="35"/>
      <c r="G33" s="35"/>
      <c r="H33" s="35"/>
      <c r="I33" s="35"/>
      <c r="J33" s="35"/>
      <c r="K33" s="35"/>
    </row>
    <row r="34" spans="1:11" ht="13.8" x14ac:dyDescent="0.25">
      <c r="A34" s="35"/>
      <c r="B34" s="35"/>
      <c r="C34" s="35" t="s">
        <v>84</v>
      </c>
      <c r="D34" s="35"/>
      <c r="E34" s="35"/>
      <c r="F34" s="35"/>
      <c r="G34" s="35"/>
      <c r="H34" s="35"/>
      <c r="I34" s="35"/>
      <c r="J34" s="35"/>
      <c r="K34" s="35"/>
    </row>
    <row r="35" spans="1:11" ht="13.8" x14ac:dyDescent="0.25">
      <c r="A35" s="35"/>
      <c r="B35" s="35"/>
      <c r="C35" s="35" t="s">
        <v>77</v>
      </c>
      <c r="D35" s="35"/>
      <c r="E35" s="35"/>
      <c r="F35" s="35"/>
      <c r="G35" s="35"/>
      <c r="H35" s="35"/>
      <c r="I35" s="35"/>
      <c r="J35" s="35"/>
      <c r="K35" s="35"/>
    </row>
    <row r="36" spans="1:11" ht="13.8" x14ac:dyDescent="0.25">
      <c r="A36" s="35"/>
      <c r="B36" s="35"/>
      <c r="C36" s="35" t="s">
        <v>93</v>
      </c>
      <c r="D36" s="35"/>
      <c r="E36" s="35"/>
      <c r="F36" s="35"/>
      <c r="G36" s="35"/>
      <c r="H36" s="35"/>
      <c r="I36" s="35"/>
      <c r="J36" s="35"/>
      <c r="K36" s="35"/>
    </row>
    <row r="37" spans="1:11" ht="13.8" x14ac:dyDescent="0.25">
      <c r="A37" s="35"/>
      <c r="B37" s="35"/>
      <c r="C37" s="35" t="s">
        <v>90</v>
      </c>
      <c r="D37" s="35"/>
      <c r="E37" s="35"/>
      <c r="F37" s="35"/>
      <c r="G37" s="35"/>
      <c r="H37" s="35"/>
      <c r="I37" s="35"/>
      <c r="J37" s="35"/>
      <c r="K37" s="35"/>
    </row>
    <row r="38" spans="1:11" ht="13.8" x14ac:dyDescent="0.25">
      <c r="A38" s="35"/>
      <c r="B38" s="35"/>
      <c r="C38" s="35" t="s">
        <v>89</v>
      </c>
      <c r="D38" s="35"/>
      <c r="E38" s="35"/>
      <c r="F38" s="35"/>
      <c r="G38" s="35"/>
      <c r="H38" s="35"/>
      <c r="I38" s="35"/>
      <c r="J38" s="35"/>
      <c r="K38" s="35"/>
    </row>
    <row r="39" spans="1:11" ht="13.8" x14ac:dyDescent="0.25">
      <c r="A39" s="35"/>
      <c r="B39" s="35"/>
      <c r="C39" s="35" t="s">
        <v>87</v>
      </c>
      <c r="D39" s="35"/>
      <c r="E39" s="35"/>
      <c r="F39" s="35"/>
      <c r="G39" s="35"/>
      <c r="H39" s="35"/>
      <c r="I39" s="35"/>
      <c r="J39" s="35"/>
      <c r="K39" s="35"/>
    </row>
    <row r="40" spans="1:11" ht="13.8" x14ac:dyDescent="0.25">
      <c r="A40" s="35"/>
      <c r="B40" s="35"/>
      <c r="C40" s="35" t="s">
        <v>88</v>
      </c>
      <c r="D40" s="35"/>
      <c r="E40" s="35"/>
      <c r="F40" s="35"/>
      <c r="G40" s="35"/>
      <c r="H40" s="35"/>
      <c r="I40" s="35"/>
      <c r="J40" s="35"/>
      <c r="K40" s="35"/>
    </row>
    <row r="41" spans="1:11" ht="13.8" x14ac:dyDescent="0.25">
      <c r="A41" s="35"/>
      <c r="B41" s="35"/>
      <c r="C41" s="35" t="s">
        <v>91</v>
      </c>
      <c r="D41" s="35"/>
      <c r="E41" s="35"/>
      <c r="F41" s="35"/>
      <c r="G41" s="35"/>
      <c r="H41" s="35"/>
      <c r="I41" s="35"/>
      <c r="J41" s="35"/>
      <c r="K41" s="35"/>
    </row>
    <row r="42" spans="1:11" ht="13.8" x14ac:dyDescent="0.25">
      <c r="A42" s="35"/>
      <c r="B42" s="35"/>
      <c r="C42" s="35" t="s">
        <v>95</v>
      </c>
      <c r="D42" s="35"/>
      <c r="E42" s="35"/>
      <c r="F42" s="35"/>
      <c r="G42" s="35"/>
      <c r="H42" s="35"/>
      <c r="I42" s="35"/>
      <c r="J42" s="35"/>
      <c r="K42" s="35"/>
    </row>
    <row r="43" spans="1:11" ht="13.8" x14ac:dyDescent="0.25">
      <c r="A43" s="35"/>
      <c r="B43" s="35"/>
      <c r="C43" s="35" t="s">
        <v>94</v>
      </c>
      <c r="D43" s="35"/>
      <c r="E43" s="35"/>
      <c r="F43" s="35"/>
      <c r="G43" s="35"/>
      <c r="H43" s="35"/>
      <c r="I43" s="35"/>
      <c r="J43" s="35"/>
      <c r="K43" s="35"/>
    </row>
    <row r="44" spans="1:11" ht="13.8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ht="13.8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ht="12" customHeigh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ht="13.8" x14ac:dyDescent="0.25">
      <c r="A47" s="35"/>
      <c r="B47" s="35"/>
      <c r="C47" s="34" t="s">
        <v>69</v>
      </c>
      <c r="D47" s="35"/>
      <c r="E47" s="35"/>
      <c r="F47" s="35"/>
      <c r="G47" s="35"/>
      <c r="H47" s="35"/>
      <c r="I47" s="35"/>
      <c r="J47" s="35"/>
      <c r="K47" s="35"/>
    </row>
    <row r="48" spans="1:11" ht="13.8" x14ac:dyDescent="0.25">
      <c r="A48" s="35"/>
      <c r="B48" s="35"/>
      <c r="C48" s="35" t="s">
        <v>79</v>
      </c>
      <c r="D48" s="35"/>
      <c r="E48" s="35"/>
      <c r="F48" s="35"/>
      <c r="G48" s="35"/>
      <c r="H48" s="35"/>
      <c r="I48" s="35"/>
      <c r="J48" s="35"/>
      <c r="K48" s="35"/>
    </row>
    <row r="49" spans="1:11" ht="13.8" x14ac:dyDescent="0.25">
      <c r="A49" s="35"/>
      <c r="B49" s="35"/>
      <c r="C49" s="35" t="s">
        <v>97</v>
      </c>
      <c r="D49" s="35"/>
      <c r="E49" s="35"/>
      <c r="F49" s="35"/>
      <c r="G49" s="35"/>
      <c r="H49" s="35"/>
      <c r="I49" s="35"/>
      <c r="J49" s="35"/>
      <c r="K49" s="35"/>
    </row>
    <row r="50" spans="1:11" ht="13.8" x14ac:dyDescent="0.25">
      <c r="A50" s="35"/>
      <c r="B50" s="35"/>
      <c r="C50" s="35" t="s">
        <v>98</v>
      </c>
      <c r="D50" s="35"/>
      <c r="E50" s="35"/>
      <c r="F50" s="35"/>
      <c r="G50" s="35"/>
      <c r="H50" s="35"/>
      <c r="I50" s="35"/>
      <c r="J50" s="35"/>
      <c r="K50" s="35"/>
    </row>
    <row r="51" spans="1:11" ht="13.8" x14ac:dyDescent="0.25">
      <c r="A51" s="35"/>
      <c r="B51" s="35"/>
      <c r="C51" s="35" t="s">
        <v>99</v>
      </c>
      <c r="D51" s="35"/>
      <c r="E51" s="35"/>
      <c r="F51" s="35"/>
      <c r="G51" s="35"/>
      <c r="H51" s="35"/>
      <c r="I51" s="35"/>
      <c r="J51" s="35"/>
      <c r="K51" s="35"/>
    </row>
    <row r="52" spans="1:11" ht="12" customHeight="1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</row>
    <row r="53" spans="1:11" ht="13.8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 spans="1:11" ht="13.8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</row>
    <row r="55" spans="1:11" ht="13.8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6" spans="1:11" ht="13.8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</row>
    <row r="57" spans="1:11" ht="13.8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</row>
    <row r="58" spans="1:11" ht="13.8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</row>
    <row r="59" spans="1:11" ht="15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</row>
    <row r="60" spans="1:11" ht="15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</row>
    <row r="61" spans="1:11" ht="15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</row>
    <row r="62" spans="1:11" ht="15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</row>
    <row r="63" spans="1:11" ht="15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</row>
    <row r="64" spans="1:11" ht="15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</row>
  </sheetData>
  <phoneticPr fontId="0" type="noConversion"/>
  <pageMargins left="0.6" right="0.4" top="0.25" bottom="0.25" header="0.15" footer="0"/>
  <pageSetup orientation="portrait" horizontalDpi="300" verticalDpi="300" r:id="rId1"/>
  <headerFooter alignWithMargins="0">
    <oddHeader>&amp;RCONFIDENTIAL AND PRIVILEGED  INFORMATION
FOR USE BY ETS FACILITY PLANNING TEAM</oddHeader>
    <oddFooter>&amp;R&amp;7&amp;F
7/16/01
Revision #3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0"/>
  <sheetViews>
    <sheetView workbookViewId="0"/>
  </sheetViews>
  <sheetFormatPr defaultRowHeight="13.2" x14ac:dyDescent="0.25"/>
  <cols>
    <col min="1" max="2" width="3.6640625" customWidth="1"/>
    <col min="3" max="3" width="7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5.6640625" customWidth="1"/>
    <col min="9" max="9" width="2.6640625" style="1" customWidth="1"/>
    <col min="10" max="10" width="0.88671875" style="1" customWidth="1"/>
    <col min="11" max="11" width="5.6640625" customWidth="1"/>
    <col min="12" max="12" width="13.6640625" customWidth="1"/>
    <col min="13" max="13" width="8.6640625" customWidth="1"/>
    <col min="14" max="14" width="7.6640625" customWidth="1"/>
    <col min="15" max="15" width="1.6640625" customWidth="1"/>
    <col min="16" max="16" width="7.6640625" customWidth="1"/>
    <col min="17" max="17" width="6.6640625" customWidth="1"/>
    <col min="18" max="18" width="7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2:20" ht="21" x14ac:dyDescent="0.4">
      <c r="H2" s="3" t="s">
        <v>0</v>
      </c>
    </row>
    <row r="3" spans="2:20" ht="17.399999999999999" x14ac:dyDescent="0.3">
      <c r="H3" s="26" t="s">
        <v>1</v>
      </c>
    </row>
    <row r="4" spans="2:20" ht="18" customHeight="1" x14ac:dyDescent="0.4">
      <c r="B4" s="2"/>
      <c r="C4" s="2"/>
      <c r="D4" s="2"/>
      <c r="E4" s="2"/>
      <c r="H4" s="27" t="s">
        <v>2</v>
      </c>
      <c r="L4" s="2"/>
      <c r="N4" s="2"/>
      <c r="O4" s="2"/>
      <c r="P4" s="2"/>
      <c r="Q4" s="2"/>
      <c r="R4" s="2"/>
      <c r="S4" s="2"/>
      <c r="T4" s="2"/>
    </row>
    <row r="5" spans="2:20" ht="17.399999999999999" x14ac:dyDescent="0.3">
      <c r="H5" s="26" t="s">
        <v>3</v>
      </c>
    </row>
    <row r="8" spans="2:20" x14ac:dyDescent="0.25">
      <c r="C8" s="4" t="s">
        <v>43</v>
      </c>
      <c r="D8" s="5" t="s">
        <v>21</v>
      </c>
      <c r="E8" s="22" t="s">
        <v>51</v>
      </c>
      <c r="F8" s="22"/>
      <c r="T8"/>
    </row>
    <row r="9" spans="2:20" x14ac:dyDescent="0.25">
      <c r="C9" s="4"/>
      <c r="D9" s="5"/>
      <c r="E9" s="22" t="s">
        <v>53</v>
      </c>
      <c r="F9" s="22"/>
      <c r="T9"/>
    </row>
    <row r="10" spans="2:20" x14ac:dyDescent="0.25">
      <c r="E10" s="22" t="s">
        <v>22</v>
      </c>
      <c r="F10" s="4"/>
      <c r="T10"/>
    </row>
    <row r="11" spans="2:20" x14ac:dyDescent="0.25">
      <c r="E11" s="22" t="s">
        <v>54</v>
      </c>
      <c r="F11" s="4"/>
      <c r="T11"/>
    </row>
    <row r="12" spans="2:20" x14ac:dyDescent="0.25">
      <c r="E12" s="22"/>
      <c r="F12" s="4"/>
      <c r="T12"/>
    </row>
    <row r="13" spans="2:20" x14ac:dyDescent="0.25">
      <c r="T13"/>
    </row>
    <row r="14" spans="2:20" x14ac:dyDescent="0.25">
      <c r="C14" s="4" t="s">
        <v>4</v>
      </c>
      <c r="D14" s="4"/>
      <c r="E14" s="4" t="s">
        <v>5</v>
      </c>
      <c r="F14" s="5"/>
      <c r="G14" s="4" t="s">
        <v>6</v>
      </c>
      <c r="I14" s="4" t="s">
        <v>7</v>
      </c>
      <c r="J14" s="4"/>
      <c r="L14" s="4" t="s">
        <v>8</v>
      </c>
      <c r="M14" s="4"/>
      <c r="T14"/>
    </row>
    <row r="15" spans="2:20" x14ac:dyDescent="0.25">
      <c r="C15" s="6" t="s">
        <v>9</v>
      </c>
      <c r="D15" s="6"/>
      <c r="E15" s="6" t="s">
        <v>10</v>
      </c>
      <c r="F15" s="7"/>
      <c r="G15" s="8">
        <v>96.83</v>
      </c>
      <c r="H15" s="7"/>
      <c r="I15" s="6">
        <v>36</v>
      </c>
      <c r="J15" s="6" t="s">
        <v>26</v>
      </c>
      <c r="L15" s="9">
        <f>I15*28000*1.3*G15</f>
        <v>126886032</v>
      </c>
      <c r="T15"/>
    </row>
    <row r="16" spans="2:20" x14ac:dyDescent="0.25">
      <c r="C16" s="6"/>
      <c r="D16" s="6"/>
      <c r="E16" s="10" t="s">
        <v>42</v>
      </c>
      <c r="F16" s="7"/>
      <c r="G16" s="8"/>
      <c r="H16" s="7"/>
      <c r="I16" s="6"/>
      <c r="J16" s="6"/>
      <c r="L16" s="9">
        <v>13000000</v>
      </c>
      <c r="T16"/>
    </row>
    <row r="17" spans="3:22" x14ac:dyDescent="0.25">
      <c r="C17" s="6"/>
      <c r="D17" s="6"/>
      <c r="E17" s="10" t="s">
        <v>11</v>
      </c>
      <c r="F17" s="7"/>
      <c r="G17" s="8"/>
      <c r="H17" s="7"/>
      <c r="I17" s="6"/>
      <c r="J17" s="6"/>
      <c r="L17" s="9">
        <v>1000000</v>
      </c>
      <c r="T17"/>
    </row>
    <row r="18" spans="3:22" x14ac:dyDescent="0.25">
      <c r="E18" t="s">
        <v>12</v>
      </c>
      <c r="L18" s="9">
        <v>2000000</v>
      </c>
      <c r="T18"/>
    </row>
    <row r="19" spans="3:22" x14ac:dyDescent="0.25">
      <c r="E19" t="s">
        <v>23</v>
      </c>
      <c r="L19" s="9">
        <v>1000000</v>
      </c>
      <c r="T19"/>
    </row>
    <row r="20" spans="3:22" ht="12.75" customHeight="1" x14ac:dyDescent="0.25">
      <c r="E20" t="s">
        <v>13</v>
      </c>
      <c r="L20" s="11">
        <v>5000000</v>
      </c>
      <c r="T20"/>
    </row>
    <row r="21" spans="3:22" ht="12.75" customHeight="1" x14ac:dyDescent="0.25">
      <c r="L21" s="11"/>
      <c r="T21"/>
    </row>
    <row r="22" spans="3:22" x14ac:dyDescent="0.25">
      <c r="F22" s="19" t="s">
        <v>40</v>
      </c>
      <c r="G22" s="20">
        <f>SUM(G15:G21)</f>
        <v>96.83</v>
      </c>
      <c r="H22" s="5"/>
      <c r="I22" s="4"/>
      <c r="J22" s="4"/>
      <c r="K22" s="5"/>
      <c r="L22" s="18">
        <f>SUM(L15:L21)</f>
        <v>148886032</v>
      </c>
      <c r="M22" s="5"/>
      <c r="T22"/>
    </row>
    <row r="23" spans="3:22" ht="12.75" customHeight="1" x14ac:dyDescent="0.25">
      <c r="F23" s="12"/>
      <c r="G23" s="13"/>
      <c r="L23" s="11"/>
      <c r="Q23" s="12"/>
      <c r="R23" s="13"/>
      <c r="V23" s="11"/>
    </row>
    <row r="24" spans="3:22" x14ac:dyDescent="0.25">
      <c r="C24" s="1" t="s">
        <v>10</v>
      </c>
      <c r="D24" s="14" t="s">
        <v>14</v>
      </c>
      <c r="E24" s="1" t="s">
        <v>15</v>
      </c>
      <c r="G24" s="15">
        <f>0.8+12.8+2.9+7.136+3.364+1.23+15.67</f>
        <v>43.9</v>
      </c>
      <c r="I24" s="14">
        <v>30</v>
      </c>
      <c r="J24" s="6" t="s">
        <v>26</v>
      </c>
      <c r="L24" s="9">
        <f>I24*28000*1.3*G24</f>
        <v>47938800</v>
      </c>
      <c r="Q24" s="12"/>
      <c r="R24" s="13"/>
      <c r="V24" s="11"/>
    </row>
    <row r="25" spans="3:22" x14ac:dyDescent="0.25">
      <c r="C25" s="1" t="s">
        <v>15</v>
      </c>
      <c r="D25" s="14" t="s">
        <v>14</v>
      </c>
      <c r="E25" s="1" t="s">
        <v>16</v>
      </c>
      <c r="G25" s="15">
        <f>10+3.9+15.4+11.9</f>
        <v>41.2</v>
      </c>
      <c r="I25" s="14">
        <v>30</v>
      </c>
      <c r="J25" s="6" t="s">
        <v>26</v>
      </c>
      <c r="L25" s="9">
        <f>I25*28000*1.3*G25</f>
        <v>44990400</v>
      </c>
      <c r="Q25" s="12"/>
      <c r="R25" s="13"/>
      <c r="V25" s="11"/>
    </row>
    <row r="26" spans="3:22" x14ac:dyDescent="0.25">
      <c r="C26" s="1" t="s">
        <v>16</v>
      </c>
      <c r="D26" s="14" t="s">
        <v>14</v>
      </c>
      <c r="E26" s="1" t="s">
        <v>17</v>
      </c>
      <c r="G26" s="15">
        <f>5.1+8.334</f>
        <v>13.433999999999999</v>
      </c>
      <c r="I26" s="14">
        <v>30</v>
      </c>
      <c r="J26" s="6" t="s">
        <v>26</v>
      </c>
      <c r="L26" s="9">
        <f>I26*28000*1.3*G26</f>
        <v>14669928</v>
      </c>
      <c r="Q26" s="12"/>
      <c r="R26" s="13"/>
      <c r="V26" s="11"/>
    </row>
    <row r="27" spans="3:22" x14ac:dyDescent="0.25">
      <c r="C27" s="1" t="s">
        <v>17</v>
      </c>
      <c r="D27" s="14"/>
      <c r="E27" s="1" t="s">
        <v>37</v>
      </c>
      <c r="G27" s="15">
        <v>0</v>
      </c>
      <c r="I27" s="14">
        <v>30</v>
      </c>
      <c r="J27" s="6" t="s">
        <v>26</v>
      </c>
      <c r="L27" s="9">
        <f>I27*28000*1.3*G27</f>
        <v>0</v>
      </c>
      <c r="Q27" s="12"/>
      <c r="R27" s="13"/>
      <c r="V27" s="11"/>
    </row>
    <row r="28" spans="3:22" x14ac:dyDescent="0.25">
      <c r="C28" s="1" t="s">
        <v>37</v>
      </c>
      <c r="D28" s="14"/>
      <c r="E28" s="1" t="s">
        <v>38</v>
      </c>
      <c r="G28" s="15">
        <f>10.2+6.3+13.5</f>
        <v>30</v>
      </c>
      <c r="I28" s="14">
        <v>30</v>
      </c>
      <c r="J28" s="6" t="s">
        <v>26</v>
      </c>
      <c r="L28" s="9">
        <f>I28*28000*1.3*G28</f>
        <v>32760000</v>
      </c>
      <c r="Q28" s="12"/>
      <c r="R28" s="13"/>
      <c r="V28" s="11"/>
    </row>
    <row r="29" spans="3:22" x14ac:dyDescent="0.25">
      <c r="C29" s="1"/>
      <c r="D29" s="14"/>
      <c r="E29" s="33" t="s">
        <v>56</v>
      </c>
      <c r="G29" s="15"/>
      <c r="I29" s="14"/>
      <c r="J29" s="14"/>
      <c r="L29" s="9">
        <v>14000000</v>
      </c>
      <c r="Q29" s="12"/>
      <c r="R29" s="13"/>
      <c r="V29" s="11"/>
    </row>
    <row r="30" spans="3:22" x14ac:dyDescent="0.25">
      <c r="C30" s="1"/>
      <c r="D30" s="14"/>
      <c r="E30" s="33" t="s">
        <v>55</v>
      </c>
      <c r="G30" s="15"/>
      <c r="I30" s="14"/>
      <c r="J30" s="14"/>
      <c r="L30" s="9">
        <v>19000000</v>
      </c>
      <c r="Q30" s="12"/>
      <c r="R30" s="13"/>
      <c r="V30" s="11"/>
    </row>
    <row r="31" spans="3:22" x14ac:dyDescent="0.25">
      <c r="C31" s="1"/>
      <c r="D31" s="14"/>
      <c r="E31" s="33"/>
      <c r="G31" s="15"/>
      <c r="I31" s="14"/>
      <c r="J31" s="14"/>
      <c r="L31" s="9"/>
      <c r="Q31" s="12"/>
      <c r="R31" s="13"/>
      <c r="V31" s="11"/>
    </row>
    <row r="32" spans="3:22" x14ac:dyDescent="0.25">
      <c r="C32" s="1"/>
      <c r="D32" s="14"/>
      <c r="E32" s="1"/>
      <c r="F32" s="19" t="s">
        <v>41</v>
      </c>
      <c r="G32" s="23">
        <f>SUM(G24:G31)</f>
        <v>128.53399999999999</v>
      </c>
      <c r="I32" s="14"/>
      <c r="J32" s="14"/>
      <c r="L32" s="25">
        <f>SUM(L24:L31)</f>
        <v>173359128</v>
      </c>
      <c r="Q32" s="12"/>
      <c r="R32" s="13"/>
      <c r="V32" s="11"/>
    </row>
    <row r="33" spans="3:22" ht="12.75" customHeight="1" x14ac:dyDescent="0.25">
      <c r="C33" s="1"/>
      <c r="D33" s="14"/>
      <c r="E33" s="1"/>
      <c r="G33" s="15"/>
      <c r="I33" s="14"/>
      <c r="J33" s="14"/>
      <c r="L33" s="9"/>
      <c r="Q33" s="12"/>
      <c r="R33" s="13"/>
      <c r="V33" s="11"/>
    </row>
    <row r="34" spans="3:22" x14ac:dyDescent="0.25">
      <c r="C34" s="1" t="s">
        <v>17</v>
      </c>
      <c r="D34" s="14" t="s">
        <v>14</v>
      </c>
      <c r="E34" s="1" t="s">
        <v>18</v>
      </c>
      <c r="G34" s="15">
        <v>3</v>
      </c>
      <c r="I34" s="14">
        <v>30</v>
      </c>
      <c r="J34" s="6" t="s">
        <v>26</v>
      </c>
      <c r="L34" s="9">
        <f>I34*28000*1.3*G34</f>
        <v>3276000</v>
      </c>
      <c r="Q34" s="12"/>
      <c r="R34" s="13"/>
      <c r="V34" s="11"/>
    </row>
    <row r="35" spans="3:22" x14ac:dyDescent="0.25">
      <c r="C35" s="1" t="s">
        <v>18</v>
      </c>
      <c r="D35" s="14" t="s">
        <v>14</v>
      </c>
      <c r="E35" s="1" t="s">
        <v>19</v>
      </c>
      <c r="G35" s="15">
        <v>12.5</v>
      </c>
      <c r="I35" s="14">
        <v>30</v>
      </c>
      <c r="J35" s="6" t="s">
        <v>26</v>
      </c>
      <c r="L35" s="9">
        <f>I35*28000*1.3*G35</f>
        <v>13650000</v>
      </c>
      <c r="Q35" s="12"/>
      <c r="R35" s="13"/>
      <c r="V35" s="11"/>
    </row>
    <row r="36" spans="3:22" x14ac:dyDescent="0.25">
      <c r="C36" s="1" t="s">
        <v>19</v>
      </c>
      <c r="D36" s="14" t="s">
        <v>14</v>
      </c>
      <c r="E36" s="1" t="s">
        <v>20</v>
      </c>
      <c r="G36" s="15">
        <f>25.1+11.5+29.5+78</f>
        <v>144.1</v>
      </c>
      <c r="H36" s="13"/>
      <c r="I36" s="1">
        <v>30</v>
      </c>
      <c r="J36" s="6" t="s">
        <v>26</v>
      </c>
      <c r="L36" s="9">
        <f>I36*28000*1.3*G36</f>
        <v>157357200</v>
      </c>
      <c r="Q36" s="12"/>
      <c r="R36" s="13"/>
      <c r="V36" s="11"/>
    </row>
    <row r="37" spans="3:22" ht="12.75" customHeight="1" x14ac:dyDescent="0.25">
      <c r="C37" s="1"/>
      <c r="D37" s="1"/>
      <c r="E37" s="1"/>
      <c r="G37" s="15"/>
      <c r="L37" s="11"/>
      <c r="Q37" s="12"/>
      <c r="R37" s="13"/>
      <c r="V37" s="11"/>
    </row>
    <row r="38" spans="3:22" x14ac:dyDescent="0.25">
      <c r="F38" s="19" t="s">
        <v>39</v>
      </c>
      <c r="G38" s="20">
        <f>SUM(G34:G37)</f>
        <v>159.6</v>
      </c>
      <c r="L38" s="18">
        <f>SUM(L34:L37)</f>
        <v>174283200</v>
      </c>
      <c r="Q38" s="12"/>
      <c r="R38" s="13"/>
      <c r="V38" s="11"/>
    </row>
    <row r="39" spans="3:22" ht="12.75" customHeight="1" thickBot="1" x14ac:dyDescent="0.3">
      <c r="F39" s="12"/>
      <c r="G39" s="13"/>
      <c r="L39" s="11"/>
      <c r="Q39" s="12"/>
      <c r="R39" s="13"/>
      <c r="V39" s="11"/>
    </row>
    <row r="40" spans="3:22" ht="13.8" thickBot="1" x14ac:dyDescent="0.3">
      <c r="F40" s="19" t="s">
        <v>24</v>
      </c>
      <c r="G40" s="16">
        <f>G22+G32+G38</f>
        <v>384.96399999999994</v>
      </c>
      <c r="L40" s="24">
        <f>L22+L32+L38</f>
        <v>496528360</v>
      </c>
      <c r="Q40" s="12"/>
      <c r="R40" s="13"/>
      <c r="V40" s="11"/>
    </row>
    <row r="41" spans="3:22" x14ac:dyDescent="0.25">
      <c r="F41" s="19"/>
      <c r="G41" s="17"/>
      <c r="L41" s="25"/>
      <c r="Q41" s="12"/>
      <c r="R41" s="13"/>
      <c r="V41" s="11"/>
    </row>
    <row r="42" spans="3:22" x14ac:dyDescent="0.25">
      <c r="F42" s="19"/>
      <c r="G42" s="17"/>
      <c r="L42" s="25"/>
      <c r="Q42" s="12"/>
      <c r="R42" s="13"/>
      <c r="V42" s="11"/>
    </row>
    <row r="43" spans="3:22" x14ac:dyDescent="0.25">
      <c r="F43" s="19"/>
      <c r="G43" s="17"/>
      <c r="L43" s="25"/>
      <c r="Q43" s="12"/>
      <c r="R43" s="13"/>
      <c r="V43" s="11"/>
    </row>
    <row r="44" spans="3:22" x14ac:dyDescent="0.25">
      <c r="F44" s="19"/>
      <c r="G44" s="17"/>
      <c r="L44" s="25"/>
      <c r="Q44" s="12"/>
      <c r="R44" s="13"/>
      <c r="V44" s="11"/>
    </row>
    <row r="45" spans="3:22" x14ac:dyDescent="0.25">
      <c r="F45" s="19"/>
      <c r="G45" s="17"/>
      <c r="L45" s="25"/>
      <c r="Q45" s="12"/>
      <c r="R45" s="13"/>
      <c r="V45" s="11"/>
    </row>
    <row r="46" spans="3:22" x14ac:dyDescent="0.25">
      <c r="F46" s="19"/>
      <c r="G46" s="17"/>
      <c r="L46" s="25"/>
      <c r="Q46" s="12"/>
      <c r="R46" s="13"/>
      <c r="V46" s="11"/>
    </row>
    <row r="47" spans="3:22" x14ac:dyDescent="0.25">
      <c r="F47" s="19"/>
      <c r="G47" s="17"/>
      <c r="L47" s="25"/>
      <c r="Q47" s="12"/>
      <c r="R47" s="13"/>
      <c r="V47" s="11"/>
    </row>
    <row r="48" spans="3:22" x14ac:dyDescent="0.25">
      <c r="F48" s="19"/>
      <c r="G48" s="17"/>
      <c r="L48" s="25"/>
      <c r="Q48" s="12"/>
      <c r="R48" s="13"/>
      <c r="V48" s="11"/>
    </row>
    <row r="49" spans="2:22" x14ac:dyDescent="0.25">
      <c r="F49" s="19"/>
      <c r="G49" s="17"/>
      <c r="L49" s="25"/>
      <c r="Q49" s="12"/>
      <c r="R49" s="13"/>
      <c r="V49" s="11"/>
    </row>
    <row r="50" spans="2:22" x14ac:dyDescent="0.25">
      <c r="F50" s="19"/>
      <c r="G50" s="17"/>
      <c r="L50" s="25"/>
      <c r="Q50" s="12"/>
      <c r="R50" s="13"/>
      <c r="V50" s="11"/>
    </row>
    <row r="51" spans="2:22" x14ac:dyDescent="0.25">
      <c r="F51" s="19"/>
      <c r="G51" s="17"/>
      <c r="L51" s="25"/>
      <c r="Q51" s="12"/>
      <c r="R51" s="13"/>
      <c r="V51" s="11"/>
    </row>
    <row r="52" spans="2:22" x14ac:dyDescent="0.25">
      <c r="F52" s="19"/>
      <c r="G52" s="17"/>
      <c r="L52" s="25"/>
      <c r="Q52" s="12"/>
      <c r="R52" s="13"/>
      <c r="V52" s="11"/>
    </row>
    <row r="53" spans="2:22" x14ac:dyDescent="0.25">
      <c r="F53" s="19"/>
      <c r="G53" s="17"/>
      <c r="L53" s="25"/>
      <c r="Q53" s="12"/>
      <c r="R53" s="13"/>
      <c r="V53" s="11"/>
    </row>
    <row r="54" spans="2:22" x14ac:dyDescent="0.25">
      <c r="F54" s="19"/>
      <c r="G54" s="17"/>
      <c r="L54" s="25"/>
      <c r="Q54" s="12"/>
      <c r="R54" s="13"/>
      <c r="V54" s="11"/>
    </row>
    <row r="55" spans="2:22" x14ac:dyDescent="0.25">
      <c r="F55" s="19"/>
      <c r="G55" s="17"/>
      <c r="L55" s="25"/>
      <c r="Q55" s="12"/>
      <c r="R55" s="13"/>
      <c r="V55" s="11"/>
    </row>
    <row r="56" spans="2:22" x14ac:dyDescent="0.25">
      <c r="F56" s="19"/>
      <c r="G56" s="17"/>
      <c r="L56" s="25"/>
      <c r="Q56" s="12"/>
      <c r="R56" s="13"/>
      <c r="V56" s="11"/>
    </row>
    <row r="57" spans="2:22" x14ac:dyDescent="0.25">
      <c r="F57" s="19"/>
      <c r="G57" s="17"/>
      <c r="L57" s="25"/>
      <c r="Q57" s="12"/>
      <c r="R57" s="13"/>
      <c r="V57" s="11"/>
    </row>
    <row r="58" spans="2:22" x14ac:dyDescent="0.25">
      <c r="Q58" s="12"/>
      <c r="R58" s="13"/>
      <c r="V58" s="11"/>
    </row>
    <row r="59" spans="2:22" ht="21" x14ac:dyDescent="0.4">
      <c r="H59" s="3" t="s">
        <v>0</v>
      </c>
      <c r="Q59" s="12"/>
      <c r="R59" s="13"/>
      <c r="V59" s="11"/>
    </row>
    <row r="60" spans="2:22" ht="17.399999999999999" x14ac:dyDescent="0.3">
      <c r="H60" s="26" t="s">
        <v>1</v>
      </c>
      <c r="Q60" s="12"/>
      <c r="R60" s="13"/>
      <c r="V60" s="11"/>
    </row>
    <row r="61" spans="2:22" ht="22.8" x14ac:dyDescent="0.4">
      <c r="B61" s="2"/>
      <c r="C61" s="2"/>
      <c r="D61" s="2"/>
      <c r="E61" s="2"/>
      <c r="H61" s="27" t="s">
        <v>2</v>
      </c>
      <c r="L61" s="2"/>
      <c r="N61" s="2"/>
      <c r="O61" s="2"/>
      <c r="P61" s="2"/>
      <c r="Q61" s="12"/>
      <c r="R61" s="13"/>
      <c r="V61" s="11"/>
    </row>
    <row r="62" spans="2:22" ht="17.399999999999999" x14ac:dyDescent="0.3">
      <c r="H62" s="26" t="s">
        <v>3</v>
      </c>
      <c r="Q62" s="12"/>
      <c r="R62" s="13"/>
      <c r="V62" s="11"/>
    </row>
    <row r="63" spans="2:22" x14ac:dyDescent="0.25">
      <c r="F63" s="19"/>
      <c r="G63" s="17"/>
      <c r="L63" s="25"/>
      <c r="Q63" s="12"/>
      <c r="R63" s="13"/>
      <c r="V63" s="11"/>
    </row>
    <row r="64" spans="2:22" x14ac:dyDescent="0.25">
      <c r="F64" s="12"/>
      <c r="G64" s="13"/>
      <c r="L64" s="11"/>
      <c r="Q64" s="12"/>
      <c r="R64" s="13"/>
      <c r="V64" s="11"/>
    </row>
    <row r="65" spans="3:22" x14ac:dyDescent="0.25">
      <c r="C65" s="4" t="s">
        <v>43</v>
      </c>
      <c r="D65" s="5" t="s">
        <v>25</v>
      </c>
      <c r="E65" s="22" t="s">
        <v>49</v>
      </c>
      <c r="F65" s="22"/>
      <c r="Q65" s="12"/>
      <c r="R65" s="13"/>
      <c r="V65" s="11"/>
    </row>
    <row r="66" spans="3:22" x14ac:dyDescent="0.25">
      <c r="C66" s="4"/>
      <c r="D66" s="5"/>
      <c r="E66" s="22" t="s">
        <v>52</v>
      </c>
      <c r="F66" s="22"/>
      <c r="Q66" s="12"/>
      <c r="R66" s="13"/>
      <c r="V66" s="11"/>
    </row>
    <row r="67" spans="3:22" x14ac:dyDescent="0.25">
      <c r="E67" s="22" t="s">
        <v>22</v>
      </c>
      <c r="F67" s="4"/>
      <c r="Q67" s="12"/>
      <c r="R67" s="13"/>
      <c r="V67" s="11"/>
    </row>
    <row r="68" spans="3:22" x14ac:dyDescent="0.25">
      <c r="E68" s="22" t="s">
        <v>50</v>
      </c>
      <c r="F68" s="4"/>
      <c r="Q68" s="12"/>
      <c r="R68" s="13"/>
      <c r="V68" s="11"/>
    </row>
    <row r="69" spans="3:22" x14ac:dyDescent="0.25">
      <c r="F69" s="12"/>
      <c r="G69" s="13"/>
      <c r="L69" s="11"/>
      <c r="Q69" s="12"/>
      <c r="R69" s="13"/>
      <c r="V69" s="11"/>
    </row>
    <row r="70" spans="3:22" x14ac:dyDescent="0.25">
      <c r="C70" s="4" t="s">
        <v>4</v>
      </c>
      <c r="D70" s="4"/>
      <c r="E70" s="4" t="s">
        <v>5</v>
      </c>
      <c r="F70" s="5"/>
      <c r="G70" s="4" t="s">
        <v>6</v>
      </c>
      <c r="I70" s="4" t="s">
        <v>7</v>
      </c>
      <c r="J70" s="4"/>
      <c r="L70" s="4" t="s">
        <v>8</v>
      </c>
      <c r="Q70" s="12"/>
      <c r="R70" s="13"/>
      <c r="V70" s="11"/>
    </row>
    <row r="71" spans="3:22" x14ac:dyDescent="0.25">
      <c r="C71" s="4" t="s">
        <v>4</v>
      </c>
      <c r="D71" s="4"/>
      <c r="E71" s="4" t="s">
        <v>5</v>
      </c>
      <c r="F71" s="5"/>
      <c r="G71" s="4" t="s">
        <v>6</v>
      </c>
      <c r="I71" s="4" t="s">
        <v>7</v>
      </c>
      <c r="J71" s="4"/>
      <c r="L71" s="4" t="s">
        <v>8</v>
      </c>
    </row>
    <row r="72" spans="3:22" x14ac:dyDescent="0.25">
      <c r="C72" s="6" t="s">
        <v>9</v>
      </c>
      <c r="D72" s="6"/>
      <c r="E72" s="6" t="s">
        <v>10</v>
      </c>
      <c r="F72" s="7"/>
      <c r="G72" s="8">
        <v>96.83</v>
      </c>
      <c r="H72" s="7"/>
      <c r="I72" s="6">
        <v>36</v>
      </c>
      <c r="J72" s="6" t="s">
        <v>26</v>
      </c>
      <c r="L72" s="9">
        <f>I72*28000*1.3*G72</f>
        <v>126886032</v>
      </c>
    </row>
    <row r="73" spans="3:22" x14ac:dyDescent="0.25">
      <c r="C73" s="6"/>
      <c r="D73" s="6"/>
      <c r="E73" s="10" t="s">
        <v>42</v>
      </c>
      <c r="F73" s="7"/>
      <c r="G73" s="8"/>
      <c r="H73" s="7"/>
      <c r="I73" s="6"/>
      <c r="J73" s="6"/>
      <c r="L73" s="9">
        <v>13000000</v>
      </c>
    </row>
    <row r="74" spans="3:22" x14ac:dyDescent="0.25">
      <c r="C74" s="6"/>
      <c r="D74" s="6"/>
      <c r="E74" s="10" t="s">
        <v>11</v>
      </c>
      <c r="F74" s="7"/>
      <c r="G74" s="8"/>
      <c r="H74" s="7"/>
      <c r="I74" s="6"/>
      <c r="J74" s="6"/>
      <c r="L74" s="9">
        <v>1000000</v>
      </c>
    </row>
    <row r="75" spans="3:22" x14ac:dyDescent="0.25">
      <c r="E75" t="s">
        <v>12</v>
      </c>
      <c r="L75" s="9">
        <v>2000000</v>
      </c>
    </row>
    <row r="76" spans="3:22" x14ac:dyDescent="0.25">
      <c r="E76" t="s">
        <v>23</v>
      </c>
      <c r="L76" s="9">
        <v>1000000</v>
      </c>
    </row>
    <row r="77" spans="3:22" x14ac:dyDescent="0.25">
      <c r="E77" t="s">
        <v>13</v>
      </c>
      <c r="L77" s="11">
        <v>5000000</v>
      </c>
    </row>
    <row r="78" spans="3:22" x14ac:dyDescent="0.25">
      <c r="L78" s="11"/>
    </row>
    <row r="79" spans="3:22" x14ac:dyDescent="0.25">
      <c r="F79" s="19" t="s">
        <v>40</v>
      </c>
      <c r="G79" s="20">
        <f>SUM(G72:G78)</f>
        <v>96.83</v>
      </c>
      <c r="H79" s="5"/>
      <c r="I79" s="4"/>
      <c r="J79" s="4"/>
      <c r="K79" s="5"/>
      <c r="L79" s="18">
        <f>SUM(L72:L78)</f>
        <v>148886032</v>
      </c>
    </row>
    <row r="80" spans="3:22" x14ac:dyDescent="0.25">
      <c r="F80" s="12"/>
      <c r="G80" s="13"/>
      <c r="L80" s="11"/>
    </row>
    <row r="81" spans="3:12" x14ac:dyDescent="0.25">
      <c r="C81" s="1" t="s">
        <v>10</v>
      </c>
      <c r="D81" s="14" t="s">
        <v>14</v>
      </c>
      <c r="E81" s="1" t="s">
        <v>15</v>
      </c>
      <c r="G81" s="15">
        <f>0.8+12.8+2.9</f>
        <v>16.5</v>
      </c>
      <c r="I81" s="14">
        <v>30</v>
      </c>
      <c r="J81" s="6" t="s">
        <v>26</v>
      </c>
      <c r="L81" s="9">
        <f>I81*28000*1.3*G81</f>
        <v>18018000</v>
      </c>
    </row>
    <row r="82" spans="3:12" x14ac:dyDescent="0.25">
      <c r="C82" s="1" t="s">
        <v>15</v>
      </c>
      <c r="D82" s="14" t="s">
        <v>14</v>
      </c>
      <c r="E82" s="1" t="s">
        <v>16</v>
      </c>
      <c r="G82" s="15">
        <f>10+3.9+15.4+1.8</f>
        <v>31.1</v>
      </c>
      <c r="I82" s="14">
        <v>30</v>
      </c>
      <c r="J82" s="6" t="s">
        <v>26</v>
      </c>
      <c r="L82" s="9">
        <f>I82*28000*1.3*G82</f>
        <v>33961200</v>
      </c>
    </row>
    <row r="83" spans="3:12" x14ac:dyDescent="0.25">
      <c r="C83" s="1" t="s">
        <v>16</v>
      </c>
      <c r="D83" s="14" t="s">
        <v>14</v>
      </c>
      <c r="E83" s="1" t="s">
        <v>17</v>
      </c>
      <c r="G83" s="15">
        <f>12.31+8.334</f>
        <v>20.643999999999998</v>
      </c>
      <c r="I83" s="14">
        <v>30</v>
      </c>
      <c r="J83" s="6" t="s">
        <v>26</v>
      </c>
      <c r="L83" s="9">
        <f>I83*28000*1.3*G83</f>
        <v>22543248</v>
      </c>
    </row>
    <row r="84" spans="3:12" x14ac:dyDescent="0.25">
      <c r="C84" s="1" t="s">
        <v>17</v>
      </c>
      <c r="D84" s="14"/>
      <c r="E84" s="1" t="s">
        <v>37</v>
      </c>
      <c r="G84" s="15">
        <v>0</v>
      </c>
      <c r="I84" s="14">
        <v>30</v>
      </c>
      <c r="J84" s="6" t="s">
        <v>26</v>
      </c>
      <c r="L84" s="9">
        <f>I84*28000*1.3*G84</f>
        <v>0</v>
      </c>
    </row>
    <row r="85" spans="3:12" x14ac:dyDescent="0.25">
      <c r="C85" s="1" t="s">
        <v>37</v>
      </c>
      <c r="D85" s="14"/>
      <c r="E85" s="1" t="s">
        <v>38</v>
      </c>
      <c r="G85" s="15">
        <f>10.2</f>
        <v>10.199999999999999</v>
      </c>
      <c r="I85" s="14">
        <v>30</v>
      </c>
      <c r="J85" s="6" t="s">
        <v>26</v>
      </c>
      <c r="L85" s="9">
        <f>I85*28000*1.3*G85</f>
        <v>11138400</v>
      </c>
    </row>
    <row r="86" spans="3:12" x14ac:dyDescent="0.25">
      <c r="C86" s="1"/>
      <c r="D86" s="14"/>
      <c r="E86" s="33" t="s">
        <v>45</v>
      </c>
      <c r="G86" s="15"/>
      <c r="I86" s="14"/>
      <c r="J86" s="6"/>
      <c r="L86" s="9">
        <v>19000000</v>
      </c>
    </row>
    <row r="87" spans="3:12" x14ac:dyDescent="0.25">
      <c r="C87" s="1"/>
      <c r="D87" s="14"/>
      <c r="E87" s="33" t="s">
        <v>44</v>
      </c>
      <c r="G87" s="15"/>
      <c r="I87" s="14"/>
      <c r="J87" s="14"/>
      <c r="L87" s="9">
        <v>20000000</v>
      </c>
    </row>
    <row r="88" spans="3:12" x14ac:dyDescent="0.25">
      <c r="C88" s="1"/>
      <c r="D88" s="14"/>
      <c r="E88" s="33" t="s">
        <v>46</v>
      </c>
      <c r="G88" s="15"/>
      <c r="I88" s="14"/>
      <c r="J88" s="14"/>
      <c r="L88" s="9">
        <v>20000000</v>
      </c>
    </row>
    <row r="89" spans="3:12" x14ac:dyDescent="0.25">
      <c r="C89" s="1"/>
      <c r="D89" s="14"/>
      <c r="E89" s="33" t="s">
        <v>47</v>
      </c>
      <c r="G89" s="15"/>
      <c r="I89" s="14"/>
      <c r="J89" s="14"/>
      <c r="L89" s="9">
        <v>19000000</v>
      </c>
    </row>
    <row r="90" spans="3:12" x14ac:dyDescent="0.25">
      <c r="C90" s="1"/>
      <c r="D90" s="14"/>
      <c r="E90" s="33" t="s">
        <v>48</v>
      </c>
      <c r="G90" s="15"/>
      <c r="I90" s="14"/>
      <c r="J90" s="14"/>
      <c r="L90" s="9">
        <v>20000000</v>
      </c>
    </row>
    <row r="91" spans="3:12" x14ac:dyDescent="0.25">
      <c r="C91" s="1"/>
      <c r="D91" s="14"/>
      <c r="E91" s="1"/>
      <c r="G91" s="15"/>
      <c r="I91" s="14"/>
      <c r="J91" s="14"/>
      <c r="L91" s="9"/>
    </row>
    <row r="92" spans="3:12" x14ac:dyDescent="0.25">
      <c r="C92" s="1"/>
      <c r="D92" s="14"/>
      <c r="E92" s="1"/>
      <c r="F92" s="19" t="s">
        <v>41</v>
      </c>
      <c r="G92" s="23">
        <f>SUM(G81:G91)</f>
        <v>78.444000000000003</v>
      </c>
      <c r="I92" s="14"/>
      <c r="J92" s="14"/>
      <c r="L92" s="25">
        <f>SUM(L81:L91)</f>
        <v>183660848</v>
      </c>
    </row>
    <row r="93" spans="3:12" x14ac:dyDescent="0.25">
      <c r="C93" s="1"/>
      <c r="D93" s="14"/>
      <c r="E93" s="1"/>
      <c r="G93" s="15"/>
      <c r="I93" s="14"/>
      <c r="J93" s="14"/>
      <c r="L93" s="9"/>
    </row>
    <row r="94" spans="3:12" x14ac:dyDescent="0.25">
      <c r="C94" s="1" t="s">
        <v>17</v>
      </c>
      <c r="D94" s="14" t="s">
        <v>14</v>
      </c>
      <c r="E94" s="1" t="s">
        <v>18</v>
      </c>
      <c r="G94" s="15">
        <v>3</v>
      </c>
      <c r="I94" s="14">
        <v>30</v>
      </c>
      <c r="J94" s="6" t="s">
        <v>26</v>
      </c>
      <c r="L94" s="9">
        <f>I94*28000*1.3*G94</f>
        <v>3276000</v>
      </c>
    </row>
    <row r="95" spans="3:12" x14ac:dyDescent="0.25">
      <c r="C95" s="1" t="s">
        <v>18</v>
      </c>
      <c r="D95" s="14" t="s">
        <v>14</v>
      </c>
      <c r="E95" s="1" t="s">
        <v>19</v>
      </c>
      <c r="G95" s="15">
        <v>12.5</v>
      </c>
      <c r="I95" s="14">
        <v>30</v>
      </c>
      <c r="J95" s="6" t="s">
        <v>26</v>
      </c>
      <c r="L95" s="9">
        <f>I95*28000*1.3*G95</f>
        <v>13650000</v>
      </c>
    </row>
    <row r="96" spans="3:12" x14ac:dyDescent="0.25">
      <c r="C96" s="1" t="s">
        <v>19</v>
      </c>
      <c r="D96" s="14" t="s">
        <v>14</v>
      </c>
      <c r="E96" s="1" t="s">
        <v>20</v>
      </c>
      <c r="G96" s="15">
        <f>25.1+11.5+29.5+78</f>
        <v>144.1</v>
      </c>
      <c r="H96" s="13"/>
      <c r="I96" s="1">
        <v>30</v>
      </c>
      <c r="J96" s="6" t="s">
        <v>26</v>
      </c>
      <c r="L96" s="9">
        <f>I96*28000*1.3*G96</f>
        <v>157357200</v>
      </c>
    </row>
    <row r="97" spans="3:12" x14ac:dyDescent="0.25">
      <c r="C97" s="1"/>
      <c r="D97" s="1"/>
      <c r="E97" s="1"/>
      <c r="G97" s="15"/>
      <c r="L97" s="11"/>
    </row>
    <row r="98" spans="3:12" x14ac:dyDescent="0.25">
      <c r="F98" s="19" t="s">
        <v>39</v>
      </c>
      <c r="G98" s="20">
        <f>SUM(G94:G97)</f>
        <v>159.6</v>
      </c>
      <c r="L98" s="18">
        <f>SUM(L94:L97)</f>
        <v>174283200</v>
      </c>
    </row>
    <row r="99" spans="3:12" ht="13.8" thickBot="1" x14ac:dyDescent="0.3">
      <c r="F99" s="12"/>
      <c r="G99" s="13"/>
      <c r="L99" s="11"/>
    </row>
    <row r="100" spans="3:12" ht="13.8" thickBot="1" x14ac:dyDescent="0.3">
      <c r="F100" s="19" t="s">
        <v>24</v>
      </c>
      <c r="G100" s="16">
        <f>G79+G92+G98</f>
        <v>334.87400000000002</v>
      </c>
      <c r="L100" s="24">
        <f>L79+L92+L98</f>
        <v>506830080</v>
      </c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7/18/01
Revision #4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tabSelected="1" workbookViewId="0"/>
  </sheetViews>
  <sheetFormatPr defaultRowHeight="13.2" x14ac:dyDescent="0.25"/>
  <cols>
    <col min="1" max="1" width="6.6640625" customWidth="1"/>
    <col min="2" max="2" width="13.6640625" customWidth="1"/>
    <col min="3" max="4" width="10.33203125" style="29" bestFit="1" customWidth="1"/>
    <col min="5" max="5" width="10.33203125" style="29" customWidth="1"/>
    <col min="6" max="6" width="10.33203125" customWidth="1"/>
    <col min="7" max="7" width="1.6640625" customWidth="1"/>
    <col min="8" max="9" width="10.33203125" customWidth="1"/>
    <col min="10" max="10" width="1.6640625" customWidth="1"/>
    <col min="11" max="11" width="10.33203125" customWidth="1"/>
  </cols>
  <sheetData>
    <row r="1" spans="2:6" ht="15.6" x14ac:dyDescent="0.3">
      <c r="B1" s="28" t="s">
        <v>27</v>
      </c>
    </row>
    <row r="4" spans="2:6" x14ac:dyDescent="0.25">
      <c r="B4" s="5" t="s">
        <v>28</v>
      </c>
    </row>
    <row r="6" spans="2:6" x14ac:dyDescent="0.25">
      <c r="B6" s="1"/>
      <c r="C6" s="30"/>
      <c r="D6" s="30"/>
      <c r="E6" s="30"/>
      <c r="F6" s="1" t="s">
        <v>33</v>
      </c>
    </row>
    <row r="7" spans="2:6" x14ac:dyDescent="0.25">
      <c r="B7" s="1" t="s">
        <v>29</v>
      </c>
      <c r="C7" s="30" t="s">
        <v>30</v>
      </c>
      <c r="D7" s="30" t="s">
        <v>31</v>
      </c>
      <c r="E7" s="30" t="s">
        <v>32</v>
      </c>
      <c r="F7" s="1" t="s">
        <v>34</v>
      </c>
    </row>
    <row r="9" spans="2:6" x14ac:dyDescent="0.25">
      <c r="B9" t="s">
        <v>15</v>
      </c>
      <c r="C9" s="29">
        <v>41500</v>
      </c>
      <c r="D9" s="29">
        <v>25000</v>
      </c>
      <c r="E9" s="29">
        <v>18285</v>
      </c>
      <c r="F9">
        <v>3.2</v>
      </c>
    </row>
    <row r="10" spans="2:6" x14ac:dyDescent="0.25">
      <c r="B10" t="s">
        <v>16</v>
      </c>
      <c r="C10" s="29">
        <v>41500</v>
      </c>
      <c r="D10" s="29">
        <v>28000</v>
      </c>
      <c r="E10" s="29">
        <v>20926</v>
      </c>
      <c r="F10">
        <v>3.7</v>
      </c>
    </row>
    <row r="11" spans="2:6" x14ac:dyDescent="0.25">
      <c r="B11" t="s">
        <v>17</v>
      </c>
      <c r="C11" s="29">
        <v>41500</v>
      </c>
      <c r="D11" s="29">
        <v>25000</v>
      </c>
      <c r="E11" s="29">
        <v>21441</v>
      </c>
      <c r="F11">
        <v>3.8</v>
      </c>
    </row>
    <row r="12" spans="2:6" x14ac:dyDescent="0.25">
      <c r="B12" t="s">
        <v>37</v>
      </c>
      <c r="C12" s="29">
        <v>41500</v>
      </c>
      <c r="D12" s="29">
        <v>27500</v>
      </c>
      <c r="E12" s="29">
        <v>21203</v>
      </c>
      <c r="F12">
        <v>3.7</v>
      </c>
    </row>
    <row r="13" spans="2:6" ht="6" customHeight="1" x14ac:dyDescent="0.25"/>
    <row r="14" spans="2:6" x14ac:dyDescent="0.25">
      <c r="C14" s="31" t="s">
        <v>36</v>
      </c>
      <c r="E14" s="29">
        <f>SUM(E9:E13)</f>
        <v>81855</v>
      </c>
      <c r="F14">
        <f>SUM(F9:F13)</f>
        <v>14.399999999999999</v>
      </c>
    </row>
    <row r="16" spans="2:6" x14ac:dyDescent="0.25">
      <c r="B16" s="5" t="s">
        <v>35</v>
      </c>
    </row>
    <row r="17" spans="2:11" x14ac:dyDescent="0.25">
      <c r="E17" s="39" t="s">
        <v>59</v>
      </c>
      <c r="F17" s="39"/>
      <c r="H17" s="39" t="s">
        <v>60</v>
      </c>
      <c r="I17" s="39"/>
      <c r="K17" s="31"/>
    </row>
    <row r="18" spans="2:11" x14ac:dyDescent="0.25">
      <c r="C18" s="38"/>
      <c r="E18" s="32" t="s">
        <v>61</v>
      </c>
      <c r="F18" s="31"/>
      <c r="H18" s="32" t="s">
        <v>63</v>
      </c>
      <c r="I18" s="31"/>
    </row>
    <row r="19" spans="2:11" x14ac:dyDescent="0.25">
      <c r="E19" s="32" t="s">
        <v>62</v>
      </c>
      <c r="F19" s="31"/>
      <c r="H19" s="32" t="s">
        <v>62</v>
      </c>
      <c r="I19" s="31"/>
    </row>
    <row r="20" spans="2:11" x14ac:dyDescent="0.25">
      <c r="B20" s="1"/>
      <c r="D20"/>
      <c r="E20" s="30"/>
      <c r="F20" s="1" t="s">
        <v>33</v>
      </c>
      <c r="H20" s="30"/>
      <c r="I20" s="1" t="s">
        <v>33</v>
      </c>
      <c r="K20" s="30"/>
    </row>
    <row r="21" spans="2:11" x14ac:dyDescent="0.25">
      <c r="B21" s="1" t="s">
        <v>29</v>
      </c>
      <c r="C21" s="30" t="s">
        <v>30</v>
      </c>
      <c r="D21" s="30" t="s">
        <v>31</v>
      </c>
      <c r="E21" s="30" t="s">
        <v>32</v>
      </c>
      <c r="F21" s="1" t="s">
        <v>34</v>
      </c>
      <c r="H21" s="30" t="s">
        <v>32</v>
      </c>
      <c r="I21" s="1" t="s">
        <v>34</v>
      </c>
      <c r="K21" s="30"/>
    </row>
    <row r="22" spans="2:11" x14ac:dyDescent="0.25">
      <c r="H22" s="29"/>
      <c r="K22" s="29"/>
    </row>
    <row r="23" spans="2:11" x14ac:dyDescent="0.25">
      <c r="B23" t="s">
        <v>15</v>
      </c>
      <c r="C23" s="29">
        <v>41500</v>
      </c>
      <c r="D23" s="29">
        <v>25000</v>
      </c>
      <c r="E23" s="29">
        <v>25000</v>
      </c>
      <c r="F23" s="21">
        <v>4.375</v>
      </c>
      <c r="H23" s="29">
        <v>50000</v>
      </c>
      <c r="I23" s="21">
        <v>8.75</v>
      </c>
      <c r="K23" s="29"/>
    </row>
    <row r="24" spans="2:11" x14ac:dyDescent="0.25">
      <c r="B24" t="s">
        <v>57</v>
      </c>
      <c r="C24" s="29">
        <v>0</v>
      </c>
      <c r="D24" s="29">
        <v>0</v>
      </c>
      <c r="E24" s="29">
        <v>15000</v>
      </c>
      <c r="F24" s="21">
        <v>2.625</v>
      </c>
      <c r="H24" s="29">
        <v>30000</v>
      </c>
      <c r="I24" s="21">
        <v>5.25</v>
      </c>
      <c r="K24" s="29"/>
    </row>
    <row r="25" spans="2:11" x14ac:dyDescent="0.25">
      <c r="B25" t="s">
        <v>16</v>
      </c>
      <c r="C25" s="29">
        <v>41500</v>
      </c>
      <c r="D25" s="29">
        <v>28000</v>
      </c>
      <c r="E25" s="29">
        <v>28000</v>
      </c>
      <c r="F25" s="21">
        <v>4.9000000000000004</v>
      </c>
      <c r="H25" s="29">
        <v>51900</v>
      </c>
      <c r="I25" s="21">
        <v>9.077</v>
      </c>
      <c r="K25" s="29"/>
    </row>
    <row r="26" spans="2:11" x14ac:dyDescent="0.25">
      <c r="B26" t="s">
        <v>58</v>
      </c>
      <c r="C26" s="29">
        <v>0</v>
      </c>
      <c r="D26" s="29">
        <v>0</v>
      </c>
      <c r="E26" s="29">
        <v>25000</v>
      </c>
      <c r="F26" s="21">
        <v>5</v>
      </c>
      <c r="H26" s="29">
        <v>0</v>
      </c>
      <c r="I26" s="21">
        <v>0</v>
      </c>
      <c r="K26" s="29"/>
    </row>
    <row r="27" spans="2:11" x14ac:dyDescent="0.25">
      <c r="B27" t="s">
        <v>17</v>
      </c>
      <c r="C27" s="29">
        <v>41500</v>
      </c>
      <c r="D27" s="29">
        <v>25000</v>
      </c>
      <c r="E27" s="29">
        <v>25000</v>
      </c>
      <c r="F27" s="21">
        <v>4.375</v>
      </c>
      <c r="H27" s="29">
        <v>50000</v>
      </c>
      <c r="I27" s="21">
        <v>8.75</v>
      </c>
      <c r="K27" s="29"/>
    </row>
    <row r="28" spans="2:11" x14ac:dyDescent="0.25">
      <c r="B28" t="s">
        <v>37</v>
      </c>
      <c r="C28" s="29">
        <v>41500</v>
      </c>
      <c r="D28" s="29">
        <v>27500</v>
      </c>
      <c r="E28" s="29">
        <v>27500</v>
      </c>
      <c r="F28" s="21">
        <v>4.8129999999999997</v>
      </c>
      <c r="H28" s="29">
        <v>31690</v>
      </c>
      <c r="I28" s="21">
        <v>5.5439999999999996</v>
      </c>
      <c r="K28" s="29"/>
    </row>
    <row r="29" spans="2:11" x14ac:dyDescent="0.25">
      <c r="B29" t="s">
        <v>100</v>
      </c>
      <c r="C29" s="29">
        <v>13000</v>
      </c>
      <c r="D29" s="29">
        <v>8200</v>
      </c>
      <c r="E29" s="29">
        <v>7000</v>
      </c>
      <c r="F29" s="21">
        <v>1.54</v>
      </c>
      <c r="H29" s="29">
        <v>7000</v>
      </c>
      <c r="I29" s="21">
        <v>1.54</v>
      </c>
      <c r="K29" s="29"/>
    </row>
    <row r="30" spans="2:11" ht="6" customHeight="1" x14ac:dyDescent="0.25">
      <c r="H30" s="29"/>
      <c r="K30" s="29"/>
    </row>
    <row r="31" spans="2:11" x14ac:dyDescent="0.25">
      <c r="C31" s="31" t="s">
        <v>36</v>
      </c>
      <c r="E31" s="29">
        <f>SUM(E23:E30)</f>
        <v>152500</v>
      </c>
      <c r="F31" s="21">
        <f>SUM(F23:F30)</f>
        <v>27.627999999999997</v>
      </c>
      <c r="H31" s="29">
        <f>SUM(H23:H30)</f>
        <v>220590</v>
      </c>
      <c r="I31" s="21">
        <f>SUM(I23:I30)</f>
        <v>38.910999999999994</v>
      </c>
      <c r="K31" s="29"/>
    </row>
    <row r="33" spans="3:4" x14ac:dyDescent="0.25">
      <c r="C33" s="31" t="s">
        <v>64</v>
      </c>
      <c r="D33" s="29" t="s">
        <v>101</v>
      </c>
    </row>
    <row r="34" spans="3:4" x14ac:dyDescent="0.25">
      <c r="D34" s="29" t="s">
        <v>102</v>
      </c>
    </row>
    <row r="35" spans="3:4" x14ac:dyDescent="0.25">
      <c r="D35" s="29" t="s">
        <v>103</v>
      </c>
    </row>
  </sheetData>
  <mergeCells count="2">
    <mergeCell ref="E17:F17"/>
    <mergeCell ref="H17:I17"/>
  </mergeCells>
  <phoneticPr fontId="0" type="noConversion"/>
  <pageMargins left="0.5" right="0.5" top="0.75" bottom="0.5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Station #2 Discharge (3)</vt:lpstr>
      <vt:lpstr>Fuel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2001-07-19T20:43:51Z</cp:lastPrinted>
  <dcterms:created xsi:type="dcterms:W3CDTF">2001-06-25T13:07:09Z</dcterms:created>
  <dcterms:modified xsi:type="dcterms:W3CDTF">2023-09-13T22:45:45Z</dcterms:modified>
</cp:coreProperties>
</file>