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Station #2 Discharge (3)" sheetId="15" r:id="rId1"/>
    <sheet name="Fuel Summary" sheetId="12" r:id="rId2"/>
  </sheets>
  <calcPr calcId="92512"/>
</workbook>
</file>

<file path=xl/calcChain.xml><?xml version="1.0" encoding="utf-8"?>
<calcChain xmlns="http://schemas.openxmlformats.org/spreadsheetml/2006/main">
  <c r="E14" i="12" l="1"/>
  <c r="F14" i="12"/>
  <c r="C23" i="12"/>
  <c r="D23" i="12"/>
  <c r="E23" i="12"/>
  <c r="F23" i="12"/>
  <c r="H23" i="12"/>
  <c r="E32" i="12"/>
  <c r="F32" i="12"/>
  <c r="H32" i="12"/>
  <c r="I32" i="12"/>
  <c r="L14" i="15"/>
  <c r="R14" i="15"/>
  <c r="L15" i="15"/>
  <c r="G23" i="15"/>
  <c r="L23" i="15"/>
  <c r="N23" i="15"/>
  <c r="R23" i="15"/>
  <c r="G25" i="15"/>
  <c r="L25" i="15"/>
  <c r="R25" i="15"/>
  <c r="G26" i="15"/>
  <c r="L26" i="15"/>
  <c r="R26" i="15"/>
  <c r="G27" i="15"/>
  <c r="L27" i="15"/>
  <c r="R27" i="15"/>
  <c r="L28" i="15"/>
  <c r="R28" i="15"/>
  <c r="L29" i="15"/>
  <c r="R29" i="15"/>
  <c r="G34" i="15"/>
  <c r="L34" i="15"/>
  <c r="R34" i="15"/>
  <c r="L36" i="15"/>
  <c r="R36" i="15"/>
  <c r="L37" i="15"/>
  <c r="R37" i="15"/>
  <c r="G38" i="15"/>
  <c r="L38" i="15"/>
  <c r="R38" i="15"/>
  <c r="G40" i="15"/>
  <c r="L40" i="15"/>
  <c r="R40" i="15"/>
  <c r="G42" i="15"/>
  <c r="L42" i="15"/>
  <c r="R42" i="15"/>
  <c r="L44" i="15"/>
</calcChain>
</file>

<file path=xl/sharedStrings.xml><?xml version="1.0" encoding="utf-8"?>
<sst xmlns="http://schemas.openxmlformats.org/spreadsheetml/2006/main" count="117" uniqueCount="73">
  <si>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</si>
  <si>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</si>
  <si>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</si>
  <si>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</si>
  <si>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</si>
  <si>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</si>
  <si>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</si>
  <si>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</si>
  <si>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</si>
  <si>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</si>
  <si>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</si>
  <si>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</si>
  <si>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</si>
  <si>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</si>
  <si>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</si>
  <si>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</si>
  <si>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</si>
  <si>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I40</t>
  </si>
  <si>
    <t>I17</t>
  </si>
  <si>
    <t>Phoenix</t>
  </si>
  <si>
    <t>A.</t>
  </si>
  <si>
    <t>SUN DEVIL FROM STATION #2 DISCHARGE</t>
  </si>
  <si>
    <t>Bisti CS Mods</t>
  </si>
  <si>
    <t>"</t>
  </si>
  <si>
    <t>SUN DEVIL PROJECT</t>
  </si>
  <si>
    <t>RED ROCK EXPANSION BASE</t>
  </si>
  <si>
    <t>Station</t>
  </si>
  <si>
    <t>HP (ISO)</t>
  </si>
  <si>
    <t>HP (site)</t>
  </si>
  <si>
    <t>HP (req'd)</t>
  </si>
  <si>
    <t>Fuel req'd</t>
  </si>
  <si>
    <t>MMcf/d</t>
  </si>
  <si>
    <t>SUN DEVIL FUEL CHANGES</t>
  </si>
  <si>
    <t>TOTAL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</si>
  <si>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</si>
  <si>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</si>
  <si>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</si>
  <si>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</si>
  <si>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</si>
  <si>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</si>
  <si>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 MAOP UPGRADE</t>
  </si>
  <si>
    <t>CASE VI. A.</t>
  </si>
  <si>
    <t>CASE VI. B.</t>
  </si>
  <si>
    <t>30" Loop and Hp</t>
  </si>
  <si>
    <t>NOTE:</t>
  </si>
  <si>
    <t>Stations #1 - #4 have doubled in size.  Identical units installed in parallel.</t>
  </si>
  <si>
    <t>Note:</t>
  </si>
  <si>
    <t>1.</t>
  </si>
  <si>
    <t>2.</t>
  </si>
  <si>
    <t>Station #4 Hp changeout included in this project.</t>
  </si>
  <si>
    <t>Interest and overheads are not included.</t>
  </si>
  <si>
    <t>3.</t>
  </si>
  <si>
    <t>Vol. Incr.</t>
  </si>
  <si>
    <t>Total Vol.</t>
  </si>
  <si>
    <t>---</t>
  </si>
  <si>
    <t>Not Included</t>
  </si>
  <si>
    <t>36" MAINLINE LOOP, AND HP</t>
  </si>
  <si>
    <t>CASE VII.</t>
  </si>
  <si>
    <t>Kingman CS  (30,000 Hp)</t>
  </si>
  <si>
    <t>CS15            (25,000 Hp)</t>
  </si>
  <si>
    <t>CS4              (25,000 Hp)</t>
  </si>
  <si>
    <t>Bloomfield Unit #4 service change to low side BRI Val Verde receipt required.</t>
  </si>
  <si>
    <t>Bloomfield Unit #3 moved to the high side with compressor change out on Unit #1 - #3.</t>
  </si>
  <si>
    <t>Int., O/H, etc</t>
  </si>
  <si>
    <t>Total Project  Excl. Int., O/H, etc.</t>
  </si>
  <si>
    <t>Total Project  Incl. Int., O/H, etc.</t>
  </si>
  <si>
    <t>810 MMCF/D EXPANSION (2020 MMCF/D TOTAL)</t>
  </si>
  <si>
    <t>Standing Rock CS (9,500 Hp)</t>
  </si>
  <si>
    <t>Bloomfield</t>
  </si>
  <si>
    <t>Standing Rock</t>
  </si>
  <si>
    <t>M/L MAOP Increase</t>
  </si>
  <si>
    <t>No M/L MAOP Increase</t>
  </si>
  <si>
    <t>Bloomfield Compressor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</si>
</sst>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9" formatCode="_(&quot;$&quot;* #,##0_);_(&quot;$&quot;* \(#,##0\);_(&quot;$&quot;* &quot;-&quot;??_);_(@_)"/>
    <numFmt numFmtId="171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2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1" xfId="0" applyNumberFormat="1" applyFont="1" applyBorder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1" xfId="2" applyNumberFormat="1" applyFont="1" applyBorder="1"/>
    <xf numFmtId="169" fontId="3" fillId="0" borderId="0" xfId="2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171" fontId="3" fillId="0" borderId="0" xfId="1" applyNumberFormat="1" applyFont="1" applyAlignment="1">
      <alignment horizontal="center"/>
    </xf>
    <xf numFmtId="171" fontId="4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7" fillId="0" borderId="0" xfId="0" applyFont="1"/>
    <xf numFmtId="169" fontId="3" fillId="0" borderId="0" xfId="2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2" applyNumberFormat="1" applyFont="1"/>
    <xf numFmtId="171" fontId="3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59"/>
  <sheetViews>
    <sheetView tabSelected="1" workbookViewId="0">
      <selection activeCell="B5" sqref="B5"/>
    </sheetView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3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0</v>
      </c>
    </row>
    <row r="3" spans="3:20" ht="17.399999999999999" x14ac:dyDescent="0.3">
      <c r="H3" s="25" t="s">
        <v>1</v>
      </c>
    </row>
    <row r="4" spans="3:20" ht="17.399999999999999" x14ac:dyDescent="0.3">
      <c r="H4" s="25" t="s">
        <v>2</v>
      </c>
    </row>
    <row r="7" spans="3:20" x14ac:dyDescent="0.25">
      <c r="C7" s="3" t="s">
        <v>57</v>
      </c>
      <c r="D7" s="4" t="s">
        <v>20</v>
      </c>
      <c r="E7" s="21" t="s">
        <v>56</v>
      </c>
      <c r="F7" s="21"/>
      <c r="T7"/>
    </row>
    <row r="8" spans="3:20" x14ac:dyDescent="0.25">
      <c r="C8" s="3"/>
      <c r="D8" s="4"/>
      <c r="E8" s="21" t="s">
        <v>40</v>
      </c>
      <c r="F8" s="21"/>
      <c r="T8"/>
    </row>
    <row r="9" spans="3:20" x14ac:dyDescent="0.25">
      <c r="E9" s="21" t="s">
        <v>21</v>
      </c>
      <c r="F9" s="3"/>
      <c r="T9"/>
    </row>
    <row r="10" spans="3:20" x14ac:dyDescent="0.25">
      <c r="E10" s="21" t="s">
        <v>66</v>
      </c>
      <c r="F10" s="3"/>
      <c r="T10"/>
    </row>
    <row r="11" spans="3:20" x14ac:dyDescent="0.25">
      <c r="E11" s="21"/>
      <c r="F11" s="3"/>
      <c r="T11"/>
    </row>
    <row r="12" spans="3:20" x14ac:dyDescent="0.25">
      <c r="N12" s="3" t="s">
        <v>52</v>
      </c>
      <c r="P12" s="3" t="s">
        <v>53</v>
      </c>
      <c r="R12" s="3" t="s">
        <v>63</v>
      </c>
      <c r="T12"/>
    </row>
    <row r="13" spans="3:20" x14ac:dyDescent="0.25">
      <c r="C13" s="3" t="s">
        <v>3</v>
      </c>
      <c r="D13" s="3"/>
      <c r="E13" s="3" t="s">
        <v>4</v>
      </c>
      <c r="F13" s="4"/>
      <c r="G13" s="3" t="s">
        <v>5</v>
      </c>
      <c r="I13" s="3" t="s">
        <v>6</v>
      </c>
      <c r="J13" s="3"/>
      <c r="L13" s="3" t="s">
        <v>7</v>
      </c>
      <c r="M13" s="3"/>
      <c r="N13" s="3" t="s">
        <v>31</v>
      </c>
      <c r="P13" s="3" t="s">
        <v>31</v>
      </c>
      <c r="R13" s="3" t="s">
        <v>55</v>
      </c>
      <c r="T13"/>
    </row>
    <row r="14" spans="3:20" x14ac:dyDescent="0.25">
      <c r="C14" s="5" t="s">
        <v>8</v>
      </c>
      <c r="D14" s="5"/>
      <c r="E14" s="5" t="s">
        <v>9</v>
      </c>
      <c r="F14" s="6"/>
      <c r="G14" s="7">
        <v>96.83</v>
      </c>
      <c r="H14" s="6"/>
      <c r="I14" s="5">
        <v>36</v>
      </c>
      <c r="J14" s="5" t="s">
        <v>23</v>
      </c>
      <c r="L14" s="8">
        <f>I14*28000*1.1*G14</f>
        <v>107365104</v>
      </c>
      <c r="R14" s="37">
        <f>I14*28000*0.2*G14</f>
        <v>19520928</v>
      </c>
      <c r="T14"/>
    </row>
    <row r="15" spans="3:20" x14ac:dyDescent="0.25">
      <c r="C15" s="5"/>
      <c r="D15" s="5"/>
      <c r="E15" s="9" t="s">
        <v>39</v>
      </c>
      <c r="F15" s="6"/>
      <c r="G15" s="7"/>
      <c r="H15" s="6"/>
      <c r="I15" s="5"/>
      <c r="J15" s="5"/>
      <c r="L15" s="8">
        <f>13000000</f>
        <v>13000000</v>
      </c>
      <c r="T15"/>
    </row>
    <row r="16" spans="3:20" x14ac:dyDescent="0.25">
      <c r="C16" s="5"/>
      <c r="D16" s="5"/>
      <c r="E16" s="9" t="s">
        <v>10</v>
      </c>
      <c r="F16" s="6"/>
      <c r="G16" s="7"/>
      <c r="H16" s="6"/>
      <c r="I16" s="5"/>
      <c r="J16" s="5"/>
      <c r="L16" s="8">
        <v>1000000</v>
      </c>
      <c r="T16"/>
    </row>
    <row r="17" spans="3:22" x14ac:dyDescent="0.25">
      <c r="E17" s="9" t="s">
        <v>72</v>
      </c>
      <c r="L17" s="8">
        <v>2400000</v>
      </c>
      <c r="T17"/>
    </row>
    <row r="18" spans="3:22" x14ac:dyDescent="0.25">
      <c r="E18" t="s">
        <v>11</v>
      </c>
      <c r="L18" s="8">
        <v>2000000</v>
      </c>
      <c r="T18"/>
    </row>
    <row r="19" spans="3:22" x14ac:dyDescent="0.25">
      <c r="E19" t="s">
        <v>22</v>
      </c>
      <c r="L19" s="8">
        <v>1000000</v>
      </c>
      <c r="T19"/>
    </row>
    <row r="20" spans="3:22" ht="12.75" customHeight="1" x14ac:dyDescent="0.25">
      <c r="E20" t="s">
        <v>67</v>
      </c>
      <c r="L20" s="8">
        <v>14000000</v>
      </c>
      <c r="T20"/>
    </row>
    <row r="21" spans="3:22" ht="12.75" customHeight="1" x14ac:dyDescent="0.25">
      <c r="E21" t="s">
        <v>12</v>
      </c>
      <c r="L21" s="10">
        <v>5000000</v>
      </c>
      <c r="T21"/>
    </row>
    <row r="22" spans="3:22" ht="12.75" customHeight="1" x14ac:dyDescent="0.25">
      <c r="F22" s="34"/>
      <c r="T22"/>
    </row>
    <row r="23" spans="3:22" x14ac:dyDescent="0.25">
      <c r="F23" s="18" t="s">
        <v>37</v>
      </c>
      <c r="G23" s="19">
        <f>SUM(G14:G22)</f>
        <v>96.83</v>
      </c>
      <c r="H23" s="4"/>
      <c r="I23" s="3"/>
      <c r="J23" s="3"/>
      <c r="K23" s="4"/>
      <c r="L23" s="17">
        <f>SUM(L14:L20)</f>
        <v>140765104</v>
      </c>
      <c r="M23" s="4"/>
      <c r="N23" s="3">
        <f>1630-850</f>
        <v>780</v>
      </c>
      <c r="O23" s="3"/>
      <c r="P23" s="3">
        <v>1630</v>
      </c>
      <c r="R23" s="36">
        <f>SUM(R14:R22)</f>
        <v>19520928</v>
      </c>
      <c r="T23"/>
    </row>
    <row r="24" spans="3:22" ht="12.75" customHeight="1" x14ac:dyDescent="0.25">
      <c r="F24" s="11"/>
      <c r="G24" s="12"/>
      <c r="L24" s="10"/>
      <c r="Q24" s="11"/>
      <c r="R24" s="12"/>
      <c r="V24" s="10"/>
    </row>
    <row r="25" spans="3:22" x14ac:dyDescent="0.25">
      <c r="C25" s="1" t="s">
        <v>9</v>
      </c>
      <c r="D25" s="13" t="s">
        <v>13</v>
      </c>
      <c r="E25" s="1" t="s">
        <v>14</v>
      </c>
      <c r="G25" s="14">
        <f>0.8+12.8+2.9+7.136+3.364+1.23+15.67</f>
        <v>43.9</v>
      </c>
      <c r="I25" s="13">
        <v>36</v>
      </c>
      <c r="J25" s="5" t="s">
        <v>23</v>
      </c>
      <c r="L25" s="8">
        <f>I25*28000*1.1*G25</f>
        <v>48676320</v>
      </c>
      <c r="Q25" s="11"/>
      <c r="R25" s="38">
        <f>I25*28000*0.2*G25</f>
        <v>8850240</v>
      </c>
      <c r="V25" s="10"/>
    </row>
    <row r="26" spans="3:22" x14ac:dyDescent="0.25">
      <c r="C26" s="1" t="s">
        <v>14</v>
      </c>
      <c r="D26" s="13" t="s">
        <v>13</v>
      </c>
      <c r="E26" s="1" t="s">
        <v>15</v>
      </c>
      <c r="G26" s="14">
        <f>10+3.9+15.4+11.9+1.8+12.1+16.1+14.3</f>
        <v>85.5</v>
      </c>
      <c r="I26" s="13">
        <v>36</v>
      </c>
      <c r="J26" s="5" t="s">
        <v>23</v>
      </c>
      <c r="L26" s="8">
        <f>I26*28000*1.1*G26</f>
        <v>94802400</v>
      </c>
      <c r="Q26" s="11"/>
      <c r="R26" s="38">
        <f>I26*28000*0.2*G26</f>
        <v>17236800</v>
      </c>
      <c r="V26" s="10"/>
    </row>
    <row r="27" spans="3:22" x14ac:dyDescent="0.25">
      <c r="C27" s="1" t="s">
        <v>15</v>
      </c>
      <c r="D27" s="13" t="s">
        <v>13</v>
      </c>
      <c r="E27" s="1" t="s">
        <v>16</v>
      </c>
      <c r="G27" s="14">
        <f>12.31+13.8+5.1+7.9+1+10.666+8.334</f>
        <v>59.11</v>
      </c>
      <c r="I27" s="13">
        <v>36</v>
      </c>
      <c r="J27" s="5" t="s">
        <v>23</v>
      </c>
      <c r="L27" s="8">
        <f>I27*28000*1.1*G27</f>
        <v>65541168</v>
      </c>
      <c r="Q27" s="11"/>
      <c r="R27" s="38">
        <f>I27*28000*0.2*G27</f>
        <v>11916576</v>
      </c>
      <c r="V27" s="10"/>
    </row>
    <row r="28" spans="3:22" x14ac:dyDescent="0.25">
      <c r="C28" s="1" t="s">
        <v>16</v>
      </c>
      <c r="D28" s="13"/>
      <c r="E28" s="1" t="s">
        <v>34</v>
      </c>
      <c r="G28" s="14">
        <v>0</v>
      </c>
      <c r="I28" s="13">
        <v>36</v>
      </c>
      <c r="J28" s="5" t="s">
        <v>23</v>
      </c>
      <c r="L28" s="8">
        <f>I28*28000*1.1*G28</f>
        <v>0</v>
      </c>
      <c r="Q28" s="11"/>
      <c r="R28" s="38">
        <f>I28*28000*0.2*G28</f>
        <v>0</v>
      </c>
      <c r="V28" s="10"/>
    </row>
    <row r="29" spans="3:22" x14ac:dyDescent="0.25">
      <c r="C29" s="1" t="s">
        <v>34</v>
      </c>
      <c r="D29" s="13"/>
      <c r="E29" s="1" t="s">
        <v>35</v>
      </c>
      <c r="G29" s="14">
        <v>0</v>
      </c>
      <c r="I29" s="13">
        <v>36</v>
      </c>
      <c r="J29" s="5" t="s">
        <v>23</v>
      </c>
      <c r="L29" s="8">
        <f>I29*28000*1.1*G29</f>
        <v>0</v>
      </c>
      <c r="Q29" s="11"/>
      <c r="R29" s="38">
        <f>I29*28000*0.2*G29</f>
        <v>0</v>
      </c>
      <c r="V29" s="10"/>
    </row>
    <row r="30" spans="3:22" x14ac:dyDescent="0.25">
      <c r="C30" s="31"/>
      <c r="D30" s="13"/>
      <c r="E30" s="31" t="s">
        <v>60</v>
      </c>
      <c r="G30" s="14"/>
      <c r="I30" s="13"/>
      <c r="J30" s="13"/>
      <c r="L30" s="8">
        <v>23000000</v>
      </c>
      <c r="Q30" s="11"/>
      <c r="R30" s="12"/>
      <c r="V30" s="10"/>
    </row>
    <row r="31" spans="3:22" x14ac:dyDescent="0.25">
      <c r="C31" s="31"/>
      <c r="D31" s="13"/>
      <c r="E31" s="31" t="s">
        <v>59</v>
      </c>
      <c r="G31" s="14"/>
      <c r="I31" s="13"/>
      <c r="J31" s="13"/>
      <c r="L31" s="8">
        <v>23000000</v>
      </c>
      <c r="Q31" s="11"/>
      <c r="R31" s="12"/>
      <c r="V31" s="10"/>
    </row>
    <row r="32" spans="3:22" x14ac:dyDescent="0.25">
      <c r="C32" s="1"/>
      <c r="D32" s="13"/>
      <c r="E32" s="31" t="s">
        <v>58</v>
      </c>
      <c r="G32" s="14"/>
      <c r="I32" s="13"/>
      <c r="J32" s="13"/>
      <c r="L32" s="8">
        <v>23000000</v>
      </c>
      <c r="Q32" s="11"/>
      <c r="R32" s="12"/>
      <c r="V32" s="10"/>
    </row>
    <row r="33" spans="3:22" x14ac:dyDescent="0.25">
      <c r="C33" s="1"/>
      <c r="D33" s="13"/>
      <c r="E33" s="31"/>
      <c r="G33" s="14"/>
      <c r="I33" s="13"/>
      <c r="J33" s="13"/>
      <c r="L33" s="8"/>
      <c r="Q33" s="11"/>
      <c r="R33" s="12"/>
      <c r="V33" s="10"/>
    </row>
    <row r="34" spans="3:22" x14ac:dyDescent="0.25">
      <c r="C34" s="1"/>
      <c r="D34" s="13"/>
      <c r="E34" s="1"/>
      <c r="F34" s="18" t="s">
        <v>38</v>
      </c>
      <c r="G34" s="22">
        <f>SUM(G25:G33)</f>
        <v>188.51</v>
      </c>
      <c r="I34" s="13"/>
      <c r="J34" s="13"/>
      <c r="L34" s="24">
        <f>SUM(L25:L33)</f>
        <v>278019888</v>
      </c>
      <c r="N34" s="3">
        <v>810</v>
      </c>
      <c r="P34" s="3">
        <v>2020</v>
      </c>
      <c r="Q34" s="11"/>
      <c r="R34" s="35">
        <f>SUM(R25:R33)</f>
        <v>38003616</v>
      </c>
      <c r="V34" s="10"/>
    </row>
    <row r="35" spans="3:22" ht="12.75" customHeight="1" x14ac:dyDescent="0.25">
      <c r="C35" s="1"/>
      <c r="D35" s="13"/>
      <c r="E35" s="1"/>
      <c r="G35" s="14"/>
      <c r="I35" s="13"/>
      <c r="J35" s="13"/>
      <c r="L35" s="8"/>
      <c r="Q35" s="11"/>
      <c r="R35" s="12"/>
      <c r="V35" s="10"/>
    </row>
    <row r="36" spans="3:22" x14ac:dyDescent="0.25">
      <c r="C36" s="1" t="s">
        <v>16</v>
      </c>
      <c r="D36" s="13" t="s">
        <v>13</v>
      </c>
      <c r="E36" s="1" t="s">
        <v>17</v>
      </c>
      <c r="G36" s="14">
        <v>3</v>
      </c>
      <c r="I36" s="13">
        <v>30</v>
      </c>
      <c r="J36" s="5" t="s">
        <v>23</v>
      </c>
      <c r="L36" s="8">
        <f>I36*28000*1.1*G36</f>
        <v>2772000.0000000005</v>
      </c>
      <c r="Q36" s="11"/>
      <c r="R36" s="38">
        <f>I36*28000*0.2*G36</f>
        <v>504000</v>
      </c>
      <c r="V36" s="10"/>
    </row>
    <row r="37" spans="3:22" x14ac:dyDescent="0.25">
      <c r="C37" s="1" t="s">
        <v>17</v>
      </c>
      <c r="D37" s="13" t="s">
        <v>13</v>
      </c>
      <c r="E37" s="1" t="s">
        <v>18</v>
      </c>
      <c r="G37" s="14">
        <v>12.5</v>
      </c>
      <c r="I37" s="13">
        <v>30</v>
      </c>
      <c r="J37" s="5" t="s">
        <v>23</v>
      </c>
      <c r="L37" s="8">
        <f>I37*28000*1.1*G37</f>
        <v>11550000.000000002</v>
      </c>
      <c r="Q37" s="11"/>
      <c r="R37" s="38">
        <f>I37*28000*0.2*G37</f>
        <v>2100000</v>
      </c>
      <c r="V37" s="10"/>
    </row>
    <row r="38" spans="3:22" x14ac:dyDescent="0.25">
      <c r="C38" s="1" t="s">
        <v>18</v>
      </c>
      <c r="D38" s="13" t="s">
        <v>13</v>
      </c>
      <c r="E38" s="1" t="s">
        <v>19</v>
      </c>
      <c r="G38" s="14">
        <f>25.1+11.5+29.5+78+15</f>
        <v>159.1</v>
      </c>
      <c r="H38" s="12"/>
      <c r="I38" s="1">
        <v>30</v>
      </c>
      <c r="J38" s="5" t="s">
        <v>23</v>
      </c>
      <c r="L38" s="8">
        <f>I38*28000*1.1*G38</f>
        <v>147008400</v>
      </c>
      <c r="Q38" s="11"/>
      <c r="R38" s="38">
        <f>I38*28000*0.2*G38</f>
        <v>26728800</v>
      </c>
      <c r="V38" s="10"/>
    </row>
    <row r="39" spans="3:22" ht="12.75" customHeight="1" x14ac:dyDescent="0.25">
      <c r="C39" s="1"/>
      <c r="D39" s="1"/>
      <c r="E39" s="1"/>
      <c r="G39" s="14"/>
      <c r="L39" s="10"/>
      <c r="Q39" s="11"/>
      <c r="R39" s="12"/>
      <c r="V39" s="10"/>
    </row>
    <row r="40" spans="3:22" x14ac:dyDescent="0.25">
      <c r="F40" s="18" t="s">
        <v>36</v>
      </c>
      <c r="G40" s="19">
        <f>SUM(G36:G39)</f>
        <v>174.6</v>
      </c>
      <c r="L40" s="17">
        <f>SUM(L36:L39)</f>
        <v>161330400</v>
      </c>
      <c r="N40" s="33" t="s">
        <v>54</v>
      </c>
      <c r="P40" s="3">
        <v>450</v>
      </c>
      <c r="Q40" s="11"/>
      <c r="R40" s="35">
        <f>SUM(R36:R39)</f>
        <v>29332800</v>
      </c>
      <c r="V40" s="10"/>
    </row>
    <row r="41" spans="3:22" ht="12.75" customHeight="1" thickBot="1" x14ac:dyDescent="0.3">
      <c r="F41" s="11"/>
      <c r="G41" s="12"/>
      <c r="L41" s="10"/>
      <c r="Q41" s="11"/>
      <c r="R41" s="12"/>
      <c r="V41" s="10"/>
    </row>
    <row r="42" spans="3:22" ht="13.8" thickBot="1" x14ac:dyDescent="0.3">
      <c r="F42" s="18" t="s">
        <v>64</v>
      </c>
      <c r="G42" s="15">
        <f>G23+G34+G40</f>
        <v>459.93999999999994</v>
      </c>
      <c r="L42" s="23">
        <f>L23+L34+L40</f>
        <v>580115392</v>
      </c>
      <c r="Q42" s="11"/>
      <c r="R42" s="23">
        <f>R23+R34+R40</f>
        <v>86857344</v>
      </c>
      <c r="V42" s="10"/>
    </row>
    <row r="43" spans="3:22" ht="13.8" thickBot="1" x14ac:dyDescent="0.3">
      <c r="F43" s="18"/>
      <c r="G43" s="16"/>
      <c r="L43" s="24"/>
      <c r="Q43" s="11"/>
      <c r="R43" s="12"/>
      <c r="V43" s="10"/>
    </row>
    <row r="44" spans="3:22" ht="13.8" thickBot="1" x14ac:dyDescent="0.3">
      <c r="F44" s="18" t="s">
        <v>65</v>
      </c>
      <c r="G44" s="16"/>
      <c r="L44" s="23">
        <f>SUM(L42:R42)</f>
        <v>666972736</v>
      </c>
      <c r="Q44" s="11"/>
      <c r="V44" s="10"/>
    </row>
    <row r="45" spans="3:22" x14ac:dyDescent="0.25">
      <c r="F45" s="18"/>
      <c r="G45" s="16"/>
      <c r="L45" s="24"/>
      <c r="Q45" s="11"/>
      <c r="R45" s="12"/>
      <c r="V45" s="10"/>
    </row>
    <row r="46" spans="3:22" x14ac:dyDescent="0.25">
      <c r="F46" s="18"/>
      <c r="G46" s="16"/>
      <c r="L46" s="24"/>
      <c r="Q46" s="11"/>
      <c r="R46" s="12"/>
      <c r="V46" s="10"/>
    </row>
    <row r="47" spans="3:22" x14ac:dyDescent="0.25">
      <c r="C47" s="1" t="s">
        <v>46</v>
      </c>
      <c r="D47" s="32" t="s">
        <v>47</v>
      </c>
      <c r="E47" t="s">
        <v>50</v>
      </c>
      <c r="F47" s="18"/>
      <c r="G47" s="16"/>
      <c r="L47" s="24"/>
      <c r="Q47" s="11"/>
      <c r="R47" s="12"/>
      <c r="V47" s="10"/>
    </row>
    <row r="48" spans="3:22" x14ac:dyDescent="0.25">
      <c r="D48" s="32" t="s">
        <v>48</v>
      </c>
      <c r="E48" t="s">
        <v>49</v>
      </c>
      <c r="F48" s="18"/>
      <c r="G48" s="16"/>
      <c r="L48" s="24"/>
      <c r="Q48" s="11"/>
      <c r="R48" s="12"/>
      <c r="V48" s="10"/>
    </row>
    <row r="49" spans="4:22" x14ac:dyDescent="0.25">
      <c r="D49" s="32" t="s">
        <v>51</v>
      </c>
      <c r="E49" t="s">
        <v>61</v>
      </c>
      <c r="F49" s="18"/>
      <c r="G49" s="16"/>
      <c r="L49" s="24"/>
      <c r="Q49" s="11"/>
      <c r="R49" s="12"/>
      <c r="V49" s="10"/>
    </row>
    <row r="50" spans="4:22" x14ac:dyDescent="0.25">
      <c r="E50" t="s">
        <v>62</v>
      </c>
      <c r="F50" s="18"/>
      <c r="G50" s="16"/>
      <c r="L50" s="24"/>
      <c r="Q50" s="11"/>
      <c r="R50" s="12"/>
      <c r="V50" s="10"/>
    </row>
    <row r="51" spans="4:22" x14ac:dyDescent="0.25">
      <c r="F51" s="18"/>
      <c r="G51" s="16"/>
      <c r="L51" s="24"/>
      <c r="Q51" s="11"/>
      <c r="R51" s="12"/>
      <c r="V51" s="10"/>
    </row>
    <row r="52" spans="4:22" x14ac:dyDescent="0.25">
      <c r="F52" s="18"/>
      <c r="G52" s="16"/>
      <c r="L52" s="24"/>
      <c r="Q52" s="11"/>
      <c r="R52" s="12"/>
      <c r="V52" s="10"/>
    </row>
    <row r="53" spans="4:22" x14ac:dyDescent="0.25">
      <c r="F53" s="18"/>
      <c r="G53" s="16"/>
      <c r="L53" s="24"/>
      <c r="Q53" s="11"/>
      <c r="R53" s="12"/>
      <c r="V53" s="10"/>
    </row>
    <row r="54" spans="4:22" x14ac:dyDescent="0.25">
      <c r="F54" s="18"/>
      <c r="G54" s="16"/>
      <c r="L54" s="24"/>
      <c r="Q54" s="11"/>
      <c r="R54" s="12"/>
      <c r="V54" s="10"/>
    </row>
    <row r="55" spans="4:22" x14ac:dyDescent="0.25">
      <c r="F55" s="18"/>
      <c r="G55" s="16"/>
      <c r="L55" s="24"/>
      <c r="Q55" s="11"/>
      <c r="R55" s="12"/>
      <c r="V55" s="10"/>
    </row>
    <row r="56" spans="4:22" x14ac:dyDescent="0.25">
      <c r="F56" s="18"/>
      <c r="G56" s="16"/>
      <c r="L56" s="24"/>
      <c r="Q56" s="11"/>
      <c r="R56" s="12"/>
      <c r="V56" s="10"/>
    </row>
    <row r="57" spans="4:22" x14ac:dyDescent="0.25">
      <c r="F57" s="18"/>
      <c r="G57" s="16"/>
      <c r="L57" s="24"/>
      <c r="Q57" s="11"/>
      <c r="R57" s="12"/>
      <c r="V57" s="10"/>
    </row>
    <row r="58" spans="4:22" x14ac:dyDescent="0.25">
      <c r="F58" s="18"/>
      <c r="G58" s="16"/>
      <c r="L58" s="24"/>
      <c r="Q58" s="11"/>
      <c r="R58" s="12"/>
      <c r="V58" s="10"/>
    </row>
    <row r="59" spans="4:22" x14ac:dyDescent="0.25">
      <c r="F59" s="18"/>
      <c r="G59" s="16"/>
      <c r="L59" s="24"/>
      <c r="Q59" s="11"/>
      <c r="R59" s="12"/>
      <c r="V59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8/20/01
Revision #6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workbookViewId="0">
      <selection activeCell="A16" sqref="A16"/>
    </sheetView>
  </sheetViews>
  <sheetFormatPr defaultRowHeight="13.2" x14ac:dyDescent="0.25"/>
  <cols>
    <col min="2" max="2" width="12.6640625" customWidth="1"/>
    <col min="4" max="4" width="10.33203125" style="27" bestFit="1" customWidth="1"/>
    <col min="5" max="5" width="10.33203125" style="27" customWidth="1"/>
    <col min="6" max="6" width="10.33203125" customWidth="1"/>
    <col min="7" max="7" width="1.6640625" customWidth="1"/>
    <col min="8" max="9" width="10.33203125" customWidth="1"/>
    <col min="10" max="10" width="1.6640625" customWidth="1"/>
    <col min="11" max="11" width="10.33203125" customWidth="1"/>
  </cols>
  <sheetData>
    <row r="1" spans="2:6" ht="15.6" x14ac:dyDescent="0.3">
      <c r="B1" s="26" t="s">
        <v>24</v>
      </c>
    </row>
    <row r="4" spans="2:6" x14ac:dyDescent="0.25">
      <c r="B4" s="4" t="s">
        <v>25</v>
      </c>
    </row>
    <row r="6" spans="2:6" x14ac:dyDescent="0.25">
      <c r="B6" s="1"/>
      <c r="C6" s="1"/>
      <c r="D6" s="28"/>
      <c r="E6" s="28"/>
      <c r="F6" s="1" t="s">
        <v>30</v>
      </c>
    </row>
    <row r="7" spans="2:6" x14ac:dyDescent="0.25">
      <c r="B7" s="1" t="s">
        <v>26</v>
      </c>
      <c r="C7" s="1" t="s">
        <v>27</v>
      </c>
      <c r="D7" s="28" t="s">
        <v>28</v>
      </c>
      <c r="E7" s="28" t="s">
        <v>29</v>
      </c>
      <c r="F7" s="1" t="s">
        <v>31</v>
      </c>
    </row>
    <row r="9" spans="2:6" x14ac:dyDescent="0.25">
      <c r="B9" t="s">
        <v>14</v>
      </c>
      <c r="C9">
        <v>41500</v>
      </c>
      <c r="D9" s="27">
        <v>25000</v>
      </c>
      <c r="E9" s="27">
        <v>18285</v>
      </c>
      <c r="F9">
        <v>3.2</v>
      </c>
    </row>
    <row r="10" spans="2:6" x14ac:dyDescent="0.25">
      <c r="B10" t="s">
        <v>15</v>
      </c>
      <c r="C10">
        <v>41500</v>
      </c>
      <c r="D10" s="27">
        <v>28000</v>
      </c>
      <c r="E10" s="27">
        <v>20926</v>
      </c>
      <c r="F10">
        <v>3.7</v>
      </c>
    </row>
    <row r="11" spans="2:6" x14ac:dyDescent="0.25">
      <c r="B11" t="s">
        <v>16</v>
      </c>
      <c r="C11">
        <v>41500</v>
      </c>
      <c r="D11" s="27">
        <v>25000</v>
      </c>
      <c r="E11" s="27">
        <v>21441</v>
      </c>
      <c r="F11">
        <v>3.8</v>
      </c>
    </row>
    <row r="12" spans="2:6" x14ac:dyDescent="0.25">
      <c r="B12" t="s">
        <v>34</v>
      </c>
      <c r="C12">
        <v>41500</v>
      </c>
      <c r="D12" s="27">
        <v>27500</v>
      </c>
      <c r="E12" s="27">
        <v>21203</v>
      </c>
      <c r="F12">
        <v>3.7</v>
      </c>
    </row>
    <row r="13" spans="2:6" ht="6" customHeight="1" x14ac:dyDescent="0.25"/>
    <row r="14" spans="2:6" x14ac:dyDescent="0.25">
      <c r="C14" s="3" t="s">
        <v>33</v>
      </c>
      <c r="E14" s="27">
        <f>SUM(E9:E13)</f>
        <v>81855</v>
      </c>
      <c r="F14">
        <f>SUM(F9:F13)</f>
        <v>14.399999999999999</v>
      </c>
    </row>
    <row r="16" spans="2:6" x14ac:dyDescent="0.25">
      <c r="B16" s="4" t="s">
        <v>32</v>
      </c>
    </row>
    <row r="17" spans="2:11" x14ac:dyDescent="0.25">
      <c r="E17" s="39" t="s">
        <v>41</v>
      </c>
      <c r="F17" s="39"/>
      <c r="H17" s="39" t="s">
        <v>42</v>
      </c>
      <c r="I17" s="39"/>
      <c r="K17" s="29"/>
    </row>
    <row r="18" spans="2:11" x14ac:dyDescent="0.25">
      <c r="C18" s="4"/>
      <c r="E18" s="30" t="s">
        <v>71</v>
      </c>
      <c r="F18" s="29"/>
      <c r="H18" s="30" t="s">
        <v>70</v>
      </c>
      <c r="I18" s="29"/>
    </row>
    <row r="19" spans="2:11" x14ac:dyDescent="0.25">
      <c r="E19" s="30" t="s">
        <v>43</v>
      </c>
      <c r="F19" s="29"/>
      <c r="H19" s="30" t="s">
        <v>43</v>
      </c>
      <c r="I19" s="29"/>
    </row>
    <row r="20" spans="2:11" x14ac:dyDescent="0.25">
      <c r="B20" s="1"/>
      <c r="D20"/>
      <c r="E20" s="28"/>
      <c r="F20" s="1" t="s">
        <v>30</v>
      </c>
      <c r="H20" s="28"/>
      <c r="I20" s="1" t="s">
        <v>30</v>
      </c>
      <c r="K20" s="28"/>
    </row>
    <row r="21" spans="2:11" x14ac:dyDescent="0.25">
      <c r="B21" s="1" t="s">
        <v>26</v>
      </c>
      <c r="C21" s="1" t="s">
        <v>27</v>
      </c>
      <c r="D21" s="28" t="s">
        <v>28</v>
      </c>
      <c r="E21" s="28" t="s">
        <v>29</v>
      </c>
      <c r="F21" s="1" t="s">
        <v>31</v>
      </c>
      <c r="H21" s="28" t="s">
        <v>29</v>
      </c>
      <c r="I21" s="1" t="s">
        <v>31</v>
      </c>
      <c r="K21" s="28"/>
    </row>
    <row r="22" spans="2:11" x14ac:dyDescent="0.25">
      <c r="H22" s="27"/>
      <c r="K22" s="27"/>
    </row>
    <row r="23" spans="2:11" x14ac:dyDescent="0.25">
      <c r="B23" t="s">
        <v>14</v>
      </c>
      <c r="C23">
        <f>41500</f>
        <v>41500</v>
      </c>
      <c r="D23" s="27">
        <f>25000</f>
        <v>25000</v>
      </c>
      <c r="E23" s="27">
        <f>25000</f>
        <v>25000</v>
      </c>
      <c r="F23" s="20">
        <f>4.375</f>
        <v>4.375</v>
      </c>
      <c r="H23" s="27">
        <f>50000</f>
        <v>50000</v>
      </c>
      <c r="I23" s="20">
        <v>8.75</v>
      </c>
      <c r="K23" s="27"/>
    </row>
    <row r="24" spans="2:11" x14ac:dyDescent="0.25">
      <c r="B24" t="s">
        <v>15</v>
      </c>
      <c r="C24">
        <v>41500</v>
      </c>
      <c r="D24" s="27">
        <v>28000</v>
      </c>
      <c r="E24" s="27">
        <v>28000</v>
      </c>
      <c r="F24" s="20">
        <v>4.9000000000000004</v>
      </c>
      <c r="H24" s="27">
        <v>56000</v>
      </c>
      <c r="I24" s="20">
        <v>9.8000000000000007</v>
      </c>
      <c r="K24" s="27"/>
    </row>
    <row r="25" spans="2:11" x14ac:dyDescent="0.25">
      <c r="B25" t="s">
        <v>15</v>
      </c>
      <c r="C25">
        <v>41500</v>
      </c>
      <c r="D25" s="27">
        <v>28000</v>
      </c>
      <c r="E25" s="27">
        <v>28000</v>
      </c>
      <c r="F25" s="20">
        <v>4.9000000000000004</v>
      </c>
      <c r="H25" s="27">
        <v>56000</v>
      </c>
      <c r="I25" s="20">
        <v>9.8000000000000007</v>
      </c>
      <c r="K25" s="27"/>
    </row>
    <row r="26" spans="2:11" x14ac:dyDescent="0.25">
      <c r="B26" t="s">
        <v>16</v>
      </c>
      <c r="C26">
        <v>41500</v>
      </c>
      <c r="D26" s="27">
        <v>25000</v>
      </c>
      <c r="E26" s="27">
        <v>25000</v>
      </c>
      <c r="F26" s="20">
        <v>5</v>
      </c>
      <c r="H26" s="27">
        <v>0</v>
      </c>
      <c r="I26" s="20">
        <v>0</v>
      </c>
      <c r="K26" s="27"/>
    </row>
    <row r="27" spans="2:11" x14ac:dyDescent="0.25">
      <c r="B27" t="s">
        <v>16</v>
      </c>
      <c r="C27">
        <v>41500</v>
      </c>
      <c r="D27" s="27">
        <v>25000</v>
      </c>
      <c r="E27" s="27">
        <v>25000</v>
      </c>
      <c r="F27" s="20">
        <v>4.375</v>
      </c>
      <c r="H27" s="27">
        <v>50000</v>
      </c>
      <c r="I27" s="20">
        <v>8.75</v>
      </c>
      <c r="K27" s="27"/>
    </row>
    <row r="28" spans="2:11" x14ac:dyDescent="0.25">
      <c r="B28" t="s">
        <v>34</v>
      </c>
      <c r="C28">
        <v>41500</v>
      </c>
      <c r="D28" s="27">
        <v>27500</v>
      </c>
      <c r="E28" s="27">
        <v>27500</v>
      </c>
      <c r="F28" s="20">
        <v>4.8129999999999997</v>
      </c>
      <c r="H28" s="27">
        <v>35923</v>
      </c>
      <c r="I28" s="20">
        <v>6.2869999999999999</v>
      </c>
      <c r="K28" s="27"/>
    </row>
    <row r="29" spans="2:11" x14ac:dyDescent="0.25">
      <c r="B29" t="s">
        <v>68</v>
      </c>
      <c r="C29">
        <v>13000</v>
      </c>
      <c r="D29" s="27">
        <v>8190</v>
      </c>
      <c r="E29" s="27">
        <v>7000</v>
      </c>
      <c r="F29" s="20">
        <v>1.54</v>
      </c>
      <c r="H29" s="27">
        <v>7000</v>
      </c>
      <c r="I29" s="20">
        <v>1.54</v>
      </c>
      <c r="K29" s="27"/>
    </row>
    <row r="30" spans="2:11" x14ac:dyDescent="0.25">
      <c r="B30" t="s">
        <v>69</v>
      </c>
      <c r="C30">
        <v>15000</v>
      </c>
      <c r="D30" s="27">
        <v>9500</v>
      </c>
      <c r="E30" s="27">
        <v>9500</v>
      </c>
      <c r="F30" s="20">
        <v>1.9</v>
      </c>
      <c r="H30" s="27">
        <v>9500</v>
      </c>
      <c r="I30" s="20">
        <v>1.9</v>
      </c>
      <c r="K30" s="27"/>
    </row>
    <row r="31" spans="2:11" ht="6" customHeight="1" x14ac:dyDescent="0.25">
      <c r="H31" s="27"/>
      <c r="K31" s="27"/>
    </row>
    <row r="32" spans="2:11" x14ac:dyDescent="0.25">
      <c r="C32" s="3" t="s">
        <v>33</v>
      </c>
      <c r="E32" s="27">
        <f>SUM(E23:E31)</f>
        <v>175000</v>
      </c>
      <c r="F32">
        <f>SUM(F23:F31)</f>
        <v>31.802999999999997</v>
      </c>
      <c r="H32" s="27">
        <f>SUM(H23:H31)</f>
        <v>264423</v>
      </c>
      <c r="I32" s="20">
        <f>SUM(I23:I31)</f>
        <v>46.826999999999998</v>
      </c>
      <c r="K32" s="27"/>
    </row>
    <row r="34" spans="3:4" x14ac:dyDescent="0.25">
      <c r="C34" s="3" t="s">
        <v>44</v>
      </c>
      <c r="D34" s="27" t="s">
        <v>45</v>
      </c>
    </row>
  </sheetData>
  <mergeCells count="2">
    <mergeCell ref="E17:F17"/>
    <mergeCell ref="H17:I17"/>
  </mergeCells>
  <phoneticPr fontId="0" type="noConversion"/>
  <pageMargins left="0.5" right="0.5" top="0.75" bottom="0.5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 #2 Discharge (3)</vt:lpstr>
      <vt:lpstr>Fuel 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2001-08-20T19:36:17Z</cp:lastPrinted>
  <dcterms:created xsi:type="dcterms:W3CDTF">2001-06-25T13:07:09Z</dcterms:created>
  <dcterms:modified xsi:type="dcterms:W3CDTF">2023-09-13T22:45:47Z</dcterms:modified>
</cp:coreProperties>
</file>