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 activeTab="2"/>
  </bookViews>
  <sheets>
    <sheet name="Historical" sheetId="1" r:id="rId1"/>
    <sheet name="Large Industrials" sheetId="2" r:id="rId2"/>
    <sheet name="98Oct13 RFB Profile" sheetId="4" r:id="rId3"/>
    <sheet name="Utility Statistics" sheetId="3" r:id="rId4"/>
  </sheets>
  <definedNames>
    <definedName name="_xlnm.Print_Area" localSheetId="0">Historical!$A$22:$J$37</definedName>
    <definedName name="_xlnm.Print_Area" localSheetId="3">'Utility Statistics'!$A$1:$N$59</definedName>
  </definedNames>
  <calcPr calcId="0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B19" i="1"/>
  <c r="C19" i="1"/>
  <c r="D19" i="1"/>
  <c r="E19" i="1"/>
  <c r="F19" i="1"/>
  <c r="G19" i="1"/>
  <c r="H19" i="1"/>
  <c r="I19" i="1"/>
  <c r="J19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B20" i="2"/>
  <c r="C20" i="2"/>
  <c r="D20" i="2"/>
  <c r="E20" i="2"/>
  <c r="F20" i="2"/>
  <c r="G20" i="2"/>
  <c r="H20" i="2"/>
  <c r="I20" i="2"/>
  <c r="F6" i="3"/>
  <c r="J6" i="3"/>
  <c r="K6" i="3"/>
  <c r="L6" i="3"/>
  <c r="M6" i="3"/>
  <c r="N6" i="3"/>
  <c r="F7" i="3"/>
  <c r="J7" i="3"/>
  <c r="K7" i="3"/>
  <c r="L7" i="3"/>
  <c r="M7" i="3"/>
  <c r="N7" i="3"/>
  <c r="F8" i="3"/>
  <c r="J8" i="3"/>
  <c r="K8" i="3"/>
  <c r="L8" i="3"/>
  <c r="M8" i="3"/>
  <c r="N8" i="3"/>
  <c r="F9" i="3"/>
  <c r="J9" i="3"/>
  <c r="K9" i="3"/>
  <c r="L9" i="3"/>
  <c r="M9" i="3"/>
  <c r="N9" i="3"/>
  <c r="F10" i="3"/>
  <c r="J10" i="3"/>
  <c r="K10" i="3"/>
  <c r="L10" i="3"/>
  <c r="M10" i="3"/>
  <c r="N10" i="3"/>
  <c r="F11" i="3"/>
  <c r="J11" i="3"/>
  <c r="K11" i="3"/>
  <c r="L11" i="3"/>
  <c r="M11" i="3"/>
  <c r="N11" i="3"/>
  <c r="F12" i="3"/>
  <c r="J12" i="3"/>
  <c r="K12" i="3"/>
  <c r="L12" i="3"/>
  <c r="M12" i="3"/>
  <c r="N12" i="3"/>
  <c r="F13" i="3"/>
  <c r="J13" i="3"/>
  <c r="K13" i="3"/>
  <c r="L13" i="3"/>
  <c r="M13" i="3"/>
  <c r="N13" i="3"/>
  <c r="F14" i="3"/>
  <c r="J14" i="3"/>
  <c r="K14" i="3"/>
  <c r="L14" i="3"/>
  <c r="M14" i="3"/>
  <c r="N14" i="3"/>
  <c r="F15" i="3"/>
  <c r="J15" i="3"/>
  <c r="K15" i="3"/>
  <c r="L15" i="3"/>
  <c r="M15" i="3"/>
  <c r="N15" i="3"/>
  <c r="G16" i="3"/>
  <c r="H16" i="3"/>
  <c r="D27" i="3"/>
  <c r="F27" i="3"/>
  <c r="I27" i="3"/>
  <c r="J27" i="3"/>
  <c r="D28" i="3"/>
  <c r="F28" i="3"/>
  <c r="I28" i="3"/>
  <c r="J28" i="3"/>
  <c r="D29" i="3"/>
  <c r="F29" i="3"/>
  <c r="I29" i="3"/>
  <c r="J29" i="3"/>
  <c r="D30" i="3"/>
  <c r="F30" i="3"/>
  <c r="I30" i="3"/>
  <c r="J30" i="3"/>
  <c r="D31" i="3"/>
  <c r="F31" i="3"/>
  <c r="I31" i="3"/>
  <c r="J31" i="3"/>
  <c r="D32" i="3"/>
  <c r="F32" i="3"/>
  <c r="I32" i="3"/>
  <c r="J32" i="3"/>
  <c r="D33" i="3"/>
  <c r="F33" i="3"/>
  <c r="I33" i="3"/>
  <c r="J33" i="3"/>
  <c r="D34" i="3"/>
  <c r="F34" i="3"/>
  <c r="I34" i="3"/>
  <c r="J34" i="3"/>
  <c r="D35" i="3"/>
  <c r="F35" i="3"/>
  <c r="I35" i="3"/>
  <c r="J35" i="3"/>
  <c r="D36" i="3"/>
  <c r="F36" i="3"/>
  <c r="I36" i="3"/>
  <c r="J36" i="3"/>
</calcChain>
</file>

<file path=xl/sharedStrings.xml><?xml version="1.0" encoding="utf-8"?>
<sst xmlns="http://schemas.openxmlformats.org/spreadsheetml/2006/main" count="179" uniqueCount="117">
  <si>
    <t>City of Long Beach Natural Gas Usage - MMBtu</t>
  </si>
  <si>
    <t>Total Usage</t>
  </si>
  <si>
    <t>Local Production</t>
  </si>
  <si>
    <t>Imported on SoCalGas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</si>
  <si>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</si>
  <si>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</si>
  <si>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</si>
  <si>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</si>
  <si>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</si>
  <si>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</si>
  <si>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</si>
  <si>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</si>
  <si>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</si>
  <si>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</si>
  <si>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</si>
  <si>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</si>
  <si>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</si>
  <si>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</si>
  <si>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City of Long Beach:  Average Daily Import Quantity (MMBtu)</t>
  </si>
  <si>
    <t>City of Long Beach</t>
  </si>
  <si>
    <t>Large Industrial Gas Loads</t>
  </si>
  <si>
    <t>1997 Usage</t>
  </si>
  <si>
    <t>GP</t>
  </si>
  <si>
    <t>NuWay</t>
  </si>
  <si>
    <t>TABC</t>
  </si>
  <si>
    <t>Boeing</t>
  </si>
  <si>
    <t>National</t>
  </si>
  <si>
    <t>Edgington</t>
  </si>
  <si>
    <t>Total</t>
  </si>
  <si>
    <t>Gypsum</t>
  </si>
  <si>
    <t>MMBtu</t>
  </si>
  <si>
    <t>Large</t>
  </si>
  <si>
    <t>City</t>
  </si>
  <si>
    <t>Industrial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</si>
  <si>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</si>
  <si>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</si>
  <si>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</si>
  <si>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</si>
  <si>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</si>
  <si>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</si>
  <si>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</si>
  <si>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</si>
  <si>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</si>
  <si>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</si>
  <si>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</si>
  <si>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TOTAL:</t>
  </si>
  <si>
    <t>Historical Long Beach  Natural Gas Statistics</t>
  </si>
  <si>
    <t>Fiscal</t>
  </si>
  <si>
    <t>Number</t>
  </si>
  <si>
    <t>Revenues ($000)</t>
  </si>
  <si>
    <t>Consumption - MMcf</t>
  </si>
  <si>
    <t>Rates - $/Mcf</t>
  </si>
  <si>
    <t>Year</t>
  </si>
  <si>
    <t>of</t>
  </si>
  <si>
    <t>Res.</t>
  </si>
  <si>
    <t>Comm./</t>
  </si>
  <si>
    <t>Others</t>
  </si>
  <si>
    <t>Residential</t>
  </si>
  <si>
    <t>Commercial</t>
  </si>
  <si>
    <t>Customers</t>
  </si>
  <si>
    <t>Ind.</t>
  </si>
  <si>
    <t>&amp; Industrial</t>
  </si>
  <si>
    <t>*Since August 1994, Edison is no longer a Utility Customer</t>
  </si>
  <si>
    <t>Long Beach Gas Fund Revenue Bond Coverage</t>
  </si>
  <si>
    <t>Operating</t>
  </si>
  <si>
    <t>Net</t>
  </si>
  <si>
    <t>Non-</t>
  </si>
  <si>
    <t>Debt Service Requirements</t>
  </si>
  <si>
    <t>Times</t>
  </si>
  <si>
    <t>Revenue</t>
  </si>
  <si>
    <t>Expenses</t>
  </si>
  <si>
    <t>Revenue -</t>
  </si>
  <si>
    <t>Principal</t>
  </si>
  <si>
    <t>Interest</t>
  </si>
  <si>
    <t>Coverage</t>
  </si>
  <si>
    <t>Income</t>
  </si>
  <si>
    <t>Funds</t>
  </si>
  <si>
    <t>Available</t>
  </si>
  <si>
    <t>for Debt</t>
  </si>
  <si>
    <t>Service</t>
  </si>
  <si>
    <t>1996 Segment Information</t>
  </si>
  <si>
    <t>Outstanding Revenue Bonds</t>
  </si>
  <si>
    <t>Gas Revenue Fund</t>
  </si>
  <si>
    <t>Enterprise Funds</t>
  </si>
  <si>
    <t>Item</t>
  </si>
  <si>
    <t>Amount</t>
  </si>
  <si>
    <t>Date</t>
  </si>
  <si>
    <t>Final</t>
  </si>
  <si>
    <t>Authorized</t>
  </si>
  <si>
    <t>Outstanding</t>
  </si>
  <si>
    <t>Operating Revenues</t>
  </si>
  <si>
    <t>Issued</t>
  </si>
  <si>
    <t>Maturity</t>
  </si>
  <si>
    <t>Rates</t>
  </si>
  <si>
    <t>&amp; Issued</t>
  </si>
  <si>
    <t>@ Sep 30/96</t>
  </si>
  <si>
    <t>Depreciation Expense</t>
  </si>
  <si>
    <t>Gas Utility 1993</t>
  </si>
  <si>
    <t>2.6 - 5.125%</t>
  </si>
  <si>
    <t>Operating Income</t>
  </si>
  <si>
    <t>Non-Operating Income</t>
  </si>
  <si>
    <t>Operating Transfer Out</t>
  </si>
  <si>
    <t>Net Income (Loss)</t>
  </si>
  <si>
    <t>Current Capital Contributions</t>
  </si>
  <si>
    <t>Property, Plant &amp; Equipment:</t>
  </si>
  <si>
    <t>Additions</t>
  </si>
  <si>
    <t>Deletions</t>
  </si>
  <si>
    <t>Net Working Capital</t>
  </si>
  <si>
    <t>Total Assets</t>
  </si>
  <si>
    <t>Bonds &amp; Other Long Term</t>
  </si>
  <si>
    <t>Liabilities Payable from</t>
  </si>
  <si>
    <t>Total Fund Equity</t>
  </si>
  <si>
    <t>(Accumulated Deficit)</t>
  </si>
  <si>
    <t>Quantity</t>
  </si>
  <si>
    <t>MMBtu/d</t>
  </si>
  <si>
    <t>October 13, 1998</t>
  </si>
  <si>
    <t>RFB Load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</si>
</sst>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7" formatCode="&quot;$&quot;#,##0.00_);\(&quot;$&quot;#,##0.00\)"/>
    <numFmt numFmtId="165" formatCode="#,##0.0"/>
  </numFmts>
  <fonts count="11" x14ac:knownFonts="1">
    <font>
      <sz val="10"/>
      <name val="Arial"/>
    </font>
    <font>
      <b/>
      <sz val="10"/>
      <name val="Arial"/>
    </font>
    <font>
      <b/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b/>
      <sz val="2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1" fillId="0" borderId="5" xfId="0" applyNumberFormat="1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8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2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Continuous"/>
    </xf>
    <xf numFmtId="37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12" xfId="0" applyFont="1" applyBorder="1" applyAlignment="1">
      <alignment horizontal="centerContinuous"/>
    </xf>
    <xf numFmtId="0" fontId="3" fillId="0" borderId="11" xfId="0" applyFont="1" applyBorder="1" applyAlignment="1">
      <alignment horizontal="centerContinuous"/>
    </xf>
    <xf numFmtId="0" fontId="3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37" fontId="0" fillId="0" borderId="13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Continuous"/>
    </xf>
    <xf numFmtId="5" fontId="0" fillId="0" borderId="0" xfId="0" applyNumberFormat="1" applyAlignment="1">
      <alignment horizontal="center"/>
    </xf>
    <xf numFmtId="5" fontId="1" fillId="0" borderId="11" xfId="0" applyNumberFormat="1" applyFont="1" applyBorder="1" applyAlignment="1">
      <alignment horizontal="centerContinuous"/>
    </xf>
    <xf numFmtId="5" fontId="1" fillId="0" borderId="10" xfId="0" applyNumberFormat="1" applyFont="1" applyBorder="1" applyAlignment="1">
      <alignment horizontal="centerContinuous"/>
    </xf>
    <xf numFmtId="5" fontId="1" fillId="0" borderId="12" xfId="0" applyNumberFormat="1" applyFont="1" applyBorder="1" applyAlignment="1">
      <alignment horizontal="centerContinuous"/>
    </xf>
    <xf numFmtId="5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1" xfId="0" applyNumberFormat="1" applyFont="1" applyBorder="1" applyAlignment="1">
      <alignment horizontal="centerContinuous"/>
    </xf>
    <xf numFmtId="3" fontId="1" fillId="0" borderId="10" xfId="0" applyNumberFormat="1" applyFont="1" applyBorder="1" applyAlignment="1">
      <alignment horizontal="centerContinuous"/>
    </xf>
    <xf numFmtId="3" fontId="1" fillId="0" borderId="12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37" fontId="0" fillId="0" borderId="0" xfId="0" applyNumberFormat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5" fontId="1" fillId="0" borderId="8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5" fontId="1" fillId="0" borderId="15" xfId="0" applyNumberFormat="1" applyFont="1" applyBorder="1" applyAlignment="1">
      <alignment horizontal="center"/>
    </xf>
    <xf numFmtId="5" fontId="1" fillId="0" borderId="5" xfId="0" applyNumberFormat="1" applyFont="1" applyBorder="1" applyAlignment="1">
      <alignment horizontal="center"/>
    </xf>
    <xf numFmtId="5" fontId="1" fillId="0" borderId="6" xfId="0" applyNumberFormat="1" applyFont="1" applyBorder="1" applyAlignment="1">
      <alignment horizontal="center"/>
    </xf>
    <xf numFmtId="5" fontId="1" fillId="0" borderId="14" xfId="0" applyNumberFormat="1" applyFont="1" applyBorder="1" applyAlignment="1">
      <alignment horizontal="center"/>
    </xf>
    <xf numFmtId="5" fontId="1" fillId="0" borderId="9" xfId="0" applyNumberFormat="1" applyFont="1" applyBorder="1" applyAlignment="1">
      <alignment horizontal="center"/>
    </xf>
    <xf numFmtId="5" fontId="0" fillId="0" borderId="5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5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7" fontId="0" fillId="0" borderId="0" xfId="0" applyNumberFormat="1" applyAlignment="1">
      <alignment horizontal="center"/>
    </xf>
    <xf numFmtId="7" fontId="1" fillId="0" borderId="11" xfId="0" applyNumberFormat="1" applyFont="1" applyBorder="1" applyAlignment="1">
      <alignment horizontal="centerContinuous"/>
    </xf>
    <xf numFmtId="7" fontId="1" fillId="0" borderId="10" xfId="0" applyNumberFormat="1" applyFont="1" applyBorder="1" applyAlignment="1">
      <alignment horizontal="centerContinuous"/>
    </xf>
    <xf numFmtId="7" fontId="1" fillId="0" borderId="12" xfId="0" applyNumberFormat="1" applyFont="1" applyBorder="1" applyAlignment="1">
      <alignment horizontal="centerContinuous"/>
    </xf>
    <xf numFmtId="7" fontId="1" fillId="0" borderId="15" xfId="0" applyNumberFormat="1" applyFont="1" applyBorder="1" applyAlignment="1">
      <alignment horizontal="center"/>
    </xf>
    <xf numFmtId="7" fontId="1" fillId="0" borderId="5" xfId="0" applyNumberFormat="1" applyFont="1" applyBorder="1" applyAlignment="1">
      <alignment horizontal="center"/>
    </xf>
    <xf numFmtId="7" fontId="1" fillId="0" borderId="6" xfId="0" applyNumberFormat="1" applyFont="1" applyBorder="1" applyAlignment="1">
      <alignment horizontal="center"/>
    </xf>
    <xf numFmtId="7" fontId="1" fillId="0" borderId="14" xfId="0" applyNumberFormat="1" applyFont="1" applyBorder="1" applyAlignment="1">
      <alignment horizontal="center"/>
    </xf>
    <xf numFmtId="7" fontId="1" fillId="0" borderId="8" xfId="0" applyNumberFormat="1" applyFont="1" applyBorder="1" applyAlignment="1">
      <alignment horizontal="center"/>
    </xf>
    <xf numFmtId="7" fontId="1" fillId="0" borderId="9" xfId="0" applyNumberFormat="1" applyFont="1" applyBorder="1" applyAlignment="1">
      <alignment horizontal="center"/>
    </xf>
    <xf numFmtId="7" fontId="0" fillId="0" borderId="15" xfId="0" applyNumberFormat="1" applyBorder="1" applyAlignment="1">
      <alignment horizontal="center"/>
    </xf>
    <xf numFmtId="7" fontId="0" fillId="0" borderId="5" xfId="0" applyNumberFormat="1" applyBorder="1" applyAlignment="1">
      <alignment horizontal="center"/>
    </xf>
    <xf numFmtId="7" fontId="0" fillId="0" borderId="6" xfId="0" applyNumberFormat="1" applyBorder="1" applyAlignment="1">
      <alignment horizontal="center"/>
    </xf>
    <xf numFmtId="7" fontId="0" fillId="0" borderId="13" xfId="0" applyNumberFormat="1" applyBorder="1" applyAlignment="1">
      <alignment horizontal="center"/>
    </xf>
    <xf numFmtId="7" fontId="0" fillId="0" borderId="0" xfId="0" applyNumberFormat="1" applyBorder="1" applyAlignment="1">
      <alignment horizontal="center"/>
    </xf>
    <xf numFmtId="7" fontId="0" fillId="0" borderId="7" xfId="0" applyNumberFormat="1" applyBorder="1" applyAlignment="1">
      <alignment horizontal="center"/>
    </xf>
    <xf numFmtId="7" fontId="0" fillId="0" borderId="14" xfId="0" applyNumberFormat="1" applyBorder="1" applyAlignment="1">
      <alignment horizontal="center"/>
    </xf>
    <xf numFmtId="7" fontId="0" fillId="0" borderId="8" xfId="0" applyNumberFormat="1" applyBorder="1" applyAlignment="1">
      <alignment horizontal="center"/>
    </xf>
    <xf numFmtId="7" fontId="0" fillId="0" borderId="9" xfId="0" applyNumberFormat="1" applyBorder="1" applyAlignment="1">
      <alignment horizontal="center"/>
    </xf>
    <xf numFmtId="5" fontId="0" fillId="0" borderId="0" xfId="0" applyNumberFormat="1" applyAlignment="1">
      <alignment horizontal="centerContinuous"/>
    </xf>
    <xf numFmtId="3" fontId="0" fillId="0" borderId="0" xfId="0" applyNumberFormat="1" applyAlignment="1">
      <alignment horizontal="centerContinuous"/>
    </xf>
    <xf numFmtId="37" fontId="7" fillId="0" borderId="0" xfId="0" applyNumberFormat="1" applyFont="1" applyAlignment="1">
      <alignment horizontal="centerContinuous"/>
    </xf>
    <xf numFmtId="5" fontId="7" fillId="0" borderId="0" xfId="0" applyNumberFormat="1" applyFont="1" applyAlignment="1">
      <alignment horizontal="centerContinuous"/>
    </xf>
    <xf numFmtId="3" fontId="7" fillId="0" borderId="0" xfId="0" applyNumberFormat="1" applyFont="1" applyAlignment="1">
      <alignment horizontal="centerContinuous"/>
    </xf>
    <xf numFmtId="7" fontId="7" fillId="0" borderId="0" xfId="0" applyNumberFormat="1" applyFont="1" applyAlignment="1">
      <alignment horizontal="centerContinuous"/>
    </xf>
    <xf numFmtId="7" fontId="1" fillId="0" borderId="0" xfId="0" applyNumberFormat="1" applyFont="1" applyAlignment="1">
      <alignment horizontal="center"/>
    </xf>
    <xf numFmtId="5" fontId="1" fillId="0" borderId="2" xfId="0" applyNumberFormat="1" applyFont="1" applyBorder="1" applyAlignment="1">
      <alignment horizontal="center"/>
    </xf>
    <xf numFmtId="5" fontId="1" fillId="0" borderId="3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5" fontId="0" fillId="0" borderId="15" xfId="0" applyNumberFormat="1" applyBorder="1" applyAlignment="1">
      <alignment horizontal="center"/>
    </xf>
    <xf numFmtId="5" fontId="0" fillId="0" borderId="6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5" fontId="0" fillId="0" borderId="7" xfId="0" applyNumberFormat="1" applyBorder="1" applyAlignment="1">
      <alignment horizontal="center"/>
    </xf>
    <xf numFmtId="5" fontId="0" fillId="0" borderId="14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5" fontId="5" fillId="0" borderId="0" xfId="0" applyNumberFormat="1" applyFont="1" applyAlignment="1">
      <alignment horizontal="centerContinuous"/>
    </xf>
    <xf numFmtId="37" fontId="3" fillId="0" borderId="0" xfId="0" applyNumberFormat="1" applyFont="1" applyAlignment="1">
      <alignment horizontal="centerContinuous"/>
    </xf>
    <xf numFmtId="5" fontId="3" fillId="0" borderId="0" xfId="0" applyNumberFormat="1" applyFont="1" applyAlignment="1">
      <alignment horizontal="centerContinuous"/>
    </xf>
    <xf numFmtId="3" fontId="3" fillId="0" borderId="0" xfId="0" applyNumberFormat="1" applyFont="1" applyAlignment="1">
      <alignment horizontal="centerContinuous"/>
    </xf>
    <xf numFmtId="37" fontId="2" fillId="0" borderId="0" xfId="0" applyNumberFormat="1" applyFont="1" applyAlignment="1">
      <alignment horizontal="centerContinuous"/>
    </xf>
    <xf numFmtId="5" fontId="2" fillId="0" borderId="0" xfId="0" applyNumberFormat="1" applyFont="1" applyAlignment="1">
      <alignment horizontal="centerContinuous"/>
    </xf>
    <xf numFmtId="37" fontId="1" fillId="0" borderId="10" xfId="0" applyNumberFormat="1" applyFont="1" applyBorder="1" applyAlignment="1">
      <alignment horizontal="centerContinuous"/>
    </xf>
    <xf numFmtId="37" fontId="1" fillId="0" borderId="12" xfId="0" applyNumberFormat="1" applyFont="1" applyBorder="1" applyAlignment="1">
      <alignment horizontal="centerContinuous"/>
    </xf>
    <xf numFmtId="37" fontId="1" fillId="0" borderId="4" xfId="0" applyNumberFormat="1" applyFont="1" applyBorder="1" applyAlignment="1">
      <alignment horizontal="center"/>
    </xf>
    <xf numFmtId="37" fontId="0" fillId="0" borderId="5" xfId="0" applyNumberFormat="1" applyBorder="1" applyAlignment="1">
      <alignment horizontal="centerContinuous"/>
    </xf>
    <xf numFmtId="5" fontId="0" fillId="0" borderId="6" xfId="0" applyNumberForma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37" fontId="0" fillId="0" borderId="0" xfId="0" applyNumberFormat="1" applyBorder="1" applyAlignment="1">
      <alignment horizontal="centerContinuous"/>
    </xf>
    <xf numFmtId="5" fontId="0" fillId="0" borderId="7" xfId="0" applyNumberFormat="1" applyBorder="1" applyAlignment="1">
      <alignment horizontal="centerContinuous"/>
    </xf>
    <xf numFmtId="37" fontId="0" fillId="0" borderId="8" xfId="0" applyNumberFormat="1" applyBorder="1" applyAlignment="1">
      <alignment horizontal="centerContinuous"/>
    </xf>
    <xf numFmtId="5" fontId="0" fillId="0" borderId="9" xfId="0" applyNumberForma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37" fontId="1" fillId="0" borderId="0" xfId="0" applyNumberFormat="1" applyFont="1" applyBorder="1" applyAlignment="1">
      <alignment horizontal="centerContinuous"/>
    </xf>
    <xf numFmtId="5" fontId="1" fillId="0" borderId="7" xfId="0" applyNumberFormat="1" applyFont="1" applyBorder="1" applyAlignment="1">
      <alignment horizontal="centerContinuous"/>
    </xf>
    <xf numFmtId="0" fontId="1" fillId="0" borderId="15" xfId="0" applyFont="1" applyBorder="1" applyAlignment="1">
      <alignment horizontal="centerContinuous"/>
    </xf>
    <xf numFmtId="0" fontId="1" fillId="0" borderId="14" xfId="0" applyFont="1" applyBorder="1" applyAlignment="1">
      <alignment horizontal="centerContinuous"/>
    </xf>
    <xf numFmtId="5" fontId="1" fillId="0" borderId="15" xfId="0" applyNumberFormat="1" applyFont="1" applyBorder="1" applyAlignment="1">
      <alignment horizontal="centerContinuous"/>
    </xf>
    <xf numFmtId="3" fontId="1" fillId="0" borderId="6" xfId="0" applyNumberFormat="1" applyFont="1" applyBorder="1" applyAlignment="1">
      <alignment horizontal="centerContinuous"/>
    </xf>
    <xf numFmtId="5" fontId="1" fillId="0" borderId="14" xfId="0" applyNumberFormat="1" applyFont="1" applyBorder="1" applyAlignment="1">
      <alignment horizontal="centerContinuous"/>
    </xf>
    <xf numFmtId="3" fontId="1" fillId="0" borderId="9" xfId="0" applyNumberFormat="1" applyFont="1" applyBorder="1" applyAlignment="1">
      <alignment horizontal="centerContinuous"/>
    </xf>
    <xf numFmtId="7" fontId="1" fillId="0" borderId="1" xfId="0" applyNumberFormat="1" applyFont="1" applyBorder="1" applyAlignment="1">
      <alignment horizontal="center"/>
    </xf>
    <xf numFmtId="7" fontId="1" fillId="0" borderId="3" xfId="0" applyNumberFormat="1" applyFont="1" applyBorder="1" applyAlignment="1">
      <alignment horizontal="center"/>
    </xf>
    <xf numFmtId="3" fontId="0" fillId="0" borderId="8" xfId="0" applyNumberFormat="1" applyBorder="1" applyAlignment="1">
      <alignment horizontal="centerContinuous"/>
    </xf>
    <xf numFmtId="15" fontId="0" fillId="0" borderId="8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6" fillId="0" borderId="0" xfId="0" applyNumberFormat="1" applyFont="1" applyAlignment="1">
      <alignment horizontal="centerContinuous"/>
    </xf>
    <xf numFmtId="7" fontId="6" fillId="0" borderId="0" xfId="0" applyNumberFormat="1" applyFont="1" applyAlignment="1">
      <alignment horizontal="centerContinuous"/>
    </xf>
    <xf numFmtId="7" fontId="1" fillId="0" borderId="3" xfId="0" quotePrefix="1" applyNumberFormat="1" applyFont="1" applyBorder="1" applyAlignment="1">
      <alignment horizontal="center"/>
    </xf>
    <xf numFmtId="7" fontId="1" fillId="0" borderId="8" xfId="0" quotePrefix="1" applyNumberFormat="1" applyFont="1" applyBorder="1" applyAlignment="1">
      <alignment horizontal="center"/>
    </xf>
    <xf numFmtId="0" fontId="8" fillId="0" borderId="11" xfId="0" applyFont="1" applyBorder="1" applyAlignment="1">
      <alignment horizontal="centerContinuous"/>
    </xf>
    <xf numFmtId="0" fontId="8" fillId="0" borderId="10" xfId="0" applyFont="1" applyBorder="1" applyAlignment="1">
      <alignment horizontal="centerContinuous"/>
    </xf>
    <xf numFmtId="0" fontId="8" fillId="0" borderId="12" xfId="0" applyFont="1" applyBorder="1" applyAlignment="1">
      <alignment horizontal="centerContinuous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topLeftCell="A13" zoomScale="85" workbookViewId="0">
      <selection activeCell="D42" sqref="D42"/>
    </sheetView>
  </sheetViews>
  <sheetFormatPr defaultColWidth="9.109375" defaultRowHeight="13.2" x14ac:dyDescent="0.25"/>
  <cols>
    <col min="1" max="1" width="9.109375" style="2"/>
    <col min="2" max="10" width="11.6640625" style="2" customWidth="1"/>
    <col min="11" max="16384" width="9.109375" style="2"/>
  </cols>
  <sheetData>
    <row r="3" spans="1:10" ht="13.8" thickBot="1" x14ac:dyDescent="0.3"/>
    <row r="4" spans="1:10" ht="25.2" thickBot="1" x14ac:dyDescent="0.45">
      <c r="B4" s="37" t="s">
        <v>0</v>
      </c>
      <c r="C4" s="38"/>
      <c r="D4" s="38"/>
      <c r="E4" s="38"/>
      <c r="F4" s="38"/>
      <c r="G4" s="38"/>
      <c r="H4" s="38"/>
      <c r="I4" s="38"/>
      <c r="J4" s="39"/>
    </row>
    <row r="5" spans="1:10" ht="13.8" thickBot="1" x14ac:dyDescent="0.3">
      <c r="B5" s="29" t="s">
        <v>1</v>
      </c>
      <c r="C5" s="30"/>
      <c r="D5" s="31"/>
      <c r="E5" s="29" t="s">
        <v>2</v>
      </c>
      <c r="F5" s="30"/>
      <c r="G5" s="31"/>
      <c r="H5" s="29" t="s">
        <v>3</v>
      </c>
      <c r="I5" s="30"/>
      <c r="J5" s="31"/>
    </row>
    <row r="6" spans="1:10" ht="13.8" thickBot="1" x14ac:dyDescent="0.3">
      <c r="A6" s="41" t="s">
        <v>4</v>
      </c>
      <c r="B6" s="40">
        <v>1995</v>
      </c>
      <c r="C6" s="32">
        <v>1996</v>
      </c>
      <c r="D6" s="33">
        <v>1997</v>
      </c>
      <c r="E6" s="40">
        <v>1995</v>
      </c>
      <c r="F6" s="32">
        <v>1996</v>
      </c>
      <c r="G6" s="33">
        <v>1997</v>
      </c>
      <c r="H6" s="40">
        <v>1995</v>
      </c>
      <c r="I6" s="32">
        <v>1996</v>
      </c>
      <c r="J6" s="33">
        <v>1997</v>
      </c>
    </row>
    <row r="7" spans="1:10" x14ac:dyDescent="0.25">
      <c r="A7" s="7" t="s">
        <v>5</v>
      </c>
      <c r="B7" s="42">
        <v>1334388</v>
      </c>
      <c r="C7" s="43">
        <v>1301020</v>
      </c>
      <c r="D7" s="44">
        <v>1307829</v>
      </c>
      <c r="E7" s="42">
        <v>333308</v>
      </c>
      <c r="F7" s="43">
        <v>364215</v>
      </c>
      <c r="G7" s="44">
        <v>331394</v>
      </c>
      <c r="H7" s="42">
        <f>+B7-E7</f>
        <v>1001080</v>
      </c>
      <c r="I7" s="43">
        <f>+C7-F7</f>
        <v>936805</v>
      </c>
      <c r="J7" s="44">
        <f>+D7-G7</f>
        <v>976435</v>
      </c>
    </row>
    <row r="8" spans="1:10" x14ac:dyDescent="0.25">
      <c r="A8" s="7" t="s">
        <v>6</v>
      </c>
      <c r="B8" s="42">
        <v>1170272</v>
      </c>
      <c r="C8" s="43">
        <v>1319516</v>
      </c>
      <c r="D8" s="44">
        <v>1185047</v>
      </c>
      <c r="E8" s="42">
        <v>309658</v>
      </c>
      <c r="F8" s="43">
        <v>337632</v>
      </c>
      <c r="G8" s="44">
        <v>297855</v>
      </c>
      <c r="H8" s="42">
        <f t="shared" ref="H8:J18" si="0">+B8-E8</f>
        <v>860614</v>
      </c>
      <c r="I8" s="43">
        <f t="shared" si="0"/>
        <v>981884</v>
      </c>
      <c r="J8" s="44">
        <f t="shared" si="0"/>
        <v>887192</v>
      </c>
    </row>
    <row r="9" spans="1:10" x14ac:dyDescent="0.25">
      <c r="A9" s="7" t="s">
        <v>7</v>
      </c>
      <c r="B9" s="42">
        <v>1134624</v>
      </c>
      <c r="C9" s="43">
        <v>1156183</v>
      </c>
      <c r="D9" s="44">
        <v>1032982</v>
      </c>
      <c r="E9" s="42">
        <v>352152</v>
      </c>
      <c r="F9" s="43">
        <v>352797</v>
      </c>
      <c r="G9" s="44">
        <v>342667</v>
      </c>
      <c r="H9" s="42">
        <f t="shared" si="0"/>
        <v>782472</v>
      </c>
      <c r="I9" s="43">
        <f t="shared" si="0"/>
        <v>803386</v>
      </c>
      <c r="J9" s="44">
        <f t="shared" si="0"/>
        <v>690315</v>
      </c>
    </row>
    <row r="10" spans="1:10" x14ac:dyDescent="0.25">
      <c r="A10" s="7" t="s">
        <v>8</v>
      </c>
      <c r="B10" s="42">
        <v>1009324</v>
      </c>
      <c r="C10" s="43">
        <v>965769</v>
      </c>
      <c r="D10" s="44">
        <v>848218</v>
      </c>
      <c r="E10" s="42">
        <v>326977</v>
      </c>
      <c r="F10" s="43">
        <v>345155</v>
      </c>
      <c r="G10" s="44">
        <v>335991</v>
      </c>
      <c r="H10" s="42">
        <f t="shared" si="0"/>
        <v>682347</v>
      </c>
      <c r="I10" s="43">
        <f t="shared" si="0"/>
        <v>620614</v>
      </c>
      <c r="J10" s="44">
        <f t="shared" si="0"/>
        <v>512227</v>
      </c>
    </row>
    <row r="11" spans="1:10" x14ac:dyDescent="0.25">
      <c r="A11" s="7" t="s">
        <v>9</v>
      </c>
      <c r="B11" s="42">
        <v>1014827</v>
      </c>
      <c r="C11" s="43">
        <v>796038</v>
      </c>
      <c r="D11" s="44">
        <v>775698</v>
      </c>
      <c r="E11" s="42">
        <v>366993</v>
      </c>
      <c r="F11" s="43">
        <v>358329</v>
      </c>
      <c r="G11" s="44">
        <v>353026</v>
      </c>
      <c r="H11" s="42">
        <f t="shared" si="0"/>
        <v>647834</v>
      </c>
      <c r="I11" s="43">
        <f t="shared" si="0"/>
        <v>437709</v>
      </c>
      <c r="J11" s="44">
        <f t="shared" si="0"/>
        <v>422672</v>
      </c>
    </row>
    <row r="12" spans="1:10" x14ac:dyDescent="0.25">
      <c r="A12" s="7" t="s">
        <v>10</v>
      </c>
      <c r="B12" s="42">
        <v>780724</v>
      </c>
      <c r="C12" s="43">
        <v>782606</v>
      </c>
      <c r="D12" s="44">
        <v>780829</v>
      </c>
      <c r="E12" s="42">
        <v>340971</v>
      </c>
      <c r="F12" s="43">
        <v>343584</v>
      </c>
      <c r="G12" s="44">
        <v>329960</v>
      </c>
      <c r="H12" s="42">
        <f t="shared" si="0"/>
        <v>439753</v>
      </c>
      <c r="I12" s="43">
        <f t="shared" si="0"/>
        <v>439022</v>
      </c>
      <c r="J12" s="44">
        <f t="shared" si="0"/>
        <v>450869</v>
      </c>
    </row>
    <row r="13" spans="1:10" x14ac:dyDescent="0.25">
      <c r="A13" s="7" t="s">
        <v>11</v>
      </c>
      <c r="B13" s="42">
        <v>779424</v>
      </c>
      <c r="C13" s="43">
        <v>777128</v>
      </c>
      <c r="D13" s="44">
        <v>743132</v>
      </c>
      <c r="E13" s="42">
        <v>386081</v>
      </c>
      <c r="F13" s="43">
        <v>365141</v>
      </c>
      <c r="G13" s="44">
        <v>326067</v>
      </c>
      <c r="H13" s="42">
        <f t="shared" si="0"/>
        <v>393343</v>
      </c>
      <c r="I13" s="43">
        <f t="shared" si="0"/>
        <v>411987</v>
      </c>
      <c r="J13" s="44">
        <f t="shared" si="0"/>
        <v>417065</v>
      </c>
    </row>
    <row r="14" spans="1:10" x14ac:dyDescent="0.25">
      <c r="A14" s="7" t="s">
        <v>12</v>
      </c>
      <c r="B14" s="42">
        <v>672121</v>
      </c>
      <c r="C14" s="43">
        <v>709201</v>
      </c>
      <c r="D14" s="44">
        <v>726459</v>
      </c>
      <c r="E14" s="42">
        <v>381136</v>
      </c>
      <c r="F14" s="43">
        <v>352842</v>
      </c>
      <c r="G14" s="44">
        <v>334837</v>
      </c>
      <c r="H14" s="42">
        <f t="shared" si="0"/>
        <v>290985</v>
      </c>
      <c r="I14" s="43">
        <f t="shared" si="0"/>
        <v>356359</v>
      </c>
      <c r="J14" s="44">
        <f t="shared" si="0"/>
        <v>391622</v>
      </c>
    </row>
    <row r="15" spans="1:10" x14ac:dyDescent="0.25">
      <c r="A15" s="7" t="s">
        <v>13</v>
      </c>
      <c r="B15" s="42">
        <v>737196</v>
      </c>
      <c r="C15" s="43">
        <v>778813</v>
      </c>
      <c r="D15" s="44">
        <v>736943</v>
      </c>
      <c r="E15" s="42">
        <v>357143</v>
      </c>
      <c r="F15" s="43">
        <v>337908</v>
      </c>
      <c r="G15" s="44">
        <v>311103</v>
      </c>
      <c r="H15" s="42">
        <f t="shared" si="0"/>
        <v>380053</v>
      </c>
      <c r="I15" s="43">
        <f t="shared" si="0"/>
        <v>440905</v>
      </c>
      <c r="J15" s="44">
        <f t="shared" si="0"/>
        <v>425840</v>
      </c>
    </row>
    <row r="16" spans="1:10" x14ac:dyDescent="0.25">
      <c r="A16" s="7" t="s">
        <v>14</v>
      </c>
      <c r="B16" s="42">
        <v>842793</v>
      </c>
      <c r="C16" s="43">
        <v>914829</v>
      </c>
      <c r="D16" s="44">
        <v>784503</v>
      </c>
      <c r="E16" s="42">
        <v>360580</v>
      </c>
      <c r="F16" s="43">
        <v>350504</v>
      </c>
      <c r="G16" s="44">
        <v>314499</v>
      </c>
      <c r="H16" s="42">
        <f t="shared" si="0"/>
        <v>482213</v>
      </c>
      <c r="I16" s="43">
        <f t="shared" si="0"/>
        <v>564325</v>
      </c>
      <c r="J16" s="44">
        <f t="shared" si="0"/>
        <v>470004</v>
      </c>
    </row>
    <row r="17" spans="1:10" x14ac:dyDescent="0.25">
      <c r="A17" s="7" t="s">
        <v>15</v>
      </c>
      <c r="B17" s="42">
        <v>993222</v>
      </c>
      <c r="C17" s="43">
        <v>1161945</v>
      </c>
      <c r="D17" s="44">
        <v>1151552</v>
      </c>
      <c r="E17" s="42">
        <v>349909</v>
      </c>
      <c r="F17" s="43">
        <v>332482</v>
      </c>
      <c r="G17" s="44">
        <v>321868</v>
      </c>
      <c r="H17" s="42">
        <f t="shared" si="0"/>
        <v>643313</v>
      </c>
      <c r="I17" s="43">
        <f t="shared" si="0"/>
        <v>829463</v>
      </c>
      <c r="J17" s="44">
        <f t="shared" si="0"/>
        <v>829684</v>
      </c>
    </row>
    <row r="18" spans="1:10" ht="13.8" thickBot="1" x14ac:dyDescent="0.3">
      <c r="A18" s="8" t="s">
        <v>16</v>
      </c>
      <c r="B18" s="45">
        <v>1307251</v>
      </c>
      <c r="C18" s="46">
        <v>1470010</v>
      </c>
      <c r="D18" s="47">
        <v>1557230</v>
      </c>
      <c r="E18" s="45">
        <v>351349</v>
      </c>
      <c r="F18" s="46">
        <v>342602</v>
      </c>
      <c r="G18" s="47">
        <v>332822</v>
      </c>
      <c r="H18" s="45">
        <f t="shared" si="0"/>
        <v>955902</v>
      </c>
      <c r="I18" s="46">
        <f t="shared" si="0"/>
        <v>1127408</v>
      </c>
      <c r="J18" s="47">
        <f t="shared" si="0"/>
        <v>1224408</v>
      </c>
    </row>
    <row r="19" spans="1:10" ht="13.8" thickBot="1" x14ac:dyDescent="0.3">
      <c r="A19" s="40" t="s">
        <v>17</v>
      </c>
      <c r="B19" s="49">
        <f>SUM(B7:B18)</f>
        <v>11776166</v>
      </c>
      <c r="C19" s="17">
        <f t="shared" ref="C19:J19" si="1">SUM(C7:C18)</f>
        <v>12133058</v>
      </c>
      <c r="D19" s="48">
        <f t="shared" si="1"/>
        <v>11630422</v>
      </c>
      <c r="E19" s="49">
        <f t="shared" si="1"/>
        <v>4216257</v>
      </c>
      <c r="F19" s="17">
        <f t="shared" si="1"/>
        <v>4183191</v>
      </c>
      <c r="G19" s="48">
        <f t="shared" si="1"/>
        <v>3932089</v>
      </c>
      <c r="H19" s="49">
        <f t="shared" si="1"/>
        <v>7559909</v>
      </c>
      <c r="I19" s="17">
        <f t="shared" si="1"/>
        <v>7949867</v>
      </c>
      <c r="J19" s="48">
        <f t="shared" si="1"/>
        <v>7698333</v>
      </c>
    </row>
    <row r="21" spans="1:10" ht="13.8" thickBot="1" x14ac:dyDescent="0.3"/>
    <row r="22" spans="1:10" s="3" customFormat="1" ht="25.2" thickBot="1" x14ac:dyDescent="0.45">
      <c r="A22" s="169" t="s">
        <v>18</v>
      </c>
      <c r="B22" s="170"/>
      <c r="C22" s="170"/>
      <c r="D22" s="170"/>
      <c r="E22" s="170"/>
      <c r="F22" s="170"/>
      <c r="G22" s="170"/>
      <c r="H22" s="170"/>
      <c r="I22" s="170"/>
      <c r="J22" s="171"/>
    </row>
    <row r="23" spans="1:10" s="3" customFormat="1" ht="13.8" thickBot="1" x14ac:dyDescent="0.3">
      <c r="A23" s="9"/>
      <c r="B23" s="34" t="s">
        <v>1</v>
      </c>
      <c r="C23" s="35"/>
      <c r="D23" s="36"/>
      <c r="E23" s="34" t="s">
        <v>2</v>
      </c>
      <c r="F23" s="35"/>
      <c r="G23" s="36"/>
      <c r="H23" s="34" t="s">
        <v>3</v>
      </c>
      <c r="I23" s="35"/>
      <c r="J23" s="36"/>
    </row>
    <row r="24" spans="1:10" s="3" customFormat="1" ht="13.8" thickBot="1" x14ac:dyDescent="0.3">
      <c r="A24" s="9" t="s">
        <v>4</v>
      </c>
      <c r="B24" s="172">
        <v>1995</v>
      </c>
      <c r="C24" s="9">
        <v>1996</v>
      </c>
      <c r="D24" s="173">
        <v>1997</v>
      </c>
      <c r="E24" s="172">
        <v>1995</v>
      </c>
      <c r="F24" s="9">
        <v>1996</v>
      </c>
      <c r="G24" s="173">
        <v>1997</v>
      </c>
      <c r="H24" s="172">
        <v>1995</v>
      </c>
      <c r="I24" s="9">
        <v>1996</v>
      </c>
      <c r="J24" s="173">
        <v>1997</v>
      </c>
    </row>
    <row r="25" spans="1:10" x14ac:dyDescent="0.25">
      <c r="A25" s="5" t="s">
        <v>5</v>
      </c>
      <c r="B25" s="42">
        <f t="shared" ref="B25:G25" si="2">+B7/31</f>
        <v>43044.774193548386</v>
      </c>
      <c r="C25" s="19">
        <f t="shared" si="2"/>
        <v>41968.387096774197</v>
      </c>
      <c r="D25" s="42">
        <f t="shared" si="2"/>
        <v>42188.032258064515</v>
      </c>
      <c r="E25" s="42">
        <f t="shared" si="2"/>
        <v>10751.870967741936</v>
      </c>
      <c r="F25" s="18">
        <f t="shared" si="2"/>
        <v>11748.870967741936</v>
      </c>
      <c r="G25" s="42">
        <f t="shared" si="2"/>
        <v>10690.129032258064</v>
      </c>
      <c r="H25" s="42">
        <f>+B25-E25</f>
        <v>32292.903225806451</v>
      </c>
      <c r="I25" s="19">
        <f>+C25-F25</f>
        <v>30219.516129032261</v>
      </c>
      <c r="J25" s="44">
        <f>+D25-G25</f>
        <v>31497.903225806451</v>
      </c>
    </row>
    <row r="26" spans="1:10" x14ac:dyDescent="0.25">
      <c r="A26" s="5" t="s">
        <v>6</v>
      </c>
      <c r="B26" s="42">
        <f t="shared" ref="B26:G26" si="3">+B8/28</f>
        <v>41795.428571428572</v>
      </c>
      <c r="C26" s="19">
        <f t="shared" si="3"/>
        <v>47125.571428571428</v>
      </c>
      <c r="D26" s="42">
        <f t="shared" si="3"/>
        <v>42323.107142857145</v>
      </c>
      <c r="E26" s="42">
        <f t="shared" si="3"/>
        <v>11059.214285714286</v>
      </c>
      <c r="F26" s="19">
        <f t="shared" si="3"/>
        <v>12058.285714285714</v>
      </c>
      <c r="G26" s="42">
        <f t="shared" si="3"/>
        <v>10637.678571428571</v>
      </c>
      <c r="H26" s="42">
        <f t="shared" ref="H26:J36" si="4">+B26-E26</f>
        <v>30736.214285714286</v>
      </c>
      <c r="I26" s="19">
        <f t="shared" si="4"/>
        <v>35067.28571428571</v>
      </c>
      <c r="J26" s="44">
        <f t="shared" si="4"/>
        <v>31685.428571428572</v>
      </c>
    </row>
    <row r="27" spans="1:10" x14ac:dyDescent="0.25">
      <c r="A27" s="5" t="s">
        <v>7</v>
      </c>
      <c r="B27" s="42">
        <f t="shared" ref="B27:G27" si="5">+B9/31</f>
        <v>36600.774193548386</v>
      </c>
      <c r="C27" s="19">
        <f t="shared" si="5"/>
        <v>37296.225806451614</v>
      </c>
      <c r="D27" s="42">
        <f t="shared" si="5"/>
        <v>33322</v>
      </c>
      <c r="E27" s="42">
        <f t="shared" si="5"/>
        <v>11359.741935483871</v>
      </c>
      <c r="F27" s="19">
        <f t="shared" si="5"/>
        <v>11380.548387096775</v>
      </c>
      <c r="G27" s="42">
        <f t="shared" si="5"/>
        <v>11053.774193548386</v>
      </c>
      <c r="H27" s="42">
        <f t="shared" si="4"/>
        <v>25241.032258064515</v>
      </c>
      <c r="I27" s="19">
        <f t="shared" si="4"/>
        <v>25915.677419354841</v>
      </c>
      <c r="J27" s="44">
        <f t="shared" si="4"/>
        <v>22268.225806451614</v>
      </c>
    </row>
    <row r="28" spans="1:10" x14ac:dyDescent="0.25">
      <c r="A28" s="5" t="s">
        <v>8</v>
      </c>
      <c r="B28" s="42">
        <f t="shared" ref="B28:G28" si="6">+B10/30</f>
        <v>33644.133333333331</v>
      </c>
      <c r="C28" s="19">
        <f t="shared" si="6"/>
        <v>32192.3</v>
      </c>
      <c r="D28" s="42">
        <f t="shared" si="6"/>
        <v>28273.933333333334</v>
      </c>
      <c r="E28" s="42">
        <f t="shared" si="6"/>
        <v>10899.233333333334</v>
      </c>
      <c r="F28" s="19">
        <f t="shared" si="6"/>
        <v>11505.166666666666</v>
      </c>
      <c r="G28" s="42">
        <f t="shared" si="6"/>
        <v>11199.7</v>
      </c>
      <c r="H28" s="42">
        <f t="shared" si="4"/>
        <v>22744.899999999998</v>
      </c>
      <c r="I28" s="19">
        <f t="shared" si="4"/>
        <v>20687.133333333331</v>
      </c>
      <c r="J28" s="44">
        <f t="shared" si="4"/>
        <v>17074.233333333334</v>
      </c>
    </row>
    <row r="29" spans="1:10" x14ac:dyDescent="0.25">
      <c r="A29" s="5" t="s">
        <v>9</v>
      </c>
      <c r="B29" s="42">
        <f t="shared" ref="B29:G29" si="7">+B11/31</f>
        <v>32736.354838709678</v>
      </c>
      <c r="C29" s="19">
        <f t="shared" si="7"/>
        <v>25678.645161290322</v>
      </c>
      <c r="D29" s="42">
        <f t="shared" si="7"/>
        <v>25022.516129032258</v>
      </c>
      <c r="E29" s="42">
        <f t="shared" si="7"/>
        <v>11838.483870967742</v>
      </c>
      <c r="F29" s="19">
        <f t="shared" si="7"/>
        <v>11559</v>
      </c>
      <c r="G29" s="42">
        <f t="shared" si="7"/>
        <v>11387.935483870968</v>
      </c>
      <c r="H29" s="42">
        <f t="shared" si="4"/>
        <v>20897.870967741936</v>
      </c>
      <c r="I29" s="19">
        <f t="shared" si="4"/>
        <v>14119.645161290322</v>
      </c>
      <c r="J29" s="44">
        <f t="shared" si="4"/>
        <v>13634.58064516129</v>
      </c>
    </row>
    <row r="30" spans="1:10" x14ac:dyDescent="0.25">
      <c r="A30" s="5" t="s">
        <v>10</v>
      </c>
      <c r="B30" s="42">
        <f t="shared" ref="B30:G30" si="8">+B12/30</f>
        <v>26024.133333333335</v>
      </c>
      <c r="C30" s="19">
        <f t="shared" si="8"/>
        <v>26086.866666666665</v>
      </c>
      <c r="D30" s="42">
        <f t="shared" si="8"/>
        <v>26027.633333333335</v>
      </c>
      <c r="E30" s="42">
        <f t="shared" si="8"/>
        <v>11365.7</v>
      </c>
      <c r="F30" s="19">
        <f t="shared" si="8"/>
        <v>11452.8</v>
      </c>
      <c r="G30" s="42">
        <f t="shared" si="8"/>
        <v>10998.666666666666</v>
      </c>
      <c r="H30" s="42">
        <f t="shared" si="4"/>
        <v>14658.433333333334</v>
      </c>
      <c r="I30" s="19">
        <f t="shared" si="4"/>
        <v>14634.066666666666</v>
      </c>
      <c r="J30" s="44">
        <f t="shared" si="4"/>
        <v>15028.966666666669</v>
      </c>
    </row>
    <row r="31" spans="1:10" x14ac:dyDescent="0.25">
      <c r="A31" s="5" t="s">
        <v>11</v>
      </c>
      <c r="B31" s="42">
        <f>+B13/31</f>
        <v>25142.709677419356</v>
      </c>
      <c r="C31" s="19">
        <f t="shared" ref="C31:G32" si="9">+C13/31</f>
        <v>25068.645161290322</v>
      </c>
      <c r="D31" s="42">
        <f t="shared" si="9"/>
        <v>23972</v>
      </c>
      <c r="E31" s="42">
        <f t="shared" si="9"/>
        <v>12454.225806451614</v>
      </c>
      <c r="F31" s="19">
        <f t="shared" si="9"/>
        <v>11778.741935483871</v>
      </c>
      <c r="G31" s="42">
        <f t="shared" si="9"/>
        <v>10518.290322580646</v>
      </c>
      <c r="H31" s="42">
        <f t="shared" si="4"/>
        <v>12688.483870967742</v>
      </c>
      <c r="I31" s="19">
        <f t="shared" si="4"/>
        <v>13289.903225806451</v>
      </c>
      <c r="J31" s="44">
        <f t="shared" si="4"/>
        <v>13453.709677419354</v>
      </c>
    </row>
    <row r="32" spans="1:10" x14ac:dyDescent="0.25">
      <c r="A32" s="5" t="s">
        <v>12</v>
      </c>
      <c r="B32" s="42">
        <f>+B14/31</f>
        <v>21681.322580645163</v>
      </c>
      <c r="C32" s="19">
        <f t="shared" si="9"/>
        <v>22877.451612903227</v>
      </c>
      <c r="D32" s="42">
        <f t="shared" si="9"/>
        <v>23434.16129032258</v>
      </c>
      <c r="E32" s="42">
        <f t="shared" si="9"/>
        <v>12294.709677419354</v>
      </c>
      <c r="F32" s="19">
        <f t="shared" si="9"/>
        <v>11382</v>
      </c>
      <c r="G32" s="42">
        <f t="shared" si="9"/>
        <v>10801.193548387097</v>
      </c>
      <c r="H32" s="42">
        <f t="shared" si="4"/>
        <v>9386.6129032258086</v>
      </c>
      <c r="I32" s="19">
        <f t="shared" si="4"/>
        <v>11495.451612903227</v>
      </c>
      <c r="J32" s="44">
        <f t="shared" si="4"/>
        <v>12632.967741935483</v>
      </c>
    </row>
    <row r="33" spans="1:10" x14ac:dyDescent="0.25">
      <c r="A33" s="5" t="s">
        <v>13</v>
      </c>
      <c r="B33" s="42">
        <f t="shared" ref="B33:G33" si="10">+B15/30</f>
        <v>24573.200000000001</v>
      </c>
      <c r="C33" s="19">
        <f t="shared" si="10"/>
        <v>25960.433333333334</v>
      </c>
      <c r="D33" s="42">
        <f t="shared" si="10"/>
        <v>24564.766666666666</v>
      </c>
      <c r="E33" s="42">
        <f t="shared" si="10"/>
        <v>11904.766666666666</v>
      </c>
      <c r="F33" s="19">
        <f t="shared" si="10"/>
        <v>11263.6</v>
      </c>
      <c r="G33" s="42">
        <f t="shared" si="10"/>
        <v>10370.1</v>
      </c>
      <c r="H33" s="42">
        <f t="shared" si="4"/>
        <v>12668.433333333334</v>
      </c>
      <c r="I33" s="19">
        <f t="shared" si="4"/>
        <v>14696.833333333334</v>
      </c>
      <c r="J33" s="44">
        <f t="shared" si="4"/>
        <v>14194.666666666666</v>
      </c>
    </row>
    <row r="34" spans="1:10" x14ac:dyDescent="0.25">
      <c r="A34" s="5" t="s">
        <v>14</v>
      </c>
      <c r="B34" s="42">
        <f t="shared" ref="B34:G34" si="11">+B16/31</f>
        <v>27186.870967741936</v>
      </c>
      <c r="C34" s="19">
        <f t="shared" si="11"/>
        <v>29510.612903225807</v>
      </c>
      <c r="D34" s="42">
        <f t="shared" si="11"/>
        <v>25306.548387096773</v>
      </c>
      <c r="E34" s="42">
        <f t="shared" si="11"/>
        <v>11631.612903225807</v>
      </c>
      <c r="F34" s="19">
        <f t="shared" si="11"/>
        <v>11306.58064516129</v>
      </c>
      <c r="G34" s="42">
        <f t="shared" si="11"/>
        <v>10145.129032258064</v>
      </c>
      <c r="H34" s="42">
        <f t="shared" si="4"/>
        <v>15555.258064516129</v>
      </c>
      <c r="I34" s="19">
        <f t="shared" si="4"/>
        <v>18204.032258064515</v>
      </c>
      <c r="J34" s="44">
        <f t="shared" si="4"/>
        <v>15161.419354838708</v>
      </c>
    </row>
    <row r="35" spans="1:10" x14ac:dyDescent="0.25">
      <c r="A35" s="5" t="s">
        <v>15</v>
      </c>
      <c r="B35" s="42">
        <f t="shared" ref="B35:G35" si="12">+B17/30</f>
        <v>33107.4</v>
      </c>
      <c r="C35" s="19">
        <f t="shared" si="12"/>
        <v>38731.5</v>
      </c>
      <c r="D35" s="42">
        <f t="shared" si="12"/>
        <v>38385.066666666666</v>
      </c>
      <c r="E35" s="42">
        <f t="shared" si="12"/>
        <v>11663.633333333333</v>
      </c>
      <c r="F35" s="19">
        <f t="shared" si="12"/>
        <v>11082.733333333334</v>
      </c>
      <c r="G35" s="42">
        <f t="shared" si="12"/>
        <v>10728.933333333332</v>
      </c>
      <c r="H35" s="42">
        <f t="shared" si="4"/>
        <v>21443.76666666667</v>
      </c>
      <c r="I35" s="19">
        <f t="shared" si="4"/>
        <v>27648.766666666666</v>
      </c>
      <c r="J35" s="44">
        <f t="shared" si="4"/>
        <v>27656.133333333331</v>
      </c>
    </row>
    <row r="36" spans="1:10" ht="13.8" thickBot="1" x14ac:dyDescent="0.3">
      <c r="A36" s="6" t="s">
        <v>16</v>
      </c>
      <c r="B36" s="45">
        <f t="shared" ref="B36:G36" si="13">+B18/31</f>
        <v>42169.387096774197</v>
      </c>
      <c r="C36" s="20">
        <f t="shared" si="13"/>
        <v>47419.677419354841</v>
      </c>
      <c r="D36" s="45">
        <f t="shared" si="13"/>
        <v>50233.225806451614</v>
      </c>
      <c r="E36" s="45">
        <f t="shared" si="13"/>
        <v>11333.838709677419</v>
      </c>
      <c r="F36" s="20">
        <f t="shared" si="13"/>
        <v>11051.677419354839</v>
      </c>
      <c r="G36" s="45">
        <f t="shared" si="13"/>
        <v>10736.193548387097</v>
      </c>
      <c r="H36" s="45">
        <f t="shared" si="4"/>
        <v>30835.54838709678</v>
      </c>
      <c r="I36" s="20">
        <f t="shared" si="4"/>
        <v>36368</v>
      </c>
      <c r="J36" s="47">
        <f t="shared" si="4"/>
        <v>39497.032258064515</v>
      </c>
    </row>
    <row r="37" spans="1:10" ht="13.8" thickBot="1" x14ac:dyDescent="0.3">
      <c r="A37" s="172" t="s">
        <v>17</v>
      </c>
      <c r="B37" s="49">
        <f>AVERAGE(B25:B36)</f>
        <v>32308.874065540193</v>
      </c>
      <c r="C37" s="49">
        <f t="shared" ref="C37:J37" si="14">AVERAGE(C25:C36)</f>
        <v>33326.359715821818</v>
      </c>
      <c r="D37" s="49">
        <f t="shared" si="14"/>
        <v>31921.082584485408</v>
      </c>
      <c r="E37" s="49">
        <f t="shared" si="14"/>
        <v>11546.419290834614</v>
      </c>
      <c r="F37" s="49">
        <f t="shared" si="14"/>
        <v>11464.167089093702</v>
      </c>
      <c r="G37" s="49">
        <f t="shared" si="14"/>
        <v>10772.310311059908</v>
      </c>
      <c r="H37" s="49">
        <f t="shared" si="14"/>
        <v>20762.454774705588</v>
      </c>
      <c r="I37" s="49">
        <f t="shared" si="14"/>
        <v>21862.192626728109</v>
      </c>
      <c r="J37" s="49">
        <f t="shared" si="14"/>
        <v>21148.772273425497</v>
      </c>
    </row>
  </sheetData>
  <printOptions horizontalCentered="1" verticalCentered="1"/>
  <pageMargins left="0.5" right="0.5" top="0.5" bottom="0.5" header="0.5" footer="0.5"/>
  <pageSetup scale="11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3" sqref="K3"/>
    </sheetView>
  </sheetViews>
  <sheetFormatPr defaultColWidth="9.109375" defaultRowHeight="13.2" x14ac:dyDescent="0.25"/>
  <cols>
    <col min="1" max="1" width="11.5546875" style="2" customWidth="1"/>
    <col min="2" max="6" width="9.109375" style="10"/>
    <col min="7" max="7" width="10.88671875" style="10" customWidth="1"/>
    <col min="8" max="8" width="12" style="2" customWidth="1"/>
    <col min="9" max="9" width="10.88671875" style="10" customWidth="1"/>
    <col min="10" max="11" width="9.109375" style="10"/>
    <col min="12" max="16384" width="9.109375" style="2"/>
  </cols>
  <sheetData>
    <row r="1" spans="1:11" ht="24.6" x14ac:dyDescent="0.4">
      <c r="A1" s="26" t="s">
        <v>19</v>
      </c>
      <c r="B1" s="27"/>
      <c r="C1" s="27"/>
      <c r="D1" s="27"/>
      <c r="E1" s="27"/>
      <c r="F1" s="27"/>
      <c r="G1" s="27"/>
      <c r="H1" s="28"/>
      <c r="I1" s="27"/>
    </row>
    <row r="2" spans="1:11" ht="24.6" x14ac:dyDescent="0.4">
      <c r="A2" s="26" t="s">
        <v>20</v>
      </c>
      <c r="B2" s="27"/>
      <c r="C2" s="27"/>
      <c r="D2" s="27"/>
      <c r="E2" s="27"/>
      <c r="F2" s="27"/>
      <c r="G2" s="27"/>
      <c r="H2" s="28"/>
      <c r="I2" s="27"/>
    </row>
    <row r="3" spans="1:11" ht="24.6" x14ac:dyDescent="0.4">
      <c r="A3" s="26" t="s">
        <v>21</v>
      </c>
      <c r="B3" s="27"/>
      <c r="C3" s="27"/>
      <c r="D3" s="27"/>
      <c r="E3" s="27"/>
      <c r="F3" s="27"/>
      <c r="G3" s="27"/>
      <c r="H3" s="28"/>
      <c r="I3" s="27"/>
    </row>
    <row r="4" spans="1:11" ht="13.8" thickBot="1" x14ac:dyDescent="0.3"/>
    <row r="5" spans="1:11" s="3" customFormat="1" x14ac:dyDescent="0.25">
      <c r="A5" s="4" t="s">
        <v>4</v>
      </c>
      <c r="B5" s="11" t="s">
        <v>22</v>
      </c>
      <c r="C5" s="11" t="s">
        <v>23</v>
      </c>
      <c r="D5" s="11" t="s">
        <v>24</v>
      </c>
      <c r="E5" s="11" t="s">
        <v>25</v>
      </c>
      <c r="F5" s="11" t="s">
        <v>26</v>
      </c>
      <c r="G5" s="12" t="s">
        <v>27</v>
      </c>
      <c r="H5" s="4" t="s">
        <v>28</v>
      </c>
      <c r="I5" s="22" t="s">
        <v>28</v>
      </c>
      <c r="J5" s="23"/>
      <c r="K5" s="23"/>
    </row>
    <row r="6" spans="1:11" s="3" customFormat="1" x14ac:dyDescent="0.25">
      <c r="A6" s="5"/>
      <c r="B6" s="13" t="s">
        <v>29</v>
      </c>
      <c r="C6" s="13" t="s">
        <v>30</v>
      </c>
      <c r="D6" s="13" t="s">
        <v>30</v>
      </c>
      <c r="E6" s="13" t="s">
        <v>30</v>
      </c>
      <c r="F6" s="13" t="s">
        <v>29</v>
      </c>
      <c r="G6" s="14" t="s">
        <v>30</v>
      </c>
      <c r="H6" s="5" t="s">
        <v>31</v>
      </c>
      <c r="I6" s="24" t="s">
        <v>32</v>
      </c>
      <c r="J6" s="23"/>
      <c r="K6" s="23"/>
    </row>
    <row r="7" spans="1:11" s="3" customFormat="1" ht="13.8" thickBot="1" x14ac:dyDescent="0.3">
      <c r="A7" s="6"/>
      <c r="B7" s="15" t="s">
        <v>30</v>
      </c>
      <c r="C7" s="15"/>
      <c r="D7" s="15"/>
      <c r="E7" s="15"/>
      <c r="F7" s="15" t="s">
        <v>30</v>
      </c>
      <c r="G7" s="16"/>
      <c r="H7" s="6" t="s">
        <v>33</v>
      </c>
      <c r="I7" s="25"/>
      <c r="J7" s="23"/>
      <c r="K7" s="23"/>
    </row>
    <row r="8" spans="1:11" x14ac:dyDescent="0.25">
      <c r="A8" s="7" t="s">
        <v>34</v>
      </c>
      <c r="B8" s="10">
        <v>45245.4</v>
      </c>
      <c r="C8" s="10">
        <v>6658.9</v>
      </c>
      <c r="D8" s="10">
        <v>13005.5</v>
      </c>
      <c r="E8" s="10">
        <v>66687</v>
      </c>
      <c r="F8" s="10">
        <v>40547.599999999999</v>
      </c>
      <c r="G8" s="10">
        <v>51291.1</v>
      </c>
      <c r="H8" s="18">
        <f>SUM(B8:G8)</f>
        <v>223435.5</v>
      </c>
      <c r="I8" s="18" t="e">
        <f>+#REF!*31</f>
        <v>#REF!</v>
      </c>
    </row>
    <row r="9" spans="1:11" x14ac:dyDescent="0.25">
      <c r="A9" s="7" t="s">
        <v>35</v>
      </c>
      <c r="B9" s="10">
        <v>42461.3</v>
      </c>
      <c r="C9" s="10">
        <v>6022.4</v>
      </c>
      <c r="D9" s="10">
        <v>11485.5</v>
      </c>
      <c r="E9" s="10">
        <v>57023.4</v>
      </c>
      <c r="F9" s="10">
        <v>32764</v>
      </c>
      <c r="G9" s="10">
        <v>62013</v>
      </c>
      <c r="H9" s="19">
        <f t="shared" ref="H9:H19" si="0">SUM(B9:G9)</f>
        <v>211769.60000000001</v>
      </c>
      <c r="I9" s="19" t="e">
        <f>+#REF!*28</f>
        <v>#REF!</v>
      </c>
    </row>
    <row r="10" spans="1:11" x14ac:dyDescent="0.25">
      <c r="A10" s="7" t="s">
        <v>36</v>
      </c>
      <c r="B10" s="10">
        <v>51107.3</v>
      </c>
      <c r="C10" s="10">
        <v>6177.6</v>
      </c>
      <c r="D10" s="10">
        <v>10773.1</v>
      </c>
      <c r="E10" s="10">
        <v>52937</v>
      </c>
      <c r="F10" s="10">
        <v>45296.2</v>
      </c>
      <c r="G10" s="10">
        <v>69874.100000000006</v>
      </c>
      <c r="H10" s="19">
        <f t="shared" si="0"/>
        <v>236165.30000000002</v>
      </c>
      <c r="I10" s="19" t="e">
        <f>+#REF!*31</f>
        <v>#REF!</v>
      </c>
    </row>
    <row r="11" spans="1:11" x14ac:dyDescent="0.25">
      <c r="A11" s="7" t="s">
        <v>37</v>
      </c>
      <c r="B11" s="10">
        <v>56731.9</v>
      </c>
      <c r="C11" s="10">
        <v>6508.3</v>
      </c>
      <c r="D11" s="10">
        <v>10593.4</v>
      </c>
      <c r="E11" s="10">
        <v>46442.1</v>
      </c>
      <c r="F11" s="10">
        <v>45195.3</v>
      </c>
      <c r="G11" s="10">
        <v>66001.8</v>
      </c>
      <c r="H11" s="19">
        <f t="shared" si="0"/>
        <v>231472.8</v>
      </c>
      <c r="I11" s="19" t="e">
        <f>+#REF!*30</f>
        <v>#REF!</v>
      </c>
    </row>
    <row r="12" spans="1:11" x14ac:dyDescent="0.25">
      <c r="A12" s="7" t="s">
        <v>9</v>
      </c>
      <c r="B12" s="10">
        <v>54939.7</v>
      </c>
      <c r="C12" s="10">
        <v>6179.8</v>
      </c>
      <c r="D12" s="10">
        <v>8392.6</v>
      </c>
      <c r="E12" s="10">
        <v>30005.1</v>
      </c>
      <c r="F12" s="10">
        <v>52730.3</v>
      </c>
      <c r="G12" s="10">
        <v>71795.600000000006</v>
      </c>
      <c r="H12" s="19">
        <f t="shared" si="0"/>
        <v>224043.1</v>
      </c>
      <c r="I12" s="19" t="e">
        <f>+#REF!*31</f>
        <v>#REF!</v>
      </c>
    </row>
    <row r="13" spans="1:11" x14ac:dyDescent="0.25">
      <c r="A13" s="7" t="s">
        <v>38</v>
      </c>
      <c r="B13" s="10">
        <v>52838.5</v>
      </c>
      <c r="C13" s="10">
        <v>6382.2</v>
      </c>
      <c r="D13" s="10">
        <v>8917.7000000000007</v>
      </c>
      <c r="E13" s="10">
        <v>27015</v>
      </c>
      <c r="F13" s="10">
        <v>41647.599999999999</v>
      </c>
      <c r="G13" s="10">
        <v>79377.8</v>
      </c>
      <c r="H13" s="19">
        <f t="shared" si="0"/>
        <v>216178.8</v>
      </c>
      <c r="I13" s="19" t="e">
        <f>+#REF!*30</f>
        <v>#REF!</v>
      </c>
    </row>
    <row r="14" spans="1:11" x14ac:dyDescent="0.25">
      <c r="A14" s="7" t="s">
        <v>39</v>
      </c>
      <c r="B14" s="10">
        <v>57485.9</v>
      </c>
      <c r="C14" s="10">
        <v>6451.2</v>
      </c>
      <c r="D14" s="10">
        <v>9859.7999999999993</v>
      </c>
      <c r="E14" s="10">
        <v>26069.8</v>
      </c>
      <c r="F14" s="10">
        <v>58675.5</v>
      </c>
      <c r="G14" s="10">
        <v>81843.199999999997</v>
      </c>
      <c r="H14" s="19">
        <f t="shared" si="0"/>
        <v>240385.40000000002</v>
      </c>
      <c r="I14" s="19" t="e">
        <f>+#REF!*31</f>
        <v>#REF!</v>
      </c>
    </row>
    <row r="15" spans="1:11" x14ac:dyDescent="0.25">
      <c r="A15" s="7" t="s">
        <v>40</v>
      </c>
      <c r="B15" s="10">
        <v>49365.599999999999</v>
      </c>
      <c r="C15" s="10">
        <v>6294.6</v>
      </c>
      <c r="D15" s="10">
        <v>8725.7999999999993</v>
      </c>
      <c r="E15" s="10">
        <v>24177.200000000001</v>
      </c>
      <c r="F15" s="10">
        <v>55990.5</v>
      </c>
      <c r="G15" s="10">
        <v>70979.600000000006</v>
      </c>
      <c r="H15" s="19">
        <f t="shared" si="0"/>
        <v>215533.30000000002</v>
      </c>
      <c r="I15" s="19" t="e">
        <f>+#REF!*31</f>
        <v>#REF!</v>
      </c>
    </row>
    <row r="16" spans="1:11" x14ac:dyDescent="0.25">
      <c r="A16" s="7" t="s">
        <v>41</v>
      </c>
      <c r="B16" s="10">
        <v>60614.6</v>
      </c>
      <c r="C16" s="10">
        <v>6285.6</v>
      </c>
      <c r="D16" s="10">
        <v>9260.2000000000007</v>
      </c>
      <c r="E16" s="10">
        <v>25933.5</v>
      </c>
      <c r="F16" s="10">
        <v>49018.7</v>
      </c>
      <c r="G16" s="10">
        <v>83682.600000000006</v>
      </c>
      <c r="H16" s="19">
        <f t="shared" si="0"/>
        <v>234795.19999999998</v>
      </c>
      <c r="I16" s="19" t="e">
        <f>+#REF!*30</f>
        <v>#REF!</v>
      </c>
    </row>
    <row r="17" spans="1:9" x14ac:dyDescent="0.25">
      <c r="A17" s="7" t="s">
        <v>42</v>
      </c>
      <c r="B17" s="10">
        <v>68343.100000000006</v>
      </c>
      <c r="C17" s="10">
        <v>7034.7</v>
      </c>
      <c r="D17" s="10">
        <v>12389.9</v>
      </c>
      <c r="E17" s="10">
        <v>33189.300000000003</v>
      </c>
      <c r="F17" s="10">
        <v>61237.4</v>
      </c>
      <c r="G17" s="10">
        <v>87636.5</v>
      </c>
      <c r="H17" s="19">
        <f t="shared" si="0"/>
        <v>269830.90000000002</v>
      </c>
      <c r="I17" s="19" t="e">
        <f>+#REF!*31</f>
        <v>#REF!</v>
      </c>
    </row>
    <row r="18" spans="1:9" x14ac:dyDescent="0.25">
      <c r="A18" s="7" t="s">
        <v>43</v>
      </c>
      <c r="B18" s="10">
        <v>52097.599999999999</v>
      </c>
      <c r="C18" s="10">
        <v>5718.9</v>
      </c>
      <c r="D18" s="10">
        <v>10349.6</v>
      </c>
      <c r="E18" s="10">
        <v>38411</v>
      </c>
      <c r="F18" s="10">
        <v>59181.1</v>
      </c>
      <c r="G18" s="10">
        <v>72060.2</v>
      </c>
      <c r="H18" s="19">
        <f t="shared" si="0"/>
        <v>237818.40000000002</v>
      </c>
      <c r="I18" s="19" t="e">
        <f>+#REF!*30</f>
        <v>#REF!</v>
      </c>
    </row>
    <row r="19" spans="1:9" ht="13.8" thickBot="1" x14ac:dyDescent="0.3">
      <c r="A19" s="8" t="s">
        <v>44</v>
      </c>
      <c r="B19" s="10">
        <v>53851</v>
      </c>
      <c r="C19" s="10">
        <v>8453.5</v>
      </c>
      <c r="D19" s="10">
        <v>10834.3</v>
      </c>
      <c r="E19" s="10">
        <v>67349.5</v>
      </c>
      <c r="F19" s="10">
        <v>56978.2</v>
      </c>
      <c r="G19" s="10">
        <v>101509</v>
      </c>
      <c r="H19" s="19">
        <f t="shared" si="0"/>
        <v>298975.5</v>
      </c>
      <c r="I19" s="20" t="e">
        <f>+#REF!*31</f>
        <v>#REF!</v>
      </c>
    </row>
    <row r="20" spans="1:9" ht="13.8" thickBot="1" x14ac:dyDescent="0.3">
      <c r="A20" s="9" t="s">
        <v>45</v>
      </c>
      <c r="B20" s="17">
        <f t="shared" ref="B20:G20" si="1">SUM(B8:B19)</f>
        <v>645081.89999999991</v>
      </c>
      <c r="C20" s="17">
        <f t="shared" si="1"/>
        <v>78167.699999999983</v>
      </c>
      <c r="D20" s="17">
        <f t="shared" si="1"/>
        <v>124587.40000000001</v>
      </c>
      <c r="E20" s="17">
        <f t="shared" si="1"/>
        <v>495239.89999999997</v>
      </c>
      <c r="F20" s="17">
        <f t="shared" si="1"/>
        <v>599262.4</v>
      </c>
      <c r="G20" s="17">
        <f t="shared" si="1"/>
        <v>898064.49999999988</v>
      </c>
      <c r="H20" s="21">
        <f>SUM(B20:G20)</f>
        <v>2840403.8</v>
      </c>
      <c r="I20" s="21" t="e">
        <f>SUM(I8:I19)</f>
        <v>#REF!</v>
      </c>
    </row>
  </sheetData>
  <pageMargins left="0.75" right="0.75" top="1" bottom="1" header="0.5" footer="0.5"/>
  <pageSetup orientation="portrait" horizont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1" sqref="C21"/>
    </sheetView>
  </sheetViews>
  <sheetFormatPr defaultColWidth="9.109375" defaultRowHeight="13.2" x14ac:dyDescent="0.25"/>
  <cols>
    <col min="1" max="3" width="11.109375" style="2" customWidth="1"/>
    <col min="4" max="16384" width="9.109375" style="2"/>
  </cols>
  <sheetData>
    <row r="1" spans="1:3" s="175" customFormat="1" ht="17.399999999999999" x14ac:dyDescent="0.3">
      <c r="A1" s="182" t="s">
        <v>19</v>
      </c>
      <c r="B1" s="182"/>
      <c r="C1" s="182"/>
    </row>
    <row r="2" spans="1:3" s="175" customFormat="1" ht="17.399999999999999" x14ac:dyDescent="0.3">
      <c r="A2" s="183" t="s">
        <v>115</v>
      </c>
      <c r="B2" s="183"/>
      <c r="C2" s="183"/>
    </row>
    <row r="3" spans="1:3" s="175" customFormat="1" ht="17.399999999999999" x14ac:dyDescent="0.3">
      <c r="A3" s="182" t="s">
        <v>116</v>
      </c>
      <c r="B3" s="182"/>
      <c r="C3" s="182"/>
    </row>
    <row r="4" spans="1:3" ht="13.8" thickBot="1" x14ac:dyDescent="0.3"/>
    <row r="5" spans="1:3" s="174" customFormat="1" x14ac:dyDescent="0.25">
      <c r="A5" s="176" t="s">
        <v>4</v>
      </c>
      <c r="B5" s="180" t="s">
        <v>113</v>
      </c>
      <c r="C5" s="177" t="s">
        <v>113</v>
      </c>
    </row>
    <row r="6" spans="1:3" s="174" customFormat="1" ht="13.8" thickBot="1" x14ac:dyDescent="0.3">
      <c r="A6" s="178"/>
      <c r="B6" s="181" t="s">
        <v>114</v>
      </c>
      <c r="C6" s="179" t="s">
        <v>30</v>
      </c>
    </row>
    <row r="7" spans="1:3" x14ac:dyDescent="0.25">
      <c r="A7" s="52" t="s">
        <v>34</v>
      </c>
      <c r="B7" s="19">
        <v>17000</v>
      </c>
      <c r="C7" s="44">
        <f>31*B7</f>
        <v>527000</v>
      </c>
    </row>
    <row r="8" spans="1:3" x14ac:dyDescent="0.25">
      <c r="A8" s="52" t="s">
        <v>35</v>
      </c>
      <c r="B8" s="19">
        <v>18000</v>
      </c>
      <c r="C8" s="44">
        <f>28*B8</f>
        <v>504000</v>
      </c>
    </row>
    <row r="9" spans="1:3" x14ac:dyDescent="0.25">
      <c r="A9" s="52" t="s">
        <v>36</v>
      </c>
      <c r="B9" s="19">
        <v>12000</v>
      </c>
      <c r="C9" s="44">
        <f t="shared" ref="C9:C18" si="0">31*B9</f>
        <v>372000</v>
      </c>
    </row>
    <row r="10" spans="1:3" x14ac:dyDescent="0.25">
      <c r="A10" s="52" t="s">
        <v>37</v>
      </c>
      <c r="B10" s="19">
        <v>7000</v>
      </c>
      <c r="C10" s="44">
        <f>30*B10</f>
        <v>210000</v>
      </c>
    </row>
    <row r="11" spans="1:3" x14ac:dyDescent="0.25">
      <c r="A11" s="52" t="s">
        <v>9</v>
      </c>
      <c r="B11" s="19">
        <v>5000</v>
      </c>
      <c r="C11" s="44">
        <f t="shared" si="0"/>
        <v>155000</v>
      </c>
    </row>
    <row r="12" spans="1:3" x14ac:dyDescent="0.25">
      <c r="A12" s="52" t="s">
        <v>38</v>
      </c>
      <c r="B12" s="19">
        <v>0</v>
      </c>
      <c r="C12" s="44">
        <f t="shared" si="0"/>
        <v>0</v>
      </c>
    </row>
    <row r="13" spans="1:3" x14ac:dyDescent="0.25">
      <c r="A13" s="52" t="s">
        <v>39</v>
      </c>
      <c r="B13" s="19">
        <v>0</v>
      </c>
      <c r="C13" s="44">
        <f t="shared" si="0"/>
        <v>0</v>
      </c>
    </row>
    <row r="14" spans="1:3" x14ac:dyDescent="0.25">
      <c r="A14" s="52" t="s">
        <v>40</v>
      </c>
      <c r="B14" s="19">
        <v>0</v>
      </c>
      <c r="C14" s="44">
        <f t="shared" si="0"/>
        <v>0</v>
      </c>
    </row>
    <row r="15" spans="1:3" x14ac:dyDescent="0.25">
      <c r="A15" s="52" t="s">
        <v>41</v>
      </c>
      <c r="B15" s="19">
        <v>0</v>
      </c>
      <c r="C15" s="44">
        <f t="shared" si="0"/>
        <v>0</v>
      </c>
    </row>
    <row r="16" spans="1:3" x14ac:dyDescent="0.25">
      <c r="A16" s="52" t="s">
        <v>42</v>
      </c>
      <c r="B16" s="19">
        <v>5000</v>
      </c>
      <c r="C16" s="44">
        <f t="shared" si="0"/>
        <v>155000</v>
      </c>
    </row>
    <row r="17" spans="1:3" x14ac:dyDescent="0.25">
      <c r="A17" s="52" t="s">
        <v>43</v>
      </c>
      <c r="B17" s="19">
        <v>12000</v>
      </c>
      <c r="C17" s="44">
        <f>30*B17</f>
        <v>360000</v>
      </c>
    </row>
    <row r="18" spans="1:3" ht="13.8" thickBot="1" x14ac:dyDescent="0.3">
      <c r="A18" s="52" t="s">
        <v>44</v>
      </c>
      <c r="B18" s="19">
        <v>20000</v>
      </c>
      <c r="C18" s="44">
        <f t="shared" si="0"/>
        <v>620000</v>
      </c>
    </row>
    <row r="19" spans="1:3" ht="13.8" thickBot="1" x14ac:dyDescent="0.3">
      <c r="A19" s="40" t="s">
        <v>45</v>
      </c>
      <c r="B19" s="21"/>
      <c r="C19" s="48">
        <f>SUM(C7:C18)</f>
        <v>2903000</v>
      </c>
    </row>
    <row r="20" spans="1:3" x14ac:dyDescent="0.25">
      <c r="B20" s="10"/>
      <c r="C20" s="10">
        <f>+C19*0.04*3</f>
        <v>348360</v>
      </c>
    </row>
    <row r="21" spans="1:3" x14ac:dyDescent="0.25">
      <c r="B21" s="10"/>
      <c r="C21" s="10"/>
    </row>
    <row r="22" spans="1:3" x14ac:dyDescent="0.25">
      <c r="B22" s="10"/>
      <c r="C22" s="10"/>
    </row>
    <row r="23" spans="1:3" x14ac:dyDescent="0.25">
      <c r="B23" s="10"/>
      <c r="C23" s="10"/>
    </row>
    <row r="24" spans="1:3" x14ac:dyDescent="0.25">
      <c r="B24" s="10"/>
      <c r="C24" s="10"/>
    </row>
  </sheetData>
  <mergeCells count="3">
    <mergeCell ref="A1:C1"/>
    <mergeCell ref="A2:C2"/>
    <mergeCell ref="A3:C3"/>
  </mergeCells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selection activeCell="J16" sqref="J16"/>
    </sheetView>
  </sheetViews>
  <sheetFormatPr defaultColWidth="9.109375" defaultRowHeight="13.2" x14ac:dyDescent="0.25"/>
  <cols>
    <col min="1" max="1" width="7.33203125" style="2" customWidth="1"/>
    <col min="2" max="2" width="10.88671875" style="10" customWidth="1"/>
    <col min="3" max="3" width="10.88671875" style="54" customWidth="1"/>
    <col min="4" max="4" width="11.44140625" style="54" customWidth="1"/>
    <col min="5" max="5" width="10.6640625" style="54" customWidth="1"/>
    <col min="6" max="6" width="10" style="54" customWidth="1"/>
    <col min="7" max="7" width="9.5546875" style="59" customWidth="1"/>
    <col min="8" max="8" width="9.109375" style="59" customWidth="1"/>
    <col min="9" max="9" width="8.44140625" style="59" customWidth="1"/>
    <col min="10" max="10" width="12.44140625" style="59" customWidth="1"/>
    <col min="11" max="11" width="11.44140625" style="90" customWidth="1"/>
    <col min="12" max="12" width="12.88671875" style="90" customWidth="1"/>
    <col min="13" max="14" width="9.109375" style="90"/>
    <col min="15" max="16384" width="9.109375" style="2"/>
  </cols>
  <sheetData>
    <row r="1" spans="1:14" ht="28.2" x14ac:dyDescent="0.5">
      <c r="A1" s="111" t="s">
        <v>46</v>
      </c>
      <c r="B1" s="53"/>
      <c r="C1" s="112"/>
      <c r="D1" s="112"/>
      <c r="E1" s="112"/>
      <c r="F1" s="112"/>
      <c r="G1" s="113"/>
      <c r="H1" s="113"/>
      <c r="I1" s="113"/>
      <c r="J1" s="113"/>
      <c r="K1" s="114"/>
      <c r="L1" s="114"/>
      <c r="M1" s="114"/>
      <c r="N1" s="114"/>
    </row>
    <row r="2" spans="1:14" ht="13.8" thickBot="1" x14ac:dyDescent="0.3"/>
    <row r="3" spans="1:14" s="3" customFormat="1" ht="13.8" thickBot="1" x14ac:dyDescent="0.3">
      <c r="A3" s="65" t="s">
        <v>47</v>
      </c>
      <c r="B3" s="22" t="s">
        <v>48</v>
      </c>
      <c r="C3" s="55" t="s">
        <v>49</v>
      </c>
      <c r="D3" s="56"/>
      <c r="E3" s="56"/>
      <c r="F3" s="57"/>
      <c r="G3" s="60" t="s">
        <v>50</v>
      </c>
      <c r="H3" s="61"/>
      <c r="I3" s="61"/>
      <c r="J3" s="62"/>
      <c r="K3" s="91" t="s">
        <v>51</v>
      </c>
      <c r="L3" s="92"/>
      <c r="M3" s="92"/>
      <c r="N3" s="93"/>
    </row>
    <row r="4" spans="1:14" s="3" customFormat="1" x14ac:dyDescent="0.25">
      <c r="A4" s="66" t="s">
        <v>52</v>
      </c>
      <c r="B4" s="24" t="s">
        <v>53</v>
      </c>
      <c r="C4" s="72" t="s">
        <v>54</v>
      </c>
      <c r="D4" s="73" t="s">
        <v>55</v>
      </c>
      <c r="E4" s="73" t="s">
        <v>56</v>
      </c>
      <c r="F4" s="74" t="s">
        <v>28</v>
      </c>
      <c r="G4" s="72" t="s">
        <v>54</v>
      </c>
      <c r="H4" s="73" t="s">
        <v>55</v>
      </c>
      <c r="I4" s="73" t="s">
        <v>56</v>
      </c>
      <c r="J4" s="74" t="s">
        <v>28</v>
      </c>
      <c r="K4" s="94" t="s">
        <v>57</v>
      </c>
      <c r="L4" s="95" t="s">
        <v>58</v>
      </c>
      <c r="M4" s="95" t="s">
        <v>56</v>
      </c>
      <c r="N4" s="96" t="s">
        <v>28</v>
      </c>
    </row>
    <row r="5" spans="1:14" s="3" customFormat="1" ht="13.8" thickBot="1" x14ac:dyDescent="0.3">
      <c r="A5" s="69"/>
      <c r="B5" s="25" t="s">
        <v>59</v>
      </c>
      <c r="C5" s="75"/>
      <c r="D5" s="70" t="s">
        <v>60</v>
      </c>
      <c r="E5" s="70"/>
      <c r="F5" s="76"/>
      <c r="G5" s="75"/>
      <c r="H5" s="70" t="s">
        <v>60</v>
      </c>
      <c r="I5" s="70"/>
      <c r="J5" s="76"/>
      <c r="K5" s="97"/>
      <c r="L5" s="168" t="s">
        <v>61</v>
      </c>
      <c r="M5" s="98"/>
      <c r="N5" s="99"/>
    </row>
    <row r="6" spans="1:14" x14ac:dyDescent="0.25">
      <c r="A6" s="50">
        <v>1987</v>
      </c>
      <c r="B6" s="18">
        <v>133000</v>
      </c>
      <c r="C6" s="77">
        <v>33010</v>
      </c>
      <c r="D6" s="77">
        <v>18561</v>
      </c>
      <c r="E6" s="77">
        <v>38926</v>
      </c>
      <c r="F6" s="77">
        <f>SUM(C6:E6)</f>
        <v>90497</v>
      </c>
      <c r="G6" s="87">
        <v>6911.3789999999999</v>
      </c>
      <c r="H6" s="78">
        <v>3889.8829999999998</v>
      </c>
      <c r="I6" s="78">
        <v>15830.08</v>
      </c>
      <c r="J6" s="79">
        <f>SUM(G6:I6)</f>
        <v>26631.341999999997</v>
      </c>
      <c r="K6" s="100">
        <f>+C6/G6</f>
        <v>4.7761814248647054</v>
      </c>
      <c r="L6" s="101">
        <f>+D6/H6</f>
        <v>4.7716088118845734</v>
      </c>
      <c r="M6" s="101">
        <f>+E6/I6</f>
        <v>2.4589894681517719</v>
      </c>
      <c r="N6" s="102">
        <f>+F6/J6</f>
        <v>3.3981389296866831</v>
      </c>
    </row>
    <row r="7" spans="1:14" x14ac:dyDescent="0.25">
      <c r="A7" s="52">
        <v>1988</v>
      </c>
      <c r="B7" s="19">
        <v>135000</v>
      </c>
      <c r="C7" s="80">
        <v>37142</v>
      </c>
      <c r="D7" s="80">
        <v>34138</v>
      </c>
      <c r="E7" s="80">
        <v>44332</v>
      </c>
      <c r="F7" s="80">
        <f t="shared" ref="F7:F15" si="0">SUM(C7:E7)</f>
        <v>115612</v>
      </c>
      <c r="G7" s="88">
        <v>6911.16</v>
      </c>
      <c r="H7" s="81">
        <v>7953.6490000000003</v>
      </c>
      <c r="I7" s="81">
        <v>17487.873</v>
      </c>
      <c r="J7" s="82">
        <f t="shared" ref="J7:J15" si="1">SUM(G7:I7)</f>
        <v>32352.682000000001</v>
      </c>
      <c r="K7" s="103">
        <f t="shared" ref="K7:N15" si="2">+C7/G7</f>
        <v>5.3742063560965168</v>
      </c>
      <c r="L7" s="104">
        <f t="shared" si="2"/>
        <v>4.2921179951491446</v>
      </c>
      <c r="M7" s="104">
        <f t="shared" si="2"/>
        <v>2.535013835015842</v>
      </c>
      <c r="N7" s="105">
        <f t="shared" si="2"/>
        <v>3.5734904450889111</v>
      </c>
    </row>
    <row r="8" spans="1:14" x14ac:dyDescent="0.25">
      <c r="A8" s="52">
        <v>1989</v>
      </c>
      <c r="B8" s="19">
        <v>138000</v>
      </c>
      <c r="C8" s="80">
        <v>38220</v>
      </c>
      <c r="D8" s="80">
        <v>35155</v>
      </c>
      <c r="E8" s="80">
        <v>45751</v>
      </c>
      <c r="F8" s="80">
        <f t="shared" si="0"/>
        <v>119126</v>
      </c>
      <c r="G8" s="88">
        <v>7102.6189999999997</v>
      </c>
      <c r="H8" s="81">
        <v>7958.9059999999999</v>
      </c>
      <c r="I8" s="81">
        <v>14388.471</v>
      </c>
      <c r="J8" s="82">
        <f t="shared" si="1"/>
        <v>29449.995999999999</v>
      </c>
      <c r="K8" s="103">
        <f t="shared" si="2"/>
        <v>5.3811136427281259</v>
      </c>
      <c r="L8" s="104">
        <f t="shared" si="2"/>
        <v>4.4170643553272271</v>
      </c>
      <c r="M8" s="104">
        <f t="shared" si="2"/>
        <v>3.1796985239084821</v>
      </c>
      <c r="N8" s="105">
        <f t="shared" si="2"/>
        <v>4.0450260163023453</v>
      </c>
    </row>
    <row r="9" spans="1:14" x14ac:dyDescent="0.25">
      <c r="A9" s="52">
        <v>1990</v>
      </c>
      <c r="B9" s="19">
        <v>135000</v>
      </c>
      <c r="C9" s="80">
        <v>35938</v>
      </c>
      <c r="D9" s="80">
        <v>36341</v>
      </c>
      <c r="E9" s="80">
        <v>50429</v>
      </c>
      <c r="F9" s="80">
        <f t="shared" si="0"/>
        <v>122708</v>
      </c>
      <c r="G9" s="88">
        <v>6611.598</v>
      </c>
      <c r="H9" s="81">
        <v>7545.2359999999999</v>
      </c>
      <c r="I9" s="81">
        <v>15626.887000000001</v>
      </c>
      <c r="J9" s="82">
        <f t="shared" si="1"/>
        <v>29783.720999999998</v>
      </c>
      <c r="K9" s="103">
        <f t="shared" si="2"/>
        <v>5.4355996840703265</v>
      </c>
      <c r="L9" s="104">
        <f t="shared" si="2"/>
        <v>4.8164166104280897</v>
      </c>
      <c r="M9" s="104">
        <f t="shared" si="2"/>
        <v>3.2270662736602627</v>
      </c>
      <c r="N9" s="105">
        <f t="shared" si="2"/>
        <v>4.1199687574296044</v>
      </c>
    </row>
    <row r="10" spans="1:14" x14ac:dyDescent="0.25">
      <c r="A10" s="52">
        <v>1991</v>
      </c>
      <c r="B10" s="19">
        <v>139000</v>
      </c>
      <c r="C10" s="80">
        <v>36797</v>
      </c>
      <c r="D10" s="80">
        <v>21901</v>
      </c>
      <c r="E10" s="80">
        <v>55365</v>
      </c>
      <c r="F10" s="80">
        <f t="shared" si="0"/>
        <v>114063</v>
      </c>
      <c r="G10" s="88">
        <v>6494.0280000000002</v>
      </c>
      <c r="H10" s="81">
        <v>3546.6610000000001</v>
      </c>
      <c r="I10" s="81">
        <v>17356.7</v>
      </c>
      <c r="J10" s="82">
        <f t="shared" si="1"/>
        <v>27397.389000000003</v>
      </c>
      <c r="K10" s="103">
        <f t="shared" si="2"/>
        <v>5.6662829294853667</v>
      </c>
      <c r="L10" s="104">
        <f t="shared" si="2"/>
        <v>6.1751038511997622</v>
      </c>
      <c r="M10" s="104">
        <f t="shared" si="2"/>
        <v>3.1898344731429362</v>
      </c>
      <c r="N10" s="105">
        <f t="shared" si="2"/>
        <v>4.1632799388292066</v>
      </c>
    </row>
    <row r="11" spans="1:14" x14ac:dyDescent="0.25">
      <c r="A11" s="52">
        <v>1992</v>
      </c>
      <c r="B11" s="19">
        <v>142000</v>
      </c>
      <c r="C11" s="80">
        <v>36095</v>
      </c>
      <c r="D11" s="80">
        <v>26129</v>
      </c>
      <c r="E11" s="80">
        <v>13128</v>
      </c>
      <c r="F11" s="80">
        <f t="shared" si="0"/>
        <v>75352</v>
      </c>
      <c r="G11" s="88">
        <v>5974.8580000000002</v>
      </c>
      <c r="H11" s="81">
        <v>5982.4309999999996</v>
      </c>
      <c r="I11" s="81">
        <v>14418.128000000001</v>
      </c>
      <c r="J11" s="82">
        <f t="shared" si="1"/>
        <v>26375.417000000001</v>
      </c>
      <c r="K11" s="103">
        <f t="shared" si="2"/>
        <v>6.0411477561475095</v>
      </c>
      <c r="L11" s="104">
        <f t="shared" si="2"/>
        <v>4.3676224598328011</v>
      </c>
      <c r="M11" s="104">
        <f t="shared" si="2"/>
        <v>0.91052042262351951</v>
      </c>
      <c r="N11" s="105">
        <f t="shared" si="2"/>
        <v>2.8569026984483314</v>
      </c>
    </row>
    <row r="12" spans="1:14" x14ac:dyDescent="0.25">
      <c r="A12" s="52">
        <v>1993</v>
      </c>
      <c r="B12" s="19">
        <v>140000</v>
      </c>
      <c r="C12" s="80">
        <v>37280</v>
      </c>
      <c r="D12" s="80">
        <v>22363</v>
      </c>
      <c r="E12" s="80">
        <v>12286</v>
      </c>
      <c r="F12" s="80">
        <f t="shared" si="0"/>
        <v>71929</v>
      </c>
      <c r="G12" s="88">
        <v>6138.2039999999997</v>
      </c>
      <c r="H12" s="81">
        <v>5692.1369999999997</v>
      </c>
      <c r="I12" s="81">
        <v>17905.625</v>
      </c>
      <c r="J12" s="82">
        <f t="shared" si="1"/>
        <v>29735.966</v>
      </c>
      <c r="K12" s="103">
        <f t="shared" si="2"/>
        <v>6.0734377677900575</v>
      </c>
      <c r="L12" s="104">
        <f t="shared" si="2"/>
        <v>3.9287529446322185</v>
      </c>
      <c r="M12" s="104">
        <f t="shared" si="2"/>
        <v>0.68615309434884286</v>
      </c>
      <c r="N12" s="105">
        <f t="shared" si="2"/>
        <v>2.4189225936026428</v>
      </c>
    </row>
    <row r="13" spans="1:14" x14ac:dyDescent="0.25">
      <c r="A13" s="52">
        <v>1994</v>
      </c>
      <c r="B13" s="19">
        <v>139000</v>
      </c>
      <c r="C13" s="80">
        <v>38687</v>
      </c>
      <c r="D13" s="80">
        <v>23731</v>
      </c>
      <c r="E13" s="80">
        <v>7765</v>
      </c>
      <c r="F13" s="80">
        <f t="shared" si="0"/>
        <v>70183</v>
      </c>
      <c r="G13" s="88">
        <v>6055.87</v>
      </c>
      <c r="H13" s="81">
        <v>6099.1350000000002</v>
      </c>
      <c r="I13" s="81">
        <v>18017.438999999998</v>
      </c>
      <c r="J13" s="82">
        <f t="shared" si="1"/>
        <v>30172.444</v>
      </c>
      <c r="K13" s="103">
        <f t="shared" si="2"/>
        <v>6.3883471738990432</v>
      </c>
      <c r="L13" s="104">
        <f t="shared" si="2"/>
        <v>3.8908796083379036</v>
      </c>
      <c r="M13" s="104">
        <f t="shared" si="2"/>
        <v>0.43097134947980126</v>
      </c>
      <c r="N13" s="105">
        <f t="shared" si="2"/>
        <v>2.3260628141359714</v>
      </c>
    </row>
    <row r="14" spans="1:14" x14ac:dyDescent="0.25">
      <c r="A14" s="52">
        <v>1995</v>
      </c>
      <c r="B14" s="19">
        <v>138000</v>
      </c>
      <c r="C14" s="80">
        <v>42522</v>
      </c>
      <c r="D14" s="80">
        <v>22468</v>
      </c>
      <c r="E14" s="80">
        <v>831</v>
      </c>
      <c r="F14" s="80">
        <f t="shared" si="0"/>
        <v>65821</v>
      </c>
      <c r="G14" s="88">
        <v>6183.6319999999996</v>
      </c>
      <c r="H14" s="81">
        <v>6082.7749999999996</v>
      </c>
      <c r="I14" s="81">
        <v>1783.41</v>
      </c>
      <c r="J14" s="82">
        <f t="shared" si="1"/>
        <v>14049.816999999999</v>
      </c>
      <c r="K14" s="103">
        <f t="shared" si="2"/>
        <v>6.8765411654509849</v>
      </c>
      <c r="L14" s="104">
        <f t="shared" si="2"/>
        <v>3.6937088746501394</v>
      </c>
      <c r="M14" s="104">
        <f t="shared" si="2"/>
        <v>0.46596127643110669</v>
      </c>
      <c r="N14" s="105">
        <f t="shared" si="2"/>
        <v>4.6848297027640999</v>
      </c>
    </row>
    <row r="15" spans="1:14" ht="13.8" thickBot="1" x14ac:dyDescent="0.3">
      <c r="A15" s="83">
        <v>1996</v>
      </c>
      <c r="B15" s="20">
        <v>138000</v>
      </c>
      <c r="C15" s="84">
        <v>48249</v>
      </c>
      <c r="D15" s="84">
        <v>24720</v>
      </c>
      <c r="E15" s="84">
        <v>30</v>
      </c>
      <c r="F15" s="84">
        <f t="shared" si="0"/>
        <v>72999</v>
      </c>
      <c r="G15" s="89">
        <v>6403.6660000000002</v>
      </c>
      <c r="H15" s="85">
        <v>7040.942</v>
      </c>
      <c r="I15" s="85">
        <v>8.3230000000000004</v>
      </c>
      <c r="J15" s="86">
        <f t="shared" si="1"/>
        <v>13452.931</v>
      </c>
      <c r="K15" s="106">
        <f t="shared" si="2"/>
        <v>7.5345903424694542</v>
      </c>
      <c r="L15" s="107">
        <f t="shared" si="2"/>
        <v>3.5108938548279478</v>
      </c>
      <c r="M15" s="107">
        <f t="shared" si="2"/>
        <v>3.6044695422323678</v>
      </c>
      <c r="N15" s="108">
        <f t="shared" si="2"/>
        <v>5.4262524649832811</v>
      </c>
    </row>
    <row r="16" spans="1:14" x14ac:dyDescent="0.25">
      <c r="G16" s="59">
        <f>AVERAGE(G6:G15)</f>
        <v>6478.7013999999999</v>
      </c>
      <c r="H16" s="59">
        <f>AVERAGE(H6:H15)</f>
        <v>6179.1755000000003</v>
      </c>
    </row>
    <row r="17" spans="1:14" x14ac:dyDescent="0.25">
      <c r="A17" s="63" t="s">
        <v>62</v>
      </c>
      <c r="B17" s="64"/>
    </row>
    <row r="18" spans="1:14" x14ac:dyDescent="0.25">
      <c r="A18" s="63"/>
      <c r="B18" s="64"/>
    </row>
    <row r="19" spans="1:14" ht="24.6" x14ac:dyDescent="0.4">
      <c r="A19" s="26" t="s">
        <v>63</v>
      </c>
      <c r="B19" s="135"/>
      <c r="C19" s="136"/>
      <c r="D19" s="136"/>
      <c r="E19" s="136"/>
      <c r="F19" s="136"/>
      <c r="G19" s="137"/>
      <c r="H19" s="137"/>
      <c r="I19" s="137"/>
      <c r="J19" s="137"/>
    </row>
    <row r="20" spans="1:14" ht="13.8" thickBot="1" x14ac:dyDescent="0.3">
      <c r="D20"/>
      <c r="E20"/>
    </row>
    <row r="21" spans="1:14" s="3" customFormat="1" ht="13.8" thickBot="1" x14ac:dyDescent="0.3">
      <c r="A21" s="4" t="s">
        <v>47</v>
      </c>
      <c r="B21" s="11" t="s">
        <v>64</v>
      </c>
      <c r="C21" s="22" t="s">
        <v>64</v>
      </c>
      <c r="D21" s="73" t="s">
        <v>65</v>
      </c>
      <c r="E21" s="118" t="s">
        <v>66</v>
      </c>
      <c r="F21" s="73" t="s">
        <v>65</v>
      </c>
      <c r="G21" s="60" t="s">
        <v>67</v>
      </c>
      <c r="H21" s="61"/>
      <c r="I21" s="62"/>
      <c r="J21" s="119" t="s">
        <v>68</v>
      </c>
      <c r="K21" s="115"/>
      <c r="L21" s="115"/>
      <c r="M21" s="115"/>
      <c r="N21" s="115"/>
    </row>
    <row r="22" spans="1:14" s="3" customFormat="1" x14ac:dyDescent="0.25">
      <c r="A22" s="5" t="s">
        <v>52</v>
      </c>
      <c r="B22" s="13" t="s">
        <v>69</v>
      </c>
      <c r="C22" s="116" t="s">
        <v>70</v>
      </c>
      <c r="D22" s="13" t="s">
        <v>64</v>
      </c>
      <c r="E22" s="24" t="s">
        <v>64</v>
      </c>
      <c r="F22" s="67" t="s">
        <v>71</v>
      </c>
      <c r="G22" s="119" t="s">
        <v>72</v>
      </c>
      <c r="H22" s="68" t="s">
        <v>73</v>
      </c>
      <c r="I22" s="119" t="s">
        <v>28</v>
      </c>
      <c r="J22" s="120" t="s">
        <v>74</v>
      </c>
      <c r="K22" s="115"/>
      <c r="L22" s="115"/>
      <c r="M22" s="115"/>
      <c r="N22" s="115"/>
    </row>
    <row r="23" spans="1:14" s="3" customFormat="1" x14ac:dyDescent="0.25">
      <c r="A23" s="5"/>
      <c r="B23" s="13"/>
      <c r="C23" s="116"/>
      <c r="D23" s="67" t="s">
        <v>75</v>
      </c>
      <c r="E23" s="116" t="s">
        <v>75</v>
      </c>
      <c r="F23" s="67" t="s">
        <v>76</v>
      </c>
      <c r="G23" s="120"/>
      <c r="H23" s="68"/>
      <c r="I23" s="120"/>
      <c r="J23" s="120"/>
      <c r="K23" s="115"/>
      <c r="L23" s="115"/>
      <c r="M23" s="115"/>
      <c r="N23" s="115"/>
    </row>
    <row r="24" spans="1:14" s="3" customFormat="1" x14ac:dyDescent="0.25">
      <c r="A24" s="5"/>
      <c r="B24" s="13"/>
      <c r="C24" s="116"/>
      <c r="D24" s="67"/>
      <c r="E24" s="116"/>
      <c r="F24" s="67" t="s">
        <v>77</v>
      </c>
      <c r="G24" s="120"/>
      <c r="H24" s="68"/>
      <c r="I24" s="120"/>
      <c r="J24" s="120"/>
      <c r="K24" s="115"/>
      <c r="L24" s="115"/>
      <c r="M24" s="115"/>
      <c r="N24" s="115"/>
    </row>
    <row r="25" spans="1:14" s="3" customFormat="1" x14ac:dyDescent="0.25">
      <c r="A25" s="5"/>
      <c r="B25" s="13"/>
      <c r="C25" s="116"/>
      <c r="D25" s="67"/>
      <c r="E25" s="116"/>
      <c r="F25" s="67" t="s">
        <v>78</v>
      </c>
      <c r="G25" s="120"/>
      <c r="H25" s="68"/>
      <c r="I25" s="120"/>
      <c r="J25" s="120"/>
      <c r="K25" s="115"/>
      <c r="L25" s="115"/>
      <c r="M25" s="115"/>
      <c r="N25" s="115"/>
    </row>
    <row r="26" spans="1:14" s="3" customFormat="1" ht="13.8" thickBot="1" x14ac:dyDescent="0.3">
      <c r="A26" s="6"/>
      <c r="B26" s="15"/>
      <c r="C26" s="117"/>
      <c r="D26" s="70"/>
      <c r="E26" s="117"/>
      <c r="F26" s="70" t="s">
        <v>79</v>
      </c>
      <c r="G26" s="121"/>
      <c r="H26" s="71"/>
      <c r="I26" s="121"/>
      <c r="J26" s="121"/>
      <c r="K26" s="115"/>
      <c r="L26" s="115"/>
      <c r="M26" s="115"/>
      <c r="N26" s="115"/>
    </row>
    <row r="27" spans="1:14" x14ac:dyDescent="0.25">
      <c r="A27" s="51">
        <v>1987</v>
      </c>
      <c r="B27" s="122">
        <v>90140</v>
      </c>
      <c r="C27" s="128">
        <v>87068</v>
      </c>
      <c r="D27" s="77">
        <f>+B27-C27</f>
        <v>3072</v>
      </c>
      <c r="E27" s="128">
        <v>1509</v>
      </c>
      <c r="F27" s="77">
        <f>+D27+E27</f>
        <v>4581</v>
      </c>
      <c r="G27" s="122">
        <v>125</v>
      </c>
      <c r="H27" s="128">
        <v>87</v>
      </c>
      <c r="I27" s="123">
        <f>+G27+H27</f>
        <v>212</v>
      </c>
      <c r="J27" s="131">
        <f>+F27/I27</f>
        <v>21.608490566037737</v>
      </c>
    </row>
    <row r="28" spans="1:14" x14ac:dyDescent="0.25">
      <c r="A28" s="7">
        <v>1988</v>
      </c>
      <c r="B28" s="124">
        <v>115870</v>
      </c>
      <c r="C28" s="129">
        <v>97718</v>
      </c>
      <c r="D28" s="80">
        <f t="shared" ref="D28:D36" si="3">+B28-C28</f>
        <v>18152</v>
      </c>
      <c r="E28" s="129">
        <v>2190</v>
      </c>
      <c r="F28" s="80">
        <f t="shared" ref="F28:F36" si="4">+D28+E28</f>
        <v>20342</v>
      </c>
      <c r="G28" s="124">
        <v>135</v>
      </c>
      <c r="H28" s="129">
        <v>79</v>
      </c>
      <c r="I28" s="125">
        <f t="shared" ref="I28:I36" si="5">+G28+H28</f>
        <v>214</v>
      </c>
      <c r="J28" s="132">
        <f t="shared" ref="J28:J36" si="6">+F28/I28</f>
        <v>95.056074766355138</v>
      </c>
    </row>
    <row r="29" spans="1:14" x14ac:dyDescent="0.25">
      <c r="A29" s="7">
        <v>1989</v>
      </c>
      <c r="B29" s="124">
        <v>119004</v>
      </c>
      <c r="C29" s="129">
        <v>105559</v>
      </c>
      <c r="D29" s="80">
        <f t="shared" si="3"/>
        <v>13445</v>
      </c>
      <c r="E29" s="129">
        <v>2517</v>
      </c>
      <c r="F29" s="80">
        <f t="shared" si="4"/>
        <v>15962</v>
      </c>
      <c r="G29" s="124">
        <v>145</v>
      </c>
      <c r="H29" s="129">
        <v>71</v>
      </c>
      <c r="I29" s="125">
        <f t="shared" si="5"/>
        <v>216</v>
      </c>
      <c r="J29" s="132">
        <f t="shared" si="6"/>
        <v>73.898148148148152</v>
      </c>
    </row>
    <row r="30" spans="1:14" x14ac:dyDescent="0.25">
      <c r="A30" s="7">
        <v>1990</v>
      </c>
      <c r="B30" s="124">
        <v>127220</v>
      </c>
      <c r="C30" s="129">
        <v>113635</v>
      </c>
      <c r="D30" s="80">
        <f t="shared" si="3"/>
        <v>13585</v>
      </c>
      <c r="E30" s="129">
        <v>2847</v>
      </c>
      <c r="F30" s="80">
        <f t="shared" si="4"/>
        <v>16432</v>
      </c>
      <c r="G30" s="124">
        <v>155</v>
      </c>
      <c r="H30" s="129">
        <v>62</v>
      </c>
      <c r="I30" s="125">
        <f t="shared" si="5"/>
        <v>217</v>
      </c>
      <c r="J30" s="132">
        <f t="shared" si="6"/>
        <v>75.723502304147459</v>
      </c>
    </row>
    <row r="31" spans="1:14" x14ac:dyDescent="0.25">
      <c r="A31" s="7">
        <v>1991</v>
      </c>
      <c r="B31" s="124">
        <v>120047</v>
      </c>
      <c r="C31" s="129">
        <v>100617</v>
      </c>
      <c r="D31" s="80">
        <f t="shared" si="3"/>
        <v>19430</v>
      </c>
      <c r="E31" s="129">
        <v>3420</v>
      </c>
      <c r="F31" s="80">
        <f t="shared" si="4"/>
        <v>22850</v>
      </c>
      <c r="G31" s="124">
        <v>165</v>
      </c>
      <c r="H31" s="129">
        <v>53</v>
      </c>
      <c r="I31" s="125">
        <f t="shared" si="5"/>
        <v>218</v>
      </c>
      <c r="J31" s="132">
        <f t="shared" si="6"/>
        <v>104.81651376146789</v>
      </c>
    </row>
    <row r="32" spans="1:14" x14ac:dyDescent="0.25">
      <c r="A32" s="7">
        <v>1992</v>
      </c>
      <c r="B32" s="124">
        <v>75598</v>
      </c>
      <c r="C32" s="129">
        <v>52892</v>
      </c>
      <c r="D32" s="80">
        <f t="shared" si="3"/>
        <v>22706</v>
      </c>
      <c r="E32" s="129">
        <v>2084</v>
      </c>
      <c r="F32" s="80">
        <f t="shared" si="4"/>
        <v>24790</v>
      </c>
      <c r="G32" s="124">
        <v>175</v>
      </c>
      <c r="H32" s="129">
        <v>42</v>
      </c>
      <c r="I32" s="125">
        <f t="shared" si="5"/>
        <v>217</v>
      </c>
      <c r="J32" s="132">
        <f t="shared" si="6"/>
        <v>114.23963133640552</v>
      </c>
    </row>
    <row r="33" spans="1:14" x14ac:dyDescent="0.25">
      <c r="A33" s="7">
        <v>1993</v>
      </c>
      <c r="B33" s="124">
        <v>72369</v>
      </c>
      <c r="C33" s="129">
        <v>53782</v>
      </c>
      <c r="D33" s="80">
        <f t="shared" si="3"/>
        <v>18587</v>
      </c>
      <c r="E33" s="129">
        <v>1604</v>
      </c>
      <c r="F33" s="80">
        <f t="shared" si="4"/>
        <v>20191</v>
      </c>
      <c r="G33" s="124">
        <v>185</v>
      </c>
      <c r="H33" s="129">
        <v>31</v>
      </c>
      <c r="I33" s="125">
        <f t="shared" si="5"/>
        <v>216</v>
      </c>
      <c r="J33" s="132">
        <f t="shared" si="6"/>
        <v>93.476851851851848</v>
      </c>
    </row>
    <row r="34" spans="1:14" x14ac:dyDescent="0.25">
      <c r="A34" s="7">
        <v>1994</v>
      </c>
      <c r="B34" s="124">
        <v>74824</v>
      </c>
      <c r="C34" s="129">
        <v>53580</v>
      </c>
      <c r="D34" s="80">
        <f t="shared" si="3"/>
        <v>21244</v>
      </c>
      <c r="E34" s="129">
        <v>1676</v>
      </c>
      <c r="F34" s="80">
        <f t="shared" si="4"/>
        <v>22920</v>
      </c>
      <c r="G34" s="124">
        <v>415</v>
      </c>
      <c r="H34" s="129">
        <v>333</v>
      </c>
      <c r="I34" s="125">
        <f t="shared" si="5"/>
        <v>748</v>
      </c>
      <c r="J34" s="132">
        <f t="shared" si="6"/>
        <v>30.641711229946523</v>
      </c>
    </row>
    <row r="35" spans="1:14" x14ac:dyDescent="0.25">
      <c r="A35" s="7">
        <v>1995</v>
      </c>
      <c r="B35" s="124">
        <v>70941</v>
      </c>
      <c r="C35" s="129">
        <v>41233</v>
      </c>
      <c r="D35" s="80">
        <f t="shared" si="3"/>
        <v>29708</v>
      </c>
      <c r="E35" s="129">
        <v>3910</v>
      </c>
      <c r="F35" s="80">
        <f t="shared" si="4"/>
        <v>33618</v>
      </c>
      <c r="G35" s="124">
        <v>450</v>
      </c>
      <c r="H35" s="129">
        <v>609</v>
      </c>
      <c r="I35" s="125">
        <f t="shared" si="5"/>
        <v>1059</v>
      </c>
      <c r="J35" s="132">
        <f t="shared" si="6"/>
        <v>31.745042492917847</v>
      </c>
    </row>
    <row r="36" spans="1:14" ht="13.8" thickBot="1" x14ac:dyDescent="0.3">
      <c r="A36" s="8">
        <v>1996</v>
      </c>
      <c r="B36" s="126">
        <v>80526</v>
      </c>
      <c r="C36" s="130">
        <v>45736</v>
      </c>
      <c r="D36" s="84">
        <f t="shared" si="3"/>
        <v>34790</v>
      </c>
      <c r="E36" s="130">
        <v>2208</v>
      </c>
      <c r="F36" s="84">
        <f t="shared" si="4"/>
        <v>36998</v>
      </c>
      <c r="G36" s="126">
        <v>465</v>
      </c>
      <c r="H36" s="130">
        <v>596</v>
      </c>
      <c r="I36" s="127">
        <f t="shared" si="5"/>
        <v>1061</v>
      </c>
      <c r="J36" s="133">
        <f t="shared" si="6"/>
        <v>34.870876531573984</v>
      </c>
    </row>
    <row r="39" spans="1:14" ht="22.8" x14ac:dyDescent="0.4">
      <c r="A39" s="1" t="s">
        <v>80</v>
      </c>
      <c r="B39" s="138"/>
      <c r="C39" s="139"/>
      <c r="D39" s="139"/>
      <c r="F39" s="134" t="s">
        <v>81</v>
      </c>
      <c r="G39" s="165"/>
      <c r="H39" s="165"/>
      <c r="I39" s="165"/>
      <c r="J39" s="165"/>
      <c r="K39" s="166"/>
      <c r="L39" s="166"/>
    </row>
    <row r="40" spans="1:14" ht="22.8" x14ac:dyDescent="0.4">
      <c r="A40" s="1" t="s">
        <v>82</v>
      </c>
      <c r="B40" s="138"/>
      <c r="C40" s="139"/>
      <c r="D40" s="139"/>
      <c r="F40" s="134" t="s">
        <v>83</v>
      </c>
      <c r="G40" s="165"/>
      <c r="H40" s="165"/>
      <c r="I40" s="165"/>
      <c r="J40" s="165"/>
      <c r="K40" s="166"/>
      <c r="L40" s="166"/>
    </row>
    <row r="41" spans="1:14" ht="13.8" thickBot="1" x14ac:dyDescent="0.3"/>
    <row r="42" spans="1:14" s="3" customFormat="1" ht="13.8" thickBot="1" x14ac:dyDescent="0.3">
      <c r="A42" s="34" t="s">
        <v>84</v>
      </c>
      <c r="B42" s="140"/>
      <c r="C42" s="141"/>
      <c r="D42" s="142" t="s">
        <v>85</v>
      </c>
      <c r="E42" s="58"/>
      <c r="F42" s="155" t="s">
        <v>84</v>
      </c>
      <c r="G42" s="156"/>
      <c r="H42" s="119" t="s">
        <v>86</v>
      </c>
      <c r="I42" s="119" t="s">
        <v>87</v>
      </c>
      <c r="J42" s="119" t="s">
        <v>73</v>
      </c>
      <c r="K42" s="159" t="s">
        <v>88</v>
      </c>
      <c r="L42" s="159" t="s">
        <v>89</v>
      </c>
      <c r="M42" s="115"/>
      <c r="N42" s="115"/>
    </row>
    <row r="43" spans="1:14" ht="13.8" thickBot="1" x14ac:dyDescent="0.3">
      <c r="A43" s="153" t="s">
        <v>90</v>
      </c>
      <c r="B43" s="143"/>
      <c r="C43" s="144"/>
      <c r="D43" s="128">
        <v>80526</v>
      </c>
      <c r="F43" s="157"/>
      <c r="G43" s="158"/>
      <c r="H43" s="121" t="s">
        <v>91</v>
      </c>
      <c r="I43" s="121" t="s">
        <v>92</v>
      </c>
      <c r="J43" s="121" t="s">
        <v>93</v>
      </c>
      <c r="K43" s="160" t="s">
        <v>94</v>
      </c>
      <c r="L43" s="167" t="s">
        <v>95</v>
      </c>
    </row>
    <row r="44" spans="1:14" ht="13.8" thickBot="1" x14ac:dyDescent="0.3">
      <c r="A44" s="150" t="s">
        <v>96</v>
      </c>
      <c r="B44" s="146"/>
      <c r="C44" s="147"/>
      <c r="D44" s="129">
        <v>3063</v>
      </c>
      <c r="F44" s="157" t="s">
        <v>97</v>
      </c>
      <c r="G44" s="161"/>
      <c r="H44" s="163">
        <v>34274</v>
      </c>
      <c r="I44" s="162">
        <v>41579</v>
      </c>
      <c r="J44" s="164" t="s">
        <v>98</v>
      </c>
      <c r="K44" s="84">
        <v>13490</v>
      </c>
      <c r="L44" s="130">
        <v>12575</v>
      </c>
    </row>
    <row r="45" spans="1:14" x14ac:dyDescent="0.25">
      <c r="A45" s="150" t="s">
        <v>99</v>
      </c>
      <c r="B45" s="146"/>
      <c r="C45" s="147"/>
      <c r="D45" s="129">
        <v>31727</v>
      </c>
      <c r="F45" s="109"/>
      <c r="G45" s="110"/>
    </row>
    <row r="46" spans="1:14" x14ac:dyDescent="0.25">
      <c r="A46" s="150" t="s">
        <v>100</v>
      </c>
      <c r="B46" s="146"/>
      <c r="C46" s="147"/>
      <c r="D46" s="129">
        <v>1447</v>
      </c>
      <c r="F46" s="109"/>
      <c r="G46" s="110"/>
    </row>
    <row r="47" spans="1:14" x14ac:dyDescent="0.25">
      <c r="A47" s="150" t="s">
        <v>101</v>
      </c>
      <c r="B47" s="146"/>
      <c r="C47" s="147"/>
      <c r="D47" s="129">
        <v>-34000</v>
      </c>
      <c r="F47" s="109"/>
      <c r="G47" s="110"/>
    </row>
    <row r="48" spans="1:14" x14ac:dyDescent="0.25">
      <c r="A48" s="150" t="s">
        <v>102</v>
      </c>
      <c r="B48" s="146"/>
      <c r="C48" s="147"/>
      <c r="D48" s="129">
        <v>-826</v>
      </c>
      <c r="F48" s="109"/>
      <c r="G48" s="110"/>
    </row>
    <row r="49" spans="1:7" x14ac:dyDescent="0.25">
      <c r="A49" s="150" t="s">
        <v>103</v>
      </c>
      <c r="B49" s="146"/>
      <c r="C49" s="147"/>
      <c r="D49" s="129">
        <v>411</v>
      </c>
      <c r="F49" s="109"/>
      <c r="G49" s="110"/>
    </row>
    <row r="50" spans="1:7" x14ac:dyDescent="0.25">
      <c r="A50" s="150" t="s">
        <v>104</v>
      </c>
      <c r="B50" s="151"/>
      <c r="C50" s="152"/>
      <c r="D50" s="129"/>
      <c r="F50" s="109"/>
      <c r="G50" s="110"/>
    </row>
    <row r="51" spans="1:7" x14ac:dyDescent="0.25">
      <c r="A51" s="145" t="s">
        <v>105</v>
      </c>
      <c r="B51" s="146"/>
      <c r="C51" s="147"/>
      <c r="D51" s="129">
        <v>-5273</v>
      </c>
      <c r="F51" s="109"/>
      <c r="G51" s="110"/>
    </row>
    <row r="52" spans="1:7" x14ac:dyDescent="0.25">
      <c r="A52" s="145" t="s">
        <v>106</v>
      </c>
      <c r="B52" s="146"/>
      <c r="C52" s="147"/>
      <c r="D52" s="129">
        <v>-51</v>
      </c>
      <c r="F52" s="109"/>
      <c r="G52" s="110"/>
    </row>
    <row r="53" spans="1:7" x14ac:dyDescent="0.25">
      <c r="A53" s="150" t="s">
        <v>107</v>
      </c>
      <c r="B53" s="146"/>
      <c r="C53" s="147"/>
      <c r="D53" s="129">
        <v>31971</v>
      </c>
      <c r="F53" s="109"/>
      <c r="G53" s="110"/>
    </row>
    <row r="54" spans="1:7" x14ac:dyDescent="0.25">
      <c r="A54" s="150" t="s">
        <v>108</v>
      </c>
      <c r="B54" s="146"/>
      <c r="C54" s="147"/>
      <c r="D54" s="129">
        <v>96852</v>
      </c>
      <c r="F54" s="109"/>
      <c r="G54" s="110"/>
    </row>
    <row r="55" spans="1:7" x14ac:dyDescent="0.25">
      <c r="A55" s="150" t="s">
        <v>109</v>
      </c>
      <c r="B55" s="146"/>
      <c r="C55" s="147"/>
      <c r="D55" s="129"/>
      <c r="F55" s="109"/>
      <c r="G55" s="110"/>
    </row>
    <row r="56" spans="1:7" x14ac:dyDescent="0.25">
      <c r="A56" s="150" t="s">
        <v>110</v>
      </c>
      <c r="B56" s="146"/>
      <c r="C56" s="147"/>
      <c r="D56" s="129"/>
      <c r="F56" s="109"/>
      <c r="G56" s="110"/>
    </row>
    <row r="57" spans="1:7" x14ac:dyDescent="0.25">
      <c r="A57" s="150" t="s">
        <v>90</v>
      </c>
      <c r="B57" s="146"/>
      <c r="C57" s="147"/>
      <c r="D57" s="129">
        <v>15558</v>
      </c>
      <c r="F57" s="109"/>
      <c r="G57" s="110"/>
    </row>
    <row r="58" spans="1:7" x14ac:dyDescent="0.25">
      <c r="A58" s="150" t="s">
        <v>111</v>
      </c>
      <c r="B58" s="146"/>
      <c r="C58" s="147"/>
      <c r="D58" s="129"/>
      <c r="F58" s="109"/>
      <c r="G58" s="110"/>
    </row>
    <row r="59" spans="1:7" ht="13.8" thickBot="1" x14ac:dyDescent="0.3">
      <c r="A59" s="154" t="s">
        <v>112</v>
      </c>
      <c r="B59" s="148"/>
      <c r="C59" s="149"/>
      <c r="D59" s="130">
        <v>81294</v>
      </c>
      <c r="F59" s="109"/>
      <c r="G59" s="110"/>
    </row>
  </sheetData>
  <printOptions horizontalCentered="1" verticalCentered="1"/>
  <pageMargins left="0.25" right="0.25" top="0.25" bottom="0.25" header="0.5" footer="0.5"/>
  <pageSetup scale="7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Historical</vt:lpstr>
      <vt:lpstr>Large Industrials</vt:lpstr>
      <vt:lpstr>98Oct13 RFB Profile</vt:lpstr>
      <vt:lpstr>Utility Statistics</vt:lpstr>
      <vt:lpstr>Historical!Print_Area</vt:lpstr>
      <vt:lpstr>'Utility Statistics'!Print_Area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1998-05-05T22:55:24Z</cp:lastPrinted>
  <dcterms:created xsi:type="dcterms:W3CDTF">2023-09-13T22:46:10Z</dcterms:created>
  <dcterms:modified xsi:type="dcterms:W3CDTF">2023-09-13T22:46:10Z</dcterms:modified>
</cp:coreProperties>
</file>