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16" yWindow="108" windowWidth="7068" windowHeight="6456" tabRatio="570"/>
  </bookViews>
  <sheets>
    <sheet name="June" sheetId="1" r:id="rId1"/>
    <sheet name="Page 2" sheetId="2" r:id="rId2"/>
    <sheet name="Sheet1" sheetId="3" r:id="rId3"/>
    <sheet name="BusOb" sheetId="8" r:id="rId4"/>
    <sheet name="properties" sheetId="7" r:id="rId5"/>
  </sheets>
  <externalReferences>
    <externalReference r:id="rId6"/>
    <externalReference r:id="rId7"/>
    <externalReference r:id="rId8"/>
  </externalReferences>
  <definedNames>
    <definedName name="\s">June!$AP$1:$AP$4</definedName>
    <definedName name="__123Graph_A" localSheetId="0" hidden="1">June!$AA$18:$AA$45</definedName>
    <definedName name="__123Graph_AJUNEACT" localSheetId="0" hidden="1">June!$AA$18:$AA$45</definedName>
    <definedName name="__123Graph_B" localSheetId="0" hidden="1">June!$Z$18:$Z$39</definedName>
    <definedName name="__123Graph_BJUNEACT" localSheetId="0" hidden="1">June!$Z$18:$Z$39</definedName>
    <definedName name="__123Graph_C" localSheetId="0" hidden="1">June!$AF$17:$AF$38</definedName>
    <definedName name="__123Graph_CJUNEACT" localSheetId="0" hidden="1">June!$AF$17:$AF$38</definedName>
    <definedName name="__123Graph_X" localSheetId="0" hidden="1">June!$C$18:$C$45</definedName>
    <definedName name="__123Graph_XJUNEACT" localSheetId="0" hidden="1">June!$C$18:$C$45</definedName>
    <definedName name="File_Name_1" localSheetId="4">properties!$B$1</definedName>
    <definedName name="File_Name_1">#REF!</definedName>
    <definedName name="_xlnm.Print_Area" localSheetId="3">BusOb!$A$1:$AH$90</definedName>
    <definedName name="_xlnm.Print_Area" localSheetId="0">June!$C$6:$AH$88</definedName>
    <definedName name="_xlnm.Print_Area" localSheetId="1">'Page 2'!$D$1:$AG$71</definedName>
    <definedName name="_xlnm.Print_Area" localSheetId="4">properties!$A$1:$B$17</definedName>
    <definedName name="_xlnm.Print_Area" localSheetId="2">Sheet1!$M$1:$AC$56</definedName>
    <definedName name="Print_Area_MI">June!$A$1:$Q$51</definedName>
    <definedName name="_xlnm.Recorder" localSheetId="4">#REF!</definedName>
    <definedName name="_xlnm.Recorder">#REF!</definedName>
  </definedNames>
  <calcPr calcId="92512"/>
</workbook>
</file>

<file path=xl/calcChain.xml><?xml version="1.0" encoding="utf-8"?>
<calcChain xmlns="http://schemas.openxmlformats.org/spreadsheetml/2006/main">
  <c r="H1" i="1" l="1"/>
  <c r="Q1" i="1"/>
  <c r="AA1" i="1"/>
  <c r="AC1" i="1"/>
  <c r="B2" i="1"/>
  <c r="C2" i="1"/>
  <c r="H2" i="1"/>
  <c r="Q2" i="1"/>
  <c r="AA2" i="1"/>
  <c r="AC2" i="1"/>
  <c r="C3" i="1"/>
  <c r="H3" i="1"/>
  <c r="Q3" i="1"/>
  <c r="AA3" i="1"/>
  <c r="AC3" i="1"/>
  <c r="B4" i="1"/>
  <c r="H4" i="1"/>
  <c r="Q4" i="1"/>
  <c r="AA4" i="1"/>
  <c r="AC4" i="1"/>
  <c r="H5" i="1"/>
  <c r="Q5" i="1"/>
  <c r="AA5" i="1"/>
  <c r="AC5" i="1"/>
  <c r="H6" i="1"/>
  <c r="Q6" i="1"/>
  <c r="AA6" i="1"/>
  <c r="AC6" i="1"/>
  <c r="F9" i="1"/>
  <c r="G9" i="1"/>
  <c r="H9" i="1"/>
  <c r="J9" i="1"/>
  <c r="K9" i="1"/>
  <c r="L9" i="1"/>
  <c r="P9" i="1"/>
  <c r="Q9" i="1"/>
  <c r="T9" i="1"/>
  <c r="U9" i="1"/>
  <c r="V9" i="1"/>
  <c r="X9" i="1"/>
  <c r="Y9" i="1"/>
  <c r="Z9" i="1"/>
  <c r="AA9" i="1"/>
  <c r="F10" i="1"/>
  <c r="G10" i="1"/>
  <c r="H10" i="1"/>
  <c r="J10" i="1"/>
  <c r="K10" i="1"/>
  <c r="L10" i="1"/>
  <c r="P10" i="1"/>
  <c r="Q10" i="1"/>
  <c r="T10" i="1"/>
  <c r="U10" i="1"/>
  <c r="V10" i="1"/>
  <c r="X10" i="1"/>
  <c r="Y10" i="1"/>
  <c r="Z10" i="1"/>
  <c r="AA10" i="1"/>
  <c r="F11" i="1"/>
  <c r="G11" i="1"/>
  <c r="H11" i="1"/>
  <c r="J11" i="1"/>
  <c r="K11" i="1"/>
  <c r="L11" i="1"/>
  <c r="P11" i="1"/>
  <c r="Q11" i="1"/>
  <c r="T11" i="1"/>
  <c r="U11" i="1"/>
  <c r="V11" i="1"/>
  <c r="X11" i="1"/>
  <c r="Y11" i="1"/>
  <c r="Z11" i="1"/>
  <c r="AA11" i="1"/>
  <c r="F15" i="1"/>
  <c r="G15" i="1"/>
  <c r="H15" i="1"/>
  <c r="J15" i="1"/>
  <c r="K15" i="1"/>
  <c r="L15" i="1"/>
  <c r="P15" i="1"/>
  <c r="Q15" i="1"/>
  <c r="T15" i="1"/>
  <c r="U15" i="1"/>
  <c r="V15" i="1"/>
  <c r="W15" i="1"/>
  <c r="X15" i="1"/>
  <c r="Y15" i="1"/>
  <c r="Z15" i="1"/>
  <c r="AA15" i="1"/>
  <c r="F16" i="1"/>
  <c r="G16" i="1"/>
  <c r="H16" i="1"/>
  <c r="J16" i="1"/>
  <c r="K16" i="1"/>
  <c r="L16" i="1"/>
  <c r="P16" i="1"/>
  <c r="Q16" i="1"/>
  <c r="T16" i="1"/>
  <c r="U16" i="1"/>
  <c r="V16" i="1"/>
  <c r="W16" i="1"/>
  <c r="X16" i="1"/>
  <c r="Y16" i="1"/>
  <c r="Z16" i="1"/>
  <c r="AA16" i="1"/>
  <c r="AC16" i="1"/>
  <c r="AK17" i="1"/>
  <c r="H18" i="1"/>
  <c r="I18" i="1"/>
  <c r="L18" i="1"/>
  <c r="M18" i="1"/>
  <c r="N18" i="1"/>
  <c r="O18" i="1"/>
  <c r="P18" i="1"/>
  <c r="Q18" i="1"/>
  <c r="R18" i="1"/>
  <c r="S18" i="1"/>
  <c r="Z18" i="1"/>
  <c r="AA18" i="1"/>
  <c r="AB18" i="1"/>
  <c r="AC18" i="1"/>
  <c r="AD18" i="1"/>
  <c r="AG18" i="1"/>
  <c r="AH18" i="1"/>
  <c r="AK18" i="1"/>
  <c r="AM18" i="1"/>
  <c r="AO18" i="1"/>
  <c r="AV18" i="1"/>
  <c r="AW18" i="1"/>
  <c r="H19" i="1"/>
  <c r="L19" i="1"/>
  <c r="N19" i="1"/>
  <c r="O19" i="1"/>
  <c r="P19" i="1"/>
  <c r="Q19" i="1"/>
  <c r="S19" i="1"/>
  <c r="Z19" i="1"/>
  <c r="AA19" i="1"/>
  <c r="AC19" i="1"/>
  <c r="AG19" i="1"/>
  <c r="AH19" i="1"/>
  <c r="AK19" i="1"/>
  <c r="AM19" i="1"/>
  <c r="AO19" i="1"/>
  <c r="AV19" i="1"/>
  <c r="AW19" i="1"/>
  <c r="H20" i="1"/>
  <c r="I20" i="1"/>
  <c r="L20" i="1"/>
  <c r="N20" i="1"/>
  <c r="O20" i="1"/>
  <c r="P20" i="1"/>
  <c r="Q20" i="1"/>
  <c r="R20" i="1"/>
  <c r="S20" i="1"/>
  <c r="Z20" i="1"/>
  <c r="AA20" i="1"/>
  <c r="AB20" i="1"/>
  <c r="AC20" i="1"/>
  <c r="AD20" i="1"/>
  <c r="AG20" i="1"/>
  <c r="AH20" i="1"/>
  <c r="AK20" i="1"/>
  <c r="AM20" i="1"/>
  <c r="AO20" i="1"/>
  <c r="AV20" i="1"/>
  <c r="AW20" i="1"/>
  <c r="H21" i="1"/>
  <c r="L21" i="1"/>
  <c r="M21" i="1"/>
  <c r="N21" i="1"/>
  <c r="O21" i="1"/>
  <c r="P21" i="1"/>
  <c r="Q21" i="1"/>
  <c r="S21" i="1"/>
  <c r="Z21" i="1"/>
  <c r="AA21" i="1"/>
  <c r="AC21" i="1"/>
  <c r="AG21" i="1"/>
  <c r="AH21" i="1"/>
  <c r="AK21" i="1"/>
  <c r="AM21" i="1"/>
  <c r="AO21" i="1"/>
  <c r="AV21" i="1"/>
  <c r="AW21" i="1"/>
  <c r="H22" i="1"/>
  <c r="L22" i="1"/>
  <c r="M22" i="1"/>
  <c r="O22" i="1"/>
  <c r="P22" i="1"/>
  <c r="Q22" i="1"/>
  <c r="S22" i="1"/>
  <c r="Z22" i="1"/>
  <c r="AA22" i="1"/>
  <c r="AC22" i="1"/>
  <c r="AG22" i="1"/>
  <c r="AH22" i="1"/>
  <c r="AK22" i="1"/>
  <c r="AM22" i="1"/>
  <c r="AO22" i="1"/>
  <c r="AV22" i="1"/>
  <c r="AW22" i="1"/>
  <c r="H23" i="1"/>
  <c r="L23" i="1"/>
  <c r="M23" i="1"/>
  <c r="O23" i="1"/>
  <c r="P23" i="1"/>
  <c r="Q23" i="1"/>
  <c r="S23" i="1"/>
  <c r="Z23" i="1"/>
  <c r="AA23" i="1"/>
  <c r="AC23" i="1"/>
  <c r="AG23" i="1"/>
  <c r="AH23" i="1"/>
  <c r="AK23" i="1"/>
  <c r="AM23" i="1"/>
  <c r="AO23" i="1"/>
  <c r="AV23" i="1"/>
  <c r="AW23" i="1"/>
  <c r="H24" i="1"/>
  <c r="L24" i="1"/>
  <c r="M24" i="1"/>
  <c r="O24" i="1"/>
  <c r="P24" i="1"/>
  <c r="Q24" i="1"/>
  <c r="S24" i="1"/>
  <c r="Z24" i="1"/>
  <c r="AA24" i="1"/>
  <c r="AC24" i="1"/>
  <c r="AG24" i="1"/>
  <c r="AH24" i="1"/>
  <c r="AK24" i="1"/>
  <c r="AM24" i="1"/>
  <c r="AO24" i="1"/>
  <c r="AV24" i="1"/>
  <c r="AW24" i="1"/>
  <c r="H25" i="1"/>
  <c r="I25" i="1"/>
  <c r="L25" i="1"/>
  <c r="O25" i="1"/>
  <c r="P25" i="1"/>
  <c r="Q25" i="1"/>
  <c r="R25" i="1"/>
  <c r="S25" i="1"/>
  <c r="Z25" i="1"/>
  <c r="AA25" i="1"/>
  <c r="AB25" i="1"/>
  <c r="AC25" i="1"/>
  <c r="AD25" i="1"/>
  <c r="AG25" i="1"/>
  <c r="AH25" i="1"/>
  <c r="AK25" i="1"/>
  <c r="AM25" i="1"/>
  <c r="AO25" i="1"/>
  <c r="AV25" i="1"/>
  <c r="AW25" i="1"/>
  <c r="H26" i="1"/>
  <c r="L26" i="1"/>
  <c r="M26" i="1"/>
  <c r="O26" i="1"/>
  <c r="P26" i="1"/>
  <c r="Q26" i="1"/>
  <c r="S26" i="1"/>
  <c r="Z26" i="1"/>
  <c r="AA26" i="1"/>
  <c r="AC26" i="1"/>
  <c r="AG26" i="1"/>
  <c r="AH26" i="1"/>
  <c r="AK26" i="1"/>
  <c r="AM26" i="1"/>
  <c r="AO26" i="1"/>
  <c r="AV26" i="1"/>
  <c r="AW26" i="1"/>
  <c r="H27" i="1"/>
  <c r="I27" i="1"/>
  <c r="L27" i="1"/>
  <c r="M27" i="1"/>
  <c r="N27" i="1"/>
  <c r="O27" i="1"/>
  <c r="P27" i="1"/>
  <c r="Q27" i="1"/>
  <c r="R27" i="1"/>
  <c r="S27" i="1"/>
  <c r="Z27" i="1"/>
  <c r="AA27" i="1"/>
  <c r="AB27" i="1"/>
  <c r="AC27" i="1"/>
  <c r="AD27" i="1"/>
  <c r="AG27" i="1"/>
  <c r="AH27" i="1"/>
  <c r="AK27" i="1"/>
  <c r="AM27" i="1"/>
  <c r="AO27" i="1"/>
  <c r="AV27" i="1"/>
  <c r="AW27" i="1"/>
  <c r="H28" i="1"/>
  <c r="L28" i="1"/>
  <c r="M28" i="1"/>
  <c r="O28" i="1"/>
  <c r="P28" i="1"/>
  <c r="Q28" i="1"/>
  <c r="S28" i="1"/>
  <c r="Z28" i="1"/>
  <c r="AA28" i="1"/>
  <c r="AC28" i="1"/>
  <c r="AG28" i="1"/>
  <c r="AH28" i="1"/>
  <c r="AK28" i="1"/>
  <c r="AM28" i="1"/>
  <c r="AO28" i="1"/>
  <c r="AV28" i="1"/>
  <c r="AW28" i="1"/>
  <c r="H29" i="1"/>
  <c r="L29" i="1"/>
  <c r="M29" i="1"/>
  <c r="O29" i="1"/>
  <c r="P29" i="1"/>
  <c r="Q29" i="1"/>
  <c r="S29" i="1"/>
  <c r="Z29" i="1"/>
  <c r="AA29" i="1"/>
  <c r="AC29" i="1"/>
  <c r="AG29" i="1"/>
  <c r="AH29" i="1"/>
  <c r="AK29" i="1"/>
  <c r="AM29" i="1"/>
  <c r="AO29" i="1"/>
  <c r="AV29" i="1"/>
  <c r="AW29" i="1"/>
  <c r="H30" i="1"/>
  <c r="L30" i="1"/>
  <c r="M30" i="1"/>
  <c r="N30" i="1"/>
  <c r="O30" i="1"/>
  <c r="P30" i="1"/>
  <c r="Q30" i="1"/>
  <c r="S30" i="1"/>
  <c r="Z30" i="1"/>
  <c r="AA30" i="1"/>
  <c r="AC30" i="1"/>
  <c r="AG30" i="1"/>
  <c r="AH30" i="1"/>
  <c r="AK30" i="1"/>
  <c r="AM30" i="1"/>
  <c r="AO30" i="1"/>
  <c r="AV30" i="1"/>
  <c r="AW30" i="1"/>
  <c r="H31" i="1"/>
  <c r="L31" i="1"/>
  <c r="M31" i="1"/>
  <c r="O31" i="1"/>
  <c r="P31" i="1"/>
  <c r="Q31" i="1"/>
  <c r="S31" i="1"/>
  <c r="Z31" i="1"/>
  <c r="AA31" i="1"/>
  <c r="AC31" i="1"/>
  <c r="AG31" i="1"/>
  <c r="AH31" i="1"/>
  <c r="AK31" i="1"/>
  <c r="AM31" i="1"/>
  <c r="AO31" i="1"/>
  <c r="AV31" i="1"/>
  <c r="AW31" i="1"/>
  <c r="H32" i="1"/>
  <c r="I32" i="1"/>
  <c r="L32" i="1"/>
  <c r="M32" i="1"/>
  <c r="N32" i="1"/>
  <c r="O32" i="1"/>
  <c r="P32" i="1"/>
  <c r="Q32" i="1"/>
  <c r="R32" i="1"/>
  <c r="S32" i="1"/>
  <c r="Z32" i="1"/>
  <c r="AA32" i="1"/>
  <c r="AB32" i="1"/>
  <c r="AC32" i="1"/>
  <c r="AD32" i="1"/>
  <c r="AG32" i="1"/>
  <c r="AH32" i="1"/>
  <c r="AK32" i="1"/>
  <c r="AM32" i="1"/>
  <c r="AO32" i="1"/>
  <c r="AV32" i="1"/>
  <c r="AW32" i="1"/>
  <c r="H33" i="1"/>
  <c r="L33" i="1"/>
  <c r="M33" i="1"/>
  <c r="N33" i="1"/>
  <c r="O33" i="1"/>
  <c r="P33" i="1"/>
  <c r="Q33" i="1"/>
  <c r="S33" i="1"/>
  <c r="Z33" i="1"/>
  <c r="AA33" i="1"/>
  <c r="AC33" i="1"/>
  <c r="AG33" i="1"/>
  <c r="AH33" i="1"/>
  <c r="AK33" i="1"/>
  <c r="AM33" i="1"/>
  <c r="AO33" i="1"/>
  <c r="AV33" i="1"/>
  <c r="AW33" i="1"/>
  <c r="H34" i="1"/>
  <c r="I34" i="1"/>
  <c r="L34" i="1"/>
  <c r="M34" i="1"/>
  <c r="O34" i="1"/>
  <c r="P34" i="1"/>
  <c r="Q34" i="1"/>
  <c r="R34" i="1"/>
  <c r="S34" i="1"/>
  <c r="Z34" i="1"/>
  <c r="AA34" i="1"/>
  <c r="AB34" i="1"/>
  <c r="AC34" i="1"/>
  <c r="AD34" i="1"/>
  <c r="AG34" i="1"/>
  <c r="AH34" i="1"/>
  <c r="AK34" i="1"/>
  <c r="AM34" i="1"/>
  <c r="AO34" i="1"/>
  <c r="AV34" i="1"/>
  <c r="AW34" i="1"/>
  <c r="H35" i="1"/>
  <c r="L35" i="1"/>
  <c r="M35" i="1"/>
  <c r="O35" i="1"/>
  <c r="P35" i="1"/>
  <c r="Q35" i="1"/>
  <c r="S35" i="1"/>
  <c r="Z35" i="1"/>
  <c r="AA35" i="1"/>
  <c r="AC35" i="1"/>
  <c r="AG35" i="1"/>
  <c r="AH35" i="1"/>
  <c r="AK35" i="1"/>
  <c r="AM35" i="1"/>
  <c r="AO35" i="1"/>
  <c r="AV35" i="1"/>
  <c r="AW35" i="1"/>
  <c r="H36" i="1"/>
  <c r="L36" i="1"/>
  <c r="M36" i="1"/>
  <c r="O36" i="1"/>
  <c r="P36" i="1"/>
  <c r="Q36" i="1"/>
  <c r="S36" i="1"/>
  <c r="Z36" i="1"/>
  <c r="AA36" i="1"/>
  <c r="AC36" i="1"/>
  <c r="AG36" i="1"/>
  <c r="AH36" i="1"/>
  <c r="AK36" i="1"/>
  <c r="AM36" i="1"/>
  <c r="AO36" i="1"/>
  <c r="AV36" i="1"/>
  <c r="AW36" i="1"/>
  <c r="BK36" i="1"/>
  <c r="BL36" i="1"/>
  <c r="H37" i="1"/>
  <c r="L37" i="1"/>
  <c r="M37" i="1"/>
  <c r="N37" i="1"/>
  <c r="O37" i="1"/>
  <c r="P37" i="1"/>
  <c r="Q37" i="1"/>
  <c r="S37" i="1"/>
  <c r="Z37" i="1"/>
  <c r="AA37" i="1"/>
  <c r="AC37" i="1"/>
  <c r="AG37" i="1"/>
  <c r="AH37" i="1"/>
  <c r="AK37" i="1"/>
  <c r="AM37" i="1"/>
  <c r="AO37" i="1"/>
  <c r="AV37" i="1"/>
  <c r="AW37" i="1"/>
  <c r="BK37" i="1"/>
  <c r="BL37" i="1"/>
  <c r="A38" i="1"/>
  <c r="H38" i="1"/>
  <c r="L38" i="1"/>
  <c r="M38" i="1"/>
  <c r="N38" i="1"/>
  <c r="O38" i="1"/>
  <c r="P38" i="1"/>
  <c r="Q38" i="1"/>
  <c r="S38" i="1"/>
  <c r="Z38" i="1"/>
  <c r="AA38" i="1"/>
  <c r="AC38" i="1"/>
  <c r="AG38" i="1"/>
  <c r="AH38" i="1"/>
  <c r="AK38" i="1"/>
  <c r="AM38" i="1"/>
  <c r="AO38" i="1"/>
  <c r="AV38" i="1"/>
  <c r="AW38" i="1"/>
  <c r="BK38" i="1"/>
  <c r="BL38" i="1"/>
  <c r="H39" i="1"/>
  <c r="I39" i="1"/>
  <c r="L39" i="1"/>
  <c r="M39" i="1"/>
  <c r="N39" i="1"/>
  <c r="O39" i="1"/>
  <c r="P39" i="1"/>
  <c r="Q39" i="1"/>
  <c r="R39" i="1"/>
  <c r="S39" i="1"/>
  <c r="Z39" i="1"/>
  <c r="AA39" i="1"/>
  <c r="AB39" i="1"/>
  <c r="AC39" i="1"/>
  <c r="AD39" i="1"/>
  <c r="AG39" i="1"/>
  <c r="AH39" i="1"/>
  <c r="AK39" i="1"/>
  <c r="AM39" i="1"/>
  <c r="AO39" i="1"/>
  <c r="AV39" i="1"/>
  <c r="AW39" i="1"/>
  <c r="BK39" i="1"/>
  <c r="BL39" i="1"/>
  <c r="H40" i="1"/>
  <c r="L40" i="1"/>
  <c r="M40" i="1"/>
  <c r="N40" i="1"/>
  <c r="O40" i="1"/>
  <c r="P40" i="1"/>
  <c r="Q40" i="1"/>
  <c r="S40" i="1"/>
  <c r="Z40" i="1"/>
  <c r="AA40" i="1"/>
  <c r="AC40" i="1"/>
  <c r="AG40" i="1"/>
  <c r="AH40" i="1"/>
  <c r="AK40" i="1"/>
  <c r="AM40" i="1"/>
  <c r="AO40" i="1"/>
  <c r="AV40" i="1"/>
  <c r="AW40" i="1"/>
  <c r="BK40" i="1"/>
  <c r="BL40" i="1"/>
  <c r="H41" i="1"/>
  <c r="I41" i="1"/>
  <c r="L41" i="1"/>
  <c r="M41" i="1"/>
  <c r="N41" i="1"/>
  <c r="O41" i="1"/>
  <c r="P41" i="1"/>
  <c r="Q41" i="1"/>
  <c r="R41" i="1"/>
  <c r="S41" i="1"/>
  <c r="Z41" i="1"/>
  <c r="AA41" i="1"/>
  <c r="AB41" i="1"/>
  <c r="AC41" i="1"/>
  <c r="AD41" i="1"/>
  <c r="AG41" i="1"/>
  <c r="AH41" i="1"/>
  <c r="AK41" i="1"/>
  <c r="AM41" i="1"/>
  <c r="AO41" i="1"/>
  <c r="AV41" i="1"/>
  <c r="AW41" i="1"/>
  <c r="BK41" i="1"/>
  <c r="BL41" i="1"/>
  <c r="H42" i="1"/>
  <c r="L42" i="1"/>
  <c r="M42" i="1"/>
  <c r="O42" i="1"/>
  <c r="P42" i="1"/>
  <c r="Q42" i="1"/>
  <c r="S42" i="1"/>
  <c r="Z42" i="1"/>
  <c r="AA42" i="1"/>
  <c r="AC42" i="1"/>
  <c r="AG42" i="1"/>
  <c r="AH42" i="1"/>
  <c r="AK42" i="1"/>
  <c r="AM42" i="1"/>
  <c r="AO42" i="1"/>
  <c r="AV42" i="1"/>
  <c r="AW42" i="1"/>
  <c r="BK42" i="1"/>
  <c r="BL42" i="1"/>
  <c r="H43" i="1"/>
  <c r="L43" i="1"/>
  <c r="M43" i="1"/>
  <c r="N43" i="1"/>
  <c r="O43" i="1"/>
  <c r="P43" i="1"/>
  <c r="Q43" i="1"/>
  <c r="S43" i="1"/>
  <c r="Z43" i="1"/>
  <c r="AA43" i="1"/>
  <c r="AC43" i="1"/>
  <c r="AG43" i="1"/>
  <c r="AH43" i="1"/>
  <c r="AK43" i="1"/>
  <c r="AM43" i="1"/>
  <c r="AO43" i="1"/>
  <c r="AV43" i="1"/>
  <c r="AW43" i="1"/>
  <c r="H44" i="1"/>
  <c r="L44" i="1"/>
  <c r="M44" i="1"/>
  <c r="O44" i="1"/>
  <c r="P44" i="1"/>
  <c r="Q44" i="1"/>
  <c r="S44" i="1"/>
  <c r="Z44" i="1"/>
  <c r="AA44" i="1"/>
  <c r="AC44" i="1"/>
  <c r="AG44" i="1"/>
  <c r="AH44" i="1"/>
  <c r="AK44" i="1"/>
  <c r="AM44" i="1"/>
  <c r="AO44" i="1"/>
  <c r="AV44" i="1"/>
  <c r="AW44" i="1"/>
  <c r="H45" i="1"/>
  <c r="L45" i="1"/>
  <c r="M45" i="1"/>
  <c r="N45" i="1"/>
  <c r="O45" i="1"/>
  <c r="P45" i="1"/>
  <c r="Q45" i="1"/>
  <c r="S45" i="1"/>
  <c r="Z45" i="1"/>
  <c r="AA45" i="1"/>
  <c r="AC45" i="1"/>
  <c r="AG45" i="1"/>
  <c r="AH45" i="1"/>
  <c r="AK45" i="1"/>
  <c r="AM45" i="1"/>
  <c r="AO45" i="1"/>
  <c r="AV45" i="1"/>
  <c r="AW45" i="1"/>
  <c r="H46" i="1"/>
  <c r="I46" i="1"/>
  <c r="L46" i="1"/>
  <c r="M46" i="1"/>
  <c r="N46" i="1"/>
  <c r="O46" i="1"/>
  <c r="P46" i="1"/>
  <c r="Q46" i="1"/>
  <c r="R46" i="1"/>
  <c r="S46" i="1"/>
  <c r="Z46" i="1"/>
  <c r="AA46" i="1"/>
  <c r="AB46" i="1"/>
  <c r="AC46" i="1"/>
  <c r="AD46" i="1"/>
  <c r="AG46" i="1"/>
  <c r="AH46" i="1"/>
  <c r="AK46" i="1"/>
  <c r="AM46" i="1"/>
  <c r="AO46" i="1"/>
  <c r="H47" i="1"/>
  <c r="L47" i="1"/>
  <c r="M47" i="1"/>
  <c r="O47" i="1"/>
  <c r="P47" i="1"/>
  <c r="Q47" i="1"/>
  <c r="S47" i="1"/>
  <c r="Z47" i="1"/>
  <c r="AA47" i="1"/>
  <c r="AC47" i="1"/>
  <c r="AG47" i="1"/>
  <c r="AH47" i="1"/>
  <c r="AK47" i="1"/>
  <c r="AM47" i="1"/>
  <c r="AO47" i="1"/>
  <c r="H48" i="1"/>
  <c r="I48" i="1"/>
  <c r="L48" i="1"/>
  <c r="M48" i="1"/>
  <c r="N48" i="1"/>
  <c r="O48" i="1"/>
  <c r="P48" i="1"/>
  <c r="Q48" i="1"/>
  <c r="R48" i="1"/>
  <c r="S48" i="1"/>
  <c r="Z48" i="1"/>
  <c r="AA48" i="1"/>
  <c r="AB48" i="1"/>
  <c r="AC48" i="1"/>
  <c r="AD48" i="1"/>
  <c r="AG48" i="1"/>
  <c r="F49" i="1"/>
  <c r="G49" i="1"/>
  <c r="H49" i="1"/>
  <c r="J49" i="1"/>
  <c r="K49" i="1"/>
  <c r="L49" i="1"/>
  <c r="M49" i="1"/>
  <c r="N49" i="1"/>
  <c r="O49" i="1"/>
  <c r="P49" i="1"/>
  <c r="Q49" i="1"/>
  <c r="T49" i="1"/>
  <c r="U49" i="1"/>
  <c r="V49" i="1"/>
  <c r="W49" i="1"/>
  <c r="X49" i="1"/>
  <c r="Y49" i="1"/>
  <c r="Z49" i="1"/>
  <c r="AA49" i="1"/>
  <c r="AC49" i="1"/>
  <c r="AG49" i="1"/>
  <c r="AH49" i="1"/>
  <c r="AI49" i="1"/>
  <c r="AQ49" i="1"/>
  <c r="AR49" i="1"/>
  <c r="AS49" i="1"/>
  <c r="AT49" i="1"/>
  <c r="AU49" i="1"/>
  <c r="AV49" i="1"/>
  <c r="AW49" i="1"/>
  <c r="AX49" i="1"/>
  <c r="S50" i="1"/>
  <c r="Z50" i="1"/>
  <c r="AA50" i="1"/>
  <c r="AC50" i="1"/>
  <c r="AE50" i="1"/>
  <c r="H53" i="1"/>
  <c r="L53" i="1"/>
  <c r="P53" i="1"/>
  <c r="Q53" i="1"/>
  <c r="Z53" i="1"/>
  <c r="AC53" i="1"/>
  <c r="AQ54" i="1"/>
  <c r="AR54" i="1"/>
  <c r="F55" i="1"/>
  <c r="G55" i="1"/>
  <c r="H55" i="1"/>
  <c r="I55" i="1"/>
  <c r="J55" i="1"/>
  <c r="K55" i="1"/>
  <c r="L55" i="1"/>
  <c r="M55" i="1"/>
  <c r="N55" i="1"/>
  <c r="O55" i="1"/>
  <c r="P55" i="1"/>
  <c r="Q55" i="1"/>
  <c r="AA55" i="1"/>
  <c r="AB55" i="1"/>
  <c r="AC55" i="1"/>
  <c r="F56" i="1"/>
  <c r="G56" i="1"/>
  <c r="H56" i="1"/>
  <c r="I56" i="1"/>
  <c r="J56" i="1"/>
  <c r="K56" i="1"/>
  <c r="L56" i="1"/>
  <c r="M56" i="1"/>
  <c r="N56" i="1"/>
  <c r="O56" i="1"/>
  <c r="P56" i="1"/>
  <c r="Q56" i="1"/>
  <c r="AA56" i="1"/>
  <c r="AB56" i="1"/>
  <c r="AC56" i="1"/>
  <c r="F57" i="1"/>
  <c r="G57" i="1"/>
  <c r="H57" i="1"/>
  <c r="J57" i="1"/>
  <c r="K57" i="1"/>
  <c r="L57" i="1"/>
  <c r="P57" i="1"/>
  <c r="AA57" i="1"/>
  <c r="AC57" i="1"/>
  <c r="AC58" i="1"/>
  <c r="AQ58" i="1"/>
  <c r="AR58" i="1"/>
  <c r="S59" i="1"/>
  <c r="AC59" i="1"/>
  <c r="AQ61" i="1"/>
  <c r="AR61" i="1"/>
  <c r="AQ64" i="1"/>
  <c r="AR64" i="1"/>
  <c r="AQ67" i="1"/>
  <c r="AR67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F4" i="2"/>
  <c r="F5" i="2"/>
  <c r="F6" i="2"/>
  <c r="AN6" i="2"/>
  <c r="AO6" i="2"/>
  <c r="F7" i="2"/>
  <c r="H7" i="2"/>
  <c r="AN7" i="2"/>
  <c r="AO7" i="2"/>
  <c r="F8" i="2"/>
  <c r="H8" i="2"/>
  <c r="AN8" i="2"/>
  <c r="AO8" i="2"/>
  <c r="F9" i="2"/>
  <c r="G9" i="2"/>
  <c r="AN9" i="2"/>
  <c r="AO9" i="2"/>
  <c r="G10" i="2"/>
  <c r="AN10" i="2"/>
  <c r="AO10" i="2"/>
  <c r="B11" i="2"/>
  <c r="AN11" i="2"/>
  <c r="AO11" i="2"/>
  <c r="AN12" i="2"/>
  <c r="AO12" i="2"/>
  <c r="AN13" i="2"/>
  <c r="AO13" i="2"/>
  <c r="AN14" i="2"/>
  <c r="AO14" i="2"/>
  <c r="AN15" i="2"/>
  <c r="AO15" i="2"/>
  <c r="AN16" i="2"/>
  <c r="AO16" i="2"/>
  <c r="AN17" i="2"/>
  <c r="AO17" i="2"/>
  <c r="AN18" i="2"/>
  <c r="AO18" i="2"/>
  <c r="AN19" i="2"/>
  <c r="AO19" i="2"/>
  <c r="AN20" i="2"/>
  <c r="AO20" i="2"/>
  <c r="AN21" i="2"/>
  <c r="AO21" i="2"/>
  <c r="AN22" i="2"/>
  <c r="AO22" i="2"/>
  <c r="AN23" i="2"/>
  <c r="AO23" i="2"/>
  <c r="F24" i="2"/>
  <c r="H24" i="2"/>
  <c r="I24" i="2"/>
  <c r="J24" i="2"/>
  <c r="K24" i="2"/>
  <c r="AN24" i="2"/>
  <c r="AO24" i="2"/>
  <c r="F25" i="2"/>
  <c r="H25" i="2"/>
  <c r="I25" i="2"/>
  <c r="J25" i="2"/>
  <c r="K25" i="2"/>
  <c r="AN25" i="2"/>
  <c r="AO25" i="2"/>
  <c r="F26" i="2"/>
  <c r="H26" i="2"/>
  <c r="I26" i="2"/>
  <c r="J26" i="2"/>
  <c r="K26" i="2"/>
  <c r="AN26" i="2"/>
  <c r="AO26" i="2"/>
  <c r="AN27" i="2"/>
  <c r="AO27" i="2"/>
  <c r="I28" i="2"/>
  <c r="J28" i="2"/>
  <c r="AN28" i="2"/>
  <c r="AO28" i="2"/>
  <c r="AN29" i="2"/>
  <c r="AO29" i="2"/>
  <c r="J30" i="2"/>
  <c r="K30" i="2"/>
  <c r="AN30" i="2"/>
  <c r="AO30" i="2"/>
  <c r="AN31" i="2"/>
  <c r="AO31" i="2"/>
  <c r="AN32" i="2"/>
  <c r="AO32" i="2"/>
  <c r="AN33" i="2"/>
  <c r="AO33" i="2"/>
  <c r="AN34" i="2"/>
  <c r="AO34" i="2"/>
  <c r="AN35" i="2"/>
  <c r="AO35" i="2"/>
  <c r="AN36" i="2"/>
  <c r="AO36" i="2"/>
  <c r="AN60" i="2"/>
  <c r="AO60" i="2"/>
  <c r="I88" i="2"/>
  <c r="J88" i="2"/>
  <c r="I89" i="2"/>
  <c r="J89" i="2"/>
  <c r="I90" i="2"/>
  <c r="J90" i="2"/>
  <c r="I91" i="2"/>
  <c r="J91" i="2"/>
  <c r="I92" i="2"/>
  <c r="J92" i="2"/>
  <c r="I93" i="2"/>
  <c r="J93" i="2"/>
  <c r="B3" i="7"/>
  <c r="B7" i="7"/>
  <c r="D3" i="3"/>
  <c r="E3" i="3"/>
  <c r="F3" i="3"/>
  <c r="D4" i="3"/>
  <c r="E4" i="3"/>
  <c r="F4" i="3"/>
  <c r="AI4" i="3"/>
  <c r="AJ4" i="3"/>
  <c r="AL4" i="3"/>
  <c r="AM4" i="3"/>
  <c r="AO4" i="3"/>
  <c r="D5" i="3"/>
  <c r="E5" i="3"/>
  <c r="F5" i="3"/>
  <c r="AI5" i="3"/>
  <c r="AJ5" i="3"/>
  <c r="AL5" i="3"/>
  <c r="AM5" i="3"/>
  <c r="AO5" i="3"/>
  <c r="D6" i="3"/>
  <c r="E6" i="3"/>
  <c r="F6" i="3"/>
  <c r="AI6" i="3"/>
  <c r="AJ6" i="3"/>
  <c r="AL6" i="3"/>
  <c r="AM6" i="3"/>
  <c r="AO6" i="3"/>
  <c r="D7" i="3"/>
  <c r="E7" i="3"/>
  <c r="F7" i="3"/>
  <c r="AI7" i="3"/>
  <c r="AJ7" i="3"/>
  <c r="AL7" i="3"/>
  <c r="AM7" i="3"/>
  <c r="AO7" i="3"/>
  <c r="D8" i="3"/>
  <c r="E8" i="3"/>
  <c r="F8" i="3"/>
  <c r="AI8" i="3"/>
  <c r="AJ8" i="3"/>
  <c r="AL8" i="3"/>
  <c r="AM8" i="3"/>
  <c r="AO8" i="3"/>
  <c r="D9" i="3"/>
  <c r="E9" i="3"/>
  <c r="F9" i="3"/>
  <c r="AI9" i="3"/>
  <c r="AJ9" i="3"/>
  <c r="AL9" i="3"/>
  <c r="AM9" i="3"/>
  <c r="AO9" i="3"/>
  <c r="D10" i="3"/>
  <c r="E10" i="3"/>
  <c r="F10" i="3"/>
  <c r="AI10" i="3"/>
  <c r="AJ10" i="3"/>
  <c r="AL10" i="3"/>
  <c r="AM10" i="3"/>
  <c r="AO10" i="3"/>
  <c r="D11" i="3"/>
  <c r="E11" i="3"/>
  <c r="F11" i="3"/>
  <c r="AI11" i="3"/>
  <c r="AJ11" i="3"/>
  <c r="AL11" i="3"/>
  <c r="AM11" i="3"/>
  <c r="AO11" i="3"/>
  <c r="D12" i="3"/>
  <c r="E12" i="3"/>
  <c r="F12" i="3"/>
  <c r="AI12" i="3"/>
  <c r="AJ12" i="3"/>
  <c r="AL12" i="3"/>
  <c r="AM12" i="3"/>
  <c r="AO12" i="3"/>
  <c r="D13" i="3"/>
  <c r="E13" i="3"/>
  <c r="F13" i="3"/>
  <c r="AI13" i="3"/>
  <c r="AJ13" i="3"/>
  <c r="AL13" i="3"/>
  <c r="AM13" i="3"/>
  <c r="AO13" i="3"/>
  <c r="D14" i="3"/>
  <c r="E14" i="3"/>
  <c r="F14" i="3"/>
  <c r="AI14" i="3"/>
  <c r="AJ14" i="3"/>
  <c r="AL14" i="3"/>
  <c r="AM14" i="3"/>
  <c r="AO14" i="3"/>
  <c r="D15" i="3"/>
  <c r="E15" i="3"/>
  <c r="F15" i="3"/>
  <c r="AI15" i="3"/>
  <c r="AJ15" i="3"/>
  <c r="AL15" i="3"/>
  <c r="AM15" i="3"/>
  <c r="AO15" i="3"/>
  <c r="D16" i="3"/>
  <c r="E16" i="3"/>
  <c r="F16" i="3"/>
  <c r="AI16" i="3"/>
  <c r="AJ16" i="3"/>
  <c r="AL16" i="3"/>
  <c r="AM16" i="3"/>
  <c r="AO16" i="3"/>
  <c r="D17" i="3"/>
  <c r="E17" i="3"/>
  <c r="F17" i="3"/>
  <c r="AI17" i="3"/>
  <c r="AJ17" i="3"/>
  <c r="AL17" i="3"/>
  <c r="AM17" i="3"/>
  <c r="AO17" i="3"/>
  <c r="D18" i="3"/>
  <c r="E18" i="3"/>
  <c r="F18" i="3"/>
  <c r="AI18" i="3"/>
  <c r="AJ18" i="3"/>
  <c r="AL18" i="3"/>
  <c r="AM18" i="3"/>
  <c r="AO18" i="3"/>
  <c r="D19" i="3"/>
  <c r="E19" i="3"/>
  <c r="F19" i="3"/>
  <c r="AI19" i="3"/>
  <c r="AJ19" i="3"/>
  <c r="AL19" i="3"/>
  <c r="AM19" i="3"/>
  <c r="AO19" i="3"/>
  <c r="D20" i="3"/>
  <c r="E20" i="3"/>
  <c r="F20" i="3"/>
  <c r="AI20" i="3"/>
  <c r="AJ20" i="3"/>
  <c r="AL20" i="3"/>
  <c r="AM20" i="3"/>
  <c r="AO20" i="3"/>
  <c r="D21" i="3"/>
  <c r="E21" i="3"/>
  <c r="F21" i="3"/>
  <c r="AI21" i="3"/>
  <c r="AJ21" i="3"/>
  <c r="AL21" i="3"/>
  <c r="AM21" i="3"/>
  <c r="AO21" i="3"/>
  <c r="D22" i="3"/>
  <c r="E22" i="3"/>
  <c r="F22" i="3"/>
  <c r="AI22" i="3"/>
  <c r="AJ22" i="3"/>
  <c r="AL22" i="3"/>
  <c r="AM22" i="3"/>
  <c r="AO22" i="3"/>
  <c r="D23" i="3"/>
  <c r="E23" i="3"/>
  <c r="F23" i="3"/>
  <c r="R23" i="3"/>
  <c r="AI23" i="3"/>
  <c r="AJ23" i="3"/>
  <c r="AL23" i="3"/>
  <c r="AM23" i="3"/>
  <c r="AO23" i="3"/>
  <c r="D24" i="3"/>
  <c r="E24" i="3"/>
  <c r="F24" i="3"/>
  <c r="AI24" i="3"/>
  <c r="AJ24" i="3"/>
  <c r="AL24" i="3"/>
  <c r="AM24" i="3"/>
  <c r="AO24" i="3"/>
  <c r="D25" i="3"/>
  <c r="E25" i="3"/>
  <c r="F25" i="3"/>
  <c r="P25" i="3"/>
  <c r="Q25" i="3"/>
  <c r="R25" i="3"/>
  <c r="S25" i="3"/>
  <c r="AI25" i="3"/>
  <c r="AJ25" i="3"/>
  <c r="AL25" i="3"/>
  <c r="AM25" i="3"/>
  <c r="AO25" i="3"/>
  <c r="D26" i="3"/>
  <c r="E26" i="3"/>
  <c r="F26" i="3"/>
  <c r="P26" i="3"/>
  <c r="Q26" i="3"/>
  <c r="R26" i="3"/>
  <c r="S26" i="3"/>
  <c r="AI26" i="3"/>
  <c r="AJ26" i="3"/>
  <c r="AL26" i="3"/>
  <c r="AM26" i="3"/>
  <c r="AO26" i="3"/>
  <c r="D27" i="3"/>
  <c r="E27" i="3"/>
  <c r="F27" i="3"/>
  <c r="P27" i="3"/>
  <c r="Q27" i="3"/>
  <c r="R27" i="3"/>
  <c r="AI27" i="3"/>
  <c r="AJ27" i="3"/>
  <c r="AL27" i="3"/>
  <c r="AM27" i="3"/>
  <c r="AO27" i="3"/>
  <c r="D28" i="3"/>
  <c r="E28" i="3"/>
  <c r="F28" i="3"/>
  <c r="AI28" i="3"/>
  <c r="AJ28" i="3"/>
  <c r="AL28" i="3"/>
  <c r="AM28" i="3"/>
  <c r="AO28" i="3"/>
  <c r="D29" i="3"/>
  <c r="E29" i="3"/>
  <c r="F29" i="3"/>
  <c r="AI29" i="3"/>
  <c r="AJ29" i="3"/>
  <c r="AL29" i="3"/>
  <c r="AM29" i="3"/>
  <c r="AO29" i="3"/>
  <c r="D30" i="3"/>
  <c r="E30" i="3"/>
  <c r="F30" i="3"/>
  <c r="AI30" i="3"/>
  <c r="AJ30" i="3"/>
  <c r="AL30" i="3"/>
  <c r="AM30" i="3"/>
  <c r="AO30" i="3"/>
  <c r="D31" i="3"/>
  <c r="E31" i="3"/>
  <c r="F31" i="3"/>
  <c r="AI31" i="3"/>
  <c r="AJ31" i="3"/>
  <c r="AL31" i="3"/>
  <c r="AM31" i="3"/>
  <c r="AO31" i="3"/>
  <c r="D32" i="3"/>
  <c r="E32" i="3"/>
  <c r="F32" i="3"/>
  <c r="AI32" i="3"/>
  <c r="AJ32" i="3"/>
  <c r="AL32" i="3"/>
  <c r="AM32" i="3"/>
  <c r="AO32" i="3"/>
  <c r="D33" i="3"/>
  <c r="E33" i="3"/>
  <c r="F33" i="3"/>
  <c r="AI33" i="3"/>
  <c r="AJ33" i="3"/>
  <c r="AL33" i="3"/>
  <c r="AM33" i="3"/>
  <c r="AO33" i="3"/>
  <c r="AI34" i="3"/>
  <c r="AJ34" i="3"/>
  <c r="AL34" i="3"/>
  <c r="AM34" i="3"/>
  <c r="AO34" i="3"/>
  <c r="F35" i="3"/>
  <c r="AL35" i="3"/>
  <c r="AM35" i="3"/>
  <c r="D41" i="3"/>
  <c r="E41" i="3"/>
  <c r="F41" i="3"/>
  <c r="G41" i="3"/>
  <c r="H41" i="3"/>
  <c r="I41" i="3"/>
  <c r="J41" i="3"/>
  <c r="K41" i="3"/>
  <c r="D42" i="3"/>
  <c r="E42" i="3"/>
  <c r="F42" i="3"/>
  <c r="G42" i="3"/>
  <c r="H42" i="3"/>
  <c r="I42" i="3"/>
  <c r="J42" i="3"/>
  <c r="K42" i="3"/>
  <c r="D43" i="3"/>
  <c r="E43" i="3"/>
  <c r="F43" i="3"/>
  <c r="G43" i="3"/>
  <c r="H43" i="3"/>
  <c r="I43" i="3"/>
  <c r="J43" i="3"/>
  <c r="K43" i="3"/>
  <c r="D44" i="3"/>
  <c r="E44" i="3"/>
  <c r="F44" i="3"/>
  <c r="G44" i="3"/>
  <c r="H44" i="3"/>
  <c r="I44" i="3"/>
  <c r="J44" i="3"/>
  <c r="K44" i="3"/>
  <c r="D45" i="3"/>
  <c r="E45" i="3"/>
  <c r="F45" i="3"/>
  <c r="G45" i="3"/>
  <c r="H45" i="3"/>
  <c r="I45" i="3"/>
  <c r="J45" i="3"/>
  <c r="K45" i="3"/>
  <c r="D46" i="3"/>
  <c r="E46" i="3"/>
  <c r="F46" i="3"/>
  <c r="G46" i="3"/>
  <c r="H46" i="3"/>
  <c r="I46" i="3"/>
  <c r="J46" i="3"/>
  <c r="K46" i="3"/>
  <c r="D47" i="3"/>
  <c r="E47" i="3"/>
  <c r="F47" i="3"/>
  <c r="G47" i="3"/>
  <c r="H47" i="3"/>
  <c r="I47" i="3"/>
  <c r="J47" i="3"/>
  <c r="K47" i="3"/>
  <c r="D48" i="3"/>
  <c r="E48" i="3"/>
  <c r="F48" i="3"/>
  <c r="G48" i="3"/>
  <c r="H48" i="3"/>
  <c r="I48" i="3"/>
  <c r="J48" i="3"/>
  <c r="K48" i="3"/>
  <c r="D49" i="3"/>
  <c r="E49" i="3"/>
  <c r="F49" i="3"/>
  <c r="G49" i="3"/>
  <c r="H49" i="3"/>
  <c r="I49" i="3"/>
  <c r="J49" i="3"/>
  <c r="K49" i="3"/>
  <c r="D50" i="3"/>
  <c r="E50" i="3"/>
  <c r="F50" i="3"/>
  <c r="G50" i="3"/>
  <c r="H50" i="3"/>
  <c r="I50" i="3"/>
  <c r="J50" i="3"/>
  <c r="K50" i="3"/>
  <c r="D51" i="3"/>
  <c r="E51" i="3"/>
  <c r="F51" i="3"/>
  <c r="G51" i="3"/>
  <c r="H51" i="3"/>
  <c r="I51" i="3"/>
  <c r="J51" i="3"/>
  <c r="K51" i="3"/>
  <c r="Q51" i="3"/>
  <c r="D52" i="3"/>
  <c r="E52" i="3"/>
  <c r="F52" i="3"/>
  <c r="G52" i="3"/>
  <c r="H52" i="3"/>
  <c r="I52" i="3"/>
  <c r="J52" i="3"/>
  <c r="K52" i="3"/>
  <c r="D53" i="3"/>
  <c r="E53" i="3"/>
  <c r="F53" i="3"/>
  <c r="G53" i="3"/>
  <c r="H53" i="3"/>
  <c r="I53" i="3"/>
  <c r="J53" i="3"/>
  <c r="K53" i="3"/>
  <c r="O53" i="3"/>
  <c r="P53" i="3"/>
  <c r="Q53" i="3"/>
  <c r="R53" i="3"/>
  <c r="D54" i="3"/>
  <c r="E54" i="3"/>
  <c r="F54" i="3"/>
  <c r="G54" i="3"/>
  <c r="H54" i="3"/>
  <c r="I54" i="3"/>
  <c r="J54" i="3"/>
  <c r="K54" i="3"/>
  <c r="O54" i="3"/>
  <c r="P54" i="3"/>
  <c r="Q54" i="3"/>
  <c r="R54" i="3"/>
  <c r="D55" i="3"/>
  <c r="E55" i="3"/>
  <c r="F55" i="3"/>
  <c r="G55" i="3"/>
  <c r="H55" i="3"/>
  <c r="I55" i="3"/>
  <c r="J55" i="3"/>
  <c r="K55" i="3"/>
  <c r="O55" i="3"/>
  <c r="P55" i="3"/>
  <c r="Q55" i="3"/>
  <c r="D56" i="3"/>
  <c r="E56" i="3"/>
  <c r="F56" i="3"/>
  <c r="G56" i="3"/>
  <c r="H56" i="3"/>
  <c r="I56" i="3"/>
  <c r="J56" i="3"/>
  <c r="K56" i="3"/>
  <c r="D57" i="3"/>
  <c r="E57" i="3"/>
  <c r="F57" i="3"/>
  <c r="G57" i="3"/>
  <c r="H57" i="3"/>
  <c r="I57" i="3"/>
  <c r="J57" i="3"/>
  <c r="K57" i="3"/>
  <c r="D58" i="3"/>
  <c r="E58" i="3"/>
  <c r="F58" i="3"/>
  <c r="G58" i="3"/>
  <c r="H58" i="3"/>
  <c r="I58" i="3"/>
  <c r="J58" i="3"/>
  <c r="K58" i="3"/>
  <c r="D59" i="3"/>
  <c r="E59" i="3"/>
  <c r="F59" i="3"/>
  <c r="G59" i="3"/>
  <c r="H59" i="3"/>
  <c r="I59" i="3"/>
  <c r="J59" i="3"/>
  <c r="K59" i="3"/>
  <c r="D60" i="3"/>
  <c r="E60" i="3"/>
  <c r="F60" i="3"/>
  <c r="G60" i="3"/>
  <c r="H60" i="3"/>
  <c r="I60" i="3"/>
  <c r="J60" i="3"/>
  <c r="K60" i="3"/>
  <c r="D61" i="3"/>
  <c r="E61" i="3"/>
  <c r="F61" i="3"/>
  <c r="G61" i="3"/>
  <c r="H61" i="3"/>
  <c r="I61" i="3"/>
  <c r="J61" i="3"/>
  <c r="K61" i="3"/>
  <c r="D62" i="3"/>
  <c r="E62" i="3"/>
  <c r="F62" i="3"/>
  <c r="G62" i="3"/>
  <c r="H62" i="3"/>
  <c r="I62" i="3"/>
  <c r="J62" i="3"/>
  <c r="K62" i="3"/>
  <c r="D63" i="3"/>
  <c r="E63" i="3"/>
  <c r="F63" i="3"/>
  <c r="G63" i="3"/>
  <c r="H63" i="3"/>
  <c r="I63" i="3"/>
  <c r="J63" i="3"/>
  <c r="K63" i="3"/>
  <c r="D64" i="3"/>
  <c r="E64" i="3"/>
  <c r="F64" i="3"/>
  <c r="G64" i="3"/>
  <c r="H64" i="3"/>
  <c r="I64" i="3"/>
  <c r="J64" i="3"/>
  <c r="K64" i="3"/>
  <c r="D65" i="3"/>
  <c r="E65" i="3"/>
  <c r="F65" i="3"/>
  <c r="G65" i="3"/>
  <c r="H65" i="3"/>
  <c r="I65" i="3"/>
  <c r="J65" i="3"/>
  <c r="K65" i="3"/>
  <c r="D66" i="3"/>
  <c r="E66" i="3"/>
  <c r="F66" i="3"/>
  <c r="G66" i="3"/>
  <c r="H66" i="3"/>
  <c r="I66" i="3"/>
  <c r="J66" i="3"/>
  <c r="K66" i="3"/>
  <c r="D67" i="3"/>
  <c r="E67" i="3"/>
  <c r="F67" i="3"/>
  <c r="G67" i="3"/>
  <c r="H67" i="3"/>
  <c r="I67" i="3"/>
  <c r="J67" i="3"/>
  <c r="K67" i="3"/>
  <c r="D68" i="3"/>
  <c r="E68" i="3"/>
  <c r="F68" i="3"/>
  <c r="G68" i="3"/>
  <c r="H68" i="3"/>
  <c r="I68" i="3"/>
  <c r="J68" i="3"/>
  <c r="K68" i="3"/>
  <c r="D69" i="3"/>
  <c r="E69" i="3"/>
  <c r="F69" i="3"/>
  <c r="G69" i="3"/>
  <c r="H69" i="3"/>
  <c r="I69" i="3"/>
  <c r="J69" i="3"/>
  <c r="K69" i="3"/>
  <c r="D70" i="3"/>
  <c r="E70" i="3"/>
  <c r="F70" i="3"/>
  <c r="G70" i="3"/>
  <c r="H70" i="3"/>
  <c r="I70" i="3"/>
  <c r="J70" i="3"/>
  <c r="K70" i="3"/>
  <c r="D71" i="3"/>
  <c r="E71" i="3"/>
  <c r="F71" i="3"/>
  <c r="G71" i="3"/>
  <c r="H71" i="3"/>
  <c r="I71" i="3"/>
  <c r="J71" i="3"/>
  <c r="K71" i="3"/>
</calcChain>
</file>

<file path=xl/sharedStrings.xml><?xml version="1.0" encoding="utf-8"?>
<sst xmlns="http://schemas.openxmlformats.org/spreadsheetml/2006/main" count="676" uniqueCount="270">
  <si>
    <t>Day #</t>
  </si>
  <si>
    <t>TOTAL</t>
  </si>
  <si>
    <t>SBA</t>
  </si>
  <si>
    <t>PIPELINE</t>
  </si>
  <si>
    <t>APPROVED</t>
  </si>
  <si>
    <t>FDD----------</t>
  </si>
  <si>
    <t>-</t>
  </si>
  <si>
    <t>NET</t>
  </si>
  <si>
    <t>IDD---------</t>
  </si>
  <si>
    <t>FDD/IDD</t>
  </si>
  <si>
    <t>PURCHASE</t>
  </si>
  <si>
    <t>PAYBACK *</t>
  </si>
  <si>
    <t>PAPER</t>
  </si>
  <si>
    <t>PHYSICAL</t>
  </si>
  <si>
    <t>ACTUAL</t>
  </si>
  <si>
    <t>PLAN M-T-D</t>
  </si>
  <si>
    <t>% of PLAN</t>
  </si>
  <si>
    <t>IDD INJ</t>
  </si>
  <si>
    <t>UNANTICIPATED</t>
  </si>
  <si>
    <t>FDD</t>
  </si>
  <si>
    <t>IDD</t>
  </si>
  <si>
    <t>SWING</t>
  </si>
  <si>
    <t>Avg\d Plan</t>
  </si>
  <si>
    <t>Avg/d Actual</t>
  </si>
  <si>
    <t>TEMP</t>
  </si>
  <si>
    <t>MAX/d</t>
  </si>
  <si>
    <t>day</t>
  </si>
  <si>
    <t>avg</t>
  </si>
  <si>
    <t>Storage Recap</t>
  </si>
  <si>
    <t>Balance</t>
  </si>
  <si>
    <t>BOM</t>
  </si>
  <si>
    <t>CurEST in (Bcf)</t>
  </si>
  <si>
    <t>_</t>
  </si>
  <si>
    <t>SERVICES</t>
  </si>
  <si>
    <t xml:space="preserve"> </t>
  </si>
  <si>
    <t>PLAN</t>
  </si>
  <si>
    <t xml:space="preserve">Today's </t>
  </si>
  <si>
    <t>STORAGE FACILITIES</t>
  </si>
  <si>
    <t>Avg/d-M-T-D</t>
  </si>
  <si>
    <t>Estimate*</t>
  </si>
  <si>
    <t>% of Plan</t>
  </si>
  <si>
    <t>WRENSHALL</t>
  </si>
  <si>
    <t>GARNER</t>
  </si>
  <si>
    <t>REDFIELD</t>
  </si>
  <si>
    <t>LYONS</t>
  </si>
  <si>
    <t>CUNNINGHAM</t>
  </si>
  <si>
    <t>Tot. w/o Lyons</t>
  </si>
  <si>
    <t>PEAK</t>
  </si>
  <si>
    <t>PEAK  DAYS</t>
  </si>
  <si>
    <t>PROVIDERS</t>
  </si>
  <si>
    <t>Available*</t>
  </si>
  <si>
    <t xml:space="preserve"> Remaining</t>
  </si>
  <si>
    <t>PACK DAYS</t>
  </si>
  <si>
    <t>DRAFT DAYS</t>
  </si>
  <si>
    <t>Contract Year to Date</t>
  </si>
  <si>
    <t>Remaining</t>
  </si>
  <si>
    <t>Pack</t>
  </si>
  <si>
    <t>Draft</t>
  </si>
  <si>
    <t>OGE</t>
  </si>
  <si>
    <t>Puchases</t>
  </si>
  <si>
    <t>Tenaska</t>
  </si>
  <si>
    <t>Current</t>
  </si>
  <si>
    <t>MAX BAL</t>
  </si>
  <si>
    <t>+/-</t>
  </si>
  <si>
    <t>Total</t>
  </si>
  <si>
    <t>PACK CHANGES</t>
  </si>
  <si>
    <t>South</t>
  </si>
  <si>
    <t>Plan</t>
  </si>
  <si>
    <t>Injection</t>
  </si>
  <si>
    <t>Withdrawal</t>
  </si>
  <si>
    <t>Net FDD</t>
  </si>
  <si>
    <t xml:space="preserve">FDD </t>
  </si>
  <si>
    <t>by</t>
  </si>
  <si>
    <t>AGA</t>
  </si>
  <si>
    <t>Week</t>
  </si>
  <si>
    <t>PHYS</t>
  </si>
  <si>
    <t>Copied</t>
  </si>
  <si>
    <t>PNR In</t>
  </si>
  <si>
    <t>PNR Wd</t>
  </si>
  <si>
    <t>Net Book</t>
  </si>
  <si>
    <t>Net PnR</t>
  </si>
  <si>
    <t>Plan (Baseload)</t>
  </si>
  <si>
    <t>Avg Weekdays</t>
  </si>
  <si>
    <t>Avg Weekends</t>
  </si>
  <si>
    <t>Injections</t>
  </si>
  <si>
    <t>Withdrawals</t>
  </si>
  <si>
    <t>Today</t>
  </si>
  <si>
    <t>Weekday Avg</t>
  </si>
  <si>
    <t>Weekend Avg</t>
  </si>
  <si>
    <t xml:space="preserve">Storage </t>
  </si>
  <si>
    <t>Absolute</t>
  </si>
  <si>
    <t>000's</t>
  </si>
  <si>
    <t>Change</t>
  </si>
  <si>
    <t># of Days Swing Greater than 50</t>
  </si>
  <si>
    <t># of Days Swing Less than (50)</t>
  </si>
  <si>
    <t>%of Plan</t>
  </si>
  <si>
    <t xml:space="preserve">IDD </t>
  </si>
  <si>
    <t xml:space="preserve">  TEMPERATURES</t>
  </si>
  <si>
    <t>DATE</t>
  </si>
  <si>
    <r>
      <t>Book I</t>
    </r>
    <r>
      <rPr>
        <i/>
        <sz val="10"/>
        <rFont val="Arial MT"/>
      </rPr>
      <t>njection</t>
    </r>
  </si>
  <si>
    <t>Book Withdraw</t>
  </si>
  <si>
    <t>AVG TEMP</t>
  </si>
  <si>
    <t>ACTUAL Temp</t>
  </si>
  <si>
    <t>Phys Storage</t>
  </si>
  <si>
    <t>Cash</t>
  </si>
  <si>
    <t>Index</t>
  </si>
  <si>
    <t>Cash/Index</t>
  </si>
  <si>
    <t xml:space="preserve">Total </t>
  </si>
  <si>
    <t>SHIPPER</t>
  </si>
  <si>
    <t>CONTRACT</t>
  </si>
  <si>
    <t>ANR</t>
  </si>
  <si>
    <t xml:space="preserve">Volumetric OBA - Customer committed </t>
  </si>
  <si>
    <t>Permian</t>
  </si>
  <si>
    <t>Demarc</t>
  </si>
  <si>
    <t>PowerTex</t>
  </si>
  <si>
    <t>Pinnacle Lea</t>
  </si>
  <si>
    <t>TW Halley</t>
  </si>
  <si>
    <t>MID 2</t>
  </si>
  <si>
    <t>MID 3</t>
  </si>
  <si>
    <t>MID 4</t>
  </si>
  <si>
    <t>MID 5</t>
  </si>
  <si>
    <t>MID 6</t>
  </si>
  <si>
    <t>MID 10</t>
  </si>
  <si>
    <t>MID 13</t>
  </si>
  <si>
    <t>MID 16</t>
  </si>
  <si>
    <t>MID 17</t>
  </si>
  <si>
    <t>Ventura</t>
  </si>
  <si>
    <t>Ogden</t>
  </si>
  <si>
    <t>MID 8</t>
  </si>
  <si>
    <t>File Name for 1st save</t>
  </si>
  <si>
    <t>Curr_Daily_Storage_Summary.xls</t>
  </si>
  <si>
    <t>Path for 1st save</t>
  </si>
  <si>
    <t>File Name for 2nd save</t>
  </si>
  <si>
    <t>Path for 2nd save</t>
  </si>
  <si>
    <t>File Name for 1st print file (PDF)</t>
  </si>
  <si>
    <t>Curr_Daily_Storage_Summary.pdf</t>
  </si>
  <si>
    <t>Path for 1st print file (PDF)</t>
  </si>
  <si>
    <t>File Name for 2nd print file (PDF)</t>
  </si>
  <si>
    <t>Path for 2nd print file (PDF)</t>
  </si>
  <si>
    <t xml:space="preserve">(Template Above) </t>
  </si>
  <si>
    <t>Owner: Mike Bodner</t>
  </si>
  <si>
    <t>J:\SHARED\Marketing\Rev_Mgt\Storage_Services\Storage_Summary\</t>
  </si>
  <si>
    <t>J:\SHARED\Marketing\Rev_Mgt\Storage_Services\Storage_Summary\History\</t>
  </si>
  <si>
    <t>Texaco</t>
  </si>
  <si>
    <t>Utilicorp</t>
  </si>
  <si>
    <t>Engage</t>
  </si>
  <si>
    <t>Transcanada</t>
  </si>
  <si>
    <t>IDD WD</t>
  </si>
  <si>
    <t>PURCH</t>
  </si>
  <si>
    <t>STOR PUR</t>
  </si>
  <si>
    <t>Carryover</t>
  </si>
  <si>
    <t>Carry Over</t>
  </si>
  <si>
    <t xml:space="preserve">Changes </t>
  </si>
  <si>
    <t>in Pack</t>
  </si>
  <si>
    <t>South pack is the sum of ending pack from Permian, Anadarko &amp; Central regions</t>
  </si>
  <si>
    <t>NOTE:</t>
  </si>
  <si>
    <t>MID 16A</t>
  </si>
  <si>
    <t>Offset</t>
  </si>
  <si>
    <t>Net</t>
  </si>
  <si>
    <t>TW Daily Notes:</t>
  </si>
  <si>
    <t>PACK</t>
  </si>
  <si>
    <t>Park</t>
  </si>
  <si>
    <t>Ride</t>
  </si>
  <si>
    <t>Park N Ride Pivot</t>
  </si>
  <si>
    <t>STORAGE ALLOCATIONS</t>
  </si>
  <si>
    <t>Timely</t>
  </si>
  <si>
    <t>Evening</t>
  </si>
  <si>
    <t>Non Grid</t>
  </si>
  <si>
    <t>IntraDay 1</t>
  </si>
  <si>
    <t>IntraDay 2</t>
  </si>
  <si>
    <t xml:space="preserve">Operational </t>
  </si>
  <si>
    <t>Storage</t>
  </si>
  <si>
    <t>Oper. Storage</t>
  </si>
  <si>
    <t>y</t>
  </si>
  <si>
    <t>w/offset</t>
  </si>
  <si>
    <t xml:space="preserve">n </t>
  </si>
  <si>
    <t>Apr 1</t>
  </si>
  <si>
    <t>Apr 2</t>
  </si>
  <si>
    <t>Apr 3</t>
  </si>
  <si>
    <t>Apr 4</t>
  </si>
  <si>
    <t>Apr 5</t>
  </si>
  <si>
    <t>Apr 6</t>
  </si>
  <si>
    <t>Apr 7</t>
  </si>
  <si>
    <t>Apr 8</t>
  </si>
  <si>
    <t>Apr 9</t>
  </si>
  <si>
    <t>Apr 10</t>
  </si>
  <si>
    <t>Apr 11</t>
  </si>
  <si>
    <t>Apr 12</t>
  </si>
  <si>
    <t>Apr 13</t>
  </si>
  <si>
    <t>Apr-1</t>
  </si>
  <si>
    <t>Apr-2</t>
  </si>
  <si>
    <t>Apr-3</t>
  </si>
  <si>
    <t>Apr-4</t>
  </si>
  <si>
    <t>Apr-5</t>
  </si>
  <si>
    <t>Apr-6</t>
  </si>
  <si>
    <t>Apr-7</t>
  </si>
  <si>
    <t>Apr-8</t>
  </si>
  <si>
    <t>Apr-9</t>
  </si>
  <si>
    <t>Apr-10</t>
  </si>
  <si>
    <t>Apr-11</t>
  </si>
  <si>
    <t>Apr-12</t>
  </si>
  <si>
    <t>Apr-13</t>
  </si>
  <si>
    <t>Apr-14</t>
  </si>
  <si>
    <t>Apr-15</t>
  </si>
  <si>
    <t>Apr-16</t>
  </si>
  <si>
    <t>Apr-17</t>
  </si>
  <si>
    <t>Apr-18</t>
  </si>
  <si>
    <t>Apr-19</t>
  </si>
  <si>
    <t>Apr-20</t>
  </si>
  <si>
    <t>Apr-21</t>
  </si>
  <si>
    <t>Apr-22</t>
  </si>
  <si>
    <t>Apr-23</t>
  </si>
  <si>
    <t>Apr-24</t>
  </si>
  <si>
    <t>Apr-25</t>
  </si>
  <si>
    <t>Apr-26</t>
  </si>
  <si>
    <t>Apr-27</t>
  </si>
  <si>
    <t>Apr-28</t>
  </si>
  <si>
    <t>Apr-29</t>
  </si>
  <si>
    <t>Apr-30</t>
  </si>
  <si>
    <t>Apr-31</t>
  </si>
  <si>
    <t>STORAGE SUMMARY</t>
  </si>
  <si>
    <t>Sales</t>
  </si>
  <si>
    <t>Less:</t>
  </si>
  <si>
    <t>Peak</t>
  </si>
  <si>
    <t>Plus:</t>
  </si>
  <si>
    <t>Pack&amp;Draft</t>
  </si>
  <si>
    <t>Operational Storage</t>
  </si>
  <si>
    <t>Market</t>
  </si>
  <si>
    <t>June</t>
  </si>
  <si>
    <t>BaseGas</t>
  </si>
  <si>
    <t>SALES</t>
  </si>
  <si>
    <t>PACKET</t>
  </si>
  <si>
    <t>WITHDRAW</t>
  </si>
  <si>
    <t>INJECTION</t>
  </si>
  <si>
    <t>PACKETS</t>
  </si>
  <si>
    <t>PNR</t>
  </si>
  <si>
    <t>PARK'N RIDE</t>
  </si>
  <si>
    <t>All Daily Pivot</t>
  </si>
  <si>
    <t>AQUILA ENERGY MARKETING CORPORATION</t>
  </si>
  <si>
    <t>INJ</t>
  </si>
  <si>
    <t>WTH</t>
  </si>
  <si>
    <t>CINERGY MARKETING &amp; TRADING, LLC</t>
  </si>
  <si>
    <t>DENVER CITY ENERGY ASSOCIATES, L.P.</t>
  </si>
  <si>
    <t>DYNEGY GAS TRANSPORTATION, INC.</t>
  </si>
  <si>
    <t>ENRON NORTH AMERICA CORP.</t>
  </si>
  <si>
    <t>GREAT RIVER ENERGY</t>
  </si>
  <si>
    <t>NORTHERN STATES POWER - GENERATION</t>
  </si>
  <si>
    <t>RELIANT ENERGY SERVICES, INC.</t>
  </si>
  <si>
    <t>TENASKA GAS STORAGE, LLC</t>
  </si>
  <si>
    <t>TEXACO NATURAL GAS, INC.</t>
  </si>
  <si>
    <t>UTILICORP UNITED, INC.</t>
  </si>
  <si>
    <t>WILLIAMS ENERGY MARKETING &amp; TRADING CO.</t>
  </si>
  <si>
    <t>Withdraw</t>
  </si>
  <si>
    <t xml:space="preserve">   54</t>
  </si>
  <si>
    <t xml:space="preserve">   55</t>
  </si>
  <si>
    <t xml:space="preserve">   56</t>
  </si>
  <si>
    <t xml:space="preserve">   61</t>
  </si>
  <si>
    <t>NICOR ENERCHANGE L.L.C.</t>
  </si>
  <si>
    <t>OCCIDENTAL ENERGY MARKETING, INC.</t>
  </si>
  <si>
    <t>OGE ENERGY RESOURCES, INC.</t>
  </si>
  <si>
    <t>PANCANADIAN ENERGY SERVICES L.P.</t>
  </si>
  <si>
    <t>THIRD</t>
  </si>
  <si>
    <t>PARTY</t>
  </si>
  <si>
    <t xml:space="preserve">   75</t>
  </si>
  <si>
    <t>TRANSCANADA ENERGY MARKETING USA INC.</t>
  </si>
  <si>
    <t>RECAP HISTORY @ June 25th</t>
  </si>
  <si>
    <t>June 2001</t>
  </si>
  <si>
    <t>X</t>
  </si>
  <si>
    <t>NONE</t>
  </si>
  <si>
    <r>
      <t xml:space="preserve">BOLD </t>
    </r>
    <r>
      <rPr>
        <sz val="12"/>
        <rFont val="Arial MT"/>
      </rPr>
      <t>Denotes No Allocation that 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</si>
</sst>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8" formatCode="&quot;$&quot;#,##0.00_);[Red]\(&quot;$&quot;#,##0.00\)"/>
    <numFmt numFmtId="44" formatCode="_(&quot;$&quot;* #,##0.00_);_(&quot;$&quot;* \(#,##0.00\);_(&quot;$&quot;* &quot;-&quot;??_);_(@_)"/>
    <numFmt numFmtId="164" formatCode="General_)"/>
    <numFmt numFmtId="165" formatCode="0.000_)"/>
    <numFmt numFmtId="166" formatCode="0_)"/>
    <numFmt numFmtId="167" formatCode="0.000"/>
    <numFmt numFmtId="170" formatCode="#,##0.0_);[Red]\(#,##0.0\)"/>
    <numFmt numFmtId="173" formatCode="#,##0.000_);[Red]\(#,##0.000\)"/>
    <numFmt numFmtId="176" formatCode="0.00_);[Red]\(0.00\)"/>
    <numFmt numFmtId="177" formatCode="0.000_);[Red]\(0.000\)"/>
    <numFmt numFmtId="178" formatCode="0_);[Red]\(0\)"/>
    <numFmt numFmtId="180" formatCode="_(&quot;$&quot;* #,##0.0000_);_(&quot;$&quot;* \(#,##0.0000\);_(&quot;$&quot;* &quot;-&quot;??_);_(@_)"/>
    <numFmt numFmtId="182" formatCode="&quot;$&quot;#,##0.0000_);[Red]\(&quot;$&quot;#,##0.0000\)"/>
    <numFmt numFmtId="185" formatCode="&quot;$&quot;#,##0.0000"/>
    <numFmt numFmtId="188" formatCode="0.0"/>
    <numFmt numFmtId="189" formatCode="0.0000%"/>
    <numFmt numFmtId="190" formatCode="_(* #,##0_);_(* \(#,##0\);_(* &quot;-&quot;??_);_(@_)"/>
    <numFmt numFmtId="191" formatCode="m/d"/>
  </numFmts>
  <fonts count="31">
    <font>
      <sz val="10"/>
      <name val="Arial MT"/>
    </font>
    <font>
      <b/>
      <sz val="10"/>
      <name val="MS Sans Serif"/>
    </font>
    <font>
      <sz val="10"/>
      <name val="MS Sans Serif"/>
    </font>
    <font>
      <b/>
      <i/>
      <sz val="12"/>
      <name val="Century Gothic"/>
    </font>
    <font>
      <sz val="12"/>
      <name val="Arial MT"/>
    </font>
    <font>
      <b/>
      <sz val="12"/>
      <name val="CG Times (WN)"/>
    </font>
    <font>
      <b/>
      <sz val="12"/>
      <name val="Arial MT"/>
    </font>
    <font>
      <sz val="12"/>
      <name val="MS Sans Serif"/>
    </font>
    <font>
      <b/>
      <sz val="12"/>
      <color indexed="10"/>
      <name val="Arial MT"/>
    </font>
    <font>
      <i/>
      <sz val="12"/>
      <name val="Arial MT"/>
    </font>
    <font>
      <sz val="12"/>
      <color indexed="22"/>
      <name val="Arial MT"/>
    </font>
    <font>
      <b/>
      <i/>
      <sz val="12"/>
      <name val="Arial MT"/>
    </font>
    <font>
      <sz val="12"/>
      <color indexed="8"/>
      <name val="Arial MT"/>
    </font>
    <font>
      <sz val="12"/>
      <name val="Matura MT Script Capitals"/>
      <family val="4"/>
    </font>
    <font>
      <sz val="10"/>
      <name val="Arial"/>
    </font>
    <font>
      <sz val="10"/>
      <name val="Arial"/>
      <family val="2"/>
    </font>
    <font>
      <sz val="10"/>
      <name val="Arial MT"/>
    </font>
    <font>
      <b/>
      <sz val="12"/>
      <name val="Matura MT茌鐁〈ጘ怐Ј悰䈇【pitals"/>
    </font>
    <font>
      <sz val="9"/>
      <name val="Arial MT"/>
    </font>
    <font>
      <b/>
      <sz val="13"/>
      <name val="Arial MT"/>
    </font>
    <font>
      <i/>
      <sz val="10"/>
      <name val="Arial MT"/>
    </font>
    <font>
      <b/>
      <i/>
      <sz val="10"/>
      <name val="Arial MT"/>
    </font>
    <font>
      <sz val="14"/>
      <name val="Arial MT"/>
    </font>
    <font>
      <b/>
      <i/>
      <sz val="14"/>
      <name val="Arial MT"/>
    </font>
    <font>
      <i/>
      <sz val="14"/>
      <name val="Arial MT"/>
    </font>
    <font>
      <b/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12"/>
      <name val="Arial MT"/>
    </font>
    <font>
      <sz val="12"/>
      <color indexed="10"/>
      <name val="Arial MT"/>
    </font>
  </fonts>
  <fills count="12">
    <fill>
      <patternFill patternType="none"/>
    </fill>
    <fill>
      <patternFill patternType="gray125"/>
    </fill>
    <fill>
      <patternFill patternType="lightVertical"/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5"/>
        <bgColor indexed="64"/>
      </patternFill>
    </fill>
    <fill>
      <patternFill patternType="darkGrid"/>
    </fill>
    <fill>
      <patternFill patternType="lightTrellis"/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/>
      <diagonal/>
    </border>
  </borders>
  <cellStyleXfs count="7">
    <xf numFmtId="164" fontId="0" fillId="0" borderId="0"/>
    <xf numFmtId="40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44" fontId="14" fillId="0" borderId="0" applyFont="0" applyFill="0" applyBorder="0" applyAlignment="0" applyProtection="0"/>
    <xf numFmtId="164" fontId="16" fillId="0" borderId="0"/>
    <xf numFmtId="0" fontId="14" fillId="0" borderId="0"/>
    <xf numFmtId="0" fontId="14" fillId="0" borderId="0"/>
  </cellStyleXfs>
  <cellXfs count="396">
    <xf numFmtId="164" fontId="0" fillId="0" borderId="0" xfId="0"/>
    <xf numFmtId="164" fontId="3" fillId="0" borderId="1" xfId="0" quotePrefix="1" applyNumberFormat="1" applyFont="1" applyBorder="1" applyAlignment="1" applyProtection="1">
      <alignment horizontal="lef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4" fontId="4" fillId="0" borderId="0" xfId="0" applyFont="1" applyProtection="1"/>
    <xf numFmtId="164" fontId="4" fillId="0" borderId="0" xfId="0" applyFont="1"/>
    <xf numFmtId="164" fontId="4" fillId="0" borderId="0" xfId="0" applyFont="1" applyAlignment="1" applyProtection="1">
      <alignment horizontal="center"/>
    </xf>
    <xf numFmtId="164" fontId="4" fillId="0" borderId="0" xfId="0" applyNumberFormat="1" applyFont="1" applyAlignment="1" applyProtection="1">
      <alignment horizontal="left"/>
    </xf>
    <xf numFmtId="164" fontId="5" fillId="0" borderId="0" xfId="0" applyFont="1"/>
    <xf numFmtId="164" fontId="4" fillId="0" borderId="0" xfId="0" applyFont="1" applyFill="1" applyProtection="1"/>
    <xf numFmtId="164" fontId="6" fillId="0" borderId="0" xfId="0" applyFont="1" applyFill="1" applyProtection="1"/>
    <xf numFmtId="164" fontId="4" fillId="2" borderId="0" xfId="0" applyFont="1" applyFill="1"/>
    <xf numFmtId="164" fontId="4" fillId="0" borderId="0" xfId="0" applyFont="1" applyAlignment="1">
      <alignment horizontal="center"/>
    </xf>
    <xf numFmtId="164" fontId="6" fillId="0" borderId="0" xfId="0" applyFont="1" applyAlignment="1">
      <alignment horizontal="center"/>
    </xf>
    <xf numFmtId="164" fontId="4" fillId="0" borderId="0" xfId="0" quotePrefix="1" applyFont="1" applyAlignment="1" applyProtection="1">
      <alignment horizontal="left"/>
    </xf>
    <xf numFmtId="164" fontId="4" fillId="0" borderId="0" xfId="0" applyFont="1" applyAlignment="1" applyProtection="1">
      <alignment horizontal="right"/>
    </xf>
    <xf numFmtId="164" fontId="4" fillId="0" borderId="2" xfId="0" applyFont="1" applyBorder="1" applyAlignment="1">
      <alignment horizontal="center"/>
    </xf>
    <xf numFmtId="165" fontId="4" fillId="0" borderId="0" xfId="0" applyNumberFormat="1" applyFont="1" applyProtection="1"/>
    <xf numFmtId="167" fontId="7" fillId="0" borderId="0" xfId="0" applyNumberFormat="1" applyFont="1"/>
    <xf numFmtId="164" fontId="6" fillId="0" borderId="0" xfId="0" applyFont="1" applyFill="1" applyBorder="1" applyAlignment="1" applyProtection="1">
      <alignment horizontal="center"/>
    </xf>
    <xf numFmtId="2" fontId="4" fillId="0" borderId="0" xfId="0" applyNumberFormat="1" applyFont="1"/>
    <xf numFmtId="173" fontId="4" fillId="0" borderId="0" xfId="0" applyNumberFormat="1" applyFont="1" applyProtection="1"/>
    <xf numFmtId="173" fontId="4" fillId="0" borderId="0" xfId="0" applyNumberFormat="1" applyFont="1"/>
    <xf numFmtId="167" fontId="4" fillId="0" borderId="0" xfId="0" applyNumberFormat="1" applyFont="1"/>
    <xf numFmtId="164" fontId="4" fillId="0" borderId="0" xfId="0" quotePrefix="1" applyFont="1" applyAlignment="1">
      <alignment horizontal="left"/>
    </xf>
    <xf numFmtId="16" fontId="4" fillId="0" borderId="0" xfId="0" applyNumberFormat="1" applyFont="1" applyAlignment="1">
      <alignment horizontal="center"/>
    </xf>
    <xf numFmtId="173" fontId="6" fillId="0" borderId="0" xfId="0" applyNumberFormat="1" applyFont="1" applyProtection="1"/>
    <xf numFmtId="165" fontId="6" fillId="0" borderId="1" xfId="0" applyNumberFormat="1" applyFont="1" applyBorder="1" applyAlignment="1" applyProtection="1">
      <alignment horizontal="right"/>
    </xf>
    <xf numFmtId="165" fontId="6" fillId="0" borderId="3" xfId="0" applyNumberFormat="1" applyFont="1" applyBorder="1" applyProtection="1"/>
    <xf numFmtId="165" fontId="6" fillId="0" borderId="0" xfId="0" applyNumberFormat="1" applyFont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6" fillId="0" borderId="0" xfId="0" applyNumberFormat="1" applyFont="1" applyAlignment="1" applyProtection="1">
      <alignment horizontal="left"/>
    </xf>
    <xf numFmtId="165" fontId="4" fillId="0" borderId="0" xfId="0" applyNumberFormat="1" applyFont="1" applyAlignment="1" applyProtection="1">
      <alignment horizontal="fill"/>
    </xf>
    <xf numFmtId="164" fontId="4" fillId="0" borderId="4" xfId="0" applyFont="1" applyBorder="1"/>
    <xf numFmtId="164" fontId="4" fillId="0" borderId="0" xfId="0" applyFont="1" applyAlignment="1" applyProtection="1">
      <alignment horizontal="left"/>
    </xf>
    <xf numFmtId="173" fontId="6" fillId="0" borderId="0" xfId="0" applyNumberFormat="1" applyFont="1"/>
    <xf numFmtId="164" fontId="4" fillId="0" borderId="0" xfId="0" applyFont="1" applyBorder="1"/>
    <xf numFmtId="164" fontId="6" fillId="0" borderId="0" xfId="0" applyFont="1" applyAlignment="1"/>
    <xf numFmtId="164" fontId="4" fillId="0" borderId="0" xfId="0" applyFont="1" applyAlignment="1" applyProtection="1">
      <alignment horizontal="fill"/>
    </xf>
    <xf numFmtId="38" fontId="4" fillId="0" borderId="0" xfId="0" applyNumberFormat="1" applyFont="1"/>
    <xf numFmtId="38" fontId="4" fillId="0" borderId="0" xfId="0" applyNumberFormat="1" applyFont="1" applyAlignment="1">
      <alignment horizontal="center"/>
    </xf>
    <xf numFmtId="164" fontId="4" fillId="0" borderId="0" xfId="0" applyFont="1" applyAlignment="1">
      <alignment horizontal="left"/>
    </xf>
    <xf numFmtId="0" fontId="4" fillId="0" borderId="0" xfId="0" applyNumberFormat="1" applyFont="1" applyBorder="1"/>
    <xf numFmtId="164" fontId="4" fillId="0" borderId="0" xfId="0" applyFont="1" applyAlignment="1" applyProtection="1"/>
    <xf numFmtId="164" fontId="6" fillId="0" borderId="5" xfId="0" applyFont="1" applyBorder="1" applyAlignment="1">
      <alignment horizontal="center"/>
    </xf>
    <xf numFmtId="164" fontId="6" fillId="0" borderId="5" xfId="0" quotePrefix="1" applyFont="1" applyBorder="1" applyAlignment="1" applyProtection="1">
      <alignment horizontal="center"/>
    </xf>
    <xf numFmtId="164" fontId="4" fillId="0" borderId="1" xfId="0" applyFont="1" applyBorder="1"/>
    <xf numFmtId="164" fontId="6" fillId="0" borderId="6" xfId="0" quotePrefix="1" applyFont="1" applyBorder="1" applyAlignment="1">
      <alignment horizontal="center"/>
    </xf>
    <xf numFmtId="164" fontId="4" fillId="0" borderId="3" xfId="0" applyFont="1" applyBorder="1"/>
    <xf numFmtId="164" fontId="6" fillId="0" borderId="6" xfId="0" applyNumberFormat="1" applyFont="1" applyBorder="1" applyAlignment="1" applyProtection="1">
      <alignment horizontal="left"/>
    </xf>
    <xf numFmtId="164" fontId="6" fillId="0" borderId="7" xfId="0" applyFont="1" applyBorder="1" applyAlignment="1">
      <alignment horizontal="center"/>
    </xf>
    <xf numFmtId="166" fontId="6" fillId="0" borderId="7" xfId="0" quotePrefix="1" applyNumberFormat="1" applyFont="1" applyBorder="1" applyAlignment="1" applyProtection="1">
      <alignment horizontal="center"/>
    </xf>
    <xf numFmtId="166" fontId="6" fillId="0" borderId="8" xfId="0" applyNumberFormat="1" applyFont="1" applyBorder="1" applyAlignment="1" applyProtection="1">
      <alignment horizontal="center"/>
    </xf>
    <xf numFmtId="166" fontId="6" fillId="0" borderId="9" xfId="0" applyNumberFormat="1" applyFont="1" applyBorder="1" applyAlignment="1" applyProtection="1">
      <alignment horizontal="center"/>
    </xf>
    <xf numFmtId="165" fontId="6" fillId="0" borderId="10" xfId="0" applyNumberFormat="1" applyFont="1" applyBorder="1" applyProtection="1"/>
    <xf numFmtId="164" fontId="3" fillId="0" borderId="11" xfId="0" applyNumberFormat="1" applyFont="1" applyBorder="1" applyAlignment="1" applyProtection="1">
      <alignment horizontal="left"/>
    </xf>
    <xf numFmtId="10" fontId="4" fillId="0" borderId="0" xfId="0" applyNumberFormat="1" applyFont="1" applyAlignment="1" applyProtection="1">
      <alignment horizontal="left"/>
    </xf>
    <xf numFmtId="165" fontId="4" fillId="0" borderId="10" xfId="0" applyNumberFormat="1" applyFont="1" applyBorder="1" applyProtection="1"/>
    <xf numFmtId="165" fontId="6" fillId="0" borderId="12" xfId="0" applyNumberFormat="1" applyFont="1" applyBorder="1" applyProtection="1"/>
    <xf numFmtId="165" fontId="4" fillId="0" borderId="12" xfId="0" applyNumberFormat="1" applyFont="1" applyBorder="1" applyProtection="1"/>
    <xf numFmtId="165" fontId="6" fillId="0" borderId="13" xfId="0" applyNumberFormat="1" applyFont="1" applyBorder="1" applyProtection="1"/>
    <xf numFmtId="164" fontId="4" fillId="0" borderId="6" xfId="0" applyFont="1" applyBorder="1"/>
    <xf numFmtId="165" fontId="6" fillId="0" borderId="14" xfId="0" applyNumberFormat="1" applyFont="1" applyBorder="1" applyProtection="1"/>
    <xf numFmtId="165" fontId="4" fillId="0" borderId="13" xfId="0" applyNumberFormat="1" applyFont="1" applyBorder="1" applyProtection="1"/>
    <xf numFmtId="164" fontId="4" fillId="0" borderId="0" xfId="0" applyFont="1" applyAlignment="1" applyProtection="1">
      <alignment horizontal="centerContinuous"/>
    </xf>
    <xf numFmtId="164" fontId="9" fillId="0" borderId="0" xfId="0" applyFont="1" applyProtection="1"/>
    <xf numFmtId="164" fontId="6" fillId="0" borderId="1" xfId="0" applyFont="1" applyBorder="1"/>
    <xf numFmtId="164" fontId="6" fillId="0" borderId="1" xfId="0" applyFont="1" applyBorder="1" applyAlignment="1">
      <alignment horizontal="centerContinuous"/>
    </xf>
    <xf numFmtId="164" fontId="6" fillId="0" borderId="3" xfId="0" applyFont="1" applyBorder="1" applyAlignment="1">
      <alignment horizontal="centerContinuous"/>
    </xf>
    <xf numFmtId="164" fontId="6" fillId="0" borderId="14" xfId="0" applyFont="1" applyBorder="1" applyAlignment="1">
      <alignment horizontal="center"/>
    </xf>
    <xf numFmtId="164" fontId="4" fillId="3" borderId="0" xfId="0" applyFont="1" applyFill="1"/>
    <xf numFmtId="164" fontId="4" fillId="0" borderId="5" xfId="0" applyFont="1" applyBorder="1" applyAlignment="1">
      <alignment horizontal="center"/>
    </xf>
    <xf numFmtId="164" fontId="4" fillId="0" borderId="7" xfId="0" applyFont="1" applyBorder="1" applyAlignment="1">
      <alignment horizontal="center"/>
    </xf>
    <xf numFmtId="164" fontId="6" fillId="0" borderId="1" xfId="0" applyFont="1" applyBorder="1" applyAlignment="1">
      <alignment horizontal="left"/>
    </xf>
    <xf numFmtId="164" fontId="6" fillId="0" borderId="14" xfId="0" quotePrefix="1" applyFont="1" applyBorder="1" applyAlignment="1">
      <alignment horizontal="left"/>
    </xf>
    <xf numFmtId="164" fontId="4" fillId="0" borderId="15" xfId="0" applyFont="1" applyBorder="1" applyAlignment="1">
      <alignment horizontal="center"/>
    </xf>
    <xf numFmtId="164" fontId="4" fillId="0" borderId="16" xfId="0" applyFont="1" applyBorder="1" applyAlignment="1">
      <alignment horizontal="center"/>
    </xf>
    <xf numFmtId="164" fontId="4" fillId="0" borderId="17" xfId="0" applyFont="1" applyBorder="1" applyAlignment="1">
      <alignment horizontal="center"/>
    </xf>
    <xf numFmtId="164" fontId="10" fillId="0" borderId="0" xfId="0" applyFont="1"/>
    <xf numFmtId="164" fontId="6" fillId="0" borderId="0" xfId="0" applyFont="1"/>
    <xf numFmtId="3" fontId="4" fillId="0" borderId="0" xfId="0" applyNumberFormat="1" applyFont="1"/>
    <xf numFmtId="173" fontId="4" fillId="0" borderId="0" xfId="1" applyNumberFormat="1" applyFont="1" applyProtection="1"/>
    <xf numFmtId="173" fontId="4" fillId="0" borderId="0" xfId="1" applyNumberFormat="1" applyFont="1"/>
    <xf numFmtId="173" fontId="4" fillId="0" borderId="0" xfId="1" applyNumberFormat="1" applyFont="1" applyAlignment="1">
      <alignment horizontal="center"/>
    </xf>
    <xf numFmtId="164" fontId="11" fillId="0" borderId="0" xfId="0" applyFont="1" applyAlignment="1">
      <alignment horizontal="left"/>
    </xf>
    <xf numFmtId="164" fontId="4" fillId="0" borderId="0" xfId="0" applyFont="1" applyBorder="1" applyAlignment="1"/>
    <xf numFmtId="164" fontId="4" fillId="0" borderId="0" xfId="0" applyFont="1" applyBorder="1" applyAlignment="1">
      <alignment horizontal="center"/>
    </xf>
    <xf numFmtId="177" fontId="4" fillId="0" borderId="0" xfId="0" applyNumberFormat="1" applyFont="1"/>
    <xf numFmtId="164" fontId="0" fillId="0" borderId="0" xfId="0" applyBorder="1"/>
    <xf numFmtId="8" fontId="15" fillId="0" borderId="0" xfId="5" applyNumberFormat="1" applyFont="1" applyBorder="1"/>
    <xf numFmtId="180" fontId="15" fillId="0" borderId="0" xfId="3" applyNumberFormat="1" applyFont="1" applyBorder="1"/>
    <xf numFmtId="164" fontId="13" fillId="0" borderId="5" xfId="0" applyFont="1" applyBorder="1"/>
    <xf numFmtId="164" fontId="13" fillId="0" borderId="2" xfId="0" applyFont="1" applyBorder="1"/>
    <xf numFmtId="164" fontId="13" fillId="0" borderId="7" xfId="0" applyFont="1" applyBorder="1"/>
    <xf numFmtId="164" fontId="17" fillId="0" borderId="7" xfId="0" applyFont="1" applyBorder="1"/>
    <xf numFmtId="164" fontId="11" fillId="0" borderId="0" xfId="0" applyFont="1"/>
    <xf numFmtId="14" fontId="4" fillId="0" borderId="0" xfId="0" applyNumberFormat="1" applyFont="1"/>
    <xf numFmtId="14" fontId="4" fillId="0" borderId="0" xfId="0" applyNumberFormat="1" applyFont="1" applyFill="1" applyAlignment="1">
      <alignment horizontal="center"/>
    </xf>
    <xf numFmtId="165" fontId="4" fillId="0" borderId="18" xfId="0" applyNumberFormat="1" applyFont="1" applyBorder="1" applyProtection="1"/>
    <xf numFmtId="3" fontId="4" fillId="0" borderId="0" xfId="0" quotePrefix="1" applyNumberFormat="1" applyFont="1" applyAlignment="1">
      <alignment horizontal="right"/>
    </xf>
    <xf numFmtId="164" fontId="18" fillId="0" borderId="0" xfId="0" quotePrefix="1" applyFont="1" applyAlignment="1">
      <alignment horizontal="left"/>
    </xf>
    <xf numFmtId="16" fontId="4" fillId="0" borderId="0" xfId="0" quotePrefix="1" applyNumberFormat="1" applyFont="1" applyFill="1" applyAlignment="1">
      <alignment horizontal="center"/>
    </xf>
    <xf numFmtId="173" fontId="4" fillId="0" borderId="0" xfId="0" applyNumberFormat="1" applyFont="1" applyFill="1" applyProtection="1"/>
    <xf numFmtId="173" fontId="4" fillId="0" borderId="0" xfId="0" applyNumberFormat="1" applyFont="1" applyFill="1" applyAlignment="1" applyProtection="1">
      <alignment horizontal="right"/>
    </xf>
    <xf numFmtId="173" fontId="4" fillId="0" borderId="0" xfId="0" applyNumberFormat="1" applyFont="1" applyFill="1"/>
    <xf numFmtId="164" fontId="4" fillId="4" borderId="0" xfId="0" applyFont="1" applyFill="1" applyBorder="1" applyAlignment="1">
      <alignment horizontal="center"/>
    </xf>
    <xf numFmtId="3" fontId="4" fillId="0" borderId="0" xfId="0" applyNumberFormat="1" applyFont="1" applyBorder="1"/>
    <xf numFmtId="164" fontId="18" fillId="0" borderId="0" xfId="0" applyFont="1" applyAlignment="1">
      <alignment horizontal="center"/>
    </xf>
    <xf numFmtId="164" fontId="4" fillId="0" borderId="0" xfId="0" applyFont="1" applyFill="1" applyBorder="1"/>
    <xf numFmtId="164" fontId="6" fillId="0" borderId="19" xfId="0" applyFont="1" applyBorder="1"/>
    <xf numFmtId="164" fontId="4" fillId="0" borderId="0" xfId="0" applyFont="1" applyBorder="1" applyProtection="1"/>
    <xf numFmtId="164" fontId="4" fillId="2" borderId="0" xfId="0" applyFont="1" applyFill="1" applyBorder="1"/>
    <xf numFmtId="173" fontId="4" fillId="0" borderId="0" xfId="1" applyNumberFormat="1" applyFont="1" applyBorder="1" applyProtection="1"/>
    <xf numFmtId="173" fontId="4" fillId="0" borderId="0" xfId="1" applyNumberFormat="1" applyFont="1" applyBorder="1"/>
    <xf numFmtId="164" fontId="6" fillId="0" borderId="0" xfId="0" applyFont="1" applyBorder="1" applyAlignment="1">
      <alignment horizontal="center"/>
    </xf>
    <xf numFmtId="165" fontId="4" fillId="2" borderId="0" xfId="0" applyNumberFormat="1" applyFont="1" applyFill="1" applyBorder="1" applyProtection="1"/>
    <xf numFmtId="164" fontId="6" fillId="0" borderId="0" xfId="0" applyFont="1" applyBorder="1" applyProtection="1"/>
    <xf numFmtId="38" fontId="4" fillId="0" borderId="5" xfId="0" applyNumberFormat="1" applyFont="1" applyBorder="1" applyAlignment="1">
      <alignment horizontal="center"/>
    </xf>
    <xf numFmtId="185" fontId="4" fillId="0" borderId="0" xfId="2" applyNumberFormat="1" applyFont="1" applyAlignment="1" applyProtection="1">
      <alignment horizontal="center"/>
    </xf>
    <xf numFmtId="185" fontId="4" fillId="0" borderId="0" xfId="0" applyNumberFormat="1" applyFont="1" applyProtection="1"/>
    <xf numFmtId="185" fontId="4" fillId="0" borderId="0" xfId="2" applyNumberFormat="1" applyFont="1" applyAlignment="1">
      <alignment horizontal="center"/>
    </xf>
    <xf numFmtId="185" fontId="4" fillId="0" borderId="0" xfId="0" applyNumberFormat="1" applyFont="1"/>
    <xf numFmtId="185" fontId="6" fillId="0" borderId="20" xfId="2" applyNumberFormat="1" applyFont="1" applyFill="1" applyBorder="1" applyAlignment="1" applyProtection="1">
      <alignment horizontal="center"/>
    </xf>
    <xf numFmtId="185" fontId="6" fillId="0" borderId="20" xfId="0" applyNumberFormat="1" applyFont="1" applyFill="1" applyBorder="1" applyAlignment="1" applyProtection="1">
      <alignment horizontal="center"/>
    </xf>
    <xf numFmtId="165" fontId="6" fillId="0" borderId="0" xfId="0" applyNumberFormat="1" applyFont="1" applyAlignment="1" applyProtection="1">
      <alignment horizontal="centerContinuous"/>
    </xf>
    <xf numFmtId="164" fontId="6" fillId="0" borderId="1" xfId="0" applyFont="1" applyBorder="1" applyAlignment="1">
      <alignment horizontal="center"/>
    </xf>
    <xf numFmtId="164" fontId="6" fillId="0" borderId="21" xfId="0" applyFont="1" applyBorder="1" applyAlignment="1">
      <alignment horizontal="center"/>
    </xf>
    <xf numFmtId="164" fontId="6" fillId="0" borderId="22" xfId="0" applyFont="1" applyBorder="1" applyAlignment="1">
      <alignment horizontal="center"/>
    </xf>
    <xf numFmtId="164" fontId="4" fillId="0" borderId="14" xfId="0" applyFont="1" applyBorder="1" applyAlignment="1">
      <alignment horizontal="center"/>
    </xf>
    <xf numFmtId="165" fontId="4" fillId="0" borderId="23" xfId="0" applyNumberFormat="1" applyFont="1" applyBorder="1" applyProtection="1"/>
    <xf numFmtId="165" fontId="4" fillId="0" borderId="11" xfId="0" applyNumberFormat="1" applyFont="1" applyBorder="1" applyAlignment="1" applyProtection="1">
      <alignment horizontal="right"/>
    </xf>
    <xf numFmtId="165" fontId="4" fillId="0" borderId="11" xfId="0" applyNumberFormat="1" applyFont="1" applyBorder="1" applyProtection="1"/>
    <xf numFmtId="164" fontId="6" fillId="0" borderId="24" xfId="0" applyFont="1" applyBorder="1" applyAlignment="1">
      <alignment horizontal="center"/>
    </xf>
    <xf numFmtId="164" fontId="6" fillId="0" borderId="25" xfId="0" quotePrefix="1" applyFont="1" applyBorder="1" applyAlignment="1">
      <alignment horizontal="center"/>
    </xf>
    <xf numFmtId="178" fontId="6" fillId="0" borderId="14" xfId="0" applyNumberFormat="1" applyFont="1" applyBorder="1" applyAlignment="1">
      <alignment horizontal="center"/>
    </xf>
    <xf numFmtId="164" fontId="4" fillId="0" borderId="26" xfId="0" quotePrefix="1" applyFont="1" applyBorder="1" applyAlignment="1">
      <alignment horizontal="center"/>
    </xf>
    <xf numFmtId="164" fontId="4" fillId="0" borderId="27" xfId="0" applyFont="1" applyBorder="1" applyAlignment="1">
      <alignment horizontal="center"/>
    </xf>
    <xf numFmtId="164" fontId="4" fillId="0" borderId="28" xfId="0" applyFont="1" applyBorder="1" applyAlignment="1">
      <alignment horizontal="center"/>
    </xf>
    <xf numFmtId="164" fontId="6" fillId="0" borderId="15" xfId="0" applyFont="1" applyBorder="1" applyAlignment="1">
      <alignment horizontal="left"/>
    </xf>
    <xf numFmtId="164" fontId="6" fillId="0" borderId="14" xfId="0" applyFont="1" applyBorder="1"/>
    <xf numFmtId="164" fontId="16" fillId="0" borderId="0" xfId="0" applyFont="1"/>
    <xf numFmtId="164" fontId="4" fillId="0" borderId="1" xfId="0" applyFont="1" applyBorder="1" applyAlignment="1" applyProtection="1">
      <alignment horizontal="right"/>
    </xf>
    <xf numFmtId="164" fontId="4" fillId="0" borderId="6" xfId="0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88" fontId="4" fillId="0" borderId="0" xfId="0" applyNumberFormat="1" applyFont="1" applyProtection="1"/>
    <xf numFmtId="188" fontId="4" fillId="0" borderId="0" xfId="0" applyNumberFormat="1" applyFont="1"/>
    <xf numFmtId="188" fontId="4" fillId="0" borderId="0" xfId="1" applyNumberFormat="1" applyFont="1"/>
    <xf numFmtId="188" fontId="4" fillId="0" borderId="0" xfId="1" applyNumberFormat="1" applyFont="1" applyProtection="1"/>
    <xf numFmtId="164" fontId="4" fillId="0" borderId="6" xfId="0" applyFont="1" applyBorder="1" applyAlignment="1" applyProtection="1">
      <alignment horizontal="center"/>
    </xf>
    <xf numFmtId="173" fontId="4" fillId="0" borderId="3" xfId="1" applyNumberFormat="1" applyFont="1" applyBorder="1" applyAlignment="1" applyProtection="1"/>
    <xf numFmtId="164" fontId="6" fillId="0" borderId="0" xfId="0" applyFont="1" applyAlignment="1" applyProtection="1">
      <alignment horizontal="left"/>
    </xf>
    <xf numFmtId="173" fontId="4" fillId="0" borderId="0" xfId="1" applyNumberFormat="1" applyFont="1" applyAlignment="1">
      <alignment horizontal="right"/>
    </xf>
    <xf numFmtId="185" fontId="4" fillId="0" borderId="20" xfId="2" applyNumberFormat="1" applyFont="1" applyBorder="1" applyAlignment="1" applyProtection="1">
      <alignment horizontal="center"/>
    </xf>
    <xf numFmtId="185" fontId="4" fillId="0" borderId="20" xfId="0" applyNumberFormat="1" applyFont="1" applyBorder="1" applyProtection="1"/>
    <xf numFmtId="189" fontId="4" fillId="0" borderId="0" xfId="0" applyNumberFormat="1" applyFont="1"/>
    <xf numFmtId="173" fontId="4" fillId="4" borderId="0" xfId="0" applyNumberFormat="1" applyFont="1" applyFill="1" applyProtection="1"/>
    <xf numFmtId="3" fontId="4" fillId="0" borderId="16" xfId="0" applyNumberFormat="1" applyFont="1" applyBorder="1"/>
    <xf numFmtId="164" fontId="4" fillId="0" borderId="16" xfId="0" applyFont="1" applyBorder="1"/>
    <xf numFmtId="16" fontId="0" fillId="0" borderId="0" xfId="0" applyNumberFormat="1"/>
    <xf numFmtId="177" fontId="0" fillId="0" borderId="0" xfId="0" applyNumberFormat="1"/>
    <xf numFmtId="164" fontId="0" fillId="0" borderId="14" xfId="0" applyBorder="1"/>
    <xf numFmtId="178" fontId="0" fillId="0" borderId="0" xfId="0" applyNumberFormat="1"/>
    <xf numFmtId="165" fontId="6" fillId="0" borderId="0" xfId="0" applyNumberFormat="1" applyFont="1" applyBorder="1" applyProtection="1"/>
    <xf numFmtId="164" fontId="11" fillId="0" borderId="0" xfId="0" applyFont="1" applyProtection="1"/>
    <xf numFmtId="178" fontId="11" fillId="0" borderId="0" xfId="0" applyNumberFormat="1" applyFont="1" applyProtection="1"/>
    <xf numFmtId="178" fontId="11" fillId="0" borderId="0" xfId="0" applyNumberFormat="1" applyFont="1" applyAlignment="1" applyProtection="1">
      <alignment horizontal="center"/>
    </xf>
    <xf numFmtId="178" fontId="11" fillId="0" borderId="0" xfId="0" applyNumberFormat="1" applyFont="1"/>
    <xf numFmtId="164" fontId="21" fillId="0" borderId="0" xfId="0" applyFont="1"/>
    <xf numFmtId="178" fontId="11" fillId="0" borderId="0" xfId="0" applyNumberFormat="1" applyFont="1" applyAlignment="1">
      <alignment horizontal="left"/>
    </xf>
    <xf numFmtId="178" fontId="11" fillId="0" borderId="0" xfId="0" quotePrefix="1" applyNumberFormat="1" applyFont="1" applyAlignment="1">
      <alignment horizontal="left"/>
    </xf>
    <xf numFmtId="10" fontId="4" fillId="0" borderId="0" xfId="0" applyNumberFormat="1" applyFont="1"/>
    <xf numFmtId="164" fontId="22" fillId="0" borderId="0" xfId="0" applyFont="1"/>
    <xf numFmtId="177" fontId="22" fillId="0" borderId="0" xfId="0" applyNumberFormat="1" applyFont="1" applyBorder="1"/>
    <xf numFmtId="9" fontId="23" fillId="0" borderId="0" xfId="0" applyNumberFormat="1" applyFont="1" applyProtection="1"/>
    <xf numFmtId="177" fontId="22" fillId="0" borderId="0" xfId="0" applyNumberFormat="1" applyFont="1"/>
    <xf numFmtId="177" fontId="24" fillId="0" borderId="0" xfId="0" applyNumberFormat="1" applyFont="1"/>
    <xf numFmtId="164" fontId="23" fillId="0" borderId="0" xfId="0" applyFont="1"/>
    <xf numFmtId="178" fontId="23" fillId="0" borderId="0" xfId="0" applyNumberFormat="1" applyFont="1"/>
    <xf numFmtId="178" fontId="23" fillId="0" borderId="0" xfId="0" applyNumberFormat="1" applyFont="1" applyProtection="1"/>
    <xf numFmtId="178" fontId="11" fillId="0" borderId="0" xfId="0" quotePrefix="1" applyNumberFormat="1" applyFont="1"/>
    <xf numFmtId="3" fontId="4" fillId="0" borderId="6" xfId="0" applyNumberFormat="1" applyFont="1" applyBorder="1"/>
    <xf numFmtId="10" fontId="0" fillId="0" borderId="0" xfId="0" applyNumberFormat="1"/>
    <xf numFmtId="164" fontId="0" fillId="0" borderId="5" xfId="0" applyBorder="1" applyAlignment="1">
      <alignment horizontal="center"/>
    </xf>
    <xf numFmtId="164" fontId="0" fillId="0" borderId="7" xfId="0" applyBorder="1" applyAlignment="1">
      <alignment horizontal="center"/>
    </xf>
    <xf numFmtId="10" fontId="0" fillId="0" borderId="14" xfId="0" applyNumberFormat="1" applyBorder="1"/>
    <xf numFmtId="164" fontId="21" fillId="0" borderId="0" xfId="0" applyFont="1" applyAlignment="1">
      <alignment horizontal="center"/>
    </xf>
    <xf numFmtId="164" fontId="21" fillId="0" borderId="0" xfId="0" applyFont="1" applyBorder="1" applyAlignment="1">
      <alignment horizontal="right"/>
    </xf>
    <xf numFmtId="164" fontId="21" fillId="0" borderId="0" xfId="0" applyFont="1" applyAlignment="1">
      <alignment horizontal="right"/>
    </xf>
    <xf numFmtId="178" fontId="11" fillId="0" borderId="29" xfId="0" applyNumberFormat="1" applyFont="1" applyBorder="1"/>
    <xf numFmtId="38" fontId="11" fillId="0" borderId="14" xfId="0" applyNumberFormat="1" applyFont="1" applyBorder="1" applyProtection="1"/>
    <xf numFmtId="164" fontId="0" fillId="0" borderId="0" xfId="0" quotePrefix="1"/>
    <xf numFmtId="177" fontId="0" fillId="0" borderId="14" xfId="0" applyNumberFormat="1" applyBorder="1"/>
    <xf numFmtId="1" fontId="4" fillId="0" borderId="0" xfId="0" applyNumberFormat="1" applyFont="1" applyFill="1" applyAlignment="1" applyProtection="1">
      <alignment horizontal="center"/>
    </xf>
    <xf numFmtId="3" fontId="4" fillId="4" borderId="0" xfId="0" applyNumberFormat="1" applyFont="1" applyFill="1" applyBorder="1" applyAlignment="1">
      <alignment horizontal="center"/>
    </xf>
    <xf numFmtId="14" fontId="4" fillId="0" borderId="0" xfId="0" applyNumberFormat="1" applyFont="1" applyBorder="1"/>
    <xf numFmtId="14" fontId="4" fillId="4" borderId="0" xfId="0" applyNumberFormat="1" applyFont="1" applyFill="1" applyBorder="1"/>
    <xf numFmtId="176" fontId="0" fillId="0" borderId="0" xfId="0" applyNumberFormat="1"/>
    <xf numFmtId="164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64" fontId="4" fillId="0" borderId="14" xfId="0" applyFont="1" applyBorder="1"/>
    <xf numFmtId="177" fontId="11" fillId="0" borderId="0" xfId="0" applyNumberFormat="1" applyFont="1" applyProtection="1"/>
    <xf numFmtId="177" fontId="4" fillId="0" borderId="0" xfId="0" applyNumberFormat="1" applyFont="1" applyProtection="1"/>
    <xf numFmtId="177" fontId="4" fillId="0" borderId="0" xfId="2" applyNumberFormat="1" applyFont="1" applyAlignment="1" applyProtection="1">
      <alignment horizontal="center"/>
    </xf>
    <xf numFmtId="177" fontId="11" fillId="0" borderId="0" xfId="0" applyNumberFormat="1" applyFont="1" applyFill="1" applyBorder="1" applyProtection="1"/>
    <xf numFmtId="190" fontId="0" fillId="0" borderId="0" xfId="0" applyNumberFormat="1"/>
    <xf numFmtId="1" fontId="4" fillId="0" borderId="14" xfId="0" applyNumberFormat="1" applyFont="1" applyBorder="1"/>
    <xf numFmtId="182" fontId="6" fillId="0" borderId="0" xfId="2" applyNumberFormat="1" applyFont="1" applyFill="1" applyBorder="1" applyAlignment="1" applyProtection="1">
      <alignment horizontal="left"/>
    </xf>
    <xf numFmtId="3" fontId="4" fillId="0" borderId="5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38" fontId="6" fillId="0" borderId="14" xfId="0" applyNumberFormat="1" applyFont="1" applyBorder="1"/>
    <xf numFmtId="173" fontId="6" fillId="0" borderId="0" xfId="0" applyNumberFormat="1" applyFont="1" applyFill="1" applyAlignment="1" applyProtection="1">
      <alignment horizontal="right"/>
    </xf>
    <xf numFmtId="167" fontId="0" fillId="0" borderId="14" xfId="0" applyNumberFormat="1" applyBorder="1"/>
    <xf numFmtId="3" fontId="4" fillId="0" borderId="2" xfId="0" applyNumberFormat="1" applyFont="1" applyBorder="1"/>
    <xf numFmtId="3" fontId="4" fillId="4" borderId="2" xfId="0" applyNumberFormat="1" applyFont="1" applyFill="1" applyBorder="1" applyAlignment="1">
      <alignment horizontal="center"/>
    </xf>
    <xf numFmtId="164" fontId="27" fillId="5" borderId="1" xfId="4" applyFont="1" applyFill="1" applyBorder="1" applyAlignment="1">
      <alignment horizontal="left" vertical="center"/>
    </xf>
    <xf numFmtId="164" fontId="27" fillId="5" borderId="3" xfId="4" applyFont="1" applyFill="1" applyBorder="1" applyAlignment="1">
      <alignment horizontal="left" vertical="center"/>
    </xf>
    <xf numFmtId="164" fontId="28" fillId="0" borderId="0" xfId="4" applyFont="1"/>
    <xf numFmtId="164" fontId="16" fillId="0" borderId="0" xfId="4"/>
    <xf numFmtId="164" fontId="27" fillId="0" borderId="0" xfId="4" applyFont="1" applyFill="1" applyBorder="1" applyAlignment="1">
      <alignment horizontal="left" vertical="center"/>
    </xf>
    <xf numFmtId="164" fontId="29" fillId="0" borderId="0" xfId="4" applyFont="1" applyFill="1"/>
    <xf numFmtId="164" fontId="16" fillId="0" borderId="0" xfId="4" applyFill="1"/>
    <xf numFmtId="164" fontId="16" fillId="0" borderId="0" xfId="4" applyFont="1"/>
    <xf numFmtId="0" fontId="14" fillId="0" borderId="0" xfId="6"/>
    <xf numFmtId="164" fontId="4" fillId="0" borderId="2" xfId="0" applyFont="1" applyBorder="1"/>
    <xf numFmtId="177" fontId="4" fillId="0" borderId="0" xfId="0" applyNumberFormat="1" applyFont="1" applyBorder="1"/>
    <xf numFmtId="164" fontId="9" fillId="0" borderId="0" xfId="0" applyFont="1" applyBorder="1"/>
    <xf numFmtId="177" fontId="9" fillId="0" borderId="0" xfId="0" applyNumberFormat="1" applyFont="1"/>
    <xf numFmtId="164" fontId="4" fillId="4" borderId="2" xfId="0" applyFont="1" applyFill="1" applyBorder="1" applyAlignment="1">
      <alignment horizontal="center"/>
    </xf>
    <xf numFmtId="164" fontId="4" fillId="0" borderId="7" xfId="0" applyFont="1" applyBorder="1"/>
    <xf numFmtId="164" fontId="8" fillId="0" borderId="0" xfId="0" applyFont="1" applyFill="1" applyBorder="1" applyAlignment="1">
      <alignment horizontal="center"/>
    </xf>
    <xf numFmtId="164" fontId="4" fillId="0" borderId="0" xfId="0" applyFont="1" applyFill="1"/>
    <xf numFmtId="177" fontId="1" fillId="0" borderId="14" xfId="0" applyNumberFormat="1" applyFont="1" applyBorder="1" applyAlignment="1">
      <alignment horizontal="center" wrapText="1"/>
    </xf>
    <xf numFmtId="177" fontId="26" fillId="0" borderId="0" xfId="0" applyNumberFormat="1" applyFont="1"/>
    <xf numFmtId="177" fontId="25" fillId="0" borderId="0" xfId="0" applyNumberFormat="1" applyFont="1"/>
    <xf numFmtId="177" fontId="25" fillId="0" borderId="0" xfId="0" applyNumberFormat="1" applyFont="1" applyAlignment="1">
      <alignment horizontal="center"/>
    </xf>
    <xf numFmtId="177" fontId="4" fillId="0" borderId="0" xfId="1" applyNumberFormat="1" applyFont="1"/>
    <xf numFmtId="164" fontId="4" fillId="0" borderId="0" xfId="0" applyFont="1" applyFill="1" applyAlignment="1">
      <alignment horizontal="center"/>
    </xf>
    <xf numFmtId="164" fontId="4" fillId="0" borderId="0" xfId="0" quotePrefix="1" applyFont="1" applyFill="1" applyAlignment="1">
      <alignment horizontal="center"/>
    </xf>
    <xf numFmtId="177" fontId="4" fillId="0" borderId="0" xfId="0" applyNumberFormat="1" applyFont="1" applyFill="1" applyAlignment="1">
      <alignment horizontal="right"/>
    </xf>
    <xf numFmtId="164" fontId="6" fillId="0" borderId="0" xfId="0" applyFont="1" applyBorder="1"/>
    <xf numFmtId="164" fontId="9" fillId="0" borderId="0" xfId="0" applyFont="1" applyBorder="1" applyAlignment="1" applyProtection="1">
      <alignment horizontal="right"/>
    </xf>
    <xf numFmtId="177" fontId="14" fillId="0" borderId="0" xfId="0" applyNumberFormat="1" applyFont="1" applyAlignment="1">
      <alignment horizontal="center"/>
    </xf>
    <xf numFmtId="16" fontId="4" fillId="0" borderId="0" xfId="0" applyNumberFormat="1" applyFont="1"/>
    <xf numFmtId="38" fontId="11" fillId="0" borderId="0" xfId="0" applyNumberFormat="1" applyFont="1"/>
    <xf numFmtId="3" fontId="4" fillId="0" borderId="0" xfId="0" applyNumberFormat="1" applyFont="1" applyBorder="1" applyAlignment="1">
      <alignment horizontal="right"/>
    </xf>
    <xf numFmtId="167" fontId="4" fillId="4" borderId="0" xfId="0" applyNumberFormat="1" applyFont="1" applyFill="1"/>
    <xf numFmtId="177" fontId="4" fillId="4" borderId="0" xfId="0" applyNumberFormat="1" applyFont="1" applyFill="1"/>
    <xf numFmtId="164" fontId="4" fillId="4" borderId="0" xfId="0" applyFont="1" applyFill="1"/>
    <xf numFmtId="177" fontId="25" fillId="4" borderId="0" xfId="0" applyNumberFormat="1" applyFont="1" applyFill="1"/>
    <xf numFmtId="177" fontId="25" fillId="4" borderId="0" xfId="0" applyNumberFormat="1" applyFont="1" applyFill="1" applyAlignment="1">
      <alignment horizontal="center"/>
    </xf>
    <xf numFmtId="173" fontId="4" fillId="4" borderId="0" xfId="1" applyNumberFormat="1" applyFont="1" applyFill="1"/>
    <xf numFmtId="178" fontId="11" fillId="4" borderId="0" xfId="0" applyNumberFormat="1" applyFont="1" applyFill="1" applyBorder="1" applyAlignment="1" applyProtection="1">
      <alignment horizontal="center"/>
    </xf>
    <xf numFmtId="164" fontId="4" fillId="0" borderId="0" xfId="0" quotePrefix="1" applyNumberFormat="1" applyFont="1" applyFill="1" applyAlignment="1">
      <alignment horizontal="center"/>
    </xf>
    <xf numFmtId="167" fontId="4" fillId="0" borderId="0" xfId="0" applyNumberFormat="1" applyFont="1" applyFill="1"/>
    <xf numFmtId="165" fontId="4" fillId="0" borderId="0" xfId="0" applyNumberFormat="1" applyFont="1" applyFill="1" applyProtection="1"/>
    <xf numFmtId="188" fontId="4" fillId="0" borderId="0" xfId="0" applyNumberFormat="1" applyFont="1" applyFill="1" applyProtection="1"/>
    <xf numFmtId="188" fontId="4" fillId="0" borderId="0" xfId="1" applyNumberFormat="1" applyFont="1" applyFill="1"/>
    <xf numFmtId="177" fontId="4" fillId="0" borderId="0" xfId="0" applyNumberFormat="1" applyFont="1" applyFill="1"/>
    <xf numFmtId="177" fontId="25" fillId="0" borderId="0" xfId="0" applyNumberFormat="1" applyFont="1" applyFill="1"/>
    <xf numFmtId="177" fontId="25" fillId="0" borderId="0" xfId="0" applyNumberFormat="1" applyFont="1" applyFill="1" applyAlignment="1">
      <alignment horizontal="center"/>
    </xf>
    <xf numFmtId="165" fontId="6" fillId="0" borderId="14" xfId="0" applyNumberFormat="1" applyFont="1" applyBorder="1" applyAlignment="1" applyProtection="1">
      <alignment horizontal="fill"/>
    </xf>
    <xf numFmtId="173" fontId="4" fillId="0" borderId="0" xfId="0" applyNumberFormat="1" applyFont="1" applyBorder="1"/>
    <xf numFmtId="164" fontId="9" fillId="0" borderId="0" xfId="0" applyFont="1"/>
    <xf numFmtId="170" fontId="6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70" fontId="4" fillId="0" borderId="5" xfId="0" applyNumberFormat="1" applyFont="1" applyBorder="1"/>
    <xf numFmtId="164" fontId="4" fillId="0" borderId="15" xfId="0" applyFont="1" applyBorder="1"/>
    <xf numFmtId="38" fontId="4" fillId="0" borderId="16" xfId="0" applyNumberFormat="1" applyFont="1" applyBorder="1"/>
    <xf numFmtId="164" fontId="4" fillId="0" borderId="17" xfId="0" applyFont="1" applyBorder="1"/>
    <xf numFmtId="164" fontId="4" fillId="0" borderId="30" xfId="0" applyFont="1" applyBorder="1"/>
    <xf numFmtId="164" fontId="4" fillId="0" borderId="0" xfId="0" applyFont="1" applyBorder="1" applyAlignment="1">
      <alignment horizontal="right"/>
    </xf>
    <xf numFmtId="164" fontId="4" fillId="4" borderId="0" xfId="0" applyFont="1" applyFill="1" applyBorder="1"/>
    <xf numFmtId="164" fontId="4" fillId="4" borderId="0" xfId="0" applyFont="1" applyFill="1" applyBorder="1" applyProtection="1"/>
    <xf numFmtId="164" fontId="6" fillId="4" borderId="0" xfId="0" applyFont="1" applyFill="1" applyBorder="1" applyProtection="1"/>
    <xf numFmtId="164" fontId="11" fillId="4" borderId="0" xfId="0" applyFont="1" applyFill="1" applyBorder="1"/>
    <xf numFmtId="164" fontId="6" fillId="4" borderId="0" xfId="0" applyNumberFormat="1" applyFont="1" applyFill="1" applyBorder="1" applyAlignment="1" applyProtection="1">
      <alignment horizontal="center"/>
    </xf>
    <xf numFmtId="164" fontId="6" fillId="4" borderId="0" xfId="0" applyFont="1" applyFill="1" applyBorder="1" applyAlignment="1" applyProtection="1">
      <alignment horizontal="center"/>
    </xf>
    <xf numFmtId="185" fontId="4" fillId="4" borderId="0" xfId="2" applyNumberFormat="1" applyFont="1" applyFill="1" applyBorder="1" applyAlignment="1">
      <alignment horizontal="center"/>
    </xf>
    <xf numFmtId="185" fontId="4" fillId="4" borderId="0" xfId="0" applyNumberFormat="1" applyFont="1" applyFill="1" applyBorder="1" applyProtection="1"/>
    <xf numFmtId="164" fontId="6" fillId="4" borderId="0" xfId="0" applyFont="1" applyFill="1" applyBorder="1" applyAlignment="1" applyProtection="1">
      <alignment horizontal="fill"/>
    </xf>
    <xf numFmtId="164" fontId="6" fillId="4" borderId="0" xfId="0" applyFont="1" applyFill="1" applyBorder="1" applyAlignment="1">
      <alignment horizontal="center"/>
    </xf>
    <xf numFmtId="164" fontId="6" fillId="6" borderId="5" xfId="0" applyFont="1" applyFill="1" applyBorder="1" applyAlignment="1" applyProtection="1">
      <alignment horizontal="center"/>
    </xf>
    <xf numFmtId="185" fontId="4" fillId="4" borderId="0" xfId="0" applyNumberFormat="1" applyFont="1" applyFill="1" applyBorder="1" applyAlignment="1"/>
    <xf numFmtId="164" fontId="4" fillId="4" borderId="0" xfId="0" applyFont="1" applyFill="1" applyBorder="1" applyAlignment="1" applyProtection="1">
      <alignment horizontal="centerContinuous"/>
    </xf>
    <xf numFmtId="164" fontId="6" fillId="4" borderId="0" xfId="0" applyNumberFormat="1" applyFont="1" applyFill="1" applyBorder="1" applyAlignment="1" applyProtection="1">
      <alignment horizontal="left"/>
    </xf>
    <xf numFmtId="164" fontId="4" fillId="4" borderId="0" xfId="0" applyNumberFormat="1" applyFont="1" applyFill="1" applyBorder="1" applyAlignment="1" applyProtection="1">
      <alignment horizontal="left"/>
    </xf>
    <xf numFmtId="164" fontId="6" fillId="4" borderId="0" xfId="0" applyNumberFormat="1" applyFont="1" applyFill="1" applyBorder="1" applyProtection="1"/>
    <xf numFmtId="178" fontId="11" fillId="4" borderId="0" xfId="0" applyNumberFormat="1" applyFont="1" applyFill="1" applyBorder="1" applyProtection="1"/>
    <xf numFmtId="165" fontId="6" fillId="4" borderId="0" xfId="0" applyNumberFormat="1" applyFont="1" applyFill="1" applyBorder="1" applyProtection="1"/>
    <xf numFmtId="164" fontId="6" fillId="6" borderId="7" xfId="0" applyFont="1" applyFill="1" applyBorder="1" applyAlignment="1" applyProtection="1">
      <alignment horizontal="center"/>
    </xf>
    <xf numFmtId="170" fontId="6" fillId="6" borderId="14" xfId="0" applyNumberFormat="1" applyFont="1" applyFill="1" applyBorder="1" applyProtection="1"/>
    <xf numFmtId="185" fontId="4" fillId="4" borderId="0" xfId="2" applyNumberFormat="1" applyFont="1" applyFill="1" applyBorder="1" applyAlignment="1" applyProtection="1">
      <alignment horizontal="center"/>
    </xf>
    <xf numFmtId="185" fontId="4" fillId="4" borderId="0" xfId="0" applyNumberFormat="1" applyFont="1" applyFill="1" applyBorder="1" applyAlignment="1" applyProtection="1">
      <alignment horizontal="centerContinuous"/>
    </xf>
    <xf numFmtId="164" fontId="4" fillId="4" borderId="0" xfId="0" applyNumberFormat="1" applyFont="1" applyFill="1" applyBorder="1" applyAlignment="1" applyProtection="1">
      <alignment horizontal="center"/>
    </xf>
    <xf numFmtId="10" fontId="6" fillId="4" borderId="0" xfId="0" applyNumberFormat="1" applyFont="1" applyFill="1" applyBorder="1" applyProtection="1"/>
    <xf numFmtId="185" fontId="4" fillId="4" borderId="0" xfId="0" applyNumberFormat="1" applyFont="1" applyFill="1" applyBorder="1"/>
    <xf numFmtId="164" fontId="4" fillId="6" borderId="0" xfId="0" applyFont="1" applyFill="1" applyBorder="1" applyProtection="1"/>
    <xf numFmtId="164" fontId="11" fillId="6" borderId="0" xfId="0" applyFont="1" applyFill="1" applyBorder="1"/>
    <xf numFmtId="178" fontId="11" fillId="6" borderId="0" xfId="0" applyNumberFormat="1" applyFont="1" applyFill="1" applyBorder="1" applyProtection="1"/>
    <xf numFmtId="164" fontId="4" fillId="6" borderId="0" xfId="0" applyFont="1" applyFill="1" applyBorder="1"/>
    <xf numFmtId="185" fontId="4" fillId="6" borderId="0" xfId="2" applyNumberFormat="1" applyFont="1" applyFill="1" applyBorder="1" applyAlignment="1" applyProtection="1">
      <alignment horizontal="center"/>
    </xf>
    <xf numFmtId="185" fontId="4" fillId="6" borderId="0" xfId="0" applyNumberFormat="1" applyFont="1" applyFill="1" applyBorder="1"/>
    <xf numFmtId="164" fontId="11" fillId="4" borderId="5" xfId="0" applyFont="1" applyFill="1" applyBorder="1" applyAlignment="1" applyProtection="1">
      <alignment horizontal="center"/>
    </xf>
    <xf numFmtId="164" fontId="11" fillId="4" borderId="0" xfId="0" applyFont="1" applyFill="1" applyBorder="1" applyAlignment="1" applyProtection="1">
      <alignment horizontal="center"/>
    </xf>
    <xf numFmtId="185" fontId="6" fillId="4" borderId="0" xfId="2" applyNumberFormat="1" applyFont="1" applyFill="1" applyBorder="1" applyAlignment="1" applyProtection="1">
      <alignment horizontal="center"/>
    </xf>
    <xf numFmtId="164" fontId="11" fillId="4" borderId="2" xfId="0" applyFont="1" applyFill="1" applyBorder="1" applyAlignment="1" applyProtection="1">
      <alignment horizontal="center"/>
    </xf>
    <xf numFmtId="164" fontId="11" fillId="4" borderId="0" xfId="0" applyFont="1" applyFill="1" applyBorder="1" applyAlignment="1">
      <alignment horizontal="center"/>
    </xf>
    <xf numFmtId="185" fontId="6" fillId="4" borderId="0" xfId="2" applyNumberFormat="1" applyFont="1" applyFill="1" applyBorder="1" applyAlignment="1">
      <alignment horizontal="center"/>
    </xf>
    <xf numFmtId="177" fontId="6" fillId="4" borderId="0" xfId="0" applyNumberFormat="1" applyFont="1" applyFill="1" applyBorder="1" applyProtection="1"/>
    <xf numFmtId="177" fontId="19" fillId="4" borderId="0" xfId="0" applyNumberFormat="1" applyFont="1" applyFill="1" applyBorder="1" applyProtection="1"/>
    <xf numFmtId="164" fontId="6" fillId="4" borderId="0" xfId="0" applyFont="1" applyFill="1" applyBorder="1"/>
    <xf numFmtId="164" fontId="11" fillId="4" borderId="7" xfId="0" applyFont="1" applyFill="1" applyBorder="1" applyAlignment="1" applyProtection="1">
      <alignment horizontal="center"/>
    </xf>
    <xf numFmtId="164" fontId="11" fillId="4" borderId="0" xfId="0" quotePrefix="1" applyFont="1" applyFill="1" applyBorder="1" applyAlignment="1" applyProtection="1">
      <alignment horizontal="center"/>
    </xf>
    <xf numFmtId="188" fontId="4" fillId="0" borderId="0" xfId="0" applyNumberFormat="1" applyFont="1" applyFill="1"/>
    <xf numFmtId="188" fontId="12" fillId="0" borderId="0" xfId="1" applyNumberFormat="1" applyFont="1" applyFill="1"/>
    <xf numFmtId="173" fontId="4" fillId="0" borderId="0" xfId="1" applyNumberFormat="1" applyFont="1" applyFill="1"/>
    <xf numFmtId="177" fontId="11" fillId="7" borderId="0" xfId="0" applyNumberFormat="1" applyFont="1" applyFill="1" applyBorder="1" applyProtection="1"/>
    <xf numFmtId="178" fontId="11" fillId="7" borderId="0" xfId="0" applyNumberFormat="1" applyFont="1" applyFill="1" applyBorder="1" applyAlignment="1" applyProtection="1">
      <alignment horizontal="center"/>
    </xf>
    <xf numFmtId="177" fontId="11" fillId="7" borderId="14" xfId="0" applyNumberFormat="1" applyFont="1" applyFill="1" applyBorder="1" applyProtection="1"/>
    <xf numFmtId="178" fontId="11" fillId="7" borderId="0" xfId="0" applyNumberFormat="1" applyFont="1" applyFill="1" applyAlignment="1" applyProtection="1">
      <alignment horizontal="center"/>
    </xf>
    <xf numFmtId="177" fontId="21" fillId="7" borderId="0" xfId="0" applyNumberFormat="1" applyFont="1" applyFill="1" applyAlignment="1" applyProtection="1">
      <alignment horizontal="center"/>
    </xf>
    <xf numFmtId="176" fontId="6" fillId="8" borderId="0" xfId="0" applyNumberFormat="1" applyFont="1" applyFill="1" applyProtection="1"/>
    <xf numFmtId="178" fontId="8" fillId="7" borderId="0" xfId="0" applyNumberFormat="1" applyFont="1" applyFill="1" applyBorder="1" applyAlignment="1" applyProtection="1">
      <alignment horizontal="center"/>
    </xf>
    <xf numFmtId="178" fontId="8" fillId="7" borderId="0" xfId="0" applyNumberFormat="1" applyFont="1" applyFill="1" applyBorder="1" applyAlignment="1" applyProtection="1">
      <alignment horizontal="right"/>
    </xf>
    <xf numFmtId="178" fontId="30" fillId="7" borderId="0" xfId="0" applyNumberFormat="1" applyFont="1" applyFill="1" applyBorder="1" applyAlignment="1" applyProtection="1">
      <alignment horizontal="right"/>
    </xf>
    <xf numFmtId="164" fontId="8" fillId="7" borderId="0" xfId="0" applyNumberFormat="1" applyFont="1" applyFill="1" applyBorder="1" applyAlignment="1" applyProtection="1">
      <alignment horizontal="right"/>
    </xf>
    <xf numFmtId="173" fontId="4" fillId="7" borderId="0" xfId="0" applyNumberFormat="1" applyFont="1" applyFill="1" applyProtection="1"/>
    <xf numFmtId="173" fontId="6" fillId="7" borderId="0" xfId="0" applyNumberFormat="1" applyFont="1" applyFill="1" applyAlignment="1" applyProtection="1">
      <alignment horizontal="right"/>
    </xf>
    <xf numFmtId="173" fontId="4" fillId="7" borderId="0" xfId="0" applyNumberFormat="1" applyFont="1" applyFill="1"/>
    <xf numFmtId="182" fontId="6" fillId="7" borderId="0" xfId="2" applyNumberFormat="1" applyFont="1" applyFill="1" applyBorder="1" applyAlignment="1" applyProtection="1">
      <alignment horizontal="left"/>
    </xf>
    <xf numFmtId="1" fontId="4" fillId="0" borderId="0" xfId="0" applyNumberFormat="1" applyFont="1" applyBorder="1"/>
    <xf numFmtId="176" fontId="6" fillId="4" borderId="0" xfId="0" applyNumberFormat="1" applyFont="1" applyFill="1" applyBorder="1" applyProtection="1"/>
    <xf numFmtId="165" fontId="6" fillId="0" borderId="0" xfId="0" applyNumberFormat="1" applyFont="1" applyBorder="1" applyAlignment="1" applyProtection="1">
      <alignment horizontal="center"/>
    </xf>
    <xf numFmtId="191" fontId="4" fillId="0" borderId="0" xfId="0" applyNumberFormat="1" applyFont="1" applyProtection="1"/>
    <xf numFmtId="1" fontId="4" fillId="7" borderId="0" xfId="0" applyNumberFormat="1" applyFont="1" applyFill="1" applyAlignment="1" applyProtection="1">
      <alignment horizontal="center"/>
    </xf>
    <xf numFmtId="173" fontId="4" fillId="7" borderId="0" xfId="0" applyNumberFormat="1" applyFont="1" applyFill="1" applyAlignment="1" applyProtection="1">
      <alignment horizontal="right"/>
    </xf>
    <xf numFmtId="177" fontId="21" fillId="7" borderId="0" xfId="0" applyNumberFormat="1" applyFont="1" applyFill="1" applyBorder="1" applyAlignment="1" applyProtection="1">
      <alignment horizontal="center"/>
    </xf>
    <xf numFmtId="3" fontId="4" fillId="4" borderId="14" xfId="0" applyNumberFormat="1" applyFont="1" applyFill="1" applyBorder="1" applyAlignment="1">
      <alignment horizontal="center"/>
    </xf>
    <xf numFmtId="3" fontId="4" fillId="0" borderId="14" xfId="0" applyNumberFormat="1" applyFont="1" applyBorder="1"/>
    <xf numFmtId="164" fontId="4" fillId="0" borderId="5" xfId="0" applyFont="1" applyBorder="1"/>
    <xf numFmtId="14" fontId="4" fillId="4" borderId="2" xfId="0" applyNumberFormat="1" applyFont="1" applyFill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3" fontId="4" fillId="4" borderId="5" xfId="0" applyNumberFormat="1" applyFont="1" applyFill="1" applyBorder="1" applyAlignment="1">
      <alignment horizontal="center"/>
    </xf>
    <xf numFmtId="3" fontId="4" fillId="0" borderId="2" xfId="0" applyNumberFormat="1" applyFont="1" applyFill="1" applyBorder="1" applyAlignment="1">
      <alignment horizontal="right"/>
    </xf>
    <xf numFmtId="177" fontId="11" fillId="0" borderId="0" xfId="0" applyNumberFormat="1" applyFont="1" applyFill="1" applyBorder="1" applyAlignment="1" applyProtection="1">
      <alignment horizontal="center"/>
    </xf>
    <xf numFmtId="165" fontId="6" fillId="4" borderId="0" xfId="0" applyNumberFormat="1" applyFont="1" applyFill="1" applyBorder="1" applyAlignment="1" applyProtection="1">
      <alignment horizontal="center"/>
    </xf>
    <xf numFmtId="10" fontId="6" fillId="4" borderId="0" xfId="0" applyNumberFormat="1" applyFont="1" applyFill="1" applyBorder="1" applyAlignment="1" applyProtection="1">
      <alignment horizontal="center"/>
    </xf>
    <xf numFmtId="164" fontId="4" fillId="6" borderId="0" xfId="0" applyFont="1" applyFill="1" applyBorder="1" applyAlignment="1" applyProtection="1">
      <alignment horizontal="center"/>
    </xf>
    <xf numFmtId="177" fontId="6" fillId="4" borderId="0" xfId="0" applyNumberFormat="1" applyFont="1" applyFill="1" applyBorder="1" applyAlignment="1" applyProtection="1">
      <alignment horizontal="center"/>
    </xf>
    <xf numFmtId="167" fontId="7" fillId="0" borderId="0" xfId="0" applyNumberFormat="1" applyFont="1" applyAlignment="1">
      <alignment horizontal="center"/>
    </xf>
    <xf numFmtId="173" fontId="4" fillId="0" borderId="0" xfId="0" applyNumberFormat="1" applyFont="1" applyFill="1" applyAlignment="1" applyProtection="1">
      <alignment horizontal="center"/>
    </xf>
    <xf numFmtId="173" fontId="4" fillId="7" borderId="0" xfId="0" applyNumberFormat="1" applyFont="1" applyFill="1" applyAlignment="1" applyProtection="1">
      <alignment horizontal="center"/>
    </xf>
    <xf numFmtId="173" fontId="4" fillId="0" borderId="0" xfId="0" applyNumberFormat="1" applyFont="1" applyFill="1" applyAlignment="1">
      <alignment horizontal="center"/>
    </xf>
    <xf numFmtId="173" fontId="4" fillId="7" borderId="0" xfId="0" applyNumberFormat="1" applyFont="1" applyFill="1" applyAlignment="1">
      <alignment horizontal="center"/>
    </xf>
    <xf numFmtId="165" fontId="4" fillId="0" borderId="0" xfId="0" applyNumberFormat="1" applyFont="1" applyAlignment="1" applyProtection="1">
      <alignment horizontal="center"/>
    </xf>
    <xf numFmtId="177" fontId="4" fillId="0" borderId="0" xfId="0" applyNumberFormat="1" applyFont="1" applyFill="1" applyAlignment="1">
      <alignment horizontal="center"/>
    </xf>
    <xf numFmtId="164" fontId="22" fillId="0" borderId="0" xfId="0" applyFont="1" applyAlignment="1">
      <alignment horizontal="center"/>
    </xf>
    <xf numFmtId="1" fontId="4" fillId="0" borderId="5" xfId="0" applyNumberFormat="1" applyFont="1" applyBorder="1"/>
    <xf numFmtId="1" fontId="4" fillId="0" borderId="2" xfId="0" applyNumberFormat="1" applyFont="1" applyBorder="1"/>
    <xf numFmtId="3" fontId="4" fillId="4" borderId="30" xfId="0" applyNumberFormat="1" applyFont="1" applyFill="1" applyBorder="1" applyAlignment="1">
      <alignment horizontal="center"/>
    </xf>
    <xf numFmtId="3" fontId="4" fillId="0" borderId="2" xfId="0" applyNumberFormat="1" applyFont="1" applyFill="1" applyBorder="1" applyAlignment="1">
      <alignment horizontal="center"/>
    </xf>
    <xf numFmtId="178" fontId="8" fillId="7" borderId="0" xfId="0" applyNumberFormat="1" applyFont="1" applyFill="1" applyBorder="1" applyAlignment="1" applyProtection="1">
      <alignment horizontal="left"/>
    </xf>
    <xf numFmtId="14" fontId="4" fillId="0" borderId="2" xfId="0" applyNumberFormat="1" applyFont="1" applyBorder="1"/>
    <xf numFmtId="14" fontId="4" fillId="4" borderId="2" xfId="0" applyNumberFormat="1" applyFont="1" applyFill="1" applyBorder="1"/>
    <xf numFmtId="164" fontId="0" fillId="0" borderId="0" xfId="0" applyAlignment="1">
      <alignment wrapText="1"/>
    </xf>
    <xf numFmtId="164" fontId="4" fillId="4" borderId="14" xfId="0" applyFont="1" applyFill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164" fontId="4" fillId="4" borderId="5" xfId="0" applyFont="1" applyFill="1" applyBorder="1" applyAlignment="1">
      <alignment horizontal="center"/>
    </xf>
    <xf numFmtId="164" fontId="4" fillId="0" borderId="2" xfId="0" applyFont="1" applyFill="1" applyBorder="1" applyAlignment="1">
      <alignment horizontal="right"/>
    </xf>
    <xf numFmtId="191" fontId="4" fillId="0" borderId="0" xfId="0" applyNumberFormat="1" applyFont="1"/>
    <xf numFmtId="38" fontId="4" fillId="0" borderId="0" xfId="0" applyNumberFormat="1" applyFont="1" applyBorder="1"/>
    <xf numFmtId="191" fontId="6" fillId="1" borderId="0" xfId="0" applyNumberFormat="1" applyFont="1" applyFill="1" applyProtection="1"/>
    <xf numFmtId="164" fontId="6" fillId="1" borderId="0" xfId="0" applyFont="1" applyFill="1" applyBorder="1" applyProtection="1"/>
    <xf numFmtId="164" fontId="6" fillId="9" borderId="14" xfId="0" applyFont="1" applyFill="1" applyBorder="1" applyAlignment="1">
      <alignment horizontal="center"/>
    </xf>
    <xf numFmtId="3" fontId="6" fillId="9" borderId="14" xfId="0" applyNumberFormat="1" applyFont="1" applyFill="1" applyBorder="1" applyAlignment="1">
      <alignment horizontal="center"/>
    </xf>
    <xf numFmtId="167" fontId="6" fillId="9" borderId="14" xfId="0" applyNumberFormat="1" applyFont="1" applyFill="1" applyBorder="1" applyAlignment="1">
      <alignment horizontal="center"/>
    </xf>
    <xf numFmtId="164" fontId="6" fillId="10" borderId="14" xfId="0" applyFont="1" applyFill="1" applyBorder="1" applyAlignment="1">
      <alignment horizontal="center"/>
    </xf>
    <xf numFmtId="164" fontId="6" fillId="11" borderId="14" xfId="0" applyFont="1" applyFill="1" applyBorder="1"/>
    <xf numFmtId="164" fontId="6" fillId="0" borderId="0" xfId="0" applyFont="1" applyFill="1"/>
    <xf numFmtId="164" fontId="6" fillId="4" borderId="0" xfId="0" applyFont="1" applyFill="1" applyBorder="1" applyAlignment="1" applyProtection="1">
      <alignment horizontal="center"/>
    </xf>
    <xf numFmtId="165" fontId="6" fillId="0" borderId="1" xfId="0" applyNumberFormat="1" applyFont="1" applyBorder="1" applyAlignment="1" applyProtection="1">
      <alignment horizontal="center"/>
    </xf>
    <xf numFmtId="165" fontId="6" fillId="0" borderId="3" xfId="0" applyNumberFormat="1" applyFont="1" applyBorder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4" fillId="0" borderId="24" xfId="0" applyFont="1" applyBorder="1" applyAlignment="1">
      <alignment horizontal="center"/>
    </xf>
    <xf numFmtId="164" fontId="4" fillId="0" borderId="31" xfId="0" applyFont="1" applyBorder="1" applyAlignment="1">
      <alignment horizontal="center"/>
    </xf>
    <xf numFmtId="164" fontId="4" fillId="0" borderId="32" xfId="0" applyFont="1" applyBorder="1" applyAlignment="1">
      <alignment horizontal="center"/>
    </xf>
    <xf numFmtId="164" fontId="6" fillId="4" borderId="0" xfId="0" applyFont="1" applyFill="1" applyAlignment="1">
      <alignment horizontal="center"/>
    </xf>
    <xf numFmtId="164" fontId="6" fillId="4" borderId="16" xfId="0" applyNumberFormat="1" applyFont="1" applyFill="1" applyBorder="1" applyAlignment="1" applyProtection="1">
      <alignment horizontal="center"/>
    </xf>
    <xf numFmtId="164" fontId="6" fillId="4" borderId="0" xfId="0" applyNumberFormat="1" applyFont="1" applyFill="1" applyBorder="1" applyAlignment="1" applyProtection="1">
      <alignment horizontal="center"/>
    </xf>
    <xf numFmtId="164" fontId="6" fillId="0" borderId="1" xfId="0" applyFont="1" applyBorder="1" applyAlignment="1">
      <alignment horizontal="center"/>
    </xf>
    <xf numFmtId="164" fontId="6" fillId="0" borderId="3" xfId="0" applyFont="1" applyBorder="1" applyAlignment="1">
      <alignment horizontal="center"/>
    </xf>
    <xf numFmtId="164" fontId="4" fillId="0" borderId="1" xfId="0" applyFont="1" applyBorder="1" applyAlignment="1">
      <alignment horizontal="center"/>
    </xf>
    <xf numFmtId="164" fontId="4" fillId="0" borderId="3" xfId="0" applyFont="1" applyBorder="1" applyAlignment="1">
      <alignment horizontal="center"/>
    </xf>
    <xf numFmtId="164" fontId="0" fillId="0" borderId="33" xfId="0" applyBorder="1" applyAlignment="1">
      <alignment wrapText="1"/>
    </xf>
    <xf numFmtId="164" fontId="0" fillId="0" borderId="0" xfId="0" applyAlignment="1">
      <alignment horizontal="center"/>
    </xf>
  </cellXfs>
  <cellStyles count="7">
    <cellStyle name="Comma" xfId="1" builtinId="3"/>
    <cellStyle name="Currency" xfId="2" builtinId="4"/>
    <cellStyle name="Currency_October '98" xfId="3"/>
    <cellStyle name="Normal" xfId="0" builtinId="0"/>
    <cellStyle name="Normal_Current_Storage_Summary" xfId="4"/>
    <cellStyle name="Normal_October '98" xfId="5"/>
    <cellStyle name="Normal_Properties_Sheets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2384191620058215"/>
          <c:y val="1.1146524981810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71051654035878E-2"/>
          <c:y val="3.0254853522058145E-2"/>
          <c:w val="0.89569717447076158"/>
          <c:h val="0.93471573776042793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Sheet1!$C$3:$C$32</c:f>
              <c:numCache>
                <c:formatCode>0_);[Red]\(0\)</c:formatCode>
                <c:ptCount val="30"/>
                <c:pt idx="0">
                  <c:v>275</c:v>
                </c:pt>
                <c:pt idx="1">
                  <c:v>275</c:v>
                </c:pt>
                <c:pt idx="2">
                  <c:v>275</c:v>
                </c:pt>
                <c:pt idx="3">
                  <c:v>275</c:v>
                </c:pt>
                <c:pt idx="4">
                  <c:v>275</c:v>
                </c:pt>
                <c:pt idx="5">
                  <c:v>275</c:v>
                </c:pt>
                <c:pt idx="6">
                  <c:v>275</c:v>
                </c:pt>
                <c:pt idx="7">
                  <c:v>275</c:v>
                </c:pt>
                <c:pt idx="8">
                  <c:v>275</c:v>
                </c:pt>
                <c:pt idx="9">
                  <c:v>275</c:v>
                </c:pt>
                <c:pt idx="10">
                  <c:v>275</c:v>
                </c:pt>
                <c:pt idx="11">
                  <c:v>275</c:v>
                </c:pt>
                <c:pt idx="12">
                  <c:v>275</c:v>
                </c:pt>
                <c:pt idx="13">
                  <c:v>275</c:v>
                </c:pt>
                <c:pt idx="14">
                  <c:v>275</c:v>
                </c:pt>
                <c:pt idx="15">
                  <c:v>275</c:v>
                </c:pt>
                <c:pt idx="16">
                  <c:v>275</c:v>
                </c:pt>
                <c:pt idx="17">
                  <c:v>275</c:v>
                </c:pt>
                <c:pt idx="18">
                  <c:v>275</c:v>
                </c:pt>
                <c:pt idx="19">
                  <c:v>275</c:v>
                </c:pt>
                <c:pt idx="20">
                  <c:v>275</c:v>
                </c:pt>
                <c:pt idx="21">
                  <c:v>275</c:v>
                </c:pt>
                <c:pt idx="22">
                  <c:v>275</c:v>
                </c:pt>
                <c:pt idx="23">
                  <c:v>275</c:v>
                </c:pt>
                <c:pt idx="24">
                  <c:v>275</c:v>
                </c:pt>
                <c:pt idx="25">
                  <c:v>275</c:v>
                </c:pt>
                <c:pt idx="26">
                  <c:v>275</c:v>
                </c:pt>
                <c:pt idx="27">
                  <c:v>275</c:v>
                </c:pt>
                <c:pt idx="28">
                  <c:v>275</c:v>
                </c:pt>
                <c:pt idx="29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6-4760-8FCD-6510146FDAB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Sheet1!$D$3:$D$32</c:f>
              <c:numCache>
                <c:formatCode>0_);[Red]\(0\)</c:formatCode>
                <c:ptCount val="30"/>
                <c:pt idx="0">
                  <c:v>1254.1980000000001</c:v>
                </c:pt>
                <c:pt idx="1">
                  <c:v>252.875</c:v>
                </c:pt>
                <c:pt idx="2">
                  <c:v>269.26299999999998</c:v>
                </c:pt>
                <c:pt idx="3">
                  <c:v>257.166</c:v>
                </c:pt>
                <c:pt idx="4">
                  <c:v>221.65299999999999</c:v>
                </c:pt>
                <c:pt idx="5">
                  <c:v>281.49200000000002</c:v>
                </c:pt>
                <c:pt idx="6">
                  <c:v>571.053</c:v>
                </c:pt>
                <c:pt idx="7">
                  <c:v>325.47500000000002</c:v>
                </c:pt>
                <c:pt idx="8">
                  <c:v>282.19299999999998</c:v>
                </c:pt>
                <c:pt idx="9">
                  <c:v>282.19400000000002</c:v>
                </c:pt>
                <c:pt idx="10">
                  <c:v>285.50799999999998</c:v>
                </c:pt>
                <c:pt idx="11">
                  <c:v>293.21100000000001</c:v>
                </c:pt>
                <c:pt idx="12">
                  <c:v>268.59500000000003</c:v>
                </c:pt>
                <c:pt idx="13">
                  <c:v>240.99600000000001</c:v>
                </c:pt>
                <c:pt idx="14">
                  <c:v>321.95</c:v>
                </c:pt>
                <c:pt idx="15">
                  <c:v>318.23500000000001</c:v>
                </c:pt>
                <c:pt idx="16">
                  <c:v>308.95</c:v>
                </c:pt>
                <c:pt idx="17">
                  <c:v>289.14</c:v>
                </c:pt>
                <c:pt idx="18">
                  <c:v>272.67899999999997</c:v>
                </c:pt>
                <c:pt idx="19">
                  <c:v>262.33999999999997</c:v>
                </c:pt>
                <c:pt idx="20">
                  <c:v>261.18599999999998</c:v>
                </c:pt>
                <c:pt idx="21">
                  <c:v>290.92</c:v>
                </c:pt>
                <c:pt idx="22">
                  <c:v>330.9</c:v>
                </c:pt>
                <c:pt idx="23">
                  <c:v>309.58100000000002</c:v>
                </c:pt>
                <c:pt idx="24">
                  <c:v>261.13499999999999</c:v>
                </c:pt>
                <c:pt idx="25">
                  <c:v>265.536</c:v>
                </c:pt>
                <c:pt idx="26">
                  <c:v>246.91300000000001</c:v>
                </c:pt>
                <c:pt idx="27">
                  <c:v>254.39</c:v>
                </c:pt>
                <c:pt idx="28">
                  <c:v>348.19099999999997</c:v>
                </c:pt>
                <c:pt idx="29">
                  <c:v>315.20999999999998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6-4760-8FCD-6510146FDABF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Sheet1!$E$3:$E$32</c:f>
              <c:numCache>
                <c:formatCode>0_);[Red]\(0\)</c:formatCode>
                <c:ptCount val="30"/>
                <c:pt idx="0">
                  <c:v>-17.027000000000001</c:v>
                </c:pt>
                <c:pt idx="1">
                  <c:v>-8.1440000000000001</c:v>
                </c:pt>
                <c:pt idx="2">
                  <c:v>0</c:v>
                </c:pt>
                <c:pt idx="3">
                  <c:v>-42.912999999999997</c:v>
                </c:pt>
                <c:pt idx="4">
                  <c:v>-37.720999999999997</c:v>
                </c:pt>
                <c:pt idx="5">
                  <c:v>0</c:v>
                </c:pt>
                <c:pt idx="6">
                  <c:v>-12.074</c:v>
                </c:pt>
                <c:pt idx="7">
                  <c:v>-0.80800000000000005</c:v>
                </c:pt>
                <c:pt idx="8">
                  <c:v>-2.1019999999999999</c:v>
                </c:pt>
                <c:pt idx="9">
                  <c:v>-3.621</c:v>
                </c:pt>
                <c:pt idx="10">
                  <c:v>-16.456</c:v>
                </c:pt>
                <c:pt idx="11">
                  <c:v>-13.03</c:v>
                </c:pt>
                <c:pt idx="12">
                  <c:v>-20.327000000000002</c:v>
                </c:pt>
                <c:pt idx="13">
                  <c:v>-28.234999999999999</c:v>
                </c:pt>
                <c:pt idx="14">
                  <c:v>-11.535</c:v>
                </c:pt>
                <c:pt idx="15">
                  <c:v>-1.3089999999999999</c:v>
                </c:pt>
                <c:pt idx="16">
                  <c:v>-6.4269999999999996</c:v>
                </c:pt>
                <c:pt idx="17">
                  <c:v>-15.35</c:v>
                </c:pt>
                <c:pt idx="18">
                  <c:v>-0.107</c:v>
                </c:pt>
                <c:pt idx="19">
                  <c:v>-8.9890000000000008</c:v>
                </c:pt>
                <c:pt idx="20">
                  <c:v>-1.415</c:v>
                </c:pt>
                <c:pt idx="21">
                  <c:v>0</c:v>
                </c:pt>
                <c:pt idx="22">
                  <c:v>0</c:v>
                </c:pt>
                <c:pt idx="23">
                  <c:v>-1.2769999999999999</c:v>
                </c:pt>
                <c:pt idx="24">
                  <c:v>-22.986000000000001</c:v>
                </c:pt>
                <c:pt idx="25">
                  <c:v>-11.638</c:v>
                </c:pt>
                <c:pt idx="26">
                  <c:v>-16.989000000000001</c:v>
                </c:pt>
                <c:pt idx="27">
                  <c:v>-13.648</c:v>
                </c:pt>
                <c:pt idx="28">
                  <c:v>0</c:v>
                </c:pt>
                <c:pt idx="29">
                  <c:v>-1.2609999999999999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6-4760-8FCD-6510146FDABF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Sheet1!$F$3:$F$32</c:f>
              <c:numCache>
                <c:formatCode>0_);[Red]\(0\)</c:formatCode>
                <c:ptCount val="30"/>
                <c:pt idx="0">
                  <c:v>1237.171</c:v>
                </c:pt>
                <c:pt idx="1">
                  <c:v>244.73099999999999</c:v>
                </c:pt>
                <c:pt idx="2">
                  <c:v>269.26299999999998</c:v>
                </c:pt>
                <c:pt idx="3">
                  <c:v>214.25299999999999</c:v>
                </c:pt>
                <c:pt idx="4">
                  <c:v>183.93199999999999</c:v>
                </c:pt>
                <c:pt idx="5">
                  <c:v>281.49200000000002</c:v>
                </c:pt>
                <c:pt idx="6">
                  <c:v>558.97900000000004</c:v>
                </c:pt>
                <c:pt idx="7">
                  <c:v>324.66700000000003</c:v>
                </c:pt>
                <c:pt idx="8">
                  <c:v>280.09100000000001</c:v>
                </c:pt>
                <c:pt idx="9">
                  <c:v>278.57300000000004</c:v>
                </c:pt>
                <c:pt idx="10">
                  <c:v>269.05199999999996</c:v>
                </c:pt>
                <c:pt idx="11">
                  <c:v>280.18100000000004</c:v>
                </c:pt>
                <c:pt idx="12">
                  <c:v>248.26800000000003</c:v>
                </c:pt>
                <c:pt idx="13">
                  <c:v>212.76100000000002</c:v>
                </c:pt>
                <c:pt idx="14">
                  <c:v>310.41499999999996</c:v>
                </c:pt>
                <c:pt idx="15">
                  <c:v>316.92599999999999</c:v>
                </c:pt>
                <c:pt idx="16">
                  <c:v>302.52299999999997</c:v>
                </c:pt>
                <c:pt idx="17">
                  <c:v>273.78999999999996</c:v>
                </c:pt>
                <c:pt idx="18">
                  <c:v>272.57199999999995</c:v>
                </c:pt>
                <c:pt idx="19">
                  <c:v>253.35099999999997</c:v>
                </c:pt>
                <c:pt idx="20">
                  <c:v>259.77099999999996</c:v>
                </c:pt>
                <c:pt idx="21">
                  <c:v>290.92</c:v>
                </c:pt>
                <c:pt idx="22">
                  <c:v>330.9</c:v>
                </c:pt>
                <c:pt idx="23">
                  <c:v>308.30400000000003</c:v>
                </c:pt>
                <c:pt idx="24">
                  <c:v>238.149</c:v>
                </c:pt>
                <c:pt idx="25">
                  <c:v>253.898</c:v>
                </c:pt>
                <c:pt idx="26">
                  <c:v>229.92400000000001</c:v>
                </c:pt>
                <c:pt idx="27">
                  <c:v>240.74199999999999</c:v>
                </c:pt>
                <c:pt idx="28">
                  <c:v>348.19099999999997</c:v>
                </c:pt>
                <c:pt idx="29">
                  <c:v>313.94899999999996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6-4760-8FCD-6510146FD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98440"/>
        <c:axId val="1"/>
      </c:lineChart>
      <c:catAx>
        <c:axId val="17589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4933845436844857"/>
              <c:y val="0.939492819895489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1589427396109669E-2"/>
              <c:y val="0.40127489934519217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89844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794713698054834E-2"/>
          <c:y val="0.45382280283087217"/>
          <c:w val="0.93212108914424896"/>
          <c:h val="4.9363182062305395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39906685214153104"/>
          <c:y val="1.1290349255802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178590586647356E-2"/>
          <c:y val="3.0645233694321043E-2"/>
          <c:w val="0.91948736692259192"/>
          <c:h val="0.94032480230469306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Sheet1!$C$41:$C$70</c:f>
              <c:numCache>
                <c:formatCode>0_);[Red]\(0\)</c:formatCode>
                <c:ptCount val="30"/>
                <c:pt idx="0">
                  <c:v>-3.1669999999999998</c:v>
                </c:pt>
                <c:pt idx="1">
                  <c:v>-3.1669999999999998</c:v>
                </c:pt>
                <c:pt idx="2">
                  <c:v>-3.1669999999999998</c:v>
                </c:pt>
                <c:pt idx="3">
                  <c:v>-3.1669999999999998</c:v>
                </c:pt>
                <c:pt idx="4">
                  <c:v>-3.1669999999999998</c:v>
                </c:pt>
                <c:pt idx="5">
                  <c:v>-3.1669999999999998</c:v>
                </c:pt>
                <c:pt idx="6">
                  <c:v>-3.1669999999999998</c:v>
                </c:pt>
                <c:pt idx="7">
                  <c:v>-3.1669999999999998</c:v>
                </c:pt>
                <c:pt idx="8">
                  <c:v>-3.1669999999999998</c:v>
                </c:pt>
                <c:pt idx="9">
                  <c:v>-3.1669999999999998</c:v>
                </c:pt>
                <c:pt idx="10">
                  <c:v>-3.1669999999999998</c:v>
                </c:pt>
                <c:pt idx="11">
                  <c:v>-3.1669999999999998</c:v>
                </c:pt>
                <c:pt idx="12">
                  <c:v>-3.1669999999999998</c:v>
                </c:pt>
                <c:pt idx="13">
                  <c:v>-3.1669999999999998</c:v>
                </c:pt>
                <c:pt idx="14">
                  <c:v>-3.1669999999999998</c:v>
                </c:pt>
                <c:pt idx="15">
                  <c:v>-3.1669999999999998</c:v>
                </c:pt>
                <c:pt idx="16">
                  <c:v>-3.1669999999999998</c:v>
                </c:pt>
                <c:pt idx="17">
                  <c:v>-3.1669999999999998</c:v>
                </c:pt>
                <c:pt idx="18">
                  <c:v>-3.1669999999999998</c:v>
                </c:pt>
                <c:pt idx="19">
                  <c:v>-3.1669999999999998</c:v>
                </c:pt>
                <c:pt idx="20">
                  <c:v>-3.1669999999999998</c:v>
                </c:pt>
                <c:pt idx="21">
                  <c:v>-3.1669999999999998</c:v>
                </c:pt>
                <c:pt idx="22">
                  <c:v>-3.1669999999999998</c:v>
                </c:pt>
                <c:pt idx="23">
                  <c:v>-3.1669999999999998</c:v>
                </c:pt>
                <c:pt idx="24">
                  <c:v>-3.1669999999999998</c:v>
                </c:pt>
                <c:pt idx="25">
                  <c:v>-3.1669999999999998</c:v>
                </c:pt>
                <c:pt idx="26">
                  <c:v>-3.1669999999999998</c:v>
                </c:pt>
                <c:pt idx="27">
                  <c:v>-3.1669999999999998</c:v>
                </c:pt>
                <c:pt idx="28">
                  <c:v>-3.1669999999999998</c:v>
                </c:pt>
                <c:pt idx="29">
                  <c:v>-3.1669999999999998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3-4FC3-80E3-F5A991FDAD21}"/>
            </c:ext>
          </c:extLst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lgDash"/>
            </a:ln>
          </c:spPr>
          <c:marker>
            <c:symbol val="none"/>
          </c:marker>
          <c:val>
            <c:numRef>
              <c:f>Sheet1!$F$41:$F$70</c:f>
              <c:numCache>
                <c:formatCode>0_);[Red]\(0\)</c:formatCode>
                <c:ptCount val="30"/>
                <c:pt idx="0">
                  <c:v>-59.352000000000004</c:v>
                </c:pt>
                <c:pt idx="1">
                  <c:v>-40.605999999999995</c:v>
                </c:pt>
                <c:pt idx="2">
                  <c:v>-104.48399999999998</c:v>
                </c:pt>
                <c:pt idx="3">
                  <c:v>130.15299999999999</c:v>
                </c:pt>
                <c:pt idx="4">
                  <c:v>17.474999999999994</c:v>
                </c:pt>
                <c:pt idx="5">
                  <c:v>119.86200000000001</c:v>
                </c:pt>
                <c:pt idx="6">
                  <c:v>15.486999999999995</c:v>
                </c:pt>
                <c:pt idx="7">
                  <c:v>209.93299999999999</c:v>
                </c:pt>
                <c:pt idx="8">
                  <c:v>202.846</c:v>
                </c:pt>
                <c:pt idx="9">
                  <c:v>221.017</c:v>
                </c:pt>
                <c:pt idx="10">
                  <c:v>245.352</c:v>
                </c:pt>
                <c:pt idx="11">
                  <c:v>116.58000000000001</c:v>
                </c:pt>
                <c:pt idx="12">
                  <c:v>114.73699999999999</c:v>
                </c:pt>
                <c:pt idx="13">
                  <c:v>14.431000000000012</c:v>
                </c:pt>
                <c:pt idx="14">
                  <c:v>107.43100000000001</c:v>
                </c:pt>
                <c:pt idx="15">
                  <c:v>310.92399999999998</c:v>
                </c:pt>
                <c:pt idx="16">
                  <c:v>311.17599999999999</c:v>
                </c:pt>
                <c:pt idx="17">
                  <c:v>294.94600000000003</c:v>
                </c:pt>
                <c:pt idx="18">
                  <c:v>90.103000000000009</c:v>
                </c:pt>
                <c:pt idx="19">
                  <c:v>88.066000000000003</c:v>
                </c:pt>
                <c:pt idx="20">
                  <c:v>255.84500000000003</c:v>
                </c:pt>
                <c:pt idx="21">
                  <c:v>111.02000000000001</c:v>
                </c:pt>
                <c:pt idx="22">
                  <c:v>187.31100000000001</c:v>
                </c:pt>
                <c:pt idx="23">
                  <c:v>195.34399999999999</c:v>
                </c:pt>
                <c:pt idx="24">
                  <c:v>174.96199999999999</c:v>
                </c:pt>
                <c:pt idx="25">
                  <c:v>66.542000000000002</c:v>
                </c:pt>
                <c:pt idx="26">
                  <c:v>150.97899999999998</c:v>
                </c:pt>
                <c:pt idx="27">
                  <c:v>145.64100000000002</c:v>
                </c:pt>
                <c:pt idx="28">
                  <c:v>167.37200000000001</c:v>
                </c:pt>
                <c:pt idx="29">
                  <c:v>190.09399999999999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3-4FC3-80E3-F5A991FDAD21}"/>
            </c:ext>
          </c:extLst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00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val>
            <c:numRef>
              <c:f>Sheet1!$I$41:$I$70</c:f>
              <c:numCache>
                <c:formatCode>0_);[Red]\(0\)</c:formatCode>
                <c:ptCount val="30"/>
                <c:pt idx="0">
                  <c:v>-1066.913</c:v>
                </c:pt>
                <c:pt idx="1">
                  <c:v>-1.6299999999999955</c:v>
                </c:pt>
                <c:pt idx="2">
                  <c:v>40.501000000000005</c:v>
                </c:pt>
                <c:pt idx="3">
                  <c:v>171.80499999999998</c:v>
                </c:pt>
                <c:pt idx="4">
                  <c:v>-111.03399999999999</c:v>
                </c:pt>
                <c:pt idx="5">
                  <c:v>-68.221999999999994</c:v>
                </c:pt>
                <c:pt idx="6">
                  <c:v>197.83799999999999</c:v>
                </c:pt>
                <c:pt idx="7">
                  <c:v>8.7980000000000018</c:v>
                </c:pt>
                <c:pt idx="8">
                  <c:v>-100.27400000000002</c:v>
                </c:pt>
                <c:pt idx="9">
                  <c:v>-105.989</c:v>
                </c:pt>
                <c:pt idx="10">
                  <c:v>70.459000000000003</c:v>
                </c:pt>
                <c:pt idx="11">
                  <c:v>-96.334999999999994</c:v>
                </c:pt>
                <c:pt idx="12">
                  <c:v>-110.20700000000001</c:v>
                </c:pt>
                <c:pt idx="13">
                  <c:v>-11.426999999999992</c:v>
                </c:pt>
                <c:pt idx="14">
                  <c:v>-4.2439999999999998</c:v>
                </c:pt>
                <c:pt idx="15">
                  <c:v>-108.88500000000001</c:v>
                </c:pt>
                <c:pt idx="16">
                  <c:v>-100.22499999999998</c:v>
                </c:pt>
                <c:pt idx="17">
                  <c:v>117.97099999999998</c:v>
                </c:pt>
                <c:pt idx="18">
                  <c:v>-86.717999999999989</c:v>
                </c:pt>
                <c:pt idx="19">
                  <c:v>-101.63199999999999</c:v>
                </c:pt>
                <c:pt idx="20">
                  <c:v>-140.196</c:v>
                </c:pt>
                <c:pt idx="21">
                  <c:v>-35.97999999999999</c:v>
                </c:pt>
                <c:pt idx="22">
                  <c:v>-91.229000000000013</c:v>
                </c:pt>
                <c:pt idx="23">
                  <c:v>-116.661</c:v>
                </c:pt>
                <c:pt idx="24">
                  <c:v>31.028999999999996</c:v>
                </c:pt>
                <c:pt idx="25">
                  <c:v>-167.261</c:v>
                </c:pt>
                <c:pt idx="26">
                  <c:v>-122.03699999999999</c:v>
                </c:pt>
                <c:pt idx="27">
                  <c:v>-196.149</c:v>
                </c:pt>
                <c:pt idx="28">
                  <c:v>-88.494</c:v>
                </c:pt>
                <c:pt idx="29">
                  <c:v>-75.462000000000018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3-4FC3-80E3-F5A991FDAD21}"/>
            </c:ext>
          </c:extLst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ysDash"/>
            </a:ln>
          </c:spPr>
          <c:marker>
            <c:symbol val="none"/>
          </c:marker>
          <c:val>
            <c:numRef>
              <c:f>Sheet1!$J$41:$J$70</c:f>
              <c:numCache>
                <c:formatCode>0_);[Red]\(0\)</c:formatCode>
                <c:ptCount val="30"/>
                <c:pt idx="0">
                  <c:v>-1126.2650000000001</c:v>
                </c:pt>
                <c:pt idx="1">
                  <c:v>-42.23599999999999</c:v>
                </c:pt>
                <c:pt idx="2">
                  <c:v>-63.982999999999976</c:v>
                </c:pt>
                <c:pt idx="3">
                  <c:v>301.95799999999997</c:v>
                </c:pt>
                <c:pt idx="4">
                  <c:v>-93.558999999999997</c:v>
                </c:pt>
                <c:pt idx="5">
                  <c:v>51.640000000000015</c:v>
                </c:pt>
                <c:pt idx="6">
                  <c:v>213.32499999999999</c:v>
                </c:pt>
                <c:pt idx="7">
                  <c:v>218.73099999999999</c:v>
                </c:pt>
                <c:pt idx="8">
                  <c:v>102.57199999999999</c:v>
                </c:pt>
                <c:pt idx="9">
                  <c:v>115.02799999999999</c:v>
                </c:pt>
                <c:pt idx="10">
                  <c:v>315.81100000000004</c:v>
                </c:pt>
                <c:pt idx="11">
                  <c:v>20.245000000000019</c:v>
                </c:pt>
                <c:pt idx="12">
                  <c:v>4.5299999999999869</c:v>
                </c:pt>
                <c:pt idx="13">
                  <c:v>3.0040000000000191</c:v>
                </c:pt>
                <c:pt idx="14">
                  <c:v>103.18700000000001</c:v>
                </c:pt>
                <c:pt idx="15">
                  <c:v>202.03899999999999</c:v>
                </c:pt>
                <c:pt idx="16">
                  <c:v>210.95100000000002</c:v>
                </c:pt>
                <c:pt idx="17">
                  <c:v>412.91700000000003</c:v>
                </c:pt>
                <c:pt idx="18">
                  <c:v>3.3850000000000193</c:v>
                </c:pt>
                <c:pt idx="19">
                  <c:v>-13.565999999999988</c:v>
                </c:pt>
                <c:pt idx="20">
                  <c:v>115.64900000000003</c:v>
                </c:pt>
                <c:pt idx="21">
                  <c:v>75.04000000000002</c:v>
                </c:pt>
                <c:pt idx="22">
                  <c:v>96.081999999999994</c:v>
                </c:pt>
                <c:pt idx="23">
                  <c:v>78.682999999999993</c:v>
                </c:pt>
                <c:pt idx="24">
                  <c:v>205.99099999999999</c:v>
                </c:pt>
                <c:pt idx="25">
                  <c:v>-100.71899999999999</c:v>
                </c:pt>
                <c:pt idx="26">
                  <c:v>28.941999999999993</c:v>
                </c:pt>
                <c:pt idx="27">
                  <c:v>-50.507999999999981</c:v>
                </c:pt>
                <c:pt idx="28">
                  <c:v>78.878000000000014</c:v>
                </c:pt>
                <c:pt idx="29">
                  <c:v>114.63199999999998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3-4FC3-80E3-F5A991FDAD21}"/>
            </c:ext>
          </c:extLst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Sheet1!$K$41:$K$70</c:f>
              <c:numCache>
                <c:formatCode>0_);[Red]\(0\)</c:formatCode>
                <c:ptCount val="30"/>
                <c:pt idx="0">
                  <c:v>168.98099999999999</c:v>
                </c:pt>
                <c:pt idx="1">
                  <c:v>37.212999999999994</c:v>
                </c:pt>
                <c:pt idx="2">
                  <c:v>58.95999999999998</c:v>
                </c:pt>
                <c:pt idx="3">
                  <c:v>-307.66099999999994</c:v>
                </c:pt>
                <c:pt idx="4">
                  <c:v>81.399000000000001</c:v>
                </c:pt>
                <c:pt idx="5">
                  <c:v>-56.606999999999999</c:v>
                </c:pt>
                <c:pt idx="6">
                  <c:v>-224.78699999999998</c:v>
                </c:pt>
                <c:pt idx="7">
                  <c:v>-145.72899999999998</c:v>
                </c:pt>
                <c:pt idx="8">
                  <c:v>-30.986999999999995</c:v>
                </c:pt>
                <c:pt idx="9">
                  <c:v>-44.916999999999994</c:v>
                </c:pt>
                <c:pt idx="10">
                  <c:v>-249.97499999999999</c:v>
                </c:pt>
                <c:pt idx="11">
                  <c:v>-18.641000000000005</c:v>
                </c:pt>
                <c:pt idx="12">
                  <c:v>10.355000000000004</c:v>
                </c:pt>
                <c:pt idx="13">
                  <c:v>44.44</c:v>
                </c:pt>
                <c:pt idx="14">
                  <c:v>-51.600999999999999</c:v>
                </c:pt>
                <c:pt idx="15">
                  <c:v>-79.376999999999995</c:v>
                </c:pt>
                <c:pt idx="16">
                  <c:v>-83.653000000000006</c:v>
                </c:pt>
                <c:pt idx="17">
                  <c:v>-311.68</c:v>
                </c:pt>
                <c:pt idx="18">
                  <c:v>16.981999999999999</c:v>
                </c:pt>
                <c:pt idx="19">
                  <c:v>45.103999999999999</c:v>
                </c:pt>
                <c:pt idx="20">
                  <c:v>-12.841000000000001</c:v>
                </c:pt>
                <c:pt idx="21">
                  <c:v>-44.865000000000009</c:v>
                </c:pt>
                <c:pt idx="22">
                  <c:v>-58.213000000000001</c:v>
                </c:pt>
                <c:pt idx="23">
                  <c:v>-41.923999999999999</c:v>
                </c:pt>
                <c:pt idx="24">
                  <c:v>-221.33799999999999</c:v>
                </c:pt>
                <c:pt idx="25">
                  <c:v>36.28</c:v>
                </c:pt>
                <c:pt idx="26">
                  <c:v>-26.233000000000004</c:v>
                </c:pt>
                <c:pt idx="27">
                  <c:v>10.179000000000002</c:v>
                </c:pt>
                <c:pt idx="28">
                  <c:v>-70.974000000000004</c:v>
                </c:pt>
                <c:pt idx="29">
                  <c:v>-34.954999999999998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B3-4FC3-80E3-F5A991FDA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39096"/>
        <c:axId val="1"/>
      </c:lineChart>
      <c:catAx>
        <c:axId val="17603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8.1680349853529757E-3"/>
              <c:y val="0.43709780690321065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039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8.1680349853529757E-3"/>
          <c:y val="1.129034925580249E-2"/>
          <c:w val="0.61026889961994368"/>
          <c:h val="8.22582588637038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760930161083319E-2"/>
          <c:y val="3.4920648453252282E-2"/>
          <c:w val="0.85808271053590224"/>
          <c:h val="0.89206383776035392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Sheet1!$AG$33</c:f>
              <c:numCache>
                <c:formatCode>General_)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E-41EA-A72D-F2FB80F7E99F}"/>
            </c:ext>
          </c:extLst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Sheet1!$AH$4:$AH$33</c:f>
              <c:numCache>
                <c:formatCode>General_)</c:formatCode>
                <c:ptCount val="30"/>
                <c:pt idx="0">
                  <c:v>54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56</c:v>
                </c:pt>
                <c:pt idx="5">
                  <c:v>61</c:v>
                </c:pt>
                <c:pt idx="6">
                  <c:v>64</c:v>
                </c:pt>
                <c:pt idx="7">
                  <c:v>69</c:v>
                </c:pt>
                <c:pt idx="8">
                  <c:v>72</c:v>
                </c:pt>
                <c:pt idx="9">
                  <c:v>73</c:v>
                </c:pt>
                <c:pt idx="10">
                  <c:v>76</c:v>
                </c:pt>
                <c:pt idx="11">
                  <c:v>73</c:v>
                </c:pt>
                <c:pt idx="12">
                  <c:v>75</c:v>
                </c:pt>
                <c:pt idx="13">
                  <c:v>68</c:v>
                </c:pt>
                <c:pt idx="14">
                  <c:v>65</c:v>
                </c:pt>
                <c:pt idx="15">
                  <c:v>68</c:v>
                </c:pt>
                <c:pt idx="16">
                  <c:v>72</c:v>
                </c:pt>
                <c:pt idx="17">
                  <c:v>72</c:v>
                </c:pt>
                <c:pt idx="18">
                  <c:v>63</c:v>
                </c:pt>
                <c:pt idx="19">
                  <c:v>67</c:v>
                </c:pt>
                <c:pt idx="20">
                  <c:v>62</c:v>
                </c:pt>
                <c:pt idx="21">
                  <c:v>64</c:v>
                </c:pt>
                <c:pt idx="22">
                  <c:v>71</c:v>
                </c:pt>
                <c:pt idx="23">
                  <c:v>77</c:v>
                </c:pt>
                <c:pt idx="24">
                  <c:v>81</c:v>
                </c:pt>
                <c:pt idx="25">
                  <c:v>77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E-41EA-A72D-F2FB80F7E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09840"/>
        <c:axId val="1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Sheet1!$AI$4:$AI$33</c:f>
              <c:numCache>
                <c:formatCode>0_);[Red]\(0\)</c:formatCode>
                <c:ptCount val="30"/>
                <c:pt idx="0">
                  <c:v>237.3</c:v>
                </c:pt>
                <c:pt idx="1">
                  <c:v>349.8</c:v>
                </c:pt>
                <c:pt idx="2">
                  <c:v>192.6</c:v>
                </c:pt>
                <c:pt idx="3">
                  <c:v>-159.4</c:v>
                </c:pt>
                <c:pt idx="4">
                  <c:v>-55.1</c:v>
                </c:pt>
                <c:pt idx="5">
                  <c:v>-10.8</c:v>
                </c:pt>
                <c:pt idx="6">
                  <c:v>191.8</c:v>
                </c:pt>
                <c:pt idx="7">
                  <c:v>302.5</c:v>
                </c:pt>
                <c:pt idx="8">
                  <c:v>255.8</c:v>
                </c:pt>
                <c:pt idx="9">
                  <c:v>203.3</c:v>
                </c:pt>
                <c:pt idx="10">
                  <c:v>8.1999999999999993</c:v>
                </c:pt>
                <c:pt idx="11">
                  <c:v>38.6</c:v>
                </c:pt>
                <c:pt idx="12">
                  <c:v>132.19999999999999</c:v>
                </c:pt>
                <c:pt idx="13">
                  <c:v>139.5</c:v>
                </c:pt>
                <c:pt idx="14">
                  <c:v>251.9</c:v>
                </c:pt>
                <c:pt idx="15">
                  <c:v>226.5</c:v>
                </c:pt>
                <c:pt idx="16">
                  <c:v>237.9</c:v>
                </c:pt>
                <c:pt idx="17">
                  <c:v>99.5</c:v>
                </c:pt>
                <c:pt idx="18">
                  <c:v>-6.9</c:v>
                </c:pt>
                <c:pt idx="19">
                  <c:v>112.9</c:v>
                </c:pt>
                <c:pt idx="20">
                  <c:v>198</c:v>
                </c:pt>
                <c:pt idx="21">
                  <c:v>210.6</c:v>
                </c:pt>
                <c:pt idx="22">
                  <c:v>224.7</c:v>
                </c:pt>
                <c:pt idx="23">
                  <c:v>215.5</c:v>
                </c:pt>
                <c:pt idx="24">
                  <c:v>50.4</c:v>
                </c:pt>
                <c:pt idx="25">
                  <c:v>-2.4</c:v>
                </c:pt>
                <c:pt idx="26">
                  <c:v>88.9</c:v>
                </c:pt>
                <c:pt idx="27">
                  <c:v>15.3</c:v>
                </c:pt>
                <c:pt idx="28">
                  <c:v>182.7</c:v>
                </c:pt>
                <c:pt idx="29">
                  <c:v>321.3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E-41EA-A72D-F2FB80F7E99F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Sheet1!$AJ$4:$AJ$33</c:f>
              <c:numCache>
                <c:formatCode>0_);[Red]\(0\)</c:formatCode>
                <c:ptCount val="30"/>
                <c:pt idx="0">
                  <c:v>-83.937000000000069</c:v>
                </c:pt>
                <c:pt idx="1">
                  <c:v>200.251</c:v>
                </c:pt>
                <c:pt idx="2">
                  <c:v>-1.9199999999999591</c:v>
                </c:pt>
                <c:pt idx="3">
                  <c:v>67.341999999999928</c:v>
                </c:pt>
                <c:pt idx="4">
                  <c:v>-181.73199999999997</c:v>
                </c:pt>
                <c:pt idx="5">
                  <c:v>-104.16700000000004</c:v>
                </c:pt>
                <c:pt idx="6">
                  <c:v>-3.0860000000000412</c:v>
                </c:pt>
                <c:pt idx="7">
                  <c:v>177.17999999999998</c:v>
                </c:pt>
                <c:pt idx="8">
                  <c:v>57.89500000000001</c:v>
                </c:pt>
                <c:pt idx="9">
                  <c:v>26.942999999999955</c:v>
                </c:pt>
                <c:pt idx="10">
                  <c:v>50.321000000000041</c:v>
                </c:pt>
                <c:pt idx="11">
                  <c:v>-98.128000000000043</c:v>
                </c:pt>
                <c:pt idx="12">
                  <c:v>-13.677000000000049</c:v>
                </c:pt>
                <c:pt idx="13">
                  <c:v>-29.278999999999996</c:v>
                </c:pt>
                <c:pt idx="14">
                  <c:v>69.130000000000052</c:v>
                </c:pt>
                <c:pt idx="15">
                  <c:v>-6.4379999999999598</c:v>
                </c:pt>
                <c:pt idx="16">
                  <c:v>22.925000000000011</c:v>
                </c:pt>
                <c:pt idx="17">
                  <c:v>164.08000000000007</c:v>
                </c:pt>
                <c:pt idx="18">
                  <c:v>-179.33199999999997</c:v>
                </c:pt>
                <c:pt idx="19">
                  <c:v>-89.463000000000022</c:v>
                </c:pt>
                <c:pt idx="20">
                  <c:v>-26.927999999999969</c:v>
                </c:pt>
                <c:pt idx="21">
                  <c:v>62.363999999999976</c:v>
                </c:pt>
                <c:pt idx="22">
                  <c:v>43.111999999999995</c:v>
                </c:pt>
                <c:pt idx="23">
                  <c:v>39.986999999999995</c:v>
                </c:pt>
                <c:pt idx="24">
                  <c:v>184.59799999999998</c:v>
                </c:pt>
                <c:pt idx="25">
                  <c:v>-100.27000000000001</c:v>
                </c:pt>
                <c:pt idx="26">
                  <c:v>13.325999999999993</c:v>
                </c:pt>
                <c:pt idx="27">
                  <c:v>-67.423000000000016</c:v>
                </c:pt>
                <c:pt idx="28">
                  <c:v>25.960000000000008</c:v>
                </c:pt>
                <c:pt idx="29">
                  <c:v>91.568000000000097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EE-41EA-A72D-F2FB80F7E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5309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9.1984364069698562E-3"/>
              <c:y val="0.4253969902487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30984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93561238882321962"/>
              <c:y val="0.38253983078335457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829215205459392"/>
          <c:y val="0.12857147839606525"/>
          <c:w val="0.69382491755429776"/>
          <c:h val="5.39682748822989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2900557376684329"/>
          <c:y val="1.26382501454046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35503502108759E-2"/>
          <c:y val="3.4755187899862851E-2"/>
          <c:w val="0.82320580785898101"/>
          <c:h val="0.9320709482235946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Sheet1!$AJ$4:$AJ$33</c:f>
              <c:numCache>
                <c:formatCode>0_);[Red]\(0\)</c:formatCode>
                <c:ptCount val="30"/>
                <c:pt idx="0">
                  <c:v>-83.937000000000069</c:v>
                </c:pt>
                <c:pt idx="1">
                  <c:v>200.251</c:v>
                </c:pt>
                <c:pt idx="2">
                  <c:v>-1.9199999999999591</c:v>
                </c:pt>
                <c:pt idx="3">
                  <c:v>67.341999999999928</c:v>
                </c:pt>
                <c:pt idx="4">
                  <c:v>-181.73199999999997</c:v>
                </c:pt>
                <c:pt idx="5">
                  <c:v>-104.16700000000004</c:v>
                </c:pt>
                <c:pt idx="6">
                  <c:v>-3.0860000000000412</c:v>
                </c:pt>
                <c:pt idx="7">
                  <c:v>177.17999999999998</c:v>
                </c:pt>
                <c:pt idx="8">
                  <c:v>57.89500000000001</c:v>
                </c:pt>
                <c:pt idx="9">
                  <c:v>26.942999999999955</c:v>
                </c:pt>
                <c:pt idx="10">
                  <c:v>50.321000000000041</c:v>
                </c:pt>
                <c:pt idx="11">
                  <c:v>-98.128000000000043</c:v>
                </c:pt>
                <c:pt idx="12">
                  <c:v>-13.677000000000049</c:v>
                </c:pt>
                <c:pt idx="13">
                  <c:v>-29.278999999999996</c:v>
                </c:pt>
                <c:pt idx="14">
                  <c:v>69.130000000000052</c:v>
                </c:pt>
                <c:pt idx="15">
                  <c:v>-6.4379999999999598</c:v>
                </c:pt>
                <c:pt idx="16">
                  <c:v>22.925000000000011</c:v>
                </c:pt>
                <c:pt idx="17">
                  <c:v>164.08000000000007</c:v>
                </c:pt>
                <c:pt idx="18">
                  <c:v>-179.33199999999997</c:v>
                </c:pt>
                <c:pt idx="19">
                  <c:v>-89.463000000000022</c:v>
                </c:pt>
                <c:pt idx="20">
                  <c:v>-26.927999999999969</c:v>
                </c:pt>
                <c:pt idx="21">
                  <c:v>62.363999999999976</c:v>
                </c:pt>
                <c:pt idx="22">
                  <c:v>43.111999999999995</c:v>
                </c:pt>
                <c:pt idx="23">
                  <c:v>39.986999999999995</c:v>
                </c:pt>
                <c:pt idx="24">
                  <c:v>184.59799999999998</c:v>
                </c:pt>
                <c:pt idx="25">
                  <c:v>-100.27000000000001</c:v>
                </c:pt>
                <c:pt idx="26">
                  <c:v>13.325999999999993</c:v>
                </c:pt>
                <c:pt idx="27">
                  <c:v>-67.423000000000016</c:v>
                </c:pt>
                <c:pt idx="28">
                  <c:v>25.960000000000008</c:v>
                </c:pt>
                <c:pt idx="29">
                  <c:v>91.568000000000097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4-4B5F-9F25-C462C96B1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13448"/>
        <c:axId val="1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874-4B5F-9F25-C462C96B1059}"/>
                </c:ext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874-4B5F-9F25-C462C96B105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Sheet1!$AO$4:$AO$33</c:f>
              <c:numCache>
                <c:formatCode>0.00_);[Red]\(0.00\)</c:formatCode>
                <c:ptCount val="30"/>
                <c:pt idx="0">
                  <c:v>0</c:v>
                </c:pt>
                <c:pt idx="1">
                  <c:v>-3.8100000000000023E-2</c:v>
                </c:pt>
                <c:pt idx="2">
                  <c:v>-3.8100000000000023E-2</c:v>
                </c:pt>
                <c:pt idx="3">
                  <c:v>-3.8100000000000023E-2</c:v>
                </c:pt>
                <c:pt idx="4">
                  <c:v>0.13929999999999998</c:v>
                </c:pt>
                <c:pt idx="5">
                  <c:v>0.16789999999999994</c:v>
                </c:pt>
                <c:pt idx="6">
                  <c:v>-5.8800000000000185E-2</c:v>
                </c:pt>
                <c:pt idx="7">
                  <c:v>-0.1509999999999998</c:v>
                </c:pt>
                <c:pt idx="8">
                  <c:v>-0.23559999999999981</c:v>
                </c:pt>
                <c:pt idx="9">
                  <c:v>-0.23559999999999981</c:v>
                </c:pt>
                <c:pt idx="10">
                  <c:v>-0.23559999999999981</c:v>
                </c:pt>
                <c:pt idx="11">
                  <c:v>1.3700000000000045E-2</c:v>
                </c:pt>
                <c:pt idx="12">
                  <c:v>0.12780000000000014</c:v>
                </c:pt>
                <c:pt idx="13">
                  <c:v>0.27590000000000003</c:v>
                </c:pt>
                <c:pt idx="14">
                  <c:v>2.6900000000000368E-2</c:v>
                </c:pt>
                <c:pt idx="15">
                  <c:v>-7.2799999999999976E-2</c:v>
                </c:pt>
                <c:pt idx="16">
                  <c:v>-7.2799999999999976E-2</c:v>
                </c:pt>
                <c:pt idx="17">
                  <c:v>-7.2799999999999976E-2</c:v>
                </c:pt>
                <c:pt idx="18">
                  <c:v>1.2500000000000178E-2</c:v>
                </c:pt>
                <c:pt idx="19">
                  <c:v>0.1091000000000002</c:v>
                </c:pt>
                <c:pt idx="20">
                  <c:v>2.9500000000000082E-2</c:v>
                </c:pt>
                <c:pt idx="21">
                  <c:v>-0.15050000000000008</c:v>
                </c:pt>
                <c:pt idx="22">
                  <c:v>-0.19569999999999999</c:v>
                </c:pt>
                <c:pt idx="23">
                  <c:v>-0.19569999999999999</c:v>
                </c:pt>
                <c:pt idx="24">
                  <c:v>-0.19569999999999999</c:v>
                </c:pt>
                <c:pt idx="25">
                  <c:v>-0.21209999999999996</c:v>
                </c:pt>
                <c:pt idx="26">
                  <c:v>-0.30509999999999993</c:v>
                </c:pt>
                <c:pt idx="27">
                  <c:v>-0.35159999999999991</c:v>
                </c:pt>
                <c:pt idx="28">
                  <c:v>-0.50739999999999963</c:v>
                </c:pt>
                <c:pt idx="29">
                  <c:v>-0.50739999999999963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74-4B5F-9F25-C462C96B1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5313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9.6685245889477633E-3"/>
              <c:y val="0.45023766143004146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31344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95027784531372284"/>
              <c:y val="0.429700504943758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2486276340002136"/>
          <c:y val="0.94628897963717495"/>
          <c:w val="0.46685161586633483"/>
          <c:h val="4.58136567770919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1585535465924894"/>
          <c:y val="1.7114965506826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64534075104313"/>
          <c:y val="0.10513478811336037"/>
          <c:w val="0.5897079276773296"/>
          <c:h val="0.81418335911044193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275</c:v>
                </c:pt>
                <c:pt idx="1">
                  <c:v>275</c:v>
                </c:pt>
                <c:pt idx="2">
                  <c:v>275</c:v>
                </c:pt>
                <c:pt idx="3">
                  <c:v>275</c:v>
                </c:pt>
                <c:pt idx="4">
                  <c:v>275</c:v>
                </c:pt>
                <c:pt idx="5">
                  <c:v>275</c:v>
                </c:pt>
                <c:pt idx="6">
                  <c:v>275</c:v>
                </c:pt>
                <c:pt idx="7">
                  <c:v>275</c:v>
                </c:pt>
                <c:pt idx="8">
                  <c:v>275</c:v>
                </c:pt>
                <c:pt idx="9">
                  <c:v>275</c:v>
                </c:pt>
                <c:pt idx="10">
                  <c:v>275</c:v>
                </c:pt>
                <c:pt idx="11">
                  <c:v>275</c:v>
                </c:pt>
                <c:pt idx="12">
                  <c:v>275</c:v>
                </c:pt>
                <c:pt idx="13">
                  <c:v>275</c:v>
                </c:pt>
                <c:pt idx="14">
                  <c:v>275</c:v>
                </c:pt>
                <c:pt idx="15">
                  <c:v>275</c:v>
                </c:pt>
                <c:pt idx="16">
                  <c:v>275</c:v>
                </c:pt>
                <c:pt idx="17">
                  <c:v>275</c:v>
                </c:pt>
                <c:pt idx="18">
                  <c:v>275</c:v>
                </c:pt>
                <c:pt idx="19">
                  <c:v>275</c:v>
                </c:pt>
                <c:pt idx="20">
                  <c:v>275</c:v>
                </c:pt>
                <c:pt idx="21">
                  <c:v>275</c:v>
                </c:pt>
                <c:pt idx="22">
                  <c:v>275</c:v>
                </c:pt>
                <c:pt idx="23">
                  <c:v>275</c:v>
                </c:pt>
                <c:pt idx="24">
                  <c:v>275</c:v>
                </c:pt>
                <c:pt idx="25">
                  <c:v>275</c:v>
                </c:pt>
                <c:pt idx="26">
                  <c:v>275</c:v>
                </c:pt>
                <c:pt idx="27">
                  <c:v>275</c:v>
                </c:pt>
                <c:pt idx="28">
                  <c:v>275</c:v>
                </c:pt>
                <c:pt idx="29">
                  <c:v>275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B-47EF-9F01-CB357B39D5C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1254.1980000000001</c:v>
                </c:pt>
                <c:pt idx="1">
                  <c:v>252.875</c:v>
                </c:pt>
                <c:pt idx="2">
                  <c:v>269.26299999999998</c:v>
                </c:pt>
                <c:pt idx="3">
                  <c:v>257.166</c:v>
                </c:pt>
                <c:pt idx="4">
                  <c:v>221.65299999999999</c:v>
                </c:pt>
                <c:pt idx="5">
                  <c:v>281.49200000000002</c:v>
                </c:pt>
                <c:pt idx="6">
                  <c:v>571.053</c:v>
                </c:pt>
                <c:pt idx="7">
                  <c:v>325.47500000000002</c:v>
                </c:pt>
                <c:pt idx="8">
                  <c:v>282.19299999999998</c:v>
                </c:pt>
                <c:pt idx="9">
                  <c:v>282.19400000000002</c:v>
                </c:pt>
                <c:pt idx="10">
                  <c:v>285.50799999999998</c:v>
                </c:pt>
                <c:pt idx="11">
                  <c:v>293.21100000000001</c:v>
                </c:pt>
                <c:pt idx="12">
                  <c:v>268.59500000000003</c:v>
                </c:pt>
                <c:pt idx="13">
                  <c:v>240.99600000000001</c:v>
                </c:pt>
                <c:pt idx="14">
                  <c:v>321.95</c:v>
                </c:pt>
                <c:pt idx="15">
                  <c:v>318.23500000000001</c:v>
                </c:pt>
                <c:pt idx="16">
                  <c:v>308.95</c:v>
                </c:pt>
                <c:pt idx="17">
                  <c:v>289.14</c:v>
                </c:pt>
                <c:pt idx="18">
                  <c:v>272.67899999999997</c:v>
                </c:pt>
                <c:pt idx="19">
                  <c:v>262.33999999999997</c:v>
                </c:pt>
                <c:pt idx="20">
                  <c:v>261.18599999999998</c:v>
                </c:pt>
                <c:pt idx="21">
                  <c:v>290.92</c:v>
                </c:pt>
                <c:pt idx="22">
                  <c:v>330.9</c:v>
                </c:pt>
                <c:pt idx="23">
                  <c:v>309.58100000000002</c:v>
                </c:pt>
                <c:pt idx="24">
                  <c:v>261.13499999999999</c:v>
                </c:pt>
                <c:pt idx="25">
                  <c:v>265.536</c:v>
                </c:pt>
                <c:pt idx="26">
                  <c:v>246.91300000000001</c:v>
                </c:pt>
                <c:pt idx="27">
                  <c:v>254.39</c:v>
                </c:pt>
                <c:pt idx="28">
                  <c:v>348.19099999999997</c:v>
                </c:pt>
                <c:pt idx="29">
                  <c:v>315.20999999999998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B-47EF-9F01-CB357B39D5C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-17.027000000000001</c:v>
                </c:pt>
                <c:pt idx="1">
                  <c:v>-8.1440000000000001</c:v>
                </c:pt>
                <c:pt idx="2">
                  <c:v>0</c:v>
                </c:pt>
                <c:pt idx="3">
                  <c:v>-42.912999999999997</c:v>
                </c:pt>
                <c:pt idx="4">
                  <c:v>-37.720999999999997</c:v>
                </c:pt>
                <c:pt idx="5">
                  <c:v>0</c:v>
                </c:pt>
                <c:pt idx="6">
                  <c:v>-12.074</c:v>
                </c:pt>
                <c:pt idx="7">
                  <c:v>-0.80800000000000005</c:v>
                </c:pt>
                <c:pt idx="8">
                  <c:v>-2.1019999999999999</c:v>
                </c:pt>
                <c:pt idx="9">
                  <c:v>-3.621</c:v>
                </c:pt>
                <c:pt idx="10">
                  <c:v>-16.456</c:v>
                </c:pt>
                <c:pt idx="11">
                  <c:v>-13.03</c:v>
                </c:pt>
                <c:pt idx="12">
                  <c:v>-20.327000000000002</c:v>
                </c:pt>
                <c:pt idx="13">
                  <c:v>-28.234999999999999</c:v>
                </c:pt>
                <c:pt idx="14">
                  <c:v>-11.535</c:v>
                </c:pt>
                <c:pt idx="15">
                  <c:v>-1.3089999999999999</c:v>
                </c:pt>
                <c:pt idx="16">
                  <c:v>-6.4269999999999996</c:v>
                </c:pt>
                <c:pt idx="17">
                  <c:v>-15.35</c:v>
                </c:pt>
                <c:pt idx="18">
                  <c:v>-0.107</c:v>
                </c:pt>
                <c:pt idx="19">
                  <c:v>-8.9890000000000008</c:v>
                </c:pt>
                <c:pt idx="20">
                  <c:v>-1.415</c:v>
                </c:pt>
                <c:pt idx="21">
                  <c:v>0</c:v>
                </c:pt>
                <c:pt idx="22">
                  <c:v>0</c:v>
                </c:pt>
                <c:pt idx="23">
                  <c:v>-1.2769999999999999</c:v>
                </c:pt>
                <c:pt idx="24">
                  <c:v>-22.986000000000001</c:v>
                </c:pt>
                <c:pt idx="25">
                  <c:v>-11.638</c:v>
                </c:pt>
                <c:pt idx="26">
                  <c:v>-16.989000000000001</c:v>
                </c:pt>
                <c:pt idx="27">
                  <c:v>-13.648</c:v>
                </c:pt>
                <c:pt idx="28">
                  <c:v>0</c:v>
                </c:pt>
                <c:pt idx="29">
                  <c:v>-1.2609999999999999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B-47EF-9F01-CB357B39D5CD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1237.171</c:v>
                </c:pt>
                <c:pt idx="1">
                  <c:v>244.73099999999999</c:v>
                </c:pt>
                <c:pt idx="2">
                  <c:v>269.26299999999998</c:v>
                </c:pt>
                <c:pt idx="3">
                  <c:v>214.25299999999999</c:v>
                </c:pt>
                <c:pt idx="4">
                  <c:v>183.93199999999999</c:v>
                </c:pt>
                <c:pt idx="5">
                  <c:v>281.49200000000002</c:v>
                </c:pt>
                <c:pt idx="6">
                  <c:v>558.97900000000004</c:v>
                </c:pt>
                <c:pt idx="7">
                  <c:v>324.66700000000003</c:v>
                </c:pt>
                <c:pt idx="8">
                  <c:v>280.09100000000001</c:v>
                </c:pt>
                <c:pt idx="9">
                  <c:v>278.57300000000004</c:v>
                </c:pt>
                <c:pt idx="10">
                  <c:v>269.05199999999996</c:v>
                </c:pt>
                <c:pt idx="11">
                  <c:v>280.18100000000004</c:v>
                </c:pt>
                <c:pt idx="12">
                  <c:v>248.26800000000003</c:v>
                </c:pt>
                <c:pt idx="13">
                  <c:v>212.76100000000002</c:v>
                </c:pt>
                <c:pt idx="14">
                  <c:v>310.41499999999996</c:v>
                </c:pt>
                <c:pt idx="15">
                  <c:v>316.92599999999999</c:v>
                </c:pt>
                <c:pt idx="16">
                  <c:v>302.52299999999997</c:v>
                </c:pt>
                <c:pt idx="17">
                  <c:v>273.78999999999996</c:v>
                </c:pt>
                <c:pt idx="18">
                  <c:v>272.57199999999995</c:v>
                </c:pt>
                <c:pt idx="19">
                  <c:v>253.35099999999997</c:v>
                </c:pt>
                <c:pt idx="20">
                  <c:v>259.77099999999996</c:v>
                </c:pt>
                <c:pt idx="21">
                  <c:v>290.92</c:v>
                </c:pt>
                <c:pt idx="22">
                  <c:v>330.9</c:v>
                </c:pt>
                <c:pt idx="23">
                  <c:v>308.30400000000003</c:v>
                </c:pt>
                <c:pt idx="24">
                  <c:v>238.149</c:v>
                </c:pt>
                <c:pt idx="25">
                  <c:v>253.898</c:v>
                </c:pt>
                <c:pt idx="26">
                  <c:v>229.92400000000001</c:v>
                </c:pt>
                <c:pt idx="27">
                  <c:v>240.74199999999999</c:v>
                </c:pt>
                <c:pt idx="28">
                  <c:v>348.19099999999997</c:v>
                </c:pt>
                <c:pt idx="29">
                  <c:v>313.94899999999996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1B-47EF-9F01-CB357B39D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09512"/>
        <c:axId val="1"/>
      </c:lineChart>
      <c:catAx>
        <c:axId val="17530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4353268428372741"/>
              <c:y val="0.89731319157216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9.7357440890125189E-3"/>
              <c:y val="0.3618592707157520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30951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468706536856746"/>
          <c:y val="0.14669970434422377"/>
          <c:w val="0.21696801112656469"/>
          <c:h val="0.26650446289200658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42083347603131654"/>
          <c:y val="1.6990296296142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88893598393284"/>
          <c:y val="8.7378666665876556E-2"/>
          <c:w val="0.66944467144255626"/>
          <c:h val="0.83009733332582747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-3.1669999999999998</c:v>
                </c:pt>
                <c:pt idx="1">
                  <c:v>-3.1669999999999998</c:v>
                </c:pt>
                <c:pt idx="2">
                  <c:v>-3.1669999999999998</c:v>
                </c:pt>
                <c:pt idx="3">
                  <c:v>-3.1669999999999998</c:v>
                </c:pt>
                <c:pt idx="4">
                  <c:v>-3.1669999999999998</c:v>
                </c:pt>
                <c:pt idx="5">
                  <c:v>-3.1669999999999998</c:v>
                </c:pt>
                <c:pt idx="6">
                  <c:v>-3.1669999999999998</c:v>
                </c:pt>
                <c:pt idx="7">
                  <c:v>-3.1669999999999998</c:v>
                </c:pt>
                <c:pt idx="8">
                  <c:v>-3.1669999999999998</c:v>
                </c:pt>
                <c:pt idx="9">
                  <c:v>-3.1669999999999998</c:v>
                </c:pt>
                <c:pt idx="10">
                  <c:v>-3.1669999999999998</c:v>
                </c:pt>
                <c:pt idx="11">
                  <c:v>-3.1669999999999998</c:v>
                </c:pt>
                <c:pt idx="12">
                  <c:v>-3.1669999999999998</c:v>
                </c:pt>
                <c:pt idx="13">
                  <c:v>-3.1669999999999998</c:v>
                </c:pt>
                <c:pt idx="14">
                  <c:v>-3.1669999999999998</c:v>
                </c:pt>
                <c:pt idx="15">
                  <c:v>-3.1669999999999998</c:v>
                </c:pt>
                <c:pt idx="16">
                  <c:v>-3.1669999999999998</c:v>
                </c:pt>
                <c:pt idx="17">
                  <c:v>-3.1669999999999998</c:v>
                </c:pt>
                <c:pt idx="18">
                  <c:v>-3.1669999999999998</c:v>
                </c:pt>
                <c:pt idx="19">
                  <c:v>-3.1669999999999998</c:v>
                </c:pt>
                <c:pt idx="20">
                  <c:v>-3.1669999999999998</c:v>
                </c:pt>
                <c:pt idx="21">
                  <c:v>-3.1669999999999998</c:v>
                </c:pt>
                <c:pt idx="22">
                  <c:v>-3.1669999999999998</c:v>
                </c:pt>
                <c:pt idx="23">
                  <c:v>-3.1669999999999998</c:v>
                </c:pt>
                <c:pt idx="24">
                  <c:v>-3.1669999999999998</c:v>
                </c:pt>
                <c:pt idx="25">
                  <c:v>-3.1669999999999998</c:v>
                </c:pt>
                <c:pt idx="26">
                  <c:v>-3.1669999999999998</c:v>
                </c:pt>
                <c:pt idx="27">
                  <c:v>-3.1669999999999998</c:v>
                </c:pt>
                <c:pt idx="28">
                  <c:v>-3.1669999999999998</c:v>
                </c:pt>
                <c:pt idx="29">
                  <c:v>-3.1669999999999998</c:v>
                </c:pt>
                <c:pt idx="30">
                  <c:v>10.484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E-4D5C-A023-866771DB8676}"/>
            </c:ext>
          </c:extLst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-59.352000000000004</c:v>
                </c:pt>
                <c:pt idx="1">
                  <c:v>-40.605999999999995</c:v>
                </c:pt>
                <c:pt idx="2">
                  <c:v>-104.48399999999998</c:v>
                </c:pt>
                <c:pt idx="3">
                  <c:v>130.15299999999999</c:v>
                </c:pt>
                <c:pt idx="4">
                  <c:v>17.474999999999994</c:v>
                </c:pt>
                <c:pt idx="5">
                  <c:v>119.86200000000001</c:v>
                </c:pt>
                <c:pt idx="6">
                  <c:v>15.486999999999995</c:v>
                </c:pt>
                <c:pt idx="7">
                  <c:v>209.93299999999999</c:v>
                </c:pt>
                <c:pt idx="8">
                  <c:v>202.846</c:v>
                </c:pt>
                <c:pt idx="9">
                  <c:v>221.017</c:v>
                </c:pt>
                <c:pt idx="10">
                  <c:v>245.352</c:v>
                </c:pt>
                <c:pt idx="11">
                  <c:v>116.58000000000001</c:v>
                </c:pt>
                <c:pt idx="12">
                  <c:v>114.73699999999999</c:v>
                </c:pt>
                <c:pt idx="13">
                  <c:v>14.431000000000012</c:v>
                </c:pt>
                <c:pt idx="14">
                  <c:v>107.43100000000001</c:v>
                </c:pt>
                <c:pt idx="15">
                  <c:v>310.92399999999998</c:v>
                </c:pt>
                <c:pt idx="16">
                  <c:v>311.17599999999999</c:v>
                </c:pt>
                <c:pt idx="17">
                  <c:v>294.94600000000003</c:v>
                </c:pt>
                <c:pt idx="18">
                  <c:v>90.103000000000009</c:v>
                </c:pt>
                <c:pt idx="19">
                  <c:v>88.066000000000003</c:v>
                </c:pt>
                <c:pt idx="20">
                  <c:v>255.84500000000003</c:v>
                </c:pt>
                <c:pt idx="21">
                  <c:v>111.02000000000001</c:v>
                </c:pt>
                <c:pt idx="22">
                  <c:v>187.31100000000001</c:v>
                </c:pt>
                <c:pt idx="23">
                  <c:v>195.34399999999999</c:v>
                </c:pt>
                <c:pt idx="24">
                  <c:v>174.96199999999999</c:v>
                </c:pt>
                <c:pt idx="25">
                  <c:v>66.542000000000002</c:v>
                </c:pt>
                <c:pt idx="26">
                  <c:v>150.97899999999998</c:v>
                </c:pt>
                <c:pt idx="27">
                  <c:v>145.64100000000002</c:v>
                </c:pt>
                <c:pt idx="28">
                  <c:v>167.37200000000001</c:v>
                </c:pt>
                <c:pt idx="29">
                  <c:v>190.09399999999999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E-4D5C-A023-866771DB8676}"/>
            </c:ext>
          </c:extLst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none"/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-1066.913</c:v>
                </c:pt>
                <c:pt idx="1">
                  <c:v>-1.6299999999999955</c:v>
                </c:pt>
                <c:pt idx="2">
                  <c:v>40.501000000000005</c:v>
                </c:pt>
                <c:pt idx="3">
                  <c:v>171.80499999999998</c:v>
                </c:pt>
                <c:pt idx="4">
                  <c:v>-111.03399999999999</c:v>
                </c:pt>
                <c:pt idx="5">
                  <c:v>-68.221999999999994</c:v>
                </c:pt>
                <c:pt idx="6">
                  <c:v>197.83799999999999</c:v>
                </c:pt>
                <c:pt idx="7">
                  <c:v>8.7980000000000018</c:v>
                </c:pt>
                <c:pt idx="8">
                  <c:v>-100.27400000000002</c:v>
                </c:pt>
                <c:pt idx="9">
                  <c:v>-105.989</c:v>
                </c:pt>
                <c:pt idx="10">
                  <c:v>70.459000000000003</c:v>
                </c:pt>
                <c:pt idx="11">
                  <c:v>-96.334999999999994</c:v>
                </c:pt>
                <c:pt idx="12">
                  <c:v>-110.20700000000001</c:v>
                </c:pt>
                <c:pt idx="13">
                  <c:v>-11.426999999999992</c:v>
                </c:pt>
                <c:pt idx="14">
                  <c:v>-4.2439999999999998</c:v>
                </c:pt>
                <c:pt idx="15">
                  <c:v>-108.88500000000001</c:v>
                </c:pt>
                <c:pt idx="16">
                  <c:v>-100.22499999999998</c:v>
                </c:pt>
                <c:pt idx="17">
                  <c:v>117.97099999999998</c:v>
                </c:pt>
                <c:pt idx="18">
                  <c:v>-86.717999999999989</c:v>
                </c:pt>
                <c:pt idx="19">
                  <c:v>-101.63199999999999</c:v>
                </c:pt>
                <c:pt idx="20">
                  <c:v>-140.196</c:v>
                </c:pt>
                <c:pt idx="21">
                  <c:v>-35.97999999999999</c:v>
                </c:pt>
                <c:pt idx="22">
                  <c:v>-91.229000000000013</c:v>
                </c:pt>
                <c:pt idx="23">
                  <c:v>-116.661</c:v>
                </c:pt>
                <c:pt idx="24">
                  <c:v>31.028999999999996</c:v>
                </c:pt>
                <c:pt idx="25">
                  <c:v>-167.261</c:v>
                </c:pt>
                <c:pt idx="26">
                  <c:v>-122.03699999999999</c:v>
                </c:pt>
                <c:pt idx="27">
                  <c:v>-196.149</c:v>
                </c:pt>
                <c:pt idx="28">
                  <c:v>-88.494</c:v>
                </c:pt>
                <c:pt idx="29">
                  <c:v>-75.462000000000018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E-4D5C-A023-866771DB8676}"/>
            </c:ext>
          </c:extLst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-1126.2650000000001</c:v>
                </c:pt>
                <c:pt idx="1">
                  <c:v>-42.23599999999999</c:v>
                </c:pt>
                <c:pt idx="2">
                  <c:v>-63.982999999999976</c:v>
                </c:pt>
                <c:pt idx="3">
                  <c:v>301.95799999999997</c:v>
                </c:pt>
                <c:pt idx="4">
                  <c:v>-93.558999999999997</c:v>
                </c:pt>
                <c:pt idx="5">
                  <c:v>51.640000000000015</c:v>
                </c:pt>
                <c:pt idx="6">
                  <c:v>213.32499999999999</c:v>
                </c:pt>
                <c:pt idx="7">
                  <c:v>218.73099999999999</c:v>
                </c:pt>
                <c:pt idx="8">
                  <c:v>102.57199999999999</c:v>
                </c:pt>
                <c:pt idx="9">
                  <c:v>115.02799999999999</c:v>
                </c:pt>
                <c:pt idx="10">
                  <c:v>315.81100000000004</c:v>
                </c:pt>
                <c:pt idx="11">
                  <c:v>20.245000000000019</c:v>
                </c:pt>
                <c:pt idx="12">
                  <c:v>4.5299999999999869</c:v>
                </c:pt>
                <c:pt idx="13">
                  <c:v>3.0040000000000191</c:v>
                </c:pt>
                <c:pt idx="14">
                  <c:v>103.18700000000001</c:v>
                </c:pt>
                <c:pt idx="15">
                  <c:v>202.03899999999999</c:v>
                </c:pt>
                <c:pt idx="16">
                  <c:v>210.95100000000002</c:v>
                </c:pt>
                <c:pt idx="17">
                  <c:v>412.91700000000003</c:v>
                </c:pt>
                <c:pt idx="18">
                  <c:v>3.3850000000000193</c:v>
                </c:pt>
                <c:pt idx="19">
                  <c:v>-13.565999999999988</c:v>
                </c:pt>
                <c:pt idx="20">
                  <c:v>115.64900000000003</c:v>
                </c:pt>
                <c:pt idx="21">
                  <c:v>75.04000000000002</c:v>
                </c:pt>
                <c:pt idx="22">
                  <c:v>96.081999999999994</c:v>
                </c:pt>
                <c:pt idx="23">
                  <c:v>78.682999999999993</c:v>
                </c:pt>
                <c:pt idx="24">
                  <c:v>205.99099999999999</c:v>
                </c:pt>
                <c:pt idx="25">
                  <c:v>-100.71899999999999</c:v>
                </c:pt>
                <c:pt idx="26">
                  <c:v>28.941999999999993</c:v>
                </c:pt>
                <c:pt idx="27">
                  <c:v>-50.507999999999981</c:v>
                </c:pt>
                <c:pt idx="28">
                  <c:v>78.878000000000014</c:v>
                </c:pt>
                <c:pt idx="29">
                  <c:v>114.63199999999998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E-4D5C-A023-866771DB8676}"/>
            </c:ext>
          </c:extLst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168.98099999999999</c:v>
                </c:pt>
                <c:pt idx="1">
                  <c:v>37.212999999999994</c:v>
                </c:pt>
                <c:pt idx="2">
                  <c:v>58.95999999999998</c:v>
                </c:pt>
                <c:pt idx="3">
                  <c:v>-307.66099999999994</c:v>
                </c:pt>
                <c:pt idx="4">
                  <c:v>81.399000000000001</c:v>
                </c:pt>
                <c:pt idx="5">
                  <c:v>-56.606999999999999</c:v>
                </c:pt>
                <c:pt idx="6">
                  <c:v>-224.78699999999998</c:v>
                </c:pt>
                <c:pt idx="7">
                  <c:v>-145.72899999999998</c:v>
                </c:pt>
                <c:pt idx="8">
                  <c:v>-30.986999999999995</c:v>
                </c:pt>
                <c:pt idx="9">
                  <c:v>-44.916999999999994</c:v>
                </c:pt>
                <c:pt idx="10">
                  <c:v>-249.97499999999999</c:v>
                </c:pt>
                <c:pt idx="11">
                  <c:v>-18.641000000000005</c:v>
                </c:pt>
                <c:pt idx="12">
                  <c:v>10.355000000000004</c:v>
                </c:pt>
                <c:pt idx="13">
                  <c:v>44.44</c:v>
                </c:pt>
                <c:pt idx="14">
                  <c:v>-51.600999999999999</c:v>
                </c:pt>
                <c:pt idx="15">
                  <c:v>-79.376999999999995</c:v>
                </c:pt>
                <c:pt idx="16">
                  <c:v>-83.653000000000006</c:v>
                </c:pt>
                <c:pt idx="17">
                  <c:v>-311.68</c:v>
                </c:pt>
                <c:pt idx="18">
                  <c:v>16.981999999999999</c:v>
                </c:pt>
                <c:pt idx="19">
                  <c:v>45.103999999999999</c:v>
                </c:pt>
                <c:pt idx="20">
                  <c:v>-12.841000000000001</c:v>
                </c:pt>
                <c:pt idx="21">
                  <c:v>-44.865000000000009</c:v>
                </c:pt>
                <c:pt idx="22">
                  <c:v>-58.213000000000001</c:v>
                </c:pt>
                <c:pt idx="23">
                  <c:v>-41.923999999999999</c:v>
                </c:pt>
                <c:pt idx="24">
                  <c:v>-221.33799999999999</c:v>
                </c:pt>
                <c:pt idx="25">
                  <c:v>36.28</c:v>
                </c:pt>
                <c:pt idx="26">
                  <c:v>-26.233000000000004</c:v>
                </c:pt>
                <c:pt idx="27">
                  <c:v>10.179000000000002</c:v>
                </c:pt>
                <c:pt idx="28">
                  <c:v>-70.974000000000004</c:v>
                </c:pt>
                <c:pt idx="29">
                  <c:v>-34.954999999999998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E-4D5C-A023-866771DB8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33088"/>
        <c:axId val="1"/>
      </c:lineChart>
      <c:catAx>
        <c:axId val="17643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7083345907710064"/>
              <c:y val="0.907767259251050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9.7222255188752996E-3"/>
              <c:y val="0.35679622221899598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433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000025431323714"/>
          <c:y val="0.58980599999466676"/>
          <c:w val="0.24166674861204313"/>
          <c:h val="0.330097185182200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5" l="0.25" r="0.25" t="0.25" header="0" footer="0"/>
    <c:pageSetup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9557057201289"/>
          <c:y val="7.8199187854966337E-2"/>
          <c:w val="0.50139386583422918"/>
          <c:h val="0.78673122326814604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Sheet1!$AG$4:$AG$34</c:f>
              <c:numCache>
                <c:formatCode>General_)</c:formatCode>
                <c:ptCount val="31"/>
                <c:pt idx="0">
                  <c:v>65</c:v>
                </c:pt>
                <c:pt idx="1">
                  <c:v>65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0-4B80-925C-38835D1EB15D}"/>
            </c:ext>
          </c:extLst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54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56</c:v>
                </c:pt>
                <c:pt idx="5">
                  <c:v>61</c:v>
                </c:pt>
                <c:pt idx="6">
                  <c:v>64</c:v>
                </c:pt>
                <c:pt idx="7">
                  <c:v>69</c:v>
                </c:pt>
                <c:pt idx="8">
                  <c:v>72</c:v>
                </c:pt>
                <c:pt idx="9">
                  <c:v>73</c:v>
                </c:pt>
                <c:pt idx="10">
                  <c:v>76</c:v>
                </c:pt>
                <c:pt idx="11">
                  <c:v>73</c:v>
                </c:pt>
                <c:pt idx="12">
                  <c:v>75</c:v>
                </c:pt>
                <c:pt idx="13">
                  <c:v>68</c:v>
                </c:pt>
                <c:pt idx="14">
                  <c:v>65</c:v>
                </c:pt>
                <c:pt idx="15">
                  <c:v>68</c:v>
                </c:pt>
                <c:pt idx="16">
                  <c:v>72</c:v>
                </c:pt>
                <c:pt idx="17">
                  <c:v>72</c:v>
                </c:pt>
                <c:pt idx="18">
                  <c:v>63</c:v>
                </c:pt>
                <c:pt idx="19">
                  <c:v>67</c:v>
                </c:pt>
                <c:pt idx="20">
                  <c:v>62</c:v>
                </c:pt>
                <c:pt idx="21">
                  <c:v>64</c:v>
                </c:pt>
                <c:pt idx="22">
                  <c:v>71</c:v>
                </c:pt>
                <c:pt idx="23">
                  <c:v>77</c:v>
                </c:pt>
                <c:pt idx="24">
                  <c:v>81</c:v>
                </c:pt>
                <c:pt idx="25">
                  <c:v>77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0-4B80-925C-38835D1EB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33744"/>
        <c:axId val="1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237.3</c:v>
                </c:pt>
                <c:pt idx="1">
                  <c:v>349.8</c:v>
                </c:pt>
                <c:pt idx="2">
                  <c:v>192.6</c:v>
                </c:pt>
                <c:pt idx="3">
                  <c:v>-159.4</c:v>
                </c:pt>
                <c:pt idx="4">
                  <c:v>-55.1</c:v>
                </c:pt>
                <c:pt idx="5">
                  <c:v>-10.8</c:v>
                </c:pt>
                <c:pt idx="6">
                  <c:v>191.8</c:v>
                </c:pt>
                <c:pt idx="7">
                  <c:v>302.5</c:v>
                </c:pt>
                <c:pt idx="8">
                  <c:v>255.8</c:v>
                </c:pt>
                <c:pt idx="9">
                  <c:v>203.3</c:v>
                </c:pt>
                <c:pt idx="10">
                  <c:v>8.1999999999999993</c:v>
                </c:pt>
                <c:pt idx="11">
                  <c:v>38.6</c:v>
                </c:pt>
                <c:pt idx="12">
                  <c:v>132.19999999999999</c:v>
                </c:pt>
                <c:pt idx="13">
                  <c:v>139.5</c:v>
                </c:pt>
                <c:pt idx="14">
                  <c:v>251.9</c:v>
                </c:pt>
                <c:pt idx="15">
                  <c:v>226.5</c:v>
                </c:pt>
                <c:pt idx="16">
                  <c:v>237.9</c:v>
                </c:pt>
                <c:pt idx="17">
                  <c:v>99.5</c:v>
                </c:pt>
                <c:pt idx="18">
                  <c:v>-6.9</c:v>
                </c:pt>
                <c:pt idx="19">
                  <c:v>112.9</c:v>
                </c:pt>
                <c:pt idx="20">
                  <c:v>198</c:v>
                </c:pt>
                <c:pt idx="21">
                  <c:v>210.6</c:v>
                </c:pt>
                <c:pt idx="22">
                  <c:v>224.7</c:v>
                </c:pt>
                <c:pt idx="23">
                  <c:v>215.5</c:v>
                </c:pt>
                <c:pt idx="24">
                  <c:v>50.4</c:v>
                </c:pt>
                <c:pt idx="25">
                  <c:v>-2.4</c:v>
                </c:pt>
                <c:pt idx="26">
                  <c:v>88.9</c:v>
                </c:pt>
                <c:pt idx="27">
                  <c:v>15.3</c:v>
                </c:pt>
                <c:pt idx="28">
                  <c:v>182.7</c:v>
                </c:pt>
                <c:pt idx="29">
                  <c:v>321.3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A0-4B80-925C-38835D1EB15D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-83.937000000000069</c:v>
                </c:pt>
                <c:pt idx="1">
                  <c:v>200.251</c:v>
                </c:pt>
                <c:pt idx="2">
                  <c:v>-1.9199999999999591</c:v>
                </c:pt>
                <c:pt idx="3">
                  <c:v>67.341999999999928</c:v>
                </c:pt>
                <c:pt idx="4">
                  <c:v>-181.73199999999997</c:v>
                </c:pt>
                <c:pt idx="5">
                  <c:v>-104.16700000000004</c:v>
                </c:pt>
                <c:pt idx="6">
                  <c:v>-3.0860000000000412</c:v>
                </c:pt>
                <c:pt idx="7">
                  <c:v>177.17999999999998</c:v>
                </c:pt>
                <c:pt idx="8">
                  <c:v>57.89500000000001</c:v>
                </c:pt>
                <c:pt idx="9">
                  <c:v>26.942999999999955</c:v>
                </c:pt>
                <c:pt idx="10">
                  <c:v>50.321000000000041</c:v>
                </c:pt>
                <c:pt idx="11">
                  <c:v>-98.128000000000043</c:v>
                </c:pt>
                <c:pt idx="12">
                  <c:v>-13.677000000000049</c:v>
                </c:pt>
                <c:pt idx="13">
                  <c:v>-29.278999999999996</c:v>
                </c:pt>
                <c:pt idx="14">
                  <c:v>69.130000000000052</c:v>
                </c:pt>
                <c:pt idx="15">
                  <c:v>-6.4379999999999598</c:v>
                </c:pt>
                <c:pt idx="16">
                  <c:v>22.925000000000011</c:v>
                </c:pt>
                <c:pt idx="17">
                  <c:v>164.08000000000007</c:v>
                </c:pt>
                <c:pt idx="18">
                  <c:v>-179.33199999999997</c:v>
                </c:pt>
                <c:pt idx="19">
                  <c:v>-89.463000000000022</c:v>
                </c:pt>
                <c:pt idx="20">
                  <c:v>-26.927999999999969</c:v>
                </c:pt>
                <c:pt idx="21">
                  <c:v>62.363999999999976</c:v>
                </c:pt>
                <c:pt idx="22">
                  <c:v>43.111999999999995</c:v>
                </c:pt>
                <c:pt idx="23">
                  <c:v>39.986999999999995</c:v>
                </c:pt>
                <c:pt idx="24">
                  <c:v>184.59799999999998</c:v>
                </c:pt>
                <c:pt idx="25">
                  <c:v>-100.27000000000001</c:v>
                </c:pt>
                <c:pt idx="26">
                  <c:v>13.325999999999993</c:v>
                </c:pt>
                <c:pt idx="27">
                  <c:v>-67.423000000000016</c:v>
                </c:pt>
                <c:pt idx="28">
                  <c:v>25.960000000000008</c:v>
                </c:pt>
                <c:pt idx="29">
                  <c:v>91.568000000000097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A0-4B80-925C-38835D1EB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64337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6462454030139877E-2"/>
              <c:y val="0.38862626691559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43374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70195141216792079"/>
              <c:y val="0.3601901986046934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323288465877115"/>
          <c:y val="0.35308118152696921"/>
          <c:w val="0.22284171814854631"/>
          <c:h val="0.239336908283381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31926940313139429"/>
          <c:y val="1.67464750603272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70490504074344"/>
          <c:y val="9.0909436041776245E-2"/>
          <c:w val="0.61744170913956875"/>
          <c:h val="0.8277543386961731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-83.937000000000069</c:v>
                </c:pt>
                <c:pt idx="1">
                  <c:v>200.251</c:v>
                </c:pt>
                <c:pt idx="2">
                  <c:v>-1.9199999999999591</c:v>
                </c:pt>
                <c:pt idx="3">
                  <c:v>67.341999999999928</c:v>
                </c:pt>
                <c:pt idx="4">
                  <c:v>-181.73199999999997</c:v>
                </c:pt>
                <c:pt idx="5">
                  <c:v>-104.16700000000004</c:v>
                </c:pt>
                <c:pt idx="6">
                  <c:v>-3.0860000000000412</c:v>
                </c:pt>
                <c:pt idx="7">
                  <c:v>177.17999999999998</c:v>
                </c:pt>
                <c:pt idx="8">
                  <c:v>57.89500000000001</c:v>
                </c:pt>
                <c:pt idx="9">
                  <c:v>26.942999999999955</c:v>
                </c:pt>
                <c:pt idx="10">
                  <c:v>50.321000000000041</c:v>
                </c:pt>
                <c:pt idx="11">
                  <c:v>-98.128000000000043</c:v>
                </c:pt>
                <c:pt idx="12">
                  <c:v>-13.677000000000049</c:v>
                </c:pt>
                <c:pt idx="13">
                  <c:v>-29.278999999999996</c:v>
                </c:pt>
                <c:pt idx="14">
                  <c:v>69.130000000000052</c:v>
                </c:pt>
                <c:pt idx="15">
                  <c:v>-6.4379999999999598</c:v>
                </c:pt>
                <c:pt idx="16">
                  <c:v>22.925000000000011</c:v>
                </c:pt>
                <c:pt idx="17">
                  <c:v>164.08000000000007</c:v>
                </c:pt>
                <c:pt idx="18">
                  <c:v>-179.33199999999997</c:v>
                </c:pt>
                <c:pt idx="19">
                  <c:v>-89.463000000000022</c:v>
                </c:pt>
                <c:pt idx="20">
                  <c:v>-26.927999999999969</c:v>
                </c:pt>
                <c:pt idx="21">
                  <c:v>62.363999999999976</c:v>
                </c:pt>
                <c:pt idx="22">
                  <c:v>43.111999999999995</c:v>
                </c:pt>
                <c:pt idx="23">
                  <c:v>39.986999999999995</c:v>
                </c:pt>
                <c:pt idx="24">
                  <c:v>184.59799999999998</c:v>
                </c:pt>
                <c:pt idx="25">
                  <c:v>-100.27000000000001</c:v>
                </c:pt>
                <c:pt idx="26">
                  <c:v>13.325999999999993</c:v>
                </c:pt>
                <c:pt idx="27">
                  <c:v>-67.423000000000016</c:v>
                </c:pt>
                <c:pt idx="28">
                  <c:v>25.960000000000008</c:v>
                </c:pt>
                <c:pt idx="29">
                  <c:v>91.568000000000097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B-4995-90A4-EB67A62BA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36368"/>
        <c:axId val="1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6BB-4995-90A4-EB67A62BABB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-3.8100000000000023E-2</c:v>
                </c:pt>
                <c:pt idx="2">
                  <c:v>-3.8100000000000023E-2</c:v>
                </c:pt>
                <c:pt idx="3">
                  <c:v>-3.8100000000000023E-2</c:v>
                </c:pt>
                <c:pt idx="4">
                  <c:v>0.13929999999999998</c:v>
                </c:pt>
                <c:pt idx="5">
                  <c:v>0.16789999999999994</c:v>
                </c:pt>
                <c:pt idx="6">
                  <c:v>-5.8800000000000185E-2</c:v>
                </c:pt>
                <c:pt idx="7">
                  <c:v>-0.1509999999999998</c:v>
                </c:pt>
                <c:pt idx="8">
                  <c:v>-0.23559999999999981</c:v>
                </c:pt>
                <c:pt idx="9">
                  <c:v>-0.23559999999999981</c:v>
                </c:pt>
                <c:pt idx="10">
                  <c:v>-0.23559999999999981</c:v>
                </c:pt>
                <c:pt idx="11">
                  <c:v>1.3700000000000045E-2</c:v>
                </c:pt>
                <c:pt idx="12">
                  <c:v>0.12780000000000014</c:v>
                </c:pt>
                <c:pt idx="13">
                  <c:v>0.27590000000000003</c:v>
                </c:pt>
                <c:pt idx="14">
                  <c:v>2.6900000000000368E-2</c:v>
                </c:pt>
                <c:pt idx="15">
                  <c:v>-7.2799999999999976E-2</c:v>
                </c:pt>
                <c:pt idx="16">
                  <c:v>-7.2799999999999976E-2</c:v>
                </c:pt>
                <c:pt idx="17">
                  <c:v>-7.2799999999999976E-2</c:v>
                </c:pt>
                <c:pt idx="18">
                  <c:v>1.2500000000000178E-2</c:v>
                </c:pt>
                <c:pt idx="19">
                  <c:v>0.1091000000000002</c:v>
                </c:pt>
                <c:pt idx="20">
                  <c:v>2.9500000000000082E-2</c:v>
                </c:pt>
                <c:pt idx="21">
                  <c:v>-0.15050000000000008</c:v>
                </c:pt>
                <c:pt idx="22">
                  <c:v>-0.19569999999999999</c:v>
                </c:pt>
                <c:pt idx="23">
                  <c:v>-0.19569999999999999</c:v>
                </c:pt>
                <c:pt idx="24">
                  <c:v>-0.19569999999999999</c:v>
                </c:pt>
                <c:pt idx="25">
                  <c:v>-0.21209999999999996</c:v>
                </c:pt>
                <c:pt idx="26">
                  <c:v>-0.30509999999999993</c:v>
                </c:pt>
                <c:pt idx="27">
                  <c:v>-0.35159999999999991</c:v>
                </c:pt>
                <c:pt idx="28">
                  <c:v>-0.50739999999999963</c:v>
                </c:pt>
                <c:pt idx="29">
                  <c:v>-0.50739999999999963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B-4995-90A4-EB67A62BA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643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32348882255603834"/>
              <c:y val="0.913879067577855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9.8453119908359487E-3"/>
              <c:y val="0.43062364440841377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43636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81153500267319179"/>
              <c:y val="0.39713069428775932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68969068235574"/>
          <c:y val="0.86603199597692093"/>
          <c:w val="0.18846740096743103"/>
          <c:h val="0.12201003258238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7620</xdr:colOff>
      <xdr:row>7</xdr:row>
      <xdr:rowOff>38100</xdr:rowOff>
    </xdr:from>
    <xdr:to>
      <xdr:col>31</xdr:col>
      <xdr:colOff>419100</xdr:colOff>
      <xdr:row>10</xdr:row>
      <xdr:rowOff>68580</xdr:rowOff>
    </xdr:to>
    <xdr:sp macro="" textlink="">
      <xdr:nvSpPr>
        <xdr:cNvPr id="1028" name="Text 4"/>
        <xdr:cNvSpPr txBox="1">
          <a:spLocks noChangeArrowheads="1"/>
        </xdr:cNvSpPr>
      </xdr:nvSpPr>
      <xdr:spPr bwMode="auto">
        <a:xfrm>
          <a:off x="23286720" y="1470660"/>
          <a:ext cx="1135380" cy="624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 MT"/>
            </a:rPr>
            <a:t>INDEX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 MT"/>
            </a:rPr>
            <a:t>RATES</a:t>
          </a:r>
        </a:p>
      </xdr:txBody>
    </xdr:sp>
    <xdr:clientData/>
  </xdr:twoCellAnchor>
  <xdr:twoCellAnchor>
    <xdr:from>
      <xdr:col>30</xdr:col>
      <xdr:colOff>655320</xdr:colOff>
      <xdr:row>10</xdr:row>
      <xdr:rowOff>76200</xdr:rowOff>
    </xdr:from>
    <xdr:to>
      <xdr:col>30</xdr:col>
      <xdr:colOff>655320</xdr:colOff>
      <xdr:row>14</xdr:row>
      <xdr:rowOff>76200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>
          <a:off x="23934420" y="2103120"/>
          <a:ext cx="0" cy="800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7620</xdr:colOff>
      <xdr:row>7</xdr:row>
      <xdr:rowOff>38100</xdr:rowOff>
    </xdr:from>
    <xdr:to>
      <xdr:col>31</xdr:col>
      <xdr:colOff>419100</xdr:colOff>
      <xdr:row>10</xdr:row>
      <xdr:rowOff>68580</xdr:rowOff>
    </xdr:to>
    <xdr:sp macro="" textlink="">
      <xdr:nvSpPr>
        <xdr:cNvPr id="1030" name="Text 4"/>
        <xdr:cNvSpPr txBox="1">
          <a:spLocks noChangeArrowheads="1"/>
        </xdr:cNvSpPr>
      </xdr:nvSpPr>
      <xdr:spPr bwMode="auto">
        <a:xfrm>
          <a:off x="23286720" y="1470660"/>
          <a:ext cx="1135380" cy="624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 MT"/>
            </a:rPr>
            <a:t>INDEX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 MT"/>
            </a:rPr>
            <a:t>RATES</a:t>
          </a:r>
        </a:p>
      </xdr:txBody>
    </xdr:sp>
    <xdr:clientData/>
  </xdr:twoCellAnchor>
  <xdr:twoCellAnchor>
    <xdr:from>
      <xdr:col>2</xdr:col>
      <xdr:colOff>30480</xdr:colOff>
      <xdr:row>59</xdr:row>
      <xdr:rowOff>76200</xdr:rowOff>
    </xdr:from>
    <xdr:to>
      <xdr:col>8</xdr:col>
      <xdr:colOff>144780</xdr:colOff>
      <xdr:row>83</xdr:row>
      <xdr:rowOff>106680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754380</xdr:colOff>
      <xdr:row>59</xdr:row>
      <xdr:rowOff>129540</xdr:rowOff>
    </xdr:from>
    <xdr:to>
      <xdr:col>15</xdr:col>
      <xdr:colOff>594360</xdr:colOff>
      <xdr:row>83</xdr:row>
      <xdr:rowOff>99060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548640</xdr:colOff>
      <xdr:row>59</xdr:row>
      <xdr:rowOff>106680</xdr:rowOff>
    </xdr:from>
    <xdr:to>
      <xdr:col>25</xdr:col>
      <xdr:colOff>929640</xdr:colOff>
      <xdr:row>83</xdr:row>
      <xdr:rowOff>152400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822960</xdr:colOff>
      <xdr:row>59</xdr:row>
      <xdr:rowOff>68580</xdr:rowOff>
    </xdr:from>
    <xdr:to>
      <xdr:col>33</xdr:col>
      <xdr:colOff>784860</xdr:colOff>
      <xdr:row>83</xdr:row>
      <xdr:rowOff>137160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0.98446</cdr:x>
      <cdr:y>0.77088</cdr:y>
    </cdr:from>
    <cdr:to>
      <cdr:x>0.98446</cdr:x>
      <cdr:y>0.77088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6113" y="372165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274320</xdr:colOff>
      <xdr:row>1</xdr:row>
      <xdr:rowOff>30480</xdr:rowOff>
    </xdr:from>
    <xdr:to>
      <xdr:col>24</xdr:col>
      <xdr:colOff>457200</xdr:colOff>
      <xdr:row>2</xdr:row>
      <xdr:rowOff>175260</xdr:rowOff>
    </xdr:to>
    <xdr:sp macro="" textlink="">
      <xdr:nvSpPr>
        <xdr:cNvPr id="2049" name="Text 1"/>
        <xdr:cNvSpPr txBox="1">
          <a:spLocks noChangeArrowheads="1"/>
        </xdr:cNvSpPr>
      </xdr:nvSpPr>
      <xdr:spPr bwMode="auto">
        <a:xfrm>
          <a:off x="10119360" y="220980"/>
          <a:ext cx="1038606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50292" rIns="64008" bIns="0" anchor="t" upright="1"/>
        <a:lstStyle/>
        <a:p>
          <a:pPr algn="ct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Arial MT"/>
            </a:rPr>
            <a:t>PARK 'n RIDE</a:t>
          </a:r>
        </a:p>
      </xdr:txBody>
    </xdr:sp>
    <xdr:clientData/>
  </xdr:twoCellAnchor>
  <xdr:twoCellAnchor>
    <xdr:from>
      <xdr:col>3</xdr:col>
      <xdr:colOff>7620</xdr:colOff>
      <xdr:row>12</xdr:row>
      <xdr:rowOff>144780</xdr:rowOff>
    </xdr:from>
    <xdr:to>
      <xdr:col>8</xdr:col>
      <xdr:colOff>68580</xdr:colOff>
      <xdr:row>15</xdr:row>
      <xdr:rowOff>0</xdr:rowOff>
    </xdr:to>
    <xdr:sp macro="" textlink="">
      <xdr:nvSpPr>
        <xdr:cNvPr id="2050" name="Text 2"/>
        <xdr:cNvSpPr txBox="1">
          <a:spLocks noChangeArrowheads="1"/>
        </xdr:cNvSpPr>
      </xdr:nvSpPr>
      <xdr:spPr bwMode="auto">
        <a:xfrm>
          <a:off x="2080260" y="2506980"/>
          <a:ext cx="4632960" cy="4267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Arial MT"/>
            </a:rPr>
            <a:t> </a:t>
          </a:r>
          <a:r>
            <a:rPr lang="en-US" sz="2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SBA  AVAILABILITY</a:t>
          </a:r>
        </a:p>
        <a:p>
          <a:pPr algn="ctr" rtl="0">
            <a:defRPr sz="1000"/>
          </a:pPr>
          <a:endParaRPr lang="en-US" sz="2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</xdr:colOff>
          <xdr:row>15</xdr:row>
          <xdr:rowOff>7620</xdr:rowOff>
        </xdr:from>
        <xdr:to>
          <xdr:col>8</xdr:col>
          <xdr:colOff>83820</xdr:colOff>
          <xdr:row>20</xdr:row>
          <xdr:rowOff>160020</xdr:rowOff>
        </xdr:to>
        <xdr:sp macro="" textlink="">
          <xdr:nvSpPr>
            <xdr:cNvPr id="2052" name="Picture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548640</xdr:colOff>
      <xdr:row>50</xdr:row>
      <xdr:rowOff>106680</xdr:rowOff>
    </xdr:from>
    <xdr:to>
      <xdr:col>7</xdr:col>
      <xdr:colOff>342900</xdr:colOff>
      <xdr:row>53</xdr:row>
      <xdr:rowOff>0</xdr:rowOff>
    </xdr:to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5280660" y="9997440"/>
          <a:ext cx="777240" cy="464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7</xdr:col>
      <xdr:colOff>38100</xdr:colOff>
      <xdr:row>52</xdr:row>
      <xdr:rowOff>114300</xdr:rowOff>
    </xdr:from>
    <xdr:ext cx="83820" cy="208280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5753100" y="10386060"/>
          <a:ext cx="838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</xdr:colOff>
          <xdr:row>15</xdr:row>
          <xdr:rowOff>30480</xdr:rowOff>
        </xdr:from>
        <xdr:to>
          <xdr:col>8</xdr:col>
          <xdr:colOff>76200</xdr:colOff>
          <xdr:row>20</xdr:row>
          <xdr:rowOff>121920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114300</xdr:colOff>
      <xdr:row>23</xdr:row>
      <xdr:rowOff>30480</xdr:rowOff>
    </xdr:from>
    <xdr:to>
      <xdr:col>9</xdr:col>
      <xdr:colOff>670560</xdr:colOff>
      <xdr:row>25</xdr:row>
      <xdr:rowOff>160020</xdr:rowOff>
    </xdr:to>
    <xdr:sp macro="" textlink="">
      <xdr:nvSpPr>
        <xdr:cNvPr id="2068" name="Text Box 20"/>
        <xdr:cNvSpPr txBox="1">
          <a:spLocks noChangeArrowheads="1"/>
        </xdr:cNvSpPr>
      </xdr:nvSpPr>
      <xdr:spPr bwMode="auto">
        <a:xfrm>
          <a:off x="3192780" y="4648200"/>
          <a:ext cx="492252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 MT"/>
          </a:endParaRPr>
        </a:p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 MT"/>
            </a:rPr>
            <a:t>SBA NOT AVAILABLE IN SUMMER MONTHS</a:t>
          </a:r>
        </a:p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 M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0</xdr:row>
      <xdr:rowOff>30480</xdr:rowOff>
    </xdr:from>
    <xdr:to>
      <xdr:col>19</xdr:col>
      <xdr:colOff>601980</xdr:colOff>
      <xdr:row>18</xdr:row>
      <xdr:rowOff>129540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28</xdr:row>
      <xdr:rowOff>38100</xdr:rowOff>
    </xdr:from>
    <xdr:to>
      <xdr:col>19</xdr:col>
      <xdr:colOff>594360</xdr:colOff>
      <xdr:row>46</xdr:row>
      <xdr:rowOff>160020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190500</xdr:colOff>
      <xdr:row>12</xdr:row>
      <xdr:rowOff>0</xdr:rowOff>
    </xdr:from>
    <xdr:to>
      <xdr:col>29</xdr:col>
      <xdr:colOff>175260</xdr:colOff>
      <xdr:row>31</xdr:row>
      <xdr:rowOff>7620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220980</xdr:colOff>
      <xdr:row>34</xdr:row>
      <xdr:rowOff>160020</xdr:rowOff>
    </xdr:from>
    <xdr:to>
      <xdr:col>29</xdr:col>
      <xdr:colOff>152400</xdr:colOff>
      <xdr:row>53</xdr:row>
      <xdr:rowOff>137160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0.51225</cdr:x>
      <cdr:y>0.50677</cdr:y>
    </cdr:from>
    <cdr:to>
      <cdr:x>0.52622</cdr:x>
      <cdr:y>0.57588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76665" y="1615453"/>
          <a:ext cx="75792" cy="2206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SUMAUG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A_SBA00_20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SUMMAY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Chart2"/>
      <sheetName val="Sheet1"/>
      <sheetName val="Aug"/>
      <sheetName val="Page 2"/>
    </sheetNames>
    <sheetDataSet>
      <sheetData sheetId="0" refreshError="1"/>
      <sheetData sheetId="1" refreshError="1"/>
      <sheetData sheetId="2"/>
      <sheetData sheetId="3">
        <row r="43">
          <cell r="T43">
            <v>531.4</v>
          </cell>
          <cell r="V43">
            <v>25.017999999999915</v>
          </cell>
        </row>
        <row r="44">
          <cell r="T44">
            <v>436.8</v>
          </cell>
          <cell r="V44">
            <v>-100.72700000000003</v>
          </cell>
        </row>
        <row r="45">
          <cell r="T45">
            <v>185.9</v>
          </cell>
          <cell r="V45">
            <v>-195.82799999999995</v>
          </cell>
        </row>
        <row r="46">
          <cell r="T46">
            <v>247.8</v>
          </cell>
          <cell r="V46">
            <v>-96.626999999999953</v>
          </cell>
        </row>
        <row r="47">
          <cell r="T47">
            <v>177</v>
          </cell>
          <cell r="V47">
            <v>-94.432000000000016</v>
          </cell>
        </row>
        <row r="48">
          <cell r="T48">
            <v>13.3</v>
          </cell>
          <cell r="V48">
            <v>-141.73199999999997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OGE "/>
      <sheetName val="OGE inv"/>
      <sheetName val="OGE POI"/>
      <sheetName val="Tenaska"/>
      <sheetName val="Ten inv"/>
      <sheetName val="Texaco"/>
      <sheetName val="UTILICORP"/>
      <sheetName val="Transc"/>
      <sheetName val="Coastal"/>
      <sheetName val="Scenarios"/>
      <sheetName val="Pricing-OGE"/>
      <sheetName val="Pricing-Ten"/>
      <sheetName val="Pricing-Tex"/>
      <sheetName val="TI"/>
      <sheetName val="Sheet9"/>
      <sheetName val="Sheet12"/>
      <sheetName val="Sheet14"/>
    </sheetNames>
    <sheetDataSet>
      <sheetData sheetId="0"/>
      <sheetData sheetId="1">
        <row r="40">
          <cell r="AG40">
            <v>-260751</v>
          </cell>
        </row>
        <row r="42">
          <cell r="AH42">
            <v>25</v>
          </cell>
        </row>
        <row r="43">
          <cell r="R43">
            <v>0</v>
          </cell>
        </row>
        <row r="46">
          <cell r="AH46">
            <v>37</v>
          </cell>
        </row>
        <row r="47">
          <cell r="R47">
            <v>0</v>
          </cell>
        </row>
      </sheetData>
      <sheetData sheetId="2"/>
      <sheetData sheetId="3"/>
      <sheetData sheetId="4">
        <row r="39">
          <cell r="AG39">
            <v>-133333</v>
          </cell>
        </row>
        <row r="41">
          <cell r="AH41">
            <v>24</v>
          </cell>
        </row>
        <row r="42">
          <cell r="R42">
            <v>4</v>
          </cell>
        </row>
        <row r="45">
          <cell r="AH45">
            <v>38</v>
          </cell>
        </row>
        <row r="46">
          <cell r="R46">
            <v>3</v>
          </cell>
        </row>
      </sheetData>
      <sheetData sheetId="5"/>
      <sheetData sheetId="6">
        <row r="41">
          <cell r="AG41">
            <v>-359642</v>
          </cell>
        </row>
        <row r="43">
          <cell r="AH43">
            <v>26</v>
          </cell>
        </row>
        <row r="44">
          <cell r="R44">
            <v>1</v>
          </cell>
        </row>
        <row r="47">
          <cell r="AH47">
            <v>38</v>
          </cell>
        </row>
        <row r="48">
          <cell r="R48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"/>
      <sheetName val="Page 2"/>
      <sheetName val="Sheet1"/>
      <sheetName val="properties"/>
    </sheetNames>
    <sheetDataSet>
      <sheetData sheetId="0">
        <row r="43">
          <cell r="H43">
            <v>0</v>
          </cell>
          <cell r="M43">
            <v>248.661</v>
          </cell>
          <cell r="T43">
            <v>119.1</v>
          </cell>
          <cell r="V43">
            <v>-8.1740000000000066</v>
          </cell>
        </row>
        <row r="44">
          <cell r="H44">
            <v>0</v>
          </cell>
          <cell r="M44">
            <v>388.92300000000006</v>
          </cell>
          <cell r="T44">
            <v>115.1</v>
          </cell>
          <cell r="V44">
            <v>-152.43600000000006</v>
          </cell>
        </row>
        <row r="45">
          <cell r="H45">
            <v>0</v>
          </cell>
          <cell r="M45">
            <v>403.49899999999997</v>
          </cell>
          <cell r="T45">
            <v>399.7</v>
          </cell>
          <cell r="V45">
            <v>117.58800000000002</v>
          </cell>
        </row>
        <row r="46">
          <cell r="H46">
            <v>0</v>
          </cell>
          <cell r="M46">
            <v>232.88099999999997</v>
          </cell>
          <cell r="T46">
            <v>177.3</v>
          </cell>
          <cell r="V46">
            <v>65.80600000000004</v>
          </cell>
        </row>
        <row r="47">
          <cell r="H47">
            <v>0</v>
          </cell>
          <cell r="M47">
            <v>140.613</v>
          </cell>
          <cell r="T47">
            <v>276.89999999999998</v>
          </cell>
          <cell r="V47">
            <v>257.67399999999998</v>
          </cell>
        </row>
        <row r="48">
          <cell r="H48">
            <v>0</v>
          </cell>
          <cell r="M48">
            <v>1.4000000000000341</v>
          </cell>
          <cell r="T48">
            <v>11.6</v>
          </cell>
          <cell r="V48">
            <v>131.58699999999996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">
    <pageSetUpPr fitToPage="1"/>
  </sheetPr>
  <dimension ref="A1:BV251"/>
  <sheetViews>
    <sheetView showGridLines="0" tabSelected="1" topLeftCell="C6" zoomScale="75" workbookViewId="0">
      <pane xSplit="3" ySplit="12" topLeftCell="Q26" activePane="bottomRight" state="frozen"/>
      <selection activeCell="C6" sqref="C6"/>
      <selection pane="topRight" activeCell="F6" sqref="F6"/>
      <selection pane="bottomLeft" activeCell="C18" sqref="C18"/>
      <selection pane="bottomRight" activeCell="C18" sqref="C18:C47"/>
    </sheetView>
  </sheetViews>
  <sheetFormatPr defaultColWidth="12.6640625" defaultRowHeight="15.6"/>
  <cols>
    <col min="1" max="1" width="12.33203125" style="5" customWidth="1"/>
    <col min="2" max="2" width="5.6640625" style="5" customWidth="1"/>
    <col min="3" max="3" width="7.6640625" style="5" customWidth="1"/>
    <col min="4" max="5" width="6.6640625" style="5" customWidth="1"/>
    <col min="6" max="6" width="15.109375" style="5" bestFit="1" customWidth="1"/>
    <col min="7" max="8" width="14.6640625" style="5" customWidth="1"/>
    <col min="9" max="9" width="11.6640625" style="95" bestFit="1" customWidth="1"/>
    <col min="10" max="10" width="13.6640625" style="5" customWidth="1"/>
    <col min="11" max="15" width="14.44140625" style="5" customWidth="1"/>
    <col min="16" max="16" width="13.6640625" style="5" customWidth="1"/>
    <col min="17" max="17" width="14.5546875" style="5" customWidth="1"/>
    <col min="18" max="18" width="10.5546875" style="166" customWidth="1"/>
    <col min="19" max="19" width="12" style="166" bestFit="1" customWidth="1"/>
    <col min="20" max="20" width="13.88671875" style="5" hidden="1" customWidth="1"/>
    <col min="21" max="21" width="12.6640625" style="5" hidden="1" customWidth="1"/>
    <col min="22" max="22" width="13.6640625" style="5" customWidth="1"/>
    <col min="23" max="23" width="12.6640625" style="5" hidden="1" customWidth="1"/>
    <col min="24" max="24" width="12.6640625" style="5" customWidth="1"/>
    <col min="25" max="25" width="15.5546875" style="12" customWidth="1"/>
    <col min="26" max="27" width="14.5546875" style="5" customWidth="1"/>
    <col min="28" max="28" width="10.44140625" style="166" customWidth="1"/>
    <col min="29" max="29" width="15.6640625" style="5" customWidth="1"/>
    <col min="30" max="30" width="10.5546875" style="5" bestFit="1" customWidth="1"/>
    <col min="31" max="31" width="10.5546875" style="120" customWidth="1"/>
    <col min="32" max="32" width="10.6640625" style="121" customWidth="1"/>
    <col min="33" max="33" width="8.5546875" style="5" bestFit="1" customWidth="1"/>
    <col min="34" max="34" width="13.33203125" style="5" customWidth="1"/>
    <col min="35" max="35" width="16.6640625" style="5" customWidth="1"/>
    <col min="36" max="36" width="3.6640625" style="5" customWidth="1"/>
    <col min="37" max="37" width="14.5546875" style="5" customWidth="1"/>
    <col min="38" max="38" width="12.6640625" style="5" customWidth="1"/>
    <col min="39" max="39" width="13.5546875" style="12" customWidth="1"/>
    <col min="40" max="40" width="13.33203125" style="82" customWidth="1"/>
    <col min="41" max="42" width="12.6640625" style="5"/>
    <col min="43" max="43" width="13.33203125" style="87" customWidth="1"/>
    <col min="44" max="44" width="15.44140625" style="87" customWidth="1"/>
    <col min="45" max="46" width="12.6640625" style="5"/>
    <col min="47" max="47" width="13.88671875" style="87" customWidth="1"/>
    <col min="48" max="48" width="15.44140625" style="87" customWidth="1"/>
    <col min="49" max="49" width="15" style="87" customWidth="1"/>
    <col min="50" max="50" width="12.6640625" style="5"/>
    <col min="51" max="51" width="5.6640625" style="5" customWidth="1"/>
    <col min="52" max="16384" width="12.6640625" style="5"/>
  </cols>
  <sheetData>
    <row r="1" spans="1:64">
      <c r="A1" s="2"/>
      <c r="B1" s="3">
        <v>30</v>
      </c>
      <c r="C1" s="4"/>
      <c r="D1" s="4"/>
      <c r="E1" s="4"/>
      <c r="F1" s="4"/>
      <c r="G1" s="4"/>
      <c r="H1" s="4">
        <f>[3]May!H43</f>
        <v>0</v>
      </c>
      <c r="I1" s="163"/>
      <c r="J1" s="4"/>
      <c r="K1" s="4"/>
      <c r="L1" s="4"/>
      <c r="M1" s="4"/>
      <c r="N1" s="4"/>
      <c r="O1" s="4"/>
      <c r="P1" s="4"/>
      <c r="Q1" s="4">
        <f>[3]May!M43</f>
        <v>248.661</v>
      </c>
      <c r="R1" s="164"/>
      <c r="S1" s="164"/>
      <c r="T1" s="4"/>
      <c r="U1" s="4"/>
      <c r="V1" s="4"/>
      <c r="W1" s="4"/>
      <c r="X1" s="4"/>
      <c r="Y1" s="6"/>
      <c r="Z1" s="4"/>
      <c r="AA1" s="327">
        <f>[3]May!T43</f>
        <v>119.1</v>
      </c>
      <c r="AB1" s="164"/>
      <c r="AC1" s="4">
        <f>[3]May!V43</f>
        <v>-8.1740000000000066</v>
      </c>
      <c r="AD1" s="4"/>
      <c r="AE1" s="118"/>
      <c r="AF1" s="119"/>
      <c r="AG1" s="4"/>
      <c r="AI1" s="4"/>
      <c r="AJ1" s="4"/>
      <c r="AK1" s="4"/>
      <c r="AL1" s="4"/>
      <c r="AM1" s="6"/>
      <c r="AN1" s="81"/>
      <c r="AO1" s="6"/>
      <c r="AP1" s="7"/>
      <c r="AQ1" s="201"/>
      <c r="AR1" s="201"/>
      <c r="AS1" s="4"/>
      <c r="AT1" s="4"/>
    </row>
    <row r="2" spans="1:64">
      <c r="A2" s="2" t="s">
        <v>0</v>
      </c>
      <c r="B2" s="3">
        <f>COUNTA(F18:F48)</f>
        <v>30</v>
      </c>
      <c r="C2" s="3">
        <f>COUNTA(F19:F23,F26:F30,F33:F37,F40:F44,F47)</f>
        <v>21</v>
      </c>
      <c r="D2" s="4"/>
      <c r="E2" s="4"/>
      <c r="F2" s="4"/>
      <c r="G2" s="4"/>
      <c r="H2" s="4">
        <f>[3]May!H44</f>
        <v>0</v>
      </c>
      <c r="I2" s="200"/>
      <c r="J2" s="200"/>
      <c r="K2" s="201"/>
      <c r="L2" s="201"/>
      <c r="M2" s="201"/>
      <c r="N2" s="201"/>
      <c r="O2" s="201"/>
      <c r="P2" s="201"/>
      <c r="Q2" s="201">
        <f>[3]May!M44</f>
        <v>388.92300000000006</v>
      </c>
      <c r="R2" s="200"/>
      <c r="S2" s="201"/>
      <c r="T2" s="200"/>
      <c r="U2" s="201"/>
      <c r="V2" s="201"/>
      <c r="W2" s="201"/>
      <c r="X2" s="203"/>
      <c r="Y2" s="345"/>
      <c r="Z2" s="202"/>
      <c r="AA2" s="327">
        <f>[3]May!T44</f>
        <v>115.1</v>
      </c>
      <c r="AB2" s="87"/>
      <c r="AC2" s="200">
        <f>[3]May!V44</f>
        <v>-152.43600000000006</v>
      </c>
      <c r="AE2" s="202"/>
      <c r="AF2" s="201"/>
      <c r="AG2" s="201"/>
      <c r="AH2" s="87"/>
      <c r="AI2" s="201"/>
      <c r="AJ2" s="201"/>
      <c r="AK2" s="4"/>
      <c r="AL2" s="4"/>
      <c r="AM2" s="6"/>
      <c r="AN2" s="81"/>
      <c r="AO2" s="4"/>
      <c r="AP2" s="7"/>
      <c r="AQ2" s="201"/>
      <c r="AR2" s="201"/>
      <c r="AS2" s="4"/>
      <c r="AT2" s="4"/>
    </row>
    <row r="3" spans="1:64">
      <c r="A3" s="2"/>
      <c r="B3" s="3"/>
      <c r="C3" s="3">
        <f>COUNTA(F18,F24:F25,F31:F32,F38:F39,F45:F46)</f>
        <v>9</v>
      </c>
      <c r="D3" s="4"/>
      <c r="E3" s="4"/>
      <c r="F3" s="4"/>
      <c r="G3" s="4"/>
      <c r="H3" s="4">
        <f>[3]May!H45</f>
        <v>0</v>
      </c>
      <c r="I3" s="163"/>
      <c r="J3" s="4"/>
      <c r="K3" s="4"/>
      <c r="L3" s="4"/>
      <c r="M3" s="4"/>
      <c r="N3" s="4"/>
      <c r="O3" s="4"/>
      <c r="P3" s="4"/>
      <c r="Q3" s="155">
        <f>[3]May!M45</f>
        <v>403.49899999999997</v>
      </c>
      <c r="R3" s="164"/>
      <c r="S3" s="164"/>
      <c r="T3" s="4"/>
      <c r="U3" s="4"/>
      <c r="V3" s="4"/>
      <c r="W3" s="4"/>
      <c r="X3" s="4"/>
      <c r="Y3" s="6"/>
      <c r="Z3" s="4"/>
      <c r="AA3" s="102">
        <f>[3]May!T45</f>
        <v>399.7</v>
      </c>
      <c r="AB3" s="4"/>
      <c r="AC3" s="155">
        <f>[3]May!V45</f>
        <v>117.58800000000002</v>
      </c>
      <c r="AE3" s="118"/>
      <c r="AF3" s="119"/>
      <c r="AG3" s="4"/>
      <c r="AI3" s="4"/>
      <c r="AJ3" s="4"/>
      <c r="AK3" s="4"/>
      <c r="AL3" s="4"/>
      <c r="AM3" s="6"/>
      <c r="AN3" s="81"/>
      <c r="AO3" s="4"/>
      <c r="AP3" s="7"/>
      <c r="AQ3" s="201"/>
      <c r="AR3" s="201"/>
      <c r="AS3" s="4"/>
      <c r="AT3" s="4"/>
    </row>
    <row r="4" spans="1:64">
      <c r="A4" s="4"/>
      <c r="B4" s="3">
        <f>COUNTA(F32:F47)</f>
        <v>16</v>
      </c>
      <c r="H4" s="21">
        <f>[3]May!H46</f>
        <v>0</v>
      </c>
      <c r="Q4" s="155">
        <f>[3]May!M46</f>
        <v>232.88099999999997</v>
      </c>
      <c r="AA4" s="102">
        <f>[3]May!T46</f>
        <v>177.3</v>
      </c>
      <c r="AC4" s="155">
        <f>[3]May!V46</f>
        <v>65.80600000000004</v>
      </c>
      <c r="AF4" s="119"/>
      <c r="AG4" s="4"/>
      <c r="AI4" s="4"/>
      <c r="AJ4" s="4"/>
      <c r="AK4" s="4"/>
      <c r="AL4" s="4"/>
      <c r="AM4" s="6"/>
      <c r="AN4" s="81"/>
      <c r="AO4" s="4"/>
      <c r="AP4" s="7"/>
      <c r="AQ4" s="201"/>
      <c r="AR4" s="201"/>
      <c r="AS4" s="4"/>
      <c r="AT4" s="4"/>
      <c r="AV4" s="232" t="s">
        <v>108</v>
      </c>
      <c r="AW4" s="232" t="s">
        <v>109</v>
      </c>
      <c r="AZ4" s="5" t="s">
        <v>176</v>
      </c>
      <c r="BA4" s="5" t="s">
        <v>177</v>
      </c>
      <c r="BB4" s="5" t="s">
        <v>178</v>
      </c>
      <c r="BC4" s="5" t="s">
        <v>179</v>
      </c>
      <c r="BD4" s="5" t="s">
        <v>180</v>
      </c>
      <c r="BE4" s="5" t="s">
        <v>181</v>
      </c>
      <c r="BF4" s="5" t="s">
        <v>182</v>
      </c>
      <c r="BG4" s="5" t="s">
        <v>183</v>
      </c>
      <c r="BH4" s="5" t="s">
        <v>184</v>
      </c>
      <c r="BI4" s="5" t="s">
        <v>185</v>
      </c>
      <c r="BJ4" s="5" t="s">
        <v>186</v>
      </c>
      <c r="BK4" s="5" t="s">
        <v>187</v>
      </c>
      <c r="BL4" s="5" t="s">
        <v>188</v>
      </c>
    </row>
    <row r="5" spans="1:64">
      <c r="A5" s="4"/>
      <c r="B5" s="3"/>
      <c r="H5" s="5">
        <f>[3]May!H47</f>
        <v>0</v>
      </c>
      <c r="Q5" s="102">
        <f>[3]May!M47</f>
        <v>140.613</v>
      </c>
      <c r="AA5" s="102">
        <f>[3]May!T47</f>
        <v>276.89999999999998</v>
      </c>
      <c r="AC5" s="102">
        <f>[3]May!V47</f>
        <v>257.67399999999998</v>
      </c>
      <c r="AF5" s="119"/>
      <c r="AG5" s="4"/>
      <c r="AI5" s="4"/>
      <c r="AJ5" s="4"/>
      <c r="AK5" s="4"/>
      <c r="AL5" s="4"/>
      <c r="AM5" s="6"/>
      <c r="AN5" s="81"/>
      <c r="AO5" s="4"/>
      <c r="AP5" s="7"/>
      <c r="AQ5" s="201"/>
      <c r="AR5" s="201"/>
      <c r="AS5" s="4"/>
      <c r="AT5" s="4"/>
      <c r="AU5" s="159" t="s">
        <v>111</v>
      </c>
      <c r="AV5" s="233" t="s">
        <v>110</v>
      </c>
      <c r="AW5" s="235">
        <v>20253</v>
      </c>
      <c r="AX5" s="204">
        <v>1093</v>
      </c>
      <c r="AZ5" s="5">
        <v>-1093</v>
      </c>
      <c r="BA5" s="5">
        <v>-1093</v>
      </c>
      <c r="BB5" s="5">
        <v>-1093</v>
      </c>
      <c r="BC5" s="5">
        <v>-1093</v>
      </c>
      <c r="BD5" s="5">
        <v>-1093</v>
      </c>
    </row>
    <row r="6" spans="1:64">
      <c r="A6" s="4"/>
      <c r="B6" s="4"/>
      <c r="C6" s="8" t="s">
        <v>220</v>
      </c>
      <c r="D6" s="9"/>
      <c r="E6" s="9"/>
      <c r="F6" s="10"/>
      <c r="G6" s="10"/>
      <c r="H6" s="10">
        <f>[3]May!H48</f>
        <v>0</v>
      </c>
      <c r="Q6" s="5">
        <f>[3]May!M48</f>
        <v>1.4000000000000341</v>
      </c>
      <c r="AA6" s="102">
        <f>[3]May!T48</f>
        <v>11.6</v>
      </c>
      <c r="AC6" s="5">
        <f>[3]May!V48</f>
        <v>131.58699999999996</v>
      </c>
      <c r="AF6" s="119"/>
      <c r="AG6" s="4"/>
      <c r="AH6" s="11"/>
      <c r="AI6" s="4"/>
      <c r="AJ6" s="4"/>
      <c r="AK6" s="4"/>
      <c r="AL6" s="4"/>
      <c r="AM6" s="6"/>
      <c r="AN6" s="81"/>
      <c r="AU6" s="159" t="s">
        <v>111</v>
      </c>
      <c r="AV6" s="233" t="s">
        <v>110</v>
      </c>
      <c r="AW6" s="235">
        <v>77958</v>
      </c>
      <c r="AX6" s="204">
        <v>152</v>
      </c>
      <c r="AZ6" s="5">
        <v>-152</v>
      </c>
      <c r="BA6" s="5">
        <v>-152</v>
      </c>
      <c r="BB6" s="5">
        <v>-152</v>
      </c>
      <c r="BC6" s="5">
        <v>-152</v>
      </c>
      <c r="BD6" s="5">
        <v>-152</v>
      </c>
    </row>
    <row r="7" spans="1:64" s="36" customFormat="1" ht="19.5" customHeight="1">
      <c r="A7" s="110"/>
      <c r="B7" s="110"/>
      <c r="C7" s="272"/>
      <c r="D7" s="273"/>
      <c r="E7" s="273"/>
      <c r="F7" s="274"/>
      <c r="G7" s="274"/>
      <c r="H7" s="272"/>
      <c r="I7" s="275"/>
      <c r="J7" s="272"/>
      <c r="K7" s="272"/>
      <c r="L7" s="272"/>
      <c r="M7" s="272"/>
      <c r="N7" s="272"/>
      <c r="O7" s="272"/>
      <c r="P7" s="272"/>
      <c r="Q7" s="276" t="s">
        <v>1</v>
      </c>
      <c r="R7" s="252"/>
      <c r="S7" s="252"/>
      <c r="T7" s="277" t="s">
        <v>2</v>
      </c>
      <c r="U7" s="277" t="s">
        <v>3</v>
      </c>
      <c r="V7" s="277" t="s">
        <v>3</v>
      </c>
      <c r="W7" s="277" t="s">
        <v>44</v>
      </c>
      <c r="X7" s="277" t="s">
        <v>4</v>
      </c>
      <c r="Y7" s="277" t="s">
        <v>261</v>
      </c>
      <c r="Z7" s="276" t="s">
        <v>1</v>
      </c>
      <c r="AA7" s="276" t="s">
        <v>1</v>
      </c>
      <c r="AB7" s="252"/>
      <c r="AC7" s="272"/>
      <c r="AD7" s="272"/>
      <c r="AE7" s="278"/>
      <c r="AF7" s="279"/>
      <c r="AG7" s="273"/>
      <c r="AH7" s="111"/>
      <c r="AI7" s="110"/>
      <c r="AJ7" s="110"/>
      <c r="AK7" s="110"/>
      <c r="AL7" s="110"/>
      <c r="AM7" s="30"/>
      <c r="AN7" s="112"/>
      <c r="AQ7" s="225"/>
      <c r="AR7" s="225"/>
      <c r="AU7" s="159"/>
      <c r="AV7" s="233"/>
      <c r="AW7" s="235"/>
      <c r="AX7"/>
    </row>
    <row r="8" spans="1:64" s="36" customFormat="1">
      <c r="A8" s="110"/>
      <c r="B8" s="110"/>
      <c r="C8" s="273"/>
      <c r="D8" s="273"/>
      <c r="E8" s="273"/>
      <c r="F8" s="276" t="s">
        <v>5</v>
      </c>
      <c r="G8" s="280" t="s">
        <v>6</v>
      </c>
      <c r="H8" s="277" t="s">
        <v>7</v>
      </c>
      <c r="I8" s="275"/>
      <c r="J8" s="276" t="s">
        <v>8</v>
      </c>
      <c r="K8" s="280" t="s">
        <v>6</v>
      </c>
      <c r="L8" s="277" t="s">
        <v>7</v>
      </c>
      <c r="M8" s="280"/>
      <c r="N8" s="280"/>
      <c r="O8" s="280"/>
      <c r="P8" s="277" t="s">
        <v>7</v>
      </c>
      <c r="Q8" s="276" t="s">
        <v>9</v>
      </c>
      <c r="R8" s="252"/>
      <c r="S8" s="252"/>
      <c r="T8" s="276"/>
      <c r="U8" s="281" t="s">
        <v>10</v>
      </c>
      <c r="V8" s="281" t="s">
        <v>230</v>
      </c>
      <c r="W8" s="281" t="s">
        <v>229</v>
      </c>
      <c r="X8" s="276" t="s">
        <v>11</v>
      </c>
      <c r="Y8" s="276" t="s">
        <v>262</v>
      </c>
      <c r="Z8" s="276" t="s">
        <v>12</v>
      </c>
      <c r="AA8" s="276" t="s">
        <v>13</v>
      </c>
      <c r="AB8" s="252"/>
      <c r="AC8" s="282" t="s">
        <v>170</v>
      </c>
      <c r="AD8" s="274"/>
      <c r="AE8" s="278"/>
      <c r="AF8" s="283"/>
      <c r="AG8" s="284"/>
      <c r="AH8" s="111"/>
      <c r="AI8" s="110"/>
      <c r="AJ8" s="110"/>
      <c r="AK8" s="110"/>
      <c r="AL8" s="110"/>
      <c r="AM8" s="30"/>
      <c r="AN8" s="112"/>
      <c r="AQ8" s="225"/>
      <c r="AR8" s="225"/>
      <c r="AU8" s="159"/>
      <c r="AV8" s="233"/>
      <c r="AW8" s="235"/>
      <c r="AX8" s="204"/>
    </row>
    <row r="9" spans="1:64" s="36" customFormat="1">
      <c r="A9" s="110"/>
      <c r="B9" s="110"/>
      <c r="C9" s="285" t="s">
        <v>14</v>
      </c>
      <c r="D9" s="286"/>
      <c r="E9" s="286"/>
      <c r="F9" s="287">
        <f>F49</f>
        <v>9743.1279999999988</v>
      </c>
      <c r="G9" s="287">
        <f>G49</f>
        <v>-315.38900000000001</v>
      </c>
      <c r="H9" s="274">
        <f>F9+G9</f>
        <v>9427.7389999999996</v>
      </c>
      <c r="I9" s="275"/>
      <c r="J9" s="287">
        <f t="shared" ref="J9:AA9" si="0">J49</f>
        <v>7145.3129999999983</v>
      </c>
      <c r="K9" s="287">
        <f t="shared" si="0"/>
        <v>-7169.9939999999997</v>
      </c>
      <c r="L9" s="274">
        <f>J9+K9</f>
        <v>-24.681000000001404</v>
      </c>
      <c r="M9" s="287"/>
      <c r="N9" s="287"/>
      <c r="O9" s="287"/>
      <c r="P9" s="287">
        <f t="shared" si="0"/>
        <v>-1657.4379999999999</v>
      </c>
      <c r="Q9" s="287">
        <f t="shared" si="0"/>
        <v>7770.3009999999995</v>
      </c>
      <c r="R9" s="288"/>
      <c r="S9" s="288"/>
      <c r="T9" s="289">
        <f t="shared" si="0"/>
        <v>0</v>
      </c>
      <c r="U9" s="289">
        <f t="shared" si="0"/>
        <v>0</v>
      </c>
      <c r="V9" s="289">
        <f>V49</f>
        <v>-1566.799</v>
      </c>
      <c r="W9" s="289"/>
      <c r="X9" s="289">
        <f t="shared" si="0"/>
        <v>238.39600000000002</v>
      </c>
      <c r="Y9" s="346">
        <f>Y49</f>
        <v>-2500.0000000000014</v>
      </c>
      <c r="Z9" s="289">
        <f t="shared" si="0"/>
        <v>3941.8979999999992</v>
      </c>
      <c r="AA9" s="289">
        <f t="shared" si="0"/>
        <v>4253.0999999999995</v>
      </c>
      <c r="AB9" s="288"/>
      <c r="AC9" s="290" t="s">
        <v>171</v>
      </c>
      <c r="AD9" s="274"/>
      <c r="AE9" s="278"/>
      <c r="AF9" s="283"/>
      <c r="AG9" s="284"/>
      <c r="AH9" s="111"/>
      <c r="AI9" s="110"/>
      <c r="AJ9" s="110"/>
      <c r="AK9" s="110"/>
      <c r="AL9" s="110"/>
      <c r="AM9" s="30"/>
      <c r="AN9" s="112"/>
      <c r="AQ9" s="225"/>
      <c r="AR9" s="225"/>
      <c r="AU9" s="159"/>
      <c r="AV9" s="234"/>
      <c r="AW9" s="235"/>
      <c r="AX9" s="204"/>
    </row>
    <row r="10" spans="1:64" s="36" customFormat="1">
      <c r="A10" s="110"/>
      <c r="B10" s="110"/>
      <c r="C10" s="285" t="s">
        <v>15</v>
      </c>
      <c r="D10" s="286"/>
      <c r="E10" s="286"/>
      <c r="F10" s="289">
        <f>F15*$B$2</f>
        <v>9700</v>
      </c>
      <c r="G10" s="289">
        <f>G15*$B$2</f>
        <v>0</v>
      </c>
      <c r="H10" s="289">
        <f>F10+G10</f>
        <v>9700</v>
      </c>
      <c r="I10" s="275"/>
      <c r="J10" s="289">
        <f t="shared" ref="J10:X10" si="1">J15*$B$2</f>
        <v>7319</v>
      </c>
      <c r="K10" s="289">
        <f t="shared" si="1"/>
        <v>-7545</v>
      </c>
      <c r="L10" s="289">
        <f>J10+K10</f>
        <v>-226</v>
      </c>
      <c r="M10" s="289"/>
      <c r="N10" s="289"/>
      <c r="O10" s="289"/>
      <c r="P10" s="289">
        <f t="shared" si="1"/>
        <v>-226</v>
      </c>
      <c r="Q10" s="289">
        <f t="shared" si="1"/>
        <v>9474</v>
      </c>
      <c r="R10" s="288"/>
      <c r="S10" s="288"/>
      <c r="T10" s="289">
        <f t="shared" si="1"/>
        <v>0</v>
      </c>
      <c r="U10" s="289">
        <f t="shared" si="1"/>
        <v>0</v>
      </c>
      <c r="V10" s="289">
        <f>V15*$B$2</f>
        <v>-1500</v>
      </c>
      <c r="W10" s="289"/>
      <c r="X10" s="289">
        <f t="shared" si="1"/>
        <v>235</v>
      </c>
      <c r="Y10" s="346">
        <f>Y15*$B$2</f>
        <v>-2500</v>
      </c>
      <c r="Z10" s="289">
        <f>Z15*$B$2</f>
        <v>5708.9999999999991</v>
      </c>
      <c r="AA10" s="289">
        <f>AA15*$B$2</f>
        <v>5708.9999999999991</v>
      </c>
      <c r="AB10" s="288"/>
      <c r="AC10" s="291">
        <v>13921</v>
      </c>
      <c r="AD10" s="274"/>
      <c r="AE10" s="292"/>
      <c r="AF10" s="293"/>
      <c r="AG10" s="284"/>
      <c r="AH10" s="111"/>
      <c r="AI10" s="110"/>
      <c r="AJ10" s="110"/>
      <c r="AK10" s="110"/>
      <c r="AL10" s="110"/>
      <c r="AM10" s="30"/>
      <c r="AQ10" s="225"/>
      <c r="AR10" s="225"/>
      <c r="AU10" s="159"/>
      <c r="AV10" s="234"/>
      <c r="AW10" s="235"/>
      <c r="AX10" s="204"/>
    </row>
    <row r="11" spans="1:64" s="36" customFormat="1">
      <c r="C11" s="285" t="s">
        <v>16</v>
      </c>
      <c r="D11" s="294"/>
      <c r="E11" s="294"/>
      <c r="F11" s="295">
        <f t="shared" ref="F11:Y11" si="2">F9/F10</f>
        <v>1.0044461855670102</v>
      </c>
      <c r="G11" s="295" t="e">
        <f t="shared" si="2"/>
        <v>#DIV/0!</v>
      </c>
      <c r="H11" s="295">
        <f>H9/H10</f>
        <v>0.9719318556701031</v>
      </c>
      <c r="I11" s="275"/>
      <c r="J11" s="295">
        <f t="shared" si="2"/>
        <v>0.97626902582319963</v>
      </c>
      <c r="K11" s="295">
        <f t="shared" si="2"/>
        <v>0.95029741550695823</v>
      </c>
      <c r="L11" s="295">
        <f>L9/L10</f>
        <v>0.10920796460177612</v>
      </c>
      <c r="M11" s="295"/>
      <c r="N11" s="295"/>
      <c r="O11" s="295"/>
      <c r="P11" s="295">
        <f t="shared" si="2"/>
        <v>7.3337964601769903</v>
      </c>
      <c r="Q11" s="295">
        <f t="shared" si="2"/>
        <v>0.82017109985222714</v>
      </c>
      <c r="R11" s="288"/>
      <c r="S11" s="288"/>
      <c r="T11" s="295" t="e">
        <f t="shared" si="2"/>
        <v>#DIV/0!</v>
      </c>
      <c r="U11" s="295" t="e">
        <f t="shared" si="2"/>
        <v>#DIV/0!</v>
      </c>
      <c r="V11" s="295">
        <f t="shared" si="2"/>
        <v>1.0445326666666666</v>
      </c>
      <c r="W11" s="295"/>
      <c r="X11" s="295">
        <f t="shared" si="2"/>
        <v>1.0144510638297872</v>
      </c>
      <c r="Y11" s="347">
        <f t="shared" si="2"/>
        <v>1.0000000000000004</v>
      </c>
      <c r="Z11" s="295">
        <f>Z9/Z10</f>
        <v>0.69047083552285859</v>
      </c>
      <c r="AA11" s="295">
        <f>AA9/AA10</f>
        <v>0.74498160798738833</v>
      </c>
      <c r="AB11" s="288"/>
      <c r="AC11" s="274"/>
      <c r="AD11" s="274"/>
      <c r="AE11" s="292"/>
      <c r="AF11" s="296"/>
      <c r="AG11" s="272"/>
      <c r="AH11" s="240"/>
      <c r="AM11" s="86"/>
      <c r="AN11" s="113"/>
      <c r="AQ11" s="225"/>
      <c r="AR11" s="225"/>
      <c r="AU11" s="159"/>
      <c r="AV11" s="234"/>
      <c r="AW11" s="235"/>
      <c r="AX11" s="204"/>
    </row>
    <row r="12" spans="1:64" s="36" customFormat="1">
      <c r="C12" s="373" t="s">
        <v>269</v>
      </c>
      <c r="D12" s="297"/>
      <c r="E12" s="297"/>
      <c r="F12" s="297"/>
      <c r="G12" s="297"/>
      <c r="H12" s="297"/>
      <c r="I12" s="298"/>
      <c r="J12" s="297"/>
      <c r="K12" s="297"/>
      <c r="L12" s="297"/>
      <c r="M12" s="297"/>
      <c r="N12" s="297"/>
      <c r="O12" s="297"/>
      <c r="P12" s="297"/>
      <c r="Q12" s="297"/>
      <c r="R12" s="299"/>
      <c r="S12" s="299"/>
      <c r="T12" s="297"/>
      <c r="U12" s="300"/>
      <c r="V12" s="300"/>
      <c r="W12" s="300"/>
      <c r="X12" s="297"/>
      <c r="Y12" s="348"/>
      <c r="Z12" s="297"/>
      <c r="AA12" s="297"/>
      <c r="AB12" s="299"/>
      <c r="AC12" s="297"/>
      <c r="AD12" s="297"/>
      <c r="AE12" s="301"/>
      <c r="AF12" s="302"/>
      <c r="AG12" s="300"/>
      <c r="AH12" s="114"/>
      <c r="AM12" s="86"/>
      <c r="AN12" s="113"/>
      <c r="AQ12" s="225"/>
      <c r="AR12" s="225"/>
      <c r="AU12" s="159"/>
      <c r="AV12" s="234"/>
      <c r="AW12" s="235"/>
      <c r="AX12" s="204"/>
    </row>
    <row r="13" spans="1:64" s="36" customFormat="1">
      <c r="A13" s="110"/>
      <c r="B13" s="110"/>
      <c r="C13" s="273"/>
      <c r="D13" s="273"/>
      <c r="E13" s="273"/>
      <c r="F13" s="380" t="s">
        <v>19</v>
      </c>
      <c r="G13" s="380"/>
      <c r="H13" s="277" t="s">
        <v>7</v>
      </c>
      <c r="I13" s="303" t="s">
        <v>71</v>
      </c>
      <c r="J13" s="388" t="s">
        <v>231</v>
      </c>
      <c r="K13" s="389"/>
      <c r="L13" s="277" t="s">
        <v>7</v>
      </c>
      <c r="M13" s="387" t="s">
        <v>236</v>
      </c>
      <c r="N13" s="387"/>
      <c r="O13" s="277" t="s">
        <v>7</v>
      </c>
      <c r="P13" s="277" t="s">
        <v>7</v>
      </c>
      <c r="Q13" s="276" t="s">
        <v>1</v>
      </c>
      <c r="R13" s="303" t="s">
        <v>7</v>
      </c>
      <c r="S13" s="304"/>
      <c r="T13" s="277" t="s">
        <v>1</v>
      </c>
      <c r="U13" s="277" t="s">
        <v>3</v>
      </c>
      <c r="V13" s="277" t="s">
        <v>3</v>
      </c>
      <c r="W13" s="277" t="s">
        <v>44</v>
      </c>
      <c r="X13" s="277" t="s">
        <v>4</v>
      </c>
      <c r="Y13" s="277" t="s">
        <v>261</v>
      </c>
      <c r="Z13" s="276" t="s">
        <v>1</v>
      </c>
      <c r="AA13" s="276" t="s">
        <v>1</v>
      </c>
      <c r="AB13" s="303" t="s">
        <v>75</v>
      </c>
      <c r="AC13" s="285" t="s">
        <v>18</v>
      </c>
      <c r="AD13" s="285"/>
      <c r="AE13" s="305"/>
      <c r="AF13" s="279"/>
      <c r="AG13" s="273"/>
      <c r="AH13" s="114" t="s">
        <v>152</v>
      </c>
      <c r="AI13" s="110"/>
      <c r="AJ13" s="110"/>
      <c r="AK13" s="110"/>
      <c r="AL13" s="110"/>
      <c r="AM13" s="30"/>
      <c r="AN13" s="112"/>
      <c r="AQ13" s="225"/>
      <c r="AR13" s="225"/>
      <c r="AU13" s="159"/>
      <c r="AV13" s="234"/>
      <c r="AW13" s="235"/>
      <c r="AX13" s="204"/>
    </row>
    <row r="14" spans="1:64" s="36" customFormat="1" ht="16.2" thickBot="1">
      <c r="A14" s="110" t="s">
        <v>228</v>
      </c>
      <c r="B14" s="110"/>
      <c r="C14" s="273"/>
      <c r="D14" s="273"/>
      <c r="E14" s="273"/>
      <c r="F14" s="276" t="s">
        <v>233</v>
      </c>
      <c r="G14" s="277" t="s">
        <v>232</v>
      </c>
      <c r="H14" s="277" t="s">
        <v>19</v>
      </c>
      <c r="I14" s="306" t="s">
        <v>72</v>
      </c>
      <c r="J14" s="276" t="s">
        <v>233</v>
      </c>
      <c r="K14" s="277" t="s">
        <v>232</v>
      </c>
      <c r="L14" s="277" t="s">
        <v>234</v>
      </c>
      <c r="M14" s="276" t="s">
        <v>233</v>
      </c>
      <c r="N14" s="277" t="s">
        <v>232</v>
      </c>
      <c r="O14" s="277" t="s">
        <v>235</v>
      </c>
      <c r="P14" s="277" t="s">
        <v>20</v>
      </c>
      <c r="Q14" s="276" t="s">
        <v>9</v>
      </c>
      <c r="R14" s="306" t="s">
        <v>72</v>
      </c>
      <c r="S14" s="304" t="s">
        <v>89</v>
      </c>
      <c r="T14" s="276" t="s">
        <v>2</v>
      </c>
      <c r="U14" s="281" t="s">
        <v>10</v>
      </c>
      <c r="V14" s="281" t="s">
        <v>230</v>
      </c>
      <c r="W14" s="281" t="s">
        <v>229</v>
      </c>
      <c r="X14" s="276" t="s">
        <v>11</v>
      </c>
      <c r="Y14" s="276" t="s">
        <v>262</v>
      </c>
      <c r="Z14" s="276" t="s">
        <v>12</v>
      </c>
      <c r="AA14" s="276" t="s">
        <v>13</v>
      </c>
      <c r="AB14" s="306" t="s">
        <v>72</v>
      </c>
      <c r="AC14" s="307" t="s">
        <v>21</v>
      </c>
      <c r="AD14" s="281"/>
      <c r="AE14" s="308"/>
      <c r="AF14" s="279"/>
      <c r="AG14" s="273"/>
      <c r="AH14" s="114" t="s">
        <v>153</v>
      </c>
      <c r="AI14" s="110"/>
      <c r="AJ14" s="110"/>
      <c r="AK14" s="110"/>
      <c r="AL14" s="241" t="s">
        <v>155</v>
      </c>
      <c r="AM14" s="112" t="s">
        <v>154</v>
      </c>
      <c r="AN14" s="86"/>
      <c r="AQ14" s="225"/>
      <c r="AR14" s="225"/>
      <c r="AU14" s="159"/>
      <c r="AV14" s="234"/>
      <c r="AW14" s="235"/>
      <c r="AX14" s="204"/>
    </row>
    <row r="15" spans="1:64" s="36" customFormat="1" ht="16.8">
      <c r="A15" s="110" t="s">
        <v>59</v>
      </c>
      <c r="B15" s="110"/>
      <c r="C15" s="285" t="s">
        <v>22</v>
      </c>
      <c r="D15" s="286"/>
      <c r="E15" s="286"/>
      <c r="F15" s="309">
        <f>(F53/$B$1)*1000</f>
        <v>323.33333333333331</v>
      </c>
      <c r="G15" s="309">
        <f>(G53/$B$1)*1000</f>
        <v>0</v>
      </c>
      <c r="H15" s="310">
        <f>(H53/$B$1)*1000</f>
        <v>323.33333333333331</v>
      </c>
      <c r="I15" s="306" t="s">
        <v>73</v>
      </c>
      <c r="J15" s="309">
        <f>(J53/$B$1)*1000</f>
        <v>243.96666666666667</v>
      </c>
      <c r="K15" s="309">
        <f>(K53/$B$1)*1000</f>
        <v>-251.5</v>
      </c>
      <c r="L15" s="309">
        <f>(L53/$B$1)*1000</f>
        <v>-7.5333333333333332</v>
      </c>
      <c r="M15" s="309"/>
      <c r="N15" s="309"/>
      <c r="O15" s="309"/>
      <c r="P15" s="310">
        <f>(P53/$B$1)*1000</f>
        <v>-7.5333333333333332</v>
      </c>
      <c r="Q15" s="309">
        <f>(Q53/$B$1)*1000</f>
        <v>315.8</v>
      </c>
      <c r="R15" s="306" t="s">
        <v>73</v>
      </c>
      <c r="S15" s="304" t="s">
        <v>90</v>
      </c>
      <c r="T15" s="289">
        <f t="shared" ref="T15:AA15" si="3">(T53/$B$1)*1000</f>
        <v>0</v>
      </c>
      <c r="U15" s="310">
        <f t="shared" si="3"/>
        <v>0</v>
      </c>
      <c r="V15" s="310">
        <f t="shared" si="3"/>
        <v>-50</v>
      </c>
      <c r="W15" s="310">
        <f t="shared" si="3"/>
        <v>0</v>
      </c>
      <c r="X15" s="289">
        <f t="shared" si="3"/>
        <v>7.833333333333333</v>
      </c>
      <c r="Y15" s="346">
        <f>(Y53/$B$1)*1000</f>
        <v>-83.333333333333329</v>
      </c>
      <c r="Z15" s="332">
        <f t="shared" si="3"/>
        <v>190.29999999999998</v>
      </c>
      <c r="AA15" s="332">
        <f t="shared" si="3"/>
        <v>190.29999999999998</v>
      </c>
      <c r="AB15" s="306" t="s">
        <v>73</v>
      </c>
      <c r="AC15" s="310">
        <v>0</v>
      </c>
      <c r="AD15" s="310"/>
      <c r="AE15" s="292"/>
      <c r="AF15" s="279"/>
      <c r="AG15" s="273"/>
      <c r="AH15" s="115"/>
      <c r="AI15" s="110"/>
      <c r="AJ15" s="110"/>
      <c r="AK15" s="110"/>
      <c r="AL15" s="383" t="s">
        <v>65</v>
      </c>
      <c r="AM15" s="383"/>
      <c r="AN15" s="383"/>
      <c r="AO15" s="383"/>
      <c r="AQ15" s="225"/>
      <c r="AR15" s="225"/>
      <c r="AU15" s="159"/>
      <c r="AV15" s="234"/>
      <c r="AW15" s="235"/>
      <c r="AX15" s="204"/>
      <c r="AZ15" s="384" t="s">
        <v>164</v>
      </c>
      <c r="BA15" s="385"/>
      <c r="BB15" s="385"/>
      <c r="BC15" s="385"/>
      <c r="BD15" s="386"/>
    </row>
    <row r="16" spans="1:64" ht="17.399999999999999" thickBot="1">
      <c r="A16" s="5">
        <v>100426</v>
      </c>
      <c r="B16" s="4"/>
      <c r="C16" s="311" t="s">
        <v>23</v>
      </c>
      <c r="D16" s="311"/>
      <c r="E16" s="311" t="s">
        <v>19</v>
      </c>
      <c r="F16" s="309">
        <f t="shared" ref="F16:T16" si="4">F49/$B2</f>
        <v>324.77093333333329</v>
      </c>
      <c r="G16" s="309">
        <f t="shared" si="4"/>
        <v>-10.512966666666667</v>
      </c>
      <c r="H16" s="310">
        <f>H49/$B2</f>
        <v>314.25796666666679</v>
      </c>
      <c r="I16" s="312" t="s">
        <v>74</v>
      </c>
      <c r="J16" s="309">
        <f t="shared" si="4"/>
        <v>238.17709999999994</v>
      </c>
      <c r="K16" s="309">
        <f t="shared" si="4"/>
        <v>-238.99979999999999</v>
      </c>
      <c r="L16" s="309">
        <f>(L54/$B$1)*1000</f>
        <v>0</v>
      </c>
      <c r="M16" s="309"/>
      <c r="N16" s="309"/>
      <c r="O16" s="309"/>
      <c r="P16" s="310">
        <f t="shared" si="4"/>
        <v>-55.247933333333329</v>
      </c>
      <c r="Q16" s="309">
        <f t="shared" si="4"/>
        <v>259.0100333333333</v>
      </c>
      <c r="R16" s="312" t="s">
        <v>74</v>
      </c>
      <c r="S16" s="313" t="s">
        <v>91</v>
      </c>
      <c r="T16" s="309">
        <f t="shared" si="4"/>
        <v>0</v>
      </c>
      <c r="U16" s="310">
        <f>U49/$B2</f>
        <v>0</v>
      </c>
      <c r="V16" s="310">
        <f>V49/$B2</f>
        <v>-52.226633333333332</v>
      </c>
      <c r="W16" s="310">
        <f>W49/$B2</f>
        <v>0</v>
      </c>
      <c r="X16" s="289">
        <f>X49/$B2</f>
        <v>7.9465333333333339</v>
      </c>
      <c r="Y16" s="349">
        <f>Y49/$B2</f>
        <v>-83.333333333333385</v>
      </c>
      <c r="Z16" s="332">
        <f>Z49/B2</f>
        <v>131.39659999999998</v>
      </c>
      <c r="AA16" s="332">
        <f>AA49/B2</f>
        <v>141.76999999999998</v>
      </c>
      <c r="AB16" s="312" t="s">
        <v>74</v>
      </c>
      <c r="AC16" s="310">
        <f>AC49/$B2</f>
        <v>10.373399999999997</v>
      </c>
      <c r="AD16" s="310"/>
      <c r="AE16" s="278"/>
      <c r="AF16" s="296"/>
      <c r="AG16" s="273"/>
      <c r="AH16" s="109"/>
      <c r="AK16" s="15"/>
      <c r="AL16" s="6" t="s">
        <v>227</v>
      </c>
      <c r="AN16" s="6" t="s">
        <v>66</v>
      </c>
      <c r="AQ16" s="87" t="s">
        <v>17</v>
      </c>
      <c r="AR16" s="87" t="s">
        <v>147</v>
      </c>
      <c r="AS16" s="5" t="s">
        <v>148</v>
      </c>
      <c r="AT16" s="5" t="s">
        <v>149</v>
      </c>
      <c r="AU16" s="87" t="s">
        <v>149</v>
      </c>
      <c r="AV16" s="234"/>
      <c r="AW16" s="235"/>
      <c r="AX16" s="204"/>
      <c r="AZ16" s="199" t="s">
        <v>165</v>
      </c>
      <c r="BA16" s="199" t="s">
        <v>166</v>
      </c>
      <c r="BB16" s="199" t="s">
        <v>167</v>
      </c>
      <c r="BC16" s="199" t="s">
        <v>168</v>
      </c>
      <c r="BD16" s="199" t="s">
        <v>169</v>
      </c>
    </row>
    <row r="17" spans="1:56" ht="16.8" thickTop="1" thickBot="1">
      <c r="A17" s="34" t="s">
        <v>221</v>
      </c>
      <c r="B17" s="4"/>
      <c r="C17" s="334"/>
      <c r="D17" s="116" t="s">
        <v>24</v>
      </c>
      <c r="E17" s="116" t="s">
        <v>25</v>
      </c>
      <c r="F17" s="17"/>
      <c r="G17" s="17"/>
      <c r="H17" s="4"/>
      <c r="J17" s="17"/>
      <c r="K17" s="17"/>
      <c r="L17" s="17"/>
      <c r="M17" s="17"/>
      <c r="N17" s="17"/>
      <c r="O17" s="17"/>
      <c r="P17" s="4"/>
      <c r="Q17" s="17"/>
      <c r="R17" s="164"/>
      <c r="S17" s="164"/>
      <c r="T17" s="17"/>
      <c r="X17" s="18"/>
      <c r="Y17" s="350"/>
      <c r="Z17" s="17"/>
      <c r="AA17" s="4"/>
      <c r="AB17" s="95"/>
      <c r="AC17" s="4"/>
      <c r="AD17" s="4"/>
      <c r="AE17" s="122" t="s">
        <v>26</v>
      </c>
      <c r="AF17" s="123" t="s">
        <v>27</v>
      </c>
      <c r="AG17" s="19"/>
      <c r="AH17" s="20"/>
      <c r="AI17" s="5" t="s">
        <v>28</v>
      </c>
      <c r="AK17" s="17">
        <f t="shared" ref="AK17:AK47" si="5">AM17+AO17</f>
        <v>0</v>
      </c>
      <c r="AL17" s="141">
        <v>3260</v>
      </c>
      <c r="AM17" s="142" t="s">
        <v>30</v>
      </c>
      <c r="AN17" s="148">
        <v>2608</v>
      </c>
      <c r="AO17" s="149"/>
      <c r="AP17" s="85"/>
      <c r="AU17" s="159"/>
      <c r="AV17" s="234"/>
      <c r="AW17" s="235"/>
      <c r="AX17" s="204"/>
    </row>
    <row r="18" spans="1:56">
      <c r="A18" s="265">
        <v>104050</v>
      </c>
      <c r="B18" s="4"/>
      <c r="C18" s="334">
        <v>2344</v>
      </c>
      <c r="D18" s="323" t="s">
        <v>253</v>
      </c>
      <c r="E18" s="324"/>
      <c r="F18" s="102">
        <v>1254.1980000000001</v>
      </c>
      <c r="G18" s="102">
        <v>-17.027000000000001</v>
      </c>
      <c r="H18" s="102">
        <f t="shared" ref="H18:H48" si="6">F18+G18</f>
        <v>1237.171</v>
      </c>
      <c r="I18" s="319">
        <f>SUM(H1:H6,H18)/1000</f>
        <v>1.237171</v>
      </c>
      <c r="J18" s="102">
        <v>234.79400000000001</v>
      </c>
      <c r="K18" s="102">
        <v>-1192.078</v>
      </c>
      <c r="L18" s="102">
        <f t="shared" ref="L18:L48" si="7">J18+K18</f>
        <v>-957.28399999999999</v>
      </c>
      <c r="M18" s="102">
        <f>'Page 2'!AN6</f>
        <v>294.14600000000002</v>
      </c>
      <c r="N18" s="102">
        <f>'Page 2'!AO6</f>
        <v>-125.16500000000001</v>
      </c>
      <c r="O18" s="102">
        <f t="shared" ref="O18:O48" si="8">M18+N18</f>
        <v>168.98099999999999</v>
      </c>
      <c r="P18" s="102">
        <f t="shared" ref="P18:P23" si="9">L18+O18</f>
        <v>-788.303</v>
      </c>
      <c r="Q18" s="102">
        <f t="shared" ref="Q18:Q48" si="10">H18+P18</f>
        <v>448.86800000000005</v>
      </c>
      <c r="R18" s="319">
        <f>SUM(Q1:Q6,Q18)/1000</f>
        <v>1.8648450000000003</v>
      </c>
      <c r="S18" s="192">
        <f>ABS(F18)+ABS(G18)+ABS(J18)+ABS(K18)+ABS(M18)+ABS(N18)</f>
        <v>3117.4080000000004</v>
      </c>
      <c r="T18" s="103">
        <v>0</v>
      </c>
      <c r="U18" s="104"/>
      <c r="V18" s="104">
        <v>-52.244</v>
      </c>
      <c r="W18" s="104"/>
      <c r="X18" s="104">
        <v>7.9459999999999997</v>
      </c>
      <c r="Y18" s="351">
        <v>-83.332999999999998</v>
      </c>
      <c r="Z18" s="102">
        <f>Q18+T18+U18+V18+W18+X18+Y18</f>
        <v>321.23700000000008</v>
      </c>
      <c r="AA18" s="102">
        <f>SUM(AI18:AJ18)</f>
        <v>237.3</v>
      </c>
      <c r="AB18" s="319">
        <f>SUM(AA1:AA6,AA18)/1000</f>
        <v>1.3369999999999997</v>
      </c>
      <c r="AC18" s="102">
        <f t="shared" ref="AC18:AC30" si="11">AA18-Z18</f>
        <v>-83.937000000000069</v>
      </c>
      <c r="AD18" s="319">
        <f>SUM(AC1:AC6,AC18)/1000</f>
        <v>0.3281079999999999</v>
      </c>
      <c r="AE18" s="206">
        <v>3.5350000000000001</v>
      </c>
      <c r="AF18" s="206">
        <v>3.5350000000000001</v>
      </c>
      <c r="AG18" s="322">
        <f t="shared" ref="AG18:AG28" si="12">AF18-AE18</f>
        <v>0</v>
      </c>
      <c r="AH18" s="104">
        <f t="shared" ref="AH18:AH47" si="13">AK18</f>
        <v>262.70000000000027</v>
      </c>
      <c r="AI18" s="254">
        <v>237.3</v>
      </c>
      <c r="AJ18" s="23"/>
      <c r="AK18" s="17">
        <f t="shared" si="5"/>
        <v>262.70000000000027</v>
      </c>
      <c r="AL18" s="144">
        <v>3436.3</v>
      </c>
      <c r="AM18" s="143">
        <f t="shared" ref="AM18:AM47" si="14">AL18-AL17</f>
        <v>176.30000000000018</v>
      </c>
      <c r="AN18" s="146">
        <v>2694.4</v>
      </c>
      <c r="AO18" s="143">
        <f t="shared" ref="AO18:AO47" si="15">AN18-AN17</f>
        <v>86.400000000000091</v>
      </c>
      <c r="AP18" s="87"/>
      <c r="AQ18" s="102"/>
      <c r="AR18" s="102"/>
      <c r="AV18" s="234">
        <f>SUM(AS18:AU18)</f>
        <v>0</v>
      </c>
      <c r="AW18" s="235">
        <f>AT18+AU18</f>
        <v>0</v>
      </c>
      <c r="AX18" s="204"/>
      <c r="AY18" s="334">
        <v>2344</v>
      </c>
      <c r="AZ18" s="377" t="s">
        <v>268</v>
      </c>
      <c r="BA18" s="374" t="s">
        <v>267</v>
      </c>
      <c r="BB18" s="374" t="s">
        <v>267</v>
      </c>
      <c r="BC18" s="374" t="s">
        <v>267</v>
      </c>
      <c r="BD18" s="374" t="s">
        <v>267</v>
      </c>
    </row>
    <row r="19" spans="1:56">
      <c r="A19" s="4"/>
      <c r="C19" s="372">
        <v>2345</v>
      </c>
      <c r="D19" s="323" t="s">
        <v>253</v>
      </c>
      <c r="E19" s="324"/>
      <c r="F19" s="327">
        <v>252.875</v>
      </c>
      <c r="G19" s="327">
        <v>-8.1440000000000001</v>
      </c>
      <c r="H19" s="327">
        <f t="shared" si="6"/>
        <v>244.73099999999999</v>
      </c>
      <c r="I19" s="320" t="s">
        <v>92</v>
      </c>
      <c r="J19" s="327">
        <v>186.99299999999999</v>
      </c>
      <c r="K19" s="327">
        <v>-192.01599999999999</v>
      </c>
      <c r="L19" s="327">
        <f t="shared" si="7"/>
        <v>-5.0229999999999961</v>
      </c>
      <c r="M19" s="327">
        <v>227.858</v>
      </c>
      <c r="N19" s="327">
        <f>'Page 2'!AO7</f>
        <v>-190.386</v>
      </c>
      <c r="O19" s="327">
        <f t="shared" si="8"/>
        <v>37.472000000000008</v>
      </c>
      <c r="P19" s="327">
        <f t="shared" si="9"/>
        <v>32.449000000000012</v>
      </c>
      <c r="Q19" s="327">
        <f t="shared" si="10"/>
        <v>277.18</v>
      </c>
      <c r="R19" s="320" t="s">
        <v>92</v>
      </c>
      <c r="S19" s="335">
        <f t="shared" ref="S19:S48" si="16">ABS(F19)+ABS(G19)+ABS(J19)+ABS(K19)+ABS(M19)+ABS(N19)</f>
        <v>1058.2719999999999</v>
      </c>
      <c r="T19" s="336">
        <v>0</v>
      </c>
      <c r="U19" s="329"/>
      <c r="V19" s="329">
        <v>-52.244</v>
      </c>
      <c r="W19" s="329"/>
      <c r="X19" s="329">
        <v>7.9459999999999997</v>
      </c>
      <c r="Y19" s="352">
        <v>-83.332999999999998</v>
      </c>
      <c r="Z19" s="327">
        <f t="shared" ref="Z19:Z48" si="17">Q19+T19+U19+V19+W19+X19+Y19</f>
        <v>149.54900000000001</v>
      </c>
      <c r="AA19" s="327">
        <f t="shared" ref="AA19:AA48" si="18">SUM(AI19:AJ19)</f>
        <v>349.8</v>
      </c>
      <c r="AB19" s="320" t="s">
        <v>92</v>
      </c>
      <c r="AC19" s="327">
        <f t="shared" si="11"/>
        <v>200.251</v>
      </c>
      <c r="AD19" s="320" t="s">
        <v>92</v>
      </c>
      <c r="AE19" s="206">
        <v>3.4588000000000001</v>
      </c>
      <c r="AF19" s="206">
        <v>3.4969000000000001</v>
      </c>
      <c r="AG19" s="322">
        <f t="shared" si="12"/>
        <v>3.8100000000000023E-2</v>
      </c>
      <c r="AH19" s="104">
        <f t="shared" si="13"/>
        <v>-140.90000000000009</v>
      </c>
      <c r="AI19" s="23">
        <v>349.8</v>
      </c>
      <c r="AJ19" s="23"/>
      <c r="AK19" s="17">
        <f t="shared" si="5"/>
        <v>-140.90000000000009</v>
      </c>
      <c r="AL19" s="144">
        <v>3383.5</v>
      </c>
      <c r="AM19" s="143">
        <f t="shared" si="14"/>
        <v>-52.800000000000182</v>
      </c>
      <c r="AN19" s="146">
        <v>2606.3000000000002</v>
      </c>
      <c r="AO19" s="143">
        <f t="shared" si="15"/>
        <v>-88.099999999999909</v>
      </c>
      <c r="AP19" s="87"/>
      <c r="AV19" s="234">
        <f t="shared" ref="AV19:AV26" si="19">SUM(AS19:AU19)</f>
        <v>0</v>
      </c>
      <c r="AW19" s="235">
        <f t="shared" ref="AW19:AW26" si="20">AT19+AU19</f>
        <v>0</v>
      </c>
      <c r="AX19"/>
      <c r="AY19" s="334">
        <v>2345</v>
      </c>
      <c r="AZ19" s="377" t="s">
        <v>268</v>
      </c>
      <c r="BA19" s="377" t="s">
        <v>268</v>
      </c>
      <c r="BB19" s="377" t="s">
        <v>268</v>
      </c>
      <c r="BC19" s="378" t="s">
        <v>268</v>
      </c>
      <c r="BD19" s="378" t="s">
        <v>268</v>
      </c>
    </row>
    <row r="20" spans="1:56">
      <c r="A20" s="99"/>
      <c r="C20" s="372">
        <v>2346</v>
      </c>
      <c r="D20" s="323" t="s">
        <v>254</v>
      </c>
      <c r="E20" s="324"/>
      <c r="F20" s="327">
        <v>269.26299999999998</v>
      </c>
      <c r="G20" s="327">
        <v>0</v>
      </c>
      <c r="H20" s="327">
        <f t="shared" si="6"/>
        <v>269.26299999999998</v>
      </c>
      <c r="I20" s="321">
        <f>I18-I11</f>
        <v>1.237171</v>
      </c>
      <c r="J20" s="327">
        <v>186.99299999999999</v>
      </c>
      <c r="K20" s="327">
        <v>-192.01599999999999</v>
      </c>
      <c r="L20" s="327">
        <f t="shared" si="7"/>
        <v>-5.0229999999999961</v>
      </c>
      <c r="M20" s="327">
        <v>290.428</v>
      </c>
      <c r="N20" s="327">
        <f>'Page 2'!AO8</f>
        <v>-232.517</v>
      </c>
      <c r="O20" s="327">
        <f t="shared" si="8"/>
        <v>57.911000000000001</v>
      </c>
      <c r="P20" s="327">
        <f t="shared" si="9"/>
        <v>52.888000000000005</v>
      </c>
      <c r="Q20" s="327">
        <f t="shared" si="10"/>
        <v>322.15099999999995</v>
      </c>
      <c r="R20" s="321">
        <f>R18-R11</f>
        <v>1.8648450000000003</v>
      </c>
      <c r="S20" s="335">
        <f t="shared" si="16"/>
        <v>1171.2169999999999</v>
      </c>
      <c r="T20" s="336">
        <v>0</v>
      </c>
      <c r="U20" s="329"/>
      <c r="V20" s="329">
        <v>-52.244</v>
      </c>
      <c r="W20" s="329"/>
      <c r="X20" s="329">
        <v>7.9459999999999997</v>
      </c>
      <c r="Y20" s="352">
        <v>-83.332999999999998</v>
      </c>
      <c r="Z20" s="327">
        <f t="shared" si="17"/>
        <v>194.51999999999995</v>
      </c>
      <c r="AA20" s="327">
        <f t="shared" si="18"/>
        <v>192.6</v>
      </c>
      <c r="AB20" s="321">
        <f>AB18-AB11</f>
        <v>1.3369999999999997</v>
      </c>
      <c r="AC20" s="327">
        <f t="shared" si="11"/>
        <v>-1.9199999999999591</v>
      </c>
      <c r="AD20" s="321">
        <f>AD18-AD11</f>
        <v>0.3281079999999999</v>
      </c>
      <c r="AE20" s="206">
        <v>3.4588000000000001</v>
      </c>
      <c r="AF20" s="206">
        <v>3.4969000000000001</v>
      </c>
      <c r="AG20" s="322">
        <f t="shared" si="12"/>
        <v>3.8100000000000023E-2</v>
      </c>
      <c r="AH20" s="104">
        <f t="shared" si="13"/>
        <v>67.199999999999818</v>
      </c>
      <c r="AI20" s="254">
        <v>192.6</v>
      </c>
      <c r="AJ20" s="254"/>
      <c r="AK20" s="17">
        <f t="shared" si="5"/>
        <v>67.199999999999818</v>
      </c>
      <c r="AL20" s="256">
        <v>3374.5</v>
      </c>
      <c r="AM20" s="253">
        <f t="shared" si="14"/>
        <v>-9</v>
      </c>
      <c r="AN20" s="257">
        <v>2682.5</v>
      </c>
      <c r="AO20" s="253">
        <f t="shared" si="15"/>
        <v>76.199999999999818</v>
      </c>
      <c r="AP20" s="258"/>
      <c r="AQ20" s="247"/>
      <c r="AR20" s="247"/>
      <c r="AS20" s="248"/>
      <c r="AT20" s="248"/>
      <c r="AU20" s="247"/>
      <c r="AV20" s="249">
        <f t="shared" si="19"/>
        <v>0</v>
      </c>
      <c r="AW20" s="250">
        <f t="shared" si="20"/>
        <v>0</v>
      </c>
      <c r="AX20" s="204"/>
      <c r="AY20" s="334">
        <v>2346</v>
      </c>
      <c r="AZ20" s="378" t="s">
        <v>268</v>
      </c>
      <c r="BA20" s="378" t="s">
        <v>268</v>
      </c>
      <c r="BB20" s="378" t="s">
        <v>268</v>
      </c>
      <c r="BC20" s="378" t="s">
        <v>268</v>
      </c>
      <c r="BD20" s="378" t="s">
        <v>268</v>
      </c>
    </row>
    <row r="21" spans="1:56">
      <c r="A21" s="100"/>
      <c r="C21" s="372">
        <v>2347</v>
      </c>
      <c r="D21" s="323" t="s">
        <v>254</v>
      </c>
      <c r="E21" s="324"/>
      <c r="F21" s="102">
        <v>257.166</v>
      </c>
      <c r="G21" s="102">
        <v>-42.912999999999997</v>
      </c>
      <c r="H21" s="102">
        <f t="shared" si="6"/>
        <v>214.25299999999999</v>
      </c>
      <c r="I21" s="317"/>
      <c r="J21" s="102">
        <v>186.99299999999999</v>
      </c>
      <c r="K21" s="102">
        <v>-192.696</v>
      </c>
      <c r="L21" s="102">
        <f t="shared" si="7"/>
        <v>-5.703000000000003</v>
      </c>
      <c r="M21" s="102">
        <f>'Page 2'!AN9</f>
        <v>56.84</v>
      </c>
      <c r="N21" s="102">
        <f>'Page 2'!AO9</f>
        <v>-364.50099999999998</v>
      </c>
      <c r="O21" s="102">
        <f t="shared" si="8"/>
        <v>-307.66099999999994</v>
      </c>
      <c r="P21" s="102">
        <f t="shared" si="9"/>
        <v>-313.36399999999992</v>
      </c>
      <c r="Q21" s="102">
        <f t="shared" si="10"/>
        <v>-99.110999999999933</v>
      </c>
      <c r="R21" s="317"/>
      <c r="S21" s="192">
        <f t="shared" si="16"/>
        <v>1101.1089999999999</v>
      </c>
      <c r="T21" s="103">
        <v>0</v>
      </c>
      <c r="U21" s="104"/>
      <c r="V21" s="104">
        <v>-52.244</v>
      </c>
      <c r="W21" s="104"/>
      <c r="X21" s="104">
        <v>7.9459999999999997</v>
      </c>
      <c r="Y21" s="351">
        <v>-83.332999999999998</v>
      </c>
      <c r="Z21" s="102">
        <f t="shared" si="17"/>
        <v>-226.74199999999993</v>
      </c>
      <c r="AA21" s="102">
        <f t="shared" si="18"/>
        <v>-159.4</v>
      </c>
      <c r="AB21" s="317"/>
      <c r="AC21" s="102">
        <f t="shared" si="11"/>
        <v>67.341999999999928</v>
      </c>
      <c r="AD21" s="317"/>
      <c r="AE21" s="206">
        <v>3.4588000000000001</v>
      </c>
      <c r="AF21" s="206">
        <v>3.4969000000000001</v>
      </c>
      <c r="AG21" s="322">
        <f t="shared" si="12"/>
        <v>3.8100000000000023E-2</v>
      </c>
      <c r="AH21" s="104">
        <f t="shared" si="13"/>
        <v>-49.200000000000273</v>
      </c>
      <c r="AI21" s="254">
        <v>-159.4</v>
      </c>
      <c r="AJ21" s="254"/>
      <c r="AK21" s="17">
        <f t="shared" si="5"/>
        <v>-49.200000000000273</v>
      </c>
      <c r="AL21" s="256">
        <v>3378.6</v>
      </c>
      <c r="AM21" s="253">
        <f t="shared" si="14"/>
        <v>4.0999999999999091</v>
      </c>
      <c r="AN21" s="257">
        <v>2629.2</v>
      </c>
      <c r="AO21" s="253">
        <f t="shared" si="15"/>
        <v>-53.300000000000182</v>
      </c>
      <c r="AP21" s="258"/>
      <c r="AQ21" s="155"/>
      <c r="AR21" s="155"/>
      <c r="AS21" s="248"/>
      <c r="AT21" s="248"/>
      <c r="AU21" s="247"/>
      <c r="AV21" s="249">
        <f t="shared" si="19"/>
        <v>0</v>
      </c>
      <c r="AW21" s="250">
        <f t="shared" si="20"/>
        <v>0</v>
      </c>
      <c r="AX21"/>
      <c r="AY21" s="334">
        <v>2347</v>
      </c>
      <c r="AZ21" s="378" t="s">
        <v>268</v>
      </c>
      <c r="BA21" s="378" t="s">
        <v>268</v>
      </c>
      <c r="BB21" s="378" t="s">
        <v>268</v>
      </c>
      <c r="BC21" s="378" t="s">
        <v>268</v>
      </c>
      <c r="BD21" s="378" t="s">
        <v>268</v>
      </c>
    </row>
    <row r="22" spans="1:56">
      <c r="A22" s="107"/>
      <c r="C22" s="372">
        <v>2348</v>
      </c>
      <c r="D22" s="323" t="s">
        <v>255</v>
      </c>
      <c r="E22" s="324"/>
      <c r="F22" s="102">
        <v>221.65299999999999</v>
      </c>
      <c r="G22" s="102">
        <v>-37.720999999999997</v>
      </c>
      <c r="H22" s="102">
        <f t="shared" si="6"/>
        <v>183.93199999999999</v>
      </c>
      <c r="I22" s="318"/>
      <c r="J22" s="102">
        <v>179.85599999999999</v>
      </c>
      <c r="K22" s="102">
        <v>-192.01599999999999</v>
      </c>
      <c r="L22" s="102">
        <f t="shared" si="7"/>
        <v>-12.159999999999997</v>
      </c>
      <c r="M22" s="102">
        <f>'Page 2'!AN10</f>
        <v>162.381</v>
      </c>
      <c r="N22" s="102">
        <v>-79.89</v>
      </c>
      <c r="O22" s="102">
        <f t="shared" si="8"/>
        <v>82.491</v>
      </c>
      <c r="P22" s="102">
        <f t="shared" si="9"/>
        <v>70.331000000000003</v>
      </c>
      <c r="Q22" s="102">
        <f t="shared" si="10"/>
        <v>254.26299999999998</v>
      </c>
      <c r="R22" s="318"/>
      <c r="S22" s="192">
        <f t="shared" si="16"/>
        <v>873.51699999999994</v>
      </c>
      <c r="T22" s="103">
        <v>0</v>
      </c>
      <c r="U22" s="104"/>
      <c r="V22" s="104">
        <v>-52.244</v>
      </c>
      <c r="W22" s="104"/>
      <c r="X22" s="104">
        <v>7.9459999999999997</v>
      </c>
      <c r="Y22" s="351">
        <v>-83.332999999999998</v>
      </c>
      <c r="Z22" s="102">
        <f t="shared" si="17"/>
        <v>126.63199999999998</v>
      </c>
      <c r="AA22" s="102">
        <f t="shared" si="18"/>
        <v>-55.1</v>
      </c>
      <c r="AB22" s="318"/>
      <c r="AC22" s="102">
        <f t="shared" si="11"/>
        <v>-181.73199999999997</v>
      </c>
      <c r="AD22" s="318"/>
      <c r="AE22" s="206">
        <v>3.7067999999999999</v>
      </c>
      <c r="AF22" s="206">
        <v>3.5674999999999999</v>
      </c>
      <c r="AG22" s="322">
        <f t="shared" si="12"/>
        <v>-0.13929999999999998</v>
      </c>
      <c r="AH22" s="104">
        <f t="shared" si="13"/>
        <v>16.100000000000364</v>
      </c>
      <c r="AI22" s="23">
        <v>-55.1</v>
      </c>
      <c r="AJ22" s="23"/>
      <c r="AK22" s="17">
        <f t="shared" si="5"/>
        <v>16.100000000000364</v>
      </c>
      <c r="AL22" s="256">
        <v>3354.8</v>
      </c>
      <c r="AM22" s="253">
        <f t="shared" si="14"/>
        <v>-23.799999999999727</v>
      </c>
      <c r="AN22" s="257">
        <v>2669.1</v>
      </c>
      <c r="AO22" s="253">
        <f t="shared" si="15"/>
        <v>39.900000000000091</v>
      </c>
      <c r="AP22" s="258"/>
      <c r="AQ22" s="102"/>
      <c r="AR22" s="102"/>
      <c r="AV22" s="234">
        <f t="shared" si="19"/>
        <v>0</v>
      </c>
      <c r="AW22" s="235">
        <f t="shared" si="20"/>
        <v>0</v>
      </c>
      <c r="AX22"/>
      <c r="AY22" s="334">
        <v>2348</v>
      </c>
      <c r="AZ22" s="378" t="s">
        <v>268</v>
      </c>
      <c r="BA22" s="378" t="s">
        <v>268</v>
      </c>
      <c r="BB22" s="378" t="s">
        <v>268</v>
      </c>
      <c r="BC22" s="378" t="s">
        <v>268</v>
      </c>
      <c r="BD22" s="378" t="s">
        <v>268</v>
      </c>
    </row>
    <row r="23" spans="1:56">
      <c r="C23" s="372">
        <v>2349</v>
      </c>
      <c r="D23" s="323" t="s">
        <v>256</v>
      </c>
      <c r="E23" s="324"/>
      <c r="F23" s="102">
        <v>281.49200000000002</v>
      </c>
      <c r="G23" s="102">
        <v>0</v>
      </c>
      <c r="H23" s="102">
        <f t="shared" si="6"/>
        <v>281.49200000000002</v>
      </c>
      <c r="I23" s="337"/>
      <c r="J23" s="102">
        <v>187.04900000000001</v>
      </c>
      <c r="K23" s="102">
        <v>-192.01599999999999</v>
      </c>
      <c r="L23" s="102">
        <f t="shared" si="7"/>
        <v>-4.9669999999999845</v>
      </c>
      <c r="M23" s="102">
        <f>'Page 2'!AN11</f>
        <v>67.186999999999998</v>
      </c>
      <c r="N23" s="102">
        <v>-122.714</v>
      </c>
      <c r="O23" s="102">
        <f t="shared" si="8"/>
        <v>-55.527000000000001</v>
      </c>
      <c r="P23" s="102">
        <f t="shared" si="9"/>
        <v>-60.493999999999986</v>
      </c>
      <c r="Q23" s="102">
        <f t="shared" si="10"/>
        <v>220.99800000000005</v>
      </c>
      <c r="R23" s="337"/>
      <c r="S23" s="192">
        <f t="shared" si="16"/>
        <v>850.45800000000008</v>
      </c>
      <c r="T23" s="103">
        <v>0</v>
      </c>
      <c r="U23" s="104"/>
      <c r="V23" s="104">
        <v>-52.244</v>
      </c>
      <c r="W23" s="104"/>
      <c r="X23" s="104">
        <v>7.9459999999999997</v>
      </c>
      <c r="Y23" s="351">
        <v>-83.332999999999998</v>
      </c>
      <c r="Z23" s="102">
        <f t="shared" si="17"/>
        <v>93.367000000000047</v>
      </c>
      <c r="AA23" s="102">
        <f t="shared" si="18"/>
        <v>-10.8</v>
      </c>
      <c r="AB23" s="337"/>
      <c r="AC23" s="102">
        <f t="shared" si="11"/>
        <v>-104.16700000000004</v>
      </c>
      <c r="AD23" s="337"/>
      <c r="AE23" s="206">
        <v>3.7913000000000001</v>
      </c>
      <c r="AF23" s="206">
        <v>3.6234000000000002</v>
      </c>
      <c r="AG23" s="322">
        <f t="shared" si="12"/>
        <v>-0.16789999999999994</v>
      </c>
      <c r="AH23" s="104">
        <f t="shared" si="13"/>
        <v>95.300000000000182</v>
      </c>
      <c r="AI23" s="23">
        <v>-10.8</v>
      </c>
      <c r="AJ23" s="23"/>
      <c r="AK23" s="17">
        <f t="shared" si="5"/>
        <v>95.300000000000182</v>
      </c>
      <c r="AL23" s="256">
        <v>3407.8</v>
      </c>
      <c r="AM23" s="253">
        <f t="shared" si="14"/>
        <v>53</v>
      </c>
      <c r="AN23" s="257">
        <v>2711.4</v>
      </c>
      <c r="AO23" s="253">
        <f t="shared" si="15"/>
        <v>42.300000000000182</v>
      </c>
      <c r="AP23" s="258"/>
      <c r="AQ23" s="102"/>
      <c r="AR23" s="102"/>
      <c r="AV23" s="234">
        <f t="shared" si="19"/>
        <v>0</v>
      </c>
      <c r="AW23" s="235">
        <f t="shared" si="20"/>
        <v>0</v>
      </c>
      <c r="AX23" s="204"/>
      <c r="AY23" s="334">
        <v>2349</v>
      </c>
      <c r="AZ23" s="378" t="s">
        <v>268</v>
      </c>
      <c r="BA23" s="378" t="s">
        <v>268</v>
      </c>
      <c r="BB23" s="378" t="s">
        <v>268</v>
      </c>
      <c r="BC23" s="378" t="s">
        <v>268</v>
      </c>
      <c r="BD23" s="378" t="s">
        <v>268</v>
      </c>
    </row>
    <row r="24" spans="1:56">
      <c r="C24" s="372">
        <v>2350</v>
      </c>
      <c r="D24" s="323">
        <v>64</v>
      </c>
      <c r="E24" s="324"/>
      <c r="F24" s="102">
        <v>571.053</v>
      </c>
      <c r="G24" s="102">
        <v>-12.074</v>
      </c>
      <c r="H24" s="102">
        <f t="shared" si="6"/>
        <v>558.97900000000004</v>
      </c>
      <c r="I24" s="320"/>
      <c r="J24" s="102">
        <v>187.04900000000001</v>
      </c>
      <c r="K24" s="102">
        <v>-198.511</v>
      </c>
      <c r="L24" s="102">
        <f t="shared" si="7"/>
        <v>-11.461999999999989</v>
      </c>
      <c r="M24" s="102">
        <f>'Page 2'!AN12</f>
        <v>171.56200000000001</v>
      </c>
      <c r="N24" s="102">
        <v>-396.56200000000001</v>
      </c>
      <c r="O24" s="102">
        <f t="shared" si="8"/>
        <v>-225</v>
      </c>
      <c r="P24" s="102">
        <f t="shared" ref="P24:P48" si="21">L24+O24</f>
        <v>-236.46199999999999</v>
      </c>
      <c r="Q24" s="102">
        <f t="shared" si="10"/>
        <v>322.51700000000005</v>
      </c>
      <c r="R24" s="320"/>
      <c r="S24" s="192">
        <f t="shared" si="16"/>
        <v>1536.8109999999997</v>
      </c>
      <c r="T24" s="103">
        <v>0</v>
      </c>
      <c r="U24" s="104"/>
      <c r="V24" s="104">
        <v>-52.244</v>
      </c>
      <c r="W24" s="104"/>
      <c r="X24" s="104">
        <v>7.9459999999999997</v>
      </c>
      <c r="Y24" s="351">
        <v>-83.332999999999998</v>
      </c>
      <c r="Z24" s="102">
        <f t="shared" si="17"/>
        <v>194.88600000000005</v>
      </c>
      <c r="AA24" s="102">
        <f t="shared" si="18"/>
        <v>191.8</v>
      </c>
      <c r="AB24" s="320"/>
      <c r="AC24" s="102">
        <f t="shared" si="11"/>
        <v>-3.0860000000000412</v>
      </c>
      <c r="AD24" s="320"/>
      <c r="AE24" s="206">
        <v>3.55</v>
      </c>
      <c r="AF24" s="206">
        <v>3.6088</v>
      </c>
      <c r="AG24" s="322">
        <f t="shared" si="12"/>
        <v>5.8800000000000185E-2</v>
      </c>
      <c r="AH24" s="104">
        <f t="shared" si="13"/>
        <v>-1.7000000000002728</v>
      </c>
      <c r="AI24" s="254">
        <v>191.8</v>
      </c>
      <c r="AJ24" s="23"/>
      <c r="AK24" s="17">
        <f t="shared" si="5"/>
        <v>-1.7000000000002728</v>
      </c>
      <c r="AL24" s="256">
        <v>3424.5</v>
      </c>
      <c r="AM24" s="253">
        <f t="shared" si="14"/>
        <v>16.699999999999818</v>
      </c>
      <c r="AN24" s="257">
        <v>2693</v>
      </c>
      <c r="AO24" s="253">
        <f t="shared" si="15"/>
        <v>-18.400000000000091</v>
      </c>
      <c r="AP24" s="258"/>
      <c r="AQ24" s="102"/>
      <c r="AR24" s="102"/>
      <c r="AV24" s="234">
        <f t="shared" si="19"/>
        <v>0</v>
      </c>
      <c r="AW24" s="235">
        <f t="shared" si="20"/>
        <v>0</v>
      </c>
      <c r="AX24"/>
      <c r="AY24" s="334">
        <v>2350</v>
      </c>
      <c r="AZ24" s="378" t="s">
        <v>268</v>
      </c>
      <c r="BA24" s="378" t="s">
        <v>268</v>
      </c>
      <c r="BB24" s="378" t="s">
        <v>268</v>
      </c>
      <c r="BC24" s="378" t="s">
        <v>268</v>
      </c>
      <c r="BD24" s="378" t="s">
        <v>268</v>
      </c>
    </row>
    <row r="25" spans="1:56">
      <c r="C25" s="372">
        <v>2351</v>
      </c>
      <c r="D25" s="323">
        <v>69</v>
      </c>
      <c r="E25" s="324"/>
      <c r="F25" s="102">
        <v>325.47500000000002</v>
      </c>
      <c r="G25" s="102">
        <v>-0.80800000000000005</v>
      </c>
      <c r="H25" s="102">
        <f t="shared" si="6"/>
        <v>324.66700000000003</v>
      </c>
      <c r="I25" s="319">
        <f>SUM(H19:H25)/1000</f>
        <v>2.0773169999999999</v>
      </c>
      <c r="J25" s="102">
        <v>270.04899999999998</v>
      </c>
      <c r="K25" s="102">
        <v>-197.047</v>
      </c>
      <c r="L25" s="102">
        <f t="shared" si="7"/>
        <v>73.001999999999981</v>
      </c>
      <c r="M25" s="102">
        <v>60.438000000000002</v>
      </c>
      <c r="N25" s="102">
        <v>-205.37799999999999</v>
      </c>
      <c r="O25" s="102">
        <f t="shared" si="8"/>
        <v>-144.94</v>
      </c>
      <c r="P25" s="102">
        <f t="shared" si="21"/>
        <v>-71.938000000000017</v>
      </c>
      <c r="Q25" s="102">
        <f t="shared" si="10"/>
        <v>252.72900000000001</v>
      </c>
      <c r="R25" s="319">
        <f>SUM(Q19:Q25)/1000</f>
        <v>1.5507270000000002</v>
      </c>
      <c r="S25" s="192">
        <f t="shared" si="16"/>
        <v>1059.1949999999999</v>
      </c>
      <c r="T25" s="103">
        <v>0</v>
      </c>
      <c r="U25" s="104"/>
      <c r="V25" s="104">
        <v>-52.021999999999998</v>
      </c>
      <c r="W25" s="104"/>
      <c r="X25" s="104">
        <v>7.9459999999999997</v>
      </c>
      <c r="Y25" s="351">
        <v>-83.332999999999998</v>
      </c>
      <c r="Z25" s="102">
        <f t="shared" si="17"/>
        <v>125.32000000000002</v>
      </c>
      <c r="AA25" s="102">
        <f t="shared" si="18"/>
        <v>302.5</v>
      </c>
      <c r="AB25" s="319">
        <f>SUM(AA19:AA25)/1000</f>
        <v>0.81140000000000001</v>
      </c>
      <c r="AC25" s="102">
        <f t="shared" si="11"/>
        <v>177.17999999999998</v>
      </c>
      <c r="AD25" s="319">
        <f>SUM(AC19:AC25)/1000</f>
        <v>0.15386799999999995</v>
      </c>
      <c r="AE25" s="206">
        <v>3.4275000000000002</v>
      </c>
      <c r="AF25" s="206">
        <v>3.5785</v>
      </c>
      <c r="AG25" s="322">
        <f t="shared" si="12"/>
        <v>0.1509999999999998</v>
      </c>
      <c r="AH25" s="104">
        <f t="shared" si="13"/>
        <v>-89.5</v>
      </c>
      <c r="AI25" s="254">
        <v>302.5</v>
      </c>
      <c r="AJ25" s="23"/>
      <c r="AK25" s="17">
        <f t="shared" si="5"/>
        <v>-89.5</v>
      </c>
      <c r="AL25" s="256">
        <v>3421.3</v>
      </c>
      <c r="AM25" s="253">
        <f t="shared" si="14"/>
        <v>-3.1999999999998181</v>
      </c>
      <c r="AN25" s="257">
        <v>2606.6999999999998</v>
      </c>
      <c r="AO25" s="253">
        <f t="shared" si="15"/>
        <v>-86.300000000000182</v>
      </c>
      <c r="AP25" s="258"/>
      <c r="AQ25" s="102"/>
      <c r="AR25" s="102"/>
      <c r="AV25" s="234">
        <f t="shared" si="19"/>
        <v>0</v>
      </c>
      <c r="AW25" s="235">
        <f t="shared" si="20"/>
        <v>0</v>
      </c>
      <c r="AX25" s="204"/>
      <c r="AY25" s="334">
        <v>2351</v>
      </c>
      <c r="AZ25" s="378" t="s">
        <v>268</v>
      </c>
      <c r="BA25" s="378" t="s">
        <v>268</v>
      </c>
      <c r="BB25" s="378" t="s">
        <v>268</v>
      </c>
      <c r="BC25" s="378" t="s">
        <v>268</v>
      </c>
      <c r="BD25" s="378" t="s">
        <v>268</v>
      </c>
    </row>
    <row r="26" spans="1:56">
      <c r="C26" s="334">
        <v>2352</v>
      </c>
      <c r="D26" s="323">
        <v>72</v>
      </c>
      <c r="E26" s="324"/>
      <c r="F26" s="327">
        <v>282.19299999999998</v>
      </c>
      <c r="G26" s="327">
        <v>-2.1019999999999999</v>
      </c>
      <c r="H26" s="327">
        <f t="shared" si="6"/>
        <v>280.09100000000001</v>
      </c>
      <c r="I26" s="320" t="s">
        <v>92</v>
      </c>
      <c r="J26" s="327">
        <v>248.97399999999999</v>
      </c>
      <c r="K26" s="327">
        <v>-177.38900000000001</v>
      </c>
      <c r="L26" s="327">
        <f t="shared" si="7"/>
        <v>71.58499999999998</v>
      </c>
      <c r="M26" s="327">
        <f>'Page 2'!AN14</f>
        <v>46.128</v>
      </c>
      <c r="N26" s="327">
        <v>-72.489000000000004</v>
      </c>
      <c r="O26" s="327">
        <f t="shared" si="8"/>
        <v>-26.361000000000004</v>
      </c>
      <c r="P26" s="327">
        <f t="shared" si="21"/>
        <v>45.223999999999975</v>
      </c>
      <c r="Q26" s="327">
        <f t="shared" si="10"/>
        <v>325.315</v>
      </c>
      <c r="R26" s="320" t="s">
        <v>92</v>
      </c>
      <c r="S26" s="335">
        <f t="shared" si="16"/>
        <v>829.27500000000009</v>
      </c>
      <c r="T26" s="336">
        <v>0</v>
      </c>
      <c r="U26" s="329"/>
      <c r="V26" s="329">
        <v>-52.023000000000003</v>
      </c>
      <c r="W26" s="329"/>
      <c r="X26" s="329">
        <v>7.9459999999999997</v>
      </c>
      <c r="Y26" s="352">
        <v>-83.332999999999998</v>
      </c>
      <c r="Z26" s="327">
        <f t="shared" si="17"/>
        <v>197.905</v>
      </c>
      <c r="AA26" s="327">
        <f t="shared" si="18"/>
        <v>255.8</v>
      </c>
      <c r="AB26" s="320" t="s">
        <v>92</v>
      </c>
      <c r="AC26" s="327">
        <f t="shared" si="11"/>
        <v>57.89500000000001</v>
      </c>
      <c r="AD26" s="320" t="s">
        <v>92</v>
      </c>
      <c r="AE26" s="330">
        <v>3.3037000000000001</v>
      </c>
      <c r="AF26" s="330">
        <v>3.5392999999999999</v>
      </c>
      <c r="AG26" s="322">
        <f t="shared" si="12"/>
        <v>0.23559999999999981</v>
      </c>
      <c r="AH26" s="104">
        <f t="shared" si="13"/>
        <v>86.5</v>
      </c>
      <c r="AI26" s="23">
        <v>255.8</v>
      </c>
      <c r="AJ26" s="23"/>
      <c r="AK26" s="17">
        <f t="shared" si="5"/>
        <v>86.5</v>
      </c>
      <c r="AL26" s="256">
        <v>3448.9</v>
      </c>
      <c r="AM26" s="253">
        <f t="shared" si="14"/>
        <v>27.599999999999909</v>
      </c>
      <c r="AN26" s="257">
        <v>2665.6</v>
      </c>
      <c r="AO26" s="253">
        <f t="shared" si="15"/>
        <v>58.900000000000091</v>
      </c>
      <c r="AP26" s="258"/>
      <c r="AQ26" s="102"/>
      <c r="AR26" s="102"/>
      <c r="AV26" s="234">
        <f t="shared" si="19"/>
        <v>0</v>
      </c>
      <c r="AW26" s="235">
        <f t="shared" si="20"/>
        <v>0</v>
      </c>
      <c r="AX26"/>
      <c r="AY26" s="334">
        <v>2352</v>
      </c>
      <c r="AZ26" s="378" t="s">
        <v>268</v>
      </c>
      <c r="BA26" s="374" t="s">
        <v>267</v>
      </c>
      <c r="BB26" s="378" t="s">
        <v>268</v>
      </c>
      <c r="BC26" s="378" t="s">
        <v>268</v>
      </c>
      <c r="BD26" s="378" t="s">
        <v>268</v>
      </c>
    </row>
    <row r="27" spans="1:56">
      <c r="C27" s="372">
        <v>2353</v>
      </c>
      <c r="D27" s="323">
        <v>73</v>
      </c>
      <c r="E27" s="324"/>
      <c r="F27" s="327">
        <v>282.19400000000002</v>
      </c>
      <c r="G27" s="327">
        <v>-3.621</v>
      </c>
      <c r="H27" s="327">
        <f t="shared" si="6"/>
        <v>278.57300000000004</v>
      </c>
      <c r="I27" s="321">
        <f>I25-I18</f>
        <v>0.84014599999999984</v>
      </c>
      <c r="J27" s="327">
        <v>248.97399999999999</v>
      </c>
      <c r="K27" s="327">
        <v>-178.863</v>
      </c>
      <c r="L27" s="327">
        <f t="shared" si="7"/>
        <v>70.11099999999999</v>
      </c>
      <c r="M27" s="327">
        <f>'Page 2'!AN15</f>
        <v>27.957000000000001</v>
      </c>
      <c r="N27" s="327">
        <f>'Page 2'!AO15</f>
        <v>-72.873999999999995</v>
      </c>
      <c r="O27" s="327">
        <f t="shared" si="8"/>
        <v>-44.916999999999994</v>
      </c>
      <c r="P27" s="327">
        <f t="shared" si="21"/>
        <v>25.193999999999996</v>
      </c>
      <c r="Q27" s="327">
        <f t="shared" si="10"/>
        <v>303.76700000000005</v>
      </c>
      <c r="R27" s="321">
        <f>R25-R18</f>
        <v>-0.31411800000000012</v>
      </c>
      <c r="S27" s="335">
        <f t="shared" si="16"/>
        <v>814.48300000000006</v>
      </c>
      <c r="T27" s="336">
        <v>0</v>
      </c>
      <c r="U27" s="329"/>
      <c r="V27" s="329">
        <v>-52.023000000000003</v>
      </c>
      <c r="W27" s="329"/>
      <c r="X27" s="329">
        <v>7.9459999999999997</v>
      </c>
      <c r="Y27" s="352">
        <v>-83.332999999999998</v>
      </c>
      <c r="Z27" s="327">
        <f t="shared" si="17"/>
        <v>176.35700000000006</v>
      </c>
      <c r="AA27" s="327">
        <f t="shared" si="18"/>
        <v>203.3</v>
      </c>
      <c r="AB27" s="321">
        <f>AB25-AB18</f>
        <v>-0.52559999999999973</v>
      </c>
      <c r="AC27" s="327">
        <f t="shared" si="11"/>
        <v>26.942999999999955</v>
      </c>
      <c r="AD27" s="321">
        <f>AD25-AD18</f>
        <v>-0.17423999999999995</v>
      </c>
      <c r="AE27" s="330">
        <v>3.3037000000000001</v>
      </c>
      <c r="AF27" s="330">
        <v>3.5392999999999999</v>
      </c>
      <c r="AG27" s="322">
        <f t="shared" si="12"/>
        <v>0.23559999999999981</v>
      </c>
      <c r="AH27" s="104">
        <f t="shared" si="13"/>
        <v>-43.400000000000091</v>
      </c>
      <c r="AI27" s="254">
        <v>203.3</v>
      </c>
      <c r="AJ27" s="254"/>
      <c r="AK27" s="17">
        <f t="shared" si="5"/>
        <v>-43.400000000000091</v>
      </c>
      <c r="AL27" s="256">
        <v>3363.6</v>
      </c>
      <c r="AM27" s="253">
        <f t="shared" si="14"/>
        <v>-85.300000000000182</v>
      </c>
      <c r="AN27" s="257">
        <v>2707.5</v>
      </c>
      <c r="AO27" s="253">
        <f t="shared" si="15"/>
        <v>41.900000000000091</v>
      </c>
      <c r="AP27" s="258"/>
      <c r="AQ27" s="155"/>
      <c r="AR27" s="155"/>
      <c r="AS27" s="248"/>
      <c r="AT27" s="248"/>
      <c r="AU27" s="247"/>
      <c r="AV27" s="249">
        <f t="shared" ref="AV27:AV32" si="22">SUM(AS27:AU27)</f>
        <v>0</v>
      </c>
      <c r="AW27" s="250">
        <f t="shared" ref="AW27:AW32" si="23">AT27+AU27</f>
        <v>0</v>
      </c>
      <c r="AX27" s="204"/>
      <c r="AY27" s="334">
        <v>2353</v>
      </c>
      <c r="AZ27" s="378" t="s">
        <v>268</v>
      </c>
      <c r="BA27" s="378" t="s">
        <v>268</v>
      </c>
      <c r="BB27" s="378" t="s">
        <v>268</v>
      </c>
      <c r="BC27" s="378" t="s">
        <v>268</v>
      </c>
      <c r="BD27" s="378" t="s">
        <v>268</v>
      </c>
    </row>
    <row r="28" spans="1:56">
      <c r="C28" s="372">
        <v>2354</v>
      </c>
      <c r="D28" s="323">
        <v>76</v>
      </c>
      <c r="E28" s="324"/>
      <c r="F28" s="102">
        <v>285.50799999999998</v>
      </c>
      <c r="G28" s="102">
        <v>-16.456</v>
      </c>
      <c r="H28" s="102">
        <f t="shared" si="6"/>
        <v>269.05199999999996</v>
      </c>
      <c r="I28" s="317"/>
      <c r="J28" s="102">
        <v>282.05500000000001</v>
      </c>
      <c r="K28" s="102">
        <v>-216.21899999999999</v>
      </c>
      <c r="L28" s="102">
        <f t="shared" si="7"/>
        <v>65.836000000000013</v>
      </c>
      <c r="M28" s="102">
        <f>'Page 2'!AN16</f>
        <v>36.703000000000003</v>
      </c>
      <c r="N28" s="102">
        <v>-286.08100000000002</v>
      </c>
      <c r="O28" s="102">
        <f t="shared" si="8"/>
        <v>-249.37800000000001</v>
      </c>
      <c r="P28" s="102">
        <f t="shared" si="21"/>
        <v>-183.542</v>
      </c>
      <c r="Q28" s="102">
        <f t="shared" si="10"/>
        <v>85.509999999999962</v>
      </c>
      <c r="R28" s="317"/>
      <c r="S28" s="192">
        <f t="shared" si="16"/>
        <v>1123.0219999999999</v>
      </c>
      <c r="T28" s="103">
        <v>0</v>
      </c>
      <c r="U28" s="104"/>
      <c r="V28" s="104">
        <v>-52.244</v>
      </c>
      <c r="W28" s="104"/>
      <c r="X28" s="104">
        <v>7.9459999999999997</v>
      </c>
      <c r="Y28" s="351">
        <v>-83.332999999999998</v>
      </c>
      <c r="Z28" s="102">
        <f t="shared" si="17"/>
        <v>-42.121000000000038</v>
      </c>
      <c r="AA28" s="102">
        <f t="shared" si="18"/>
        <v>8.1999999999999993</v>
      </c>
      <c r="AB28" s="317"/>
      <c r="AC28" s="102">
        <f t="shared" si="11"/>
        <v>50.321000000000041</v>
      </c>
      <c r="AD28" s="317"/>
      <c r="AE28" s="206">
        <v>3.3037000000000001</v>
      </c>
      <c r="AF28" s="206">
        <v>3.5392999999999999</v>
      </c>
      <c r="AG28" s="322">
        <f t="shared" si="12"/>
        <v>0.23559999999999981</v>
      </c>
      <c r="AH28" s="104">
        <f t="shared" si="13"/>
        <v>-58.400000000000091</v>
      </c>
      <c r="AI28" s="254">
        <v>8.1999999999999993</v>
      </c>
      <c r="AJ28" s="254"/>
      <c r="AK28" s="17">
        <f t="shared" si="5"/>
        <v>-58.400000000000091</v>
      </c>
      <c r="AL28" s="256">
        <v>3389.6</v>
      </c>
      <c r="AM28" s="253">
        <f t="shared" si="14"/>
        <v>26</v>
      </c>
      <c r="AN28" s="257">
        <v>2623.1</v>
      </c>
      <c r="AO28" s="253">
        <f t="shared" si="15"/>
        <v>-84.400000000000091</v>
      </c>
      <c r="AP28" s="258"/>
      <c r="AQ28" s="155"/>
      <c r="AR28" s="155"/>
      <c r="AS28" s="251"/>
      <c r="AT28" s="248"/>
      <c r="AU28" s="247"/>
      <c r="AV28" s="249">
        <f t="shared" si="22"/>
        <v>0</v>
      </c>
      <c r="AW28" s="250">
        <f t="shared" si="23"/>
        <v>0</v>
      </c>
      <c r="AX28" s="204"/>
      <c r="AY28" s="334">
        <v>2354</v>
      </c>
      <c r="AZ28" s="378" t="s">
        <v>268</v>
      </c>
      <c r="BA28" s="378" t="s">
        <v>268</v>
      </c>
      <c r="BB28" s="378" t="s">
        <v>268</v>
      </c>
      <c r="BC28" s="378" t="s">
        <v>268</v>
      </c>
      <c r="BD28" s="378" t="s">
        <v>268</v>
      </c>
    </row>
    <row r="29" spans="1:56">
      <c r="C29" s="372">
        <v>2355</v>
      </c>
      <c r="D29" s="323">
        <v>73</v>
      </c>
      <c r="E29" s="324">
        <v>369</v>
      </c>
      <c r="F29" s="102">
        <v>293.21100000000001</v>
      </c>
      <c r="G29" s="102">
        <v>-13.03</v>
      </c>
      <c r="H29" s="102">
        <f t="shared" si="6"/>
        <v>280.18100000000004</v>
      </c>
      <c r="I29" s="318"/>
      <c r="J29" s="102">
        <v>210.07900000000001</v>
      </c>
      <c r="K29" s="102">
        <v>-208.47499999999999</v>
      </c>
      <c r="L29" s="102">
        <f t="shared" si="7"/>
        <v>1.6040000000000134</v>
      </c>
      <c r="M29" s="102">
        <f>'Page 2'!AN17</f>
        <v>93.498999999999995</v>
      </c>
      <c r="N29" s="102">
        <v>-110.925</v>
      </c>
      <c r="O29" s="102">
        <f t="shared" si="8"/>
        <v>-17.426000000000002</v>
      </c>
      <c r="P29" s="102">
        <f t="shared" si="21"/>
        <v>-15.821999999999989</v>
      </c>
      <c r="Q29" s="102">
        <f t="shared" si="10"/>
        <v>264.35900000000004</v>
      </c>
      <c r="R29" s="320"/>
      <c r="S29" s="192">
        <f t="shared" si="16"/>
        <v>929.21899999999994</v>
      </c>
      <c r="T29" s="103">
        <v>0</v>
      </c>
      <c r="U29" s="104"/>
      <c r="V29" s="104">
        <v>-52.244</v>
      </c>
      <c r="W29" s="104"/>
      <c r="X29" s="104">
        <v>7.9459999999999997</v>
      </c>
      <c r="Y29" s="351">
        <v>-83.332999999999998</v>
      </c>
      <c r="Z29" s="102">
        <f t="shared" si="17"/>
        <v>136.72800000000004</v>
      </c>
      <c r="AA29" s="102">
        <f t="shared" si="18"/>
        <v>38.6</v>
      </c>
      <c r="AB29" s="318"/>
      <c r="AC29" s="102">
        <f t="shared" si="11"/>
        <v>-98.128000000000043</v>
      </c>
      <c r="AD29" s="318"/>
      <c r="AE29" s="206">
        <v>3.5550000000000002</v>
      </c>
      <c r="AF29" s="206">
        <v>3.5413000000000001</v>
      </c>
      <c r="AG29" s="322">
        <f t="shared" ref="AG29:AG49" si="24">AF29-AE29</f>
        <v>-1.3700000000000045E-2</v>
      </c>
      <c r="AH29" s="104">
        <f t="shared" si="13"/>
        <v>41.400000000000091</v>
      </c>
      <c r="AI29" s="23">
        <v>38.6</v>
      </c>
      <c r="AJ29" s="23"/>
      <c r="AK29" s="17">
        <f t="shared" si="5"/>
        <v>41.400000000000091</v>
      </c>
      <c r="AL29" s="256">
        <v>3390</v>
      </c>
      <c r="AM29" s="253">
        <f t="shared" si="14"/>
        <v>0.40000000000009095</v>
      </c>
      <c r="AN29" s="257">
        <v>2664.1</v>
      </c>
      <c r="AO29" s="253">
        <f t="shared" si="15"/>
        <v>41</v>
      </c>
      <c r="AP29" s="258"/>
      <c r="AQ29" s="102"/>
      <c r="AR29" s="102"/>
      <c r="AV29" s="234">
        <f t="shared" si="22"/>
        <v>0</v>
      </c>
      <c r="AW29" s="235">
        <f t="shared" si="23"/>
        <v>0</v>
      </c>
      <c r="AX29"/>
      <c r="AY29" s="334">
        <v>2355</v>
      </c>
      <c r="AZ29" s="378" t="s">
        <v>268</v>
      </c>
      <c r="BA29" s="378" t="s">
        <v>268</v>
      </c>
      <c r="BB29" s="378" t="s">
        <v>268</v>
      </c>
      <c r="BC29" s="378" t="s">
        <v>268</v>
      </c>
      <c r="BD29" s="378" t="s">
        <v>268</v>
      </c>
    </row>
    <row r="30" spans="1:56">
      <c r="C30" s="372">
        <v>2356</v>
      </c>
      <c r="D30" s="362" t="s">
        <v>263</v>
      </c>
      <c r="E30" s="324"/>
      <c r="F30" s="102">
        <v>268.59500000000003</v>
      </c>
      <c r="G30" s="102">
        <v>-20.327000000000002</v>
      </c>
      <c r="H30" s="102">
        <f t="shared" si="6"/>
        <v>248.26800000000003</v>
      </c>
      <c r="I30" s="321"/>
      <c r="J30" s="102">
        <v>232.898</v>
      </c>
      <c r="K30" s="102">
        <v>-218.01300000000001</v>
      </c>
      <c r="L30" s="102">
        <f t="shared" si="7"/>
        <v>14.884999999999991</v>
      </c>
      <c r="M30" s="102">
        <f>'Page 2'!AN18</f>
        <v>118.161</v>
      </c>
      <c r="N30" s="102">
        <f>'Page 2'!AO18</f>
        <v>-107.806</v>
      </c>
      <c r="O30" s="102">
        <f t="shared" si="8"/>
        <v>10.355000000000004</v>
      </c>
      <c r="P30" s="102">
        <f t="shared" si="21"/>
        <v>25.239999999999995</v>
      </c>
      <c r="Q30" s="102">
        <f t="shared" si="10"/>
        <v>273.50800000000004</v>
      </c>
      <c r="R30" s="321"/>
      <c r="S30" s="192">
        <f t="shared" si="16"/>
        <v>965.80000000000018</v>
      </c>
      <c r="T30" s="103">
        <v>0</v>
      </c>
      <c r="U30" s="104"/>
      <c r="V30" s="104">
        <v>-52.244</v>
      </c>
      <c r="W30" s="104"/>
      <c r="X30" s="104">
        <v>7.9459999999999997</v>
      </c>
      <c r="Y30" s="351">
        <v>-83.332999999999998</v>
      </c>
      <c r="Z30" s="102">
        <f t="shared" si="17"/>
        <v>145.87700000000004</v>
      </c>
      <c r="AA30" s="102">
        <f t="shared" si="18"/>
        <v>132.19999999999999</v>
      </c>
      <c r="AB30" s="337"/>
      <c r="AC30" s="102">
        <f t="shared" si="11"/>
        <v>-13.677000000000049</v>
      </c>
      <c r="AD30" s="337"/>
      <c r="AE30" s="206">
        <v>3.6850000000000001</v>
      </c>
      <c r="AF30" s="206">
        <v>3.5571999999999999</v>
      </c>
      <c r="AG30" s="322">
        <f t="shared" si="24"/>
        <v>-0.12780000000000014</v>
      </c>
      <c r="AH30" s="104">
        <f t="shared" si="13"/>
        <v>-62</v>
      </c>
      <c r="AI30" s="23">
        <v>132.19999999999999</v>
      </c>
      <c r="AJ30" s="23"/>
      <c r="AK30" s="17">
        <f t="shared" si="5"/>
        <v>-62</v>
      </c>
      <c r="AL30" s="256">
        <v>3372.4</v>
      </c>
      <c r="AM30" s="253">
        <f t="shared" si="14"/>
        <v>-17.599999999999909</v>
      </c>
      <c r="AN30" s="257">
        <v>2619.6999999999998</v>
      </c>
      <c r="AO30" s="253">
        <f t="shared" si="15"/>
        <v>-44.400000000000091</v>
      </c>
      <c r="AP30" s="258"/>
      <c r="AQ30" s="103"/>
      <c r="AR30" s="104"/>
      <c r="AV30" s="234">
        <f t="shared" si="22"/>
        <v>0</v>
      </c>
      <c r="AW30" s="235">
        <f t="shared" si="23"/>
        <v>0</v>
      </c>
      <c r="AX30" s="204"/>
      <c r="AY30" s="334">
        <v>2356</v>
      </c>
      <c r="AZ30" s="378" t="s">
        <v>268</v>
      </c>
      <c r="BA30" s="378" t="s">
        <v>268</v>
      </c>
      <c r="BB30" s="378" t="s">
        <v>268</v>
      </c>
      <c r="BC30" s="378" t="s">
        <v>268</v>
      </c>
      <c r="BD30" s="378" t="s">
        <v>268</v>
      </c>
    </row>
    <row r="31" spans="1:56">
      <c r="C31" s="334">
        <v>2357</v>
      </c>
      <c r="D31" s="323">
        <v>68</v>
      </c>
      <c r="E31" s="324"/>
      <c r="F31" s="102">
        <v>240.99600000000001</v>
      </c>
      <c r="G31" s="102">
        <v>-28.234999999999999</v>
      </c>
      <c r="H31" s="102">
        <f t="shared" si="6"/>
        <v>212.76100000000002</v>
      </c>
      <c r="I31" s="320"/>
      <c r="J31" s="102">
        <v>240.09800000000001</v>
      </c>
      <c r="K31" s="102">
        <v>-192.654</v>
      </c>
      <c r="L31" s="102">
        <f t="shared" si="7"/>
        <v>47.444000000000017</v>
      </c>
      <c r="M31" s="102">
        <f>'Page 2'!AN19</f>
        <v>225.667</v>
      </c>
      <c r="N31" s="102">
        <v>-189.57900000000001</v>
      </c>
      <c r="O31" s="102">
        <f t="shared" si="8"/>
        <v>36.087999999999994</v>
      </c>
      <c r="P31" s="102">
        <f t="shared" si="21"/>
        <v>83.532000000000011</v>
      </c>
      <c r="Q31" s="102">
        <f t="shared" si="10"/>
        <v>296.29300000000001</v>
      </c>
      <c r="R31" s="320"/>
      <c r="S31" s="192">
        <f t="shared" si="16"/>
        <v>1117.229</v>
      </c>
      <c r="T31" s="103"/>
      <c r="U31" s="104"/>
      <c r="V31" s="104">
        <v>-52.127000000000002</v>
      </c>
      <c r="W31" s="104"/>
      <c r="X31" s="104">
        <v>7.9459999999999997</v>
      </c>
      <c r="Y31" s="353">
        <v>-83.332999999999998</v>
      </c>
      <c r="Z31" s="102">
        <f t="shared" si="17"/>
        <v>168.779</v>
      </c>
      <c r="AA31" s="102">
        <f t="shared" si="18"/>
        <v>139.5</v>
      </c>
      <c r="AB31" s="320"/>
      <c r="AC31" s="102">
        <f t="shared" ref="AC31:AC50" si="25">AA31-Z31</f>
        <v>-29.278999999999996</v>
      </c>
      <c r="AD31" s="320"/>
      <c r="AE31" s="206">
        <v>3.8637999999999999</v>
      </c>
      <c r="AF31" s="206">
        <v>3.5878999999999999</v>
      </c>
      <c r="AG31" s="322">
        <f t="shared" si="24"/>
        <v>-0.27590000000000003</v>
      </c>
      <c r="AH31" s="104">
        <f t="shared" si="13"/>
        <v>89.099999999999909</v>
      </c>
      <c r="AI31" s="254">
        <v>139.5</v>
      </c>
      <c r="AJ31" s="23"/>
      <c r="AK31" s="17">
        <f t="shared" si="5"/>
        <v>89.099999999999909</v>
      </c>
      <c r="AL31" s="256">
        <v>3396</v>
      </c>
      <c r="AM31" s="253">
        <f t="shared" si="14"/>
        <v>23.599999999999909</v>
      </c>
      <c r="AN31" s="257">
        <v>2685.2</v>
      </c>
      <c r="AO31" s="253">
        <f t="shared" si="15"/>
        <v>65.5</v>
      </c>
      <c r="AP31" s="258"/>
      <c r="AV31" s="234">
        <f t="shared" si="22"/>
        <v>0</v>
      </c>
      <c r="AW31" s="235">
        <f t="shared" si="23"/>
        <v>0</v>
      </c>
      <c r="AY31" s="334">
        <v>2357</v>
      </c>
      <c r="AZ31" s="378" t="s">
        <v>268</v>
      </c>
      <c r="BA31" s="374" t="s">
        <v>267</v>
      </c>
      <c r="BB31" s="374" t="s">
        <v>267</v>
      </c>
      <c r="BC31" s="374" t="s">
        <v>267</v>
      </c>
      <c r="BD31" s="374" t="s">
        <v>267</v>
      </c>
    </row>
    <row r="32" spans="1:56">
      <c r="C32" s="334">
        <v>2358</v>
      </c>
      <c r="D32" s="323">
        <v>65</v>
      </c>
      <c r="E32" s="324"/>
      <c r="F32" s="102">
        <v>321.95</v>
      </c>
      <c r="G32" s="102">
        <v>-11.535</v>
      </c>
      <c r="H32" s="102">
        <f t="shared" si="6"/>
        <v>310.41499999999996</v>
      </c>
      <c r="I32" s="319">
        <f>SUM(H26:H32)/1000</f>
        <v>1.8793409999999999</v>
      </c>
      <c r="J32" s="102">
        <v>243.602</v>
      </c>
      <c r="K32" s="102">
        <v>-192.01599999999999</v>
      </c>
      <c r="L32" s="102">
        <f t="shared" si="7"/>
        <v>51.586000000000013</v>
      </c>
      <c r="M32" s="102">
        <f>'Page 2'!AN20</f>
        <v>136.17099999999999</v>
      </c>
      <c r="N32" s="102">
        <f>'Page 2'!AO20</f>
        <v>-187.77199999999999</v>
      </c>
      <c r="O32" s="102">
        <f t="shared" si="8"/>
        <v>-51.600999999999999</v>
      </c>
      <c r="P32" s="102">
        <f t="shared" si="21"/>
        <v>-1.4999999999986358E-2</v>
      </c>
      <c r="Q32" s="102">
        <f t="shared" si="10"/>
        <v>310.39999999999998</v>
      </c>
      <c r="R32" s="319">
        <f>SUM(Q26:Q32)/1000</f>
        <v>1.8591520000000006</v>
      </c>
      <c r="S32" s="192">
        <f t="shared" si="16"/>
        <v>1093.0459999999998</v>
      </c>
      <c r="T32" s="103"/>
      <c r="U32" s="104"/>
      <c r="V32" s="104">
        <v>-52.244</v>
      </c>
      <c r="W32" s="104"/>
      <c r="X32" s="104">
        <v>7.9470000000000001</v>
      </c>
      <c r="Y32" s="353">
        <v>-83.332999999999998</v>
      </c>
      <c r="Z32" s="102">
        <f t="shared" si="17"/>
        <v>182.76999999999995</v>
      </c>
      <c r="AA32" s="102">
        <f t="shared" si="18"/>
        <v>251.9</v>
      </c>
      <c r="AB32" s="319">
        <f>SUM(AA26:AA32)/1000</f>
        <v>1.0295000000000001</v>
      </c>
      <c r="AC32" s="102">
        <f t="shared" si="25"/>
        <v>69.130000000000052</v>
      </c>
      <c r="AD32" s="319">
        <f>SUM(AC26:AC32)/1000</f>
        <v>6.3204999999999956E-2</v>
      </c>
      <c r="AE32" s="206">
        <v>3.6175000000000002</v>
      </c>
      <c r="AF32" s="206">
        <v>3.5905999999999998</v>
      </c>
      <c r="AG32" s="322">
        <f t="shared" si="24"/>
        <v>-2.6900000000000368E-2</v>
      </c>
      <c r="AH32" s="104">
        <f t="shared" si="13"/>
        <v>-65.599999999999454</v>
      </c>
      <c r="AI32" s="254">
        <v>251.9</v>
      </c>
      <c r="AJ32" s="23"/>
      <c r="AK32" s="17">
        <f t="shared" si="5"/>
        <v>-65.599999999999454</v>
      </c>
      <c r="AL32" s="256">
        <v>3383.3</v>
      </c>
      <c r="AM32" s="253">
        <f t="shared" si="14"/>
        <v>-12.699999999999818</v>
      </c>
      <c r="AN32" s="257">
        <v>2632.3</v>
      </c>
      <c r="AO32" s="253">
        <f t="shared" si="15"/>
        <v>-52.899999999999636</v>
      </c>
      <c r="AP32" s="258"/>
      <c r="AV32" s="234">
        <f t="shared" si="22"/>
        <v>0</v>
      </c>
      <c r="AW32" s="235">
        <f t="shared" si="23"/>
        <v>0</v>
      </c>
      <c r="AX32" s="80"/>
      <c r="AY32" s="334">
        <v>2358</v>
      </c>
      <c r="AZ32" s="378" t="s">
        <v>268</v>
      </c>
      <c r="BA32" s="378" t="s">
        <v>268</v>
      </c>
      <c r="BB32" s="378" t="s">
        <v>268</v>
      </c>
      <c r="BC32" s="375" t="s">
        <v>267</v>
      </c>
      <c r="BD32" s="378" t="s">
        <v>268</v>
      </c>
    </row>
    <row r="33" spans="1:74">
      <c r="C33" s="334">
        <v>2359</v>
      </c>
      <c r="D33" s="323">
        <v>68</v>
      </c>
      <c r="E33" s="324"/>
      <c r="F33" s="327">
        <v>318.23500000000001</v>
      </c>
      <c r="G33" s="327">
        <v>-1.3089999999999999</v>
      </c>
      <c r="H33" s="327">
        <f>F33+G33</f>
        <v>316.92599999999999</v>
      </c>
      <c r="I33" s="320" t="s">
        <v>92</v>
      </c>
      <c r="J33" s="327">
        <v>310.92399999999998</v>
      </c>
      <c r="K33" s="327">
        <v>-188.262</v>
      </c>
      <c r="L33" s="327">
        <f t="shared" si="7"/>
        <v>122.66199999999998</v>
      </c>
      <c r="M33" s="327">
        <f>'Page 2'!AN21</f>
        <v>0</v>
      </c>
      <c r="N33" s="327">
        <f>'Page 2'!AO21</f>
        <v>-79.376999999999995</v>
      </c>
      <c r="O33" s="327">
        <f t="shared" si="8"/>
        <v>-79.376999999999995</v>
      </c>
      <c r="P33" s="327">
        <f t="shared" si="21"/>
        <v>43.284999999999982</v>
      </c>
      <c r="Q33" s="327">
        <f t="shared" si="10"/>
        <v>360.21099999999996</v>
      </c>
      <c r="R33" s="320" t="s">
        <v>92</v>
      </c>
      <c r="S33" s="335">
        <f t="shared" si="16"/>
        <v>898.10699999999997</v>
      </c>
      <c r="T33" s="328"/>
      <c r="U33" s="329"/>
      <c r="V33" s="329">
        <v>-51.887</v>
      </c>
      <c r="W33" s="329"/>
      <c r="X33" s="329">
        <v>7.9470000000000001</v>
      </c>
      <c r="Y33" s="354">
        <v>-83.332999999999998</v>
      </c>
      <c r="Z33" s="327">
        <f t="shared" si="17"/>
        <v>232.93799999999996</v>
      </c>
      <c r="AA33" s="327">
        <f t="shared" si="18"/>
        <v>226.5</v>
      </c>
      <c r="AB33" s="320" t="s">
        <v>92</v>
      </c>
      <c r="AC33" s="327">
        <f t="shared" si="25"/>
        <v>-6.4379999999999598</v>
      </c>
      <c r="AD33" s="320" t="s">
        <v>92</v>
      </c>
      <c r="AE33" s="330">
        <v>3.5112000000000001</v>
      </c>
      <c r="AF33" s="330">
        <v>3.5840000000000001</v>
      </c>
      <c r="AG33" s="322">
        <f t="shared" si="24"/>
        <v>7.2799999999999976E-2</v>
      </c>
      <c r="AH33" s="104">
        <f t="shared" si="13"/>
        <v>93.899999999999636</v>
      </c>
      <c r="AI33" s="23">
        <v>226.5</v>
      </c>
      <c r="AJ33" s="23"/>
      <c r="AK33" s="17">
        <f t="shared" si="5"/>
        <v>93.899999999999636</v>
      </c>
      <c r="AL33" s="256">
        <v>3449</v>
      </c>
      <c r="AM33" s="253">
        <f t="shared" si="14"/>
        <v>65.699999999999818</v>
      </c>
      <c r="AN33" s="257">
        <v>2660.5</v>
      </c>
      <c r="AO33" s="253">
        <f t="shared" si="15"/>
        <v>28.199999999999818</v>
      </c>
      <c r="AP33" s="258"/>
      <c r="AV33" s="234">
        <f t="shared" ref="AV33:AV38" si="26">SUM(AS33:AU33)</f>
        <v>0</v>
      </c>
      <c r="AW33" s="235">
        <f t="shared" ref="AW33:AW38" si="27">AT33+AU33</f>
        <v>0</v>
      </c>
      <c r="AY33" s="334">
        <v>2359</v>
      </c>
      <c r="AZ33" s="374" t="s">
        <v>267</v>
      </c>
      <c r="BA33" s="374" t="s">
        <v>267</v>
      </c>
      <c r="BB33" s="374" t="s">
        <v>267</v>
      </c>
      <c r="BC33" s="374" t="s">
        <v>267</v>
      </c>
      <c r="BD33" s="374" t="s">
        <v>267</v>
      </c>
    </row>
    <row r="34" spans="1:74">
      <c r="C34" s="334">
        <v>2360</v>
      </c>
      <c r="D34" s="323">
        <v>72</v>
      </c>
      <c r="E34" s="324"/>
      <c r="F34" s="327">
        <v>308.95</v>
      </c>
      <c r="G34" s="327">
        <v>-6.4269999999999996</v>
      </c>
      <c r="H34" s="327">
        <f t="shared" si="6"/>
        <v>302.52299999999997</v>
      </c>
      <c r="I34" s="321">
        <f>I32-I25</f>
        <v>-0.19797599999999993</v>
      </c>
      <c r="J34" s="327">
        <v>311.17599999999999</v>
      </c>
      <c r="K34" s="327">
        <v>-183.87799999999999</v>
      </c>
      <c r="L34" s="327">
        <f t="shared" si="7"/>
        <v>127.298</v>
      </c>
      <c r="M34" s="327">
        <f>'Page 2'!AN22</f>
        <v>0</v>
      </c>
      <c r="N34" s="327">
        <v>-88.369</v>
      </c>
      <c r="O34" s="327">
        <f t="shared" si="8"/>
        <v>-88.369</v>
      </c>
      <c r="P34" s="327">
        <f t="shared" si="21"/>
        <v>38.929000000000002</v>
      </c>
      <c r="Q34" s="327">
        <f t="shared" si="10"/>
        <v>341.452</v>
      </c>
      <c r="R34" s="321">
        <f>R32-R25</f>
        <v>0.30842500000000039</v>
      </c>
      <c r="S34" s="335">
        <f t="shared" si="16"/>
        <v>898.80000000000007</v>
      </c>
      <c r="T34" s="328"/>
      <c r="U34" s="329"/>
      <c r="V34" s="329">
        <v>-51.091000000000001</v>
      </c>
      <c r="W34" s="329"/>
      <c r="X34" s="329">
        <v>7.9470000000000001</v>
      </c>
      <c r="Y34" s="354">
        <v>-83.332999999999998</v>
      </c>
      <c r="Z34" s="327">
        <f t="shared" si="17"/>
        <v>214.97499999999999</v>
      </c>
      <c r="AA34" s="327">
        <f t="shared" si="18"/>
        <v>237.9</v>
      </c>
      <c r="AB34" s="321">
        <f>AB32-AB25</f>
        <v>0.21810000000000007</v>
      </c>
      <c r="AC34" s="327">
        <f t="shared" si="25"/>
        <v>22.925000000000011</v>
      </c>
      <c r="AD34" s="321">
        <f>AD32-AD25</f>
        <v>-9.0662999999999994E-2</v>
      </c>
      <c r="AE34" s="330">
        <v>3.5112000000000001</v>
      </c>
      <c r="AF34" s="330">
        <v>3.5840000000000001</v>
      </c>
      <c r="AG34" s="322">
        <f t="shared" si="24"/>
        <v>7.2799999999999976E-2</v>
      </c>
      <c r="AH34" s="104">
        <f t="shared" si="13"/>
        <v>12.599999999999909</v>
      </c>
      <c r="AI34" s="254">
        <v>237.9</v>
      </c>
      <c r="AJ34" s="254"/>
      <c r="AK34" s="17">
        <f t="shared" si="5"/>
        <v>12.599999999999909</v>
      </c>
      <c r="AL34" s="256">
        <v>3465.1</v>
      </c>
      <c r="AM34" s="253">
        <f t="shared" si="14"/>
        <v>16.099999999999909</v>
      </c>
      <c r="AN34" s="257">
        <v>2657</v>
      </c>
      <c r="AO34" s="253">
        <f t="shared" si="15"/>
        <v>-3.5</v>
      </c>
      <c r="AP34" s="258"/>
      <c r="AQ34" s="247"/>
      <c r="AR34" s="247"/>
      <c r="AS34" s="248"/>
      <c r="AT34" s="248"/>
      <c r="AU34" s="247"/>
      <c r="AV34" s="249">
        <f t="shared" si="26"/>
        <v>0</v>
      </c>
      <c r="AW34" s="250">
        <f t="shared" si="27"/>
        <v>0</v>
      </c>
      <c r="AY34" s="334">
        <v>2360</v>
      </c>
      <c r="AZ34" s="374" t="s">
        <v>267</v>
      </c>
      <c r="BA34" s="374" t="s">
        <v>267</v>
      </c>
      <c r="BB34" s="374" t="s">
        <v>267</v>
      </c>
      <c r="BC34" s="374" t="s">
        <v>267</v>
      </c>
      <c r="BD34" s="374" t="s">
        <v>267</v>
      </c>
    </row>
    <row r="35" spans="1:74">
      <c r="C35" s="372">
        <v>2361</v>
      </c>
      <c r="D35" s="323">
        <v>72</v>
      </c>
      <c r="E35" s="324">
        <v>372</v>
      </c>
      <c r="F35" s="102">
        <v>289.14</v>
      </c>
      <c r="G35" s="102">
        <v>-15.35</v>
      </c>
      <c r="H35" s="102">
        <f t="shared" si="6"/>
        <v>273.78999999999996</v>
      </c>
      <c r="I35" s="317"/>
      <c r="J35" s="102">
        <v>312.036</v>
      </c>
      <c r="K35" s="102">
        <v>-210.79900000000001</v>
      </c>
      <c r="L35" s="102">
        <f t="shared" si="7"/>
        <v>101.23699999999999</v>
      </c>
      <c r="M35" s="102">
        <f>'Page 2'!AN23</f>
        <v>17.09</v>
      </c>
      <c r="N35" s="102">
        <v>-329.06700000000001</v>
      </c>
      <c r="O35" s="102">
        <f t="shared" si="8"/>
        <v>-311.97700000000003</v>
      </c>
      <c r="P35" s="102">
        <f t="shared" si="21"/>
        <v>-210.74000000000004</v>
      </c>
      <c r="Q35" s="102">
        <f t="shared" si="10"/>
        <v>63.049999999999926</v>
      </c>
      <c r="R35" s="317"/>
      <c r="S35" s="192">
        <f t="shared" si="16"/>
        <v>1173.482</v>
      </c>
      <c r="T35" s="211"/>
      <c r="U35" s="104"/>
      <c r="V35" s="104">
        <v>-52.244</v>
      </c>
      <c r="W35" s="104"/>
      <c r="X35" s="104">
        <v>7.9470000000000001</v>
      </c>
      <c r="Y35" s="353">
        <v>-83.332999999999998</v>
      </c>
      <c r="Z35" s="102">
        <f t="shared" si="17"/>
        <v>-64.580000000000069</v>
      </c>
      <c r="AA35" s="102">
        <f t="shared" si="18"/>
        <v>99.5</v>
      </c>
      <c r="AB35" s="317"/>
      <c r="AC35" s="102">
        <f t="shared" si="25"/>
        <v>164.08000000000007</v>
      </c>
      <c r="AD35" s="317"/>
      <c r="AE35" s="206">
        <v>3.5112000000000001</v>
      </c>
      <c r="AF35" s="206">
        <v>3.5840000000000001</v>
      </c>
      <c r="AG35" s="322">
        <f t="shared" si="24"/>
        <v>7.2799999999999976E-2</v>
      </c>
      <c r="AH35" s="104">
        <f t="shared" si="13"/>
        <v>-218.19999999999982</v>
      </c>
      <c r="AI35" s="254">
        <v>99.5</v>
      </c>
      <c r="AJ35" s="254"/>
      <c r="AK35" s="17">
        <f t="shared" si="5"/>
        <v>-218.19999999999982</v>
      </c>
      <c r="AL35" s="256">
        <v>3328.1</v>
      </c>
      <c r="AM35" s="253">
        <f t="shared" si="14"/>
        <v>-137</v>
      </c>
      <c r="AN35" s="257">
        <v>2575.8000000000002</v>
      </c>
      <c r="AO35" s="253">
        <f t="shared" si="15"/>
        <v>-81.199999999999818</v>
      </c>
      <c r="AP35" s="258"/>
      <c r="AQ35" s="247"/>
      <c r="AR35" s="247"/>
      <c r="AS35" s="248"/>
      <c r="AT35" s="248"/>
      <c r="AU35" s="247"/>
      <c r="AV35" s="249">
        <f t="shared" si="26"/>
        <v>0</v>
      </c>
      <c r="AW35" s="250">
        <f t="shared" si="27"/>
        <v>0</v>
      </c>
      <c r="AY35" s="334">
        <v>2361</v>
      </c>
      <c r="AZ35" s="378" t="s">
        <v>268</v>
      </c>
      <c r="BA35" s="378" t="s">
        <v>268</v>
      </c>
      <c r="BB35" s="378" t="s">
        <v>268</v>
      </c>
      <c r="BC35" s="378" t="s">
        <v>268</v>
      </c>
      <c r="BD35" s="378" t="s">
        <v>268</v>
      </c>
    </row>
    <row r="36" spans="1:74">
      <c r="C36" s="334">
        <v>2362</v>
      </c>
      <c r="D36" s="323">
        <v>63</v>
      </c>
      <c r="E36" s="324"/>
      <c r="F36" s="102">
        <v>272.67899999999997</v>
      </c>
      <c r="G36" s="102">
        <v>-0.107</v>
      </c>
      <c r="H36" s="102">
        <f t="shared" si="6"/>
        <v>272.57199999999995</v>
      </c>
      <c r="I36" s="320"/>
      <c r="J36" s="102">
        <v>222.05</v>
      </c>
      <c r="K36" s="102">
        <v>-201.68299999999999</v>
      </c>
      <c r="L36" s="102">
        <f t="shared" si="7"/>
        <v>20.367000000000019</v>
      </c>
      <c r="M36" s="102">
        <f>'Page 2'!AN24</f>
        <v>131.947</v>
      </c>
      <c r="N36" s="102">
        <v>-126.00700000000001</v>
      </c>
      <c r="O36" s="102">
        <f t="shared" si="8"/>
        <v>5.9399999999999977</v>
      </c>
      <c r="P36" s="102">
        <f t="shared" si="21"/>
        <v>26.307000000000016</v>
      </c>
      <c r="Q36" s="102">
        <f t="shared" si="10"/>
        <v>298.87899999999996</v>
      </c>
      <c r="R36" s="320"/>
      <c r="S36" s="192">
        <f t="shared" si="16"/>
        <v>954.47299999999996</v>
      </c>
      <c r="T36" s="211"/>
      <c r="U36" s="104"/>
      <c r="V36" s="104">
        <v>-52.244</v>
      </c>
      <c r="W36" s="104"/>
      <c r="X36" s="104">
        <v>7.9470000000000001</v>
      </c>
      <c r="Y36" s="353">
        <v>-82.15</v>
      </c>
      <c r="Z36" s="102">
        <f t="shared" si="17"/>
        <v>172.43199999999996</v>
      </c>
      <c r="AA36" s="102">
        <f t="shared" si="18"/>
        <v>-6.9</v>
      </c>
      <c r="AB36" s="318"/>
      <c r="AC36" s="102">
        <f t="shared" si="25"/>
        <v>-179.33199999999997</v>
      </c>
      <c r="AD36" s="318"/>
      <c r="AE36" s="206">
        <v>3.5975000000000001</v>
      </c>
      <c r="AF36" s="206">
        <v>3.585</v>
      </c>
      <c r="AG36" s="322">
        <f t="shared" si="24"/>
        <v>-1.2500000000000178E-2</v>
      </c>
      <c r="AH36" s="104">
        <f t="shared" si="13"/>
        <v>148.40000000000009</v>
      </c>
      <c r="AI36" s="254">
        <v>-6.9</v>
      </c>
      <c r="AJ36" s="254"/>
      <c r="AK36" s="17">
        <f t="shared" si="5"/>
        <v>148.40000000000009</v>
      </c>
      <c r="AL36" s="256">
        <v>3387.3</v>
      </c>
      <c r="AM36" s="253">
        <f t="shared" si="14"/>
        <v>59.200000000000273</v>
      </c>
      <c r="AN36" s="257">
        <v>2665</v>
      </c>
      <c r="AO36" s="253">
        <f t="shared" si="15"/>
        <v>89.199999999999818</v>
      </c>
      <c r="AP36" s="258"/>
      <c r="AQ36" s="258"/>
      <c r="AR36" s="258"/>
      <c r="AS36" s="231"/>
      <c r="AT36" s="231"/>
      <c r="AU36" s="258"/>
      <c r="AV36" s="259">
        <f t="shared" si="26"/>
        <v>0</v>
      </c>
      <c r="AW36" s="260">
        <f t="shared" si="27"/>
        <v>0</v>
      </c>
      <c r="AY36" s="334">
        <v>2362</v>
      </c>
      <c r="AZ36" s="374" t="s">
        <v>267</v>
      </c>
      <c r="BA36" s="374" t="s">
        <v>267</v>
      </c>
      <c r="BB36" s="374" t="s">
        <v>267</v>
      </c>
      <c r="BC36" s="374" t="s">
        <v>267</v>
      </c>
      <c r="BD36" s="374" t="s">
        <v>267</v>
      </c>
      <c r="BG36" s="5">
        <v>353997</v>
      </c>
      <c r="BH36" s="5">
        <v>-336628</v>
      </c>
      <c r="BI36" s="5">
        <v>131947</v>
      </c>
      <c r="BJ36" s="5">
        <v>114965</v>
      </c>
      <c r="BK36" s="5">
        <f>(BG36-BI36)/1000</f>
        <v>222.05</v>
      </c>
      <c r="BL36" s="5">
        <f>(BH36+BJ36)/1000</f>
        <v>-221.66300000000001</v>
      </c>
    </row>
    <row r="37" spans="1:74">
      <c r="C37" s="334">
        <v>2363</v>
      </c>
      <c r="D37" s="323">
        <v>66</v>
      </c>
      <c r="E37" s="324"/>
      <c r="F37" s="102">
        <v>262.33999999999997</v>
      </c>
      <c r="G37" s="102">
        <v>-8.9890000000000008</v>
      </c>
      <c r="H37" s="102">
        <f t="shared" si="6"/>
        <v>253.35099999999997</v>
      </c>
      <c r="I37" s="321"/>
      <c r="J37" s="102">
        <v>222.596</v>
      </c>
      <c r="K37" s="102">
        <v>-191.05799999999999</v>
      </c>
      <c r="L37" s="102">
        <f t="shared" si="7"/>
        <v>31.538000000000011</v>
      </c>
      <c r="M37" s="102">
        <f>'Page 2'!AN25</f>
        <v>134.53</v>
      </c>
      <c r="N37" s="102">
        <f>'Page 2'!AO25</f>
        <v>-89.426000000000002</v>
      </c>
      <c r="O37" s="102">
        <f t="shared" si="8"/>
        <v>45.103999999999999</v>
      </c>
      <c r="P37" s="102">
        <f t="shared" si="21"/>
        <v>76.64200000000001</v>
      </c>
      <c r="Q37" s="102">
        <f t="shared" si="10"/>
        <v>329.99299999999999</v>
      </c>
      <c r="R37" s="321"/>
      <c r="S37" s="192">
        <f t="shared" si="16"/>
        <v>908.93899999999996</v>
      </c>
      <c r="T37" s="211"/>
      <c r="U37" s="104"/>
      <c r="V37" s="104">
        <v>-52.244</v>
      </c>
      <c r="W37" s="104"/>
      <c r="X37" s="104">
        <v>7.9470000000000001</v>
      </c>
      <c r="Y37" s="353">
        <v>-83.332999999999998</v>
      </c>
      <c r="Z37" s="102">
        <f t="shared" si="17"/>
        <v>202.36300000000003</v>
      </c>
      <c r="AA37" s="102">
        <f t="shared" si="18"/>
        <v>112.9</v>
      </c>
      <c r="AB37" s="337"/>
      <c r="AC37" s="102">
        <f t="shared" si="25"/>
        <v>-89.463000000000022</v>
      </c>
      <c r="AD37" s="337"/>
      <c r="AE37" s="206">
        <v>3.7025000000000001</v>
      </c>
      <c r="AF37" s="206">
        <v>3.5933999999999999</v>
      </c>
      <c r="AG37" s="322">
        <f t="shared" si="24"/>
        <v>-0.1091000000000002</v>
      </c>
      <c r="AH37" s="104">
        <f t="shared" si="13"/>
        <v>-102.60000000000036</v>
      </c>
      <c r="AI37" s="23">
        <v>112.9</v>
      </c>
      <c r="AJ37" s="23"/>
      <c r="AK37" s="17">
        <f t="shared" si="5"/>
        <v>-102.60000000000036</v>
      </c>
      <c r="AL37" s="256">
        <v>3318.1</v>
      </c>
      <c r="AM37" s="253">
        <f t="shared" si="14"/>
        <v>-69.200000000000273</v>
      </c>
      <c r="AN37" s="257">
        <v>2631.6</v>
      </c>
      <c r="AO37" s="253">
        <f t="shared" si="15"/>
        <v>-33.400000000000091</v>
      </c>
      <c r="AP37" s="258"/>
      <c r="AV37" s="234">
        <f t="shared" si="26"/>
        <v>0</v>
      </c>
      <c r="AW37" s="235">
        <f t="shared" si="27"/>
        <v>0</v>
      </c>
      <c r="AY37" s="334">
        <v>2363</v>
      </c>
      <c r="AZ37" s="378" t="s">
        <v>268</v>
      </c>
      <c r="BA37" s="378" t="s">
        <v>268</v>
      </c>
      <c r="BB37" s="374" t="s">
        <v>267</v>
      </c>
      <c r="BC37" s="374" t="s">
        <v>267</v>
      </c>
      <c r="BD37" s="374" t="s">
        <v>267</v>
      </c>
      <c r="BG37" s="5">
        <v>357126</v>
      </c>
      <c r="BH37" s="5">
        <v>-300484</v>
      </c>
      <c r="BI37" s="5">
        <v>134530</v>
      </c>
      <c r="BJ37" s="5">
        <v>89426</v>
      </c>
      <c r="BK37" s="5">
        <f t="shared" ref="BK37:BK42" si="28">(BG37-BI37)/1000</f>
        <v>222.596</v>
      </c>
      <c r="BL37" s="5">
        <f t="shared" ref="BL37:BL42" si="29">(BH37+BJ37)/1000</f>
        <v>-211.05799999999999</v>
      </c>
    </row>
    <row r="38" spans="1:74">
      <c r="A38" s="5">
        <f>1.55/45.329614</f>
        <v>3.4193981885660883E-2</v>
      </c>
      <c r="C38" s="334">
        <v>2364</v>
      </c>
      <c r="D38" s="323">
        <v>62</v>
      </c>
      <c r="E38" s="325"/>
      <c r="F38" s="102">
        <v>261.18599999999998</v>
      </c>
      <c r="G38" s="102">
        <v>-1.415</v>
      </c>
      <c r="H38" s="102">
        <f t="shared" si="6"/>
        <v>259.77099999999996</v>
      </c>
      <c r="I38" s="320"/>
      <c r="J38" s="102">
        <v>293.78300000000002</v>
      </c>
      <c r="K38" s="102">
        <v>-190.97499999999999</v>
      </c>
      <c r="L38" s="102">
        <f t="shared" si="7"/>
        <v>102.80800000000002</v>
      </c>
      <c r="M38" s="102">
        <f>'Page 2'!AN26</f>
        <v>37.938000000000002</v>
      </c>
      <c r="N38" s="102">
        <f>'Page 2'!AO26</f>
        <v>-50.779000000000003</v>
      </c>
      <c r="O38" s="102">
        <f t="shared" si="8"/>
        <v>-12.841000000000001</v>
      </c>
      <c r="P38" s="102">
        <f t="shared" si="21"/>
        <v>89.967000000000013</v>
      </c>
      <c r="Q38" s="102">
        <f t="shared" si="10"/>
        <v>349.73799999999994</v>
      </c>
      <c r="R38" s="320"/>
      <c r="S38" s="192">
        <f t="shared" si="16"/>
        <v>836.07600000000002</v>
      </c>
      <c r="T38" s="211"/>
      <c r="U38" s="104"/>
      <c r="V38" s="104">
        <v>-49.423999999999999</v>
      </c>
      <c r="W38" s="104"/>
      <c r="X38" s="104">
        <v>7.9470000000000001</v>
      </c>
      <c r="Y38" s="353">
        <v>-83.332999999999998</v>
      </c>
      <c r="Z38" s="102">
        <f t="shared" si="17"/>
        <v>224.92799999999997</v>
      </c>
      <c r="AA38" s="102">
        <f t="shared" si="18"/>
        <v>198</v>
      </c>
      <c r="AB38" s="320"/>
      <c r="AC38" s="102">
        <f t="shared" si="25"/>
        <v>-26.927999999999969</v>
      </c>
      <c r="AD38" s="320"/>
      <c r="AE38" s="206">
        <v>3.625</v>
      </c>
      <c r="AF38" s="206">
        <v>3.5954999999999999</v>
      </c>
      <c r="AG38" s="322">
        <f t="shared" si="24"/>
        <v>-2.9500000000000082E-2</v>
      </c>
      <c r="AH38" s="104">
        <f t="shared" si="13"/>
        <v>-55.800000000000182</v>
      </c>
      <c r="AI38" s="254">
        <v>198</v>
      </c>
      <c r="AJ38" s="23"/>
      <c r="AK38" s="17">
        <f t="shared" si="5"/>
        <v>-55.800000000000182</v>
      </c>
      <c r="AL38" s="314">
        <v>3282.2</v>
      </c>
      <c r="AM38" s="253">
        <f t="shared" si="14"/>
        <v>-35.900000000000091</v>
      </c>
      <c r="AN38" s="257">
        <v>2611.6999999999998</v>
      </c>
      <c r="AO38" s="253">
        <f t="shared" si="15"/>
        <v>-19.900000000000091</v>
      </c>
      <c r="AP38" s="258"/>
      <c r="AV38" s="233">
        <f t="shared" si="26"/>
        <v>0</v>
      </c>
      <c r="AW38" s="242">
        <f t="shared" si="27"/>
        <v>0</v>
      </c>
      <c r="AY38" s="334">
        <v>2364</v>
      </c>
      <c r="AZ38" s="374" t="s">
        <v>267</v>
      </c>
      <c r="BA38" s="374" t="s">
        <v>267</v>
      </c>
      <c r="BB38" s="374" t="s">
        <v>267</v>
      </c>
      <c r="BC38" s="374" t="s">
        <v>267</v>
      </c>
      <c r="BD38" s="374" t="s">
        <v>267</v>
      </c>
      <c r="BG38" s="5">
        <v>331721</v>
      </c>
      <c r="BH38" s="5">
        <v>-261754</v>
      </c>
      <c r="BI38" s="5">
        <v>37938</v>
      </c>
      <c r="BJ38" s="5">
        <v>50779</v>
      </c>
      <c r="BK38" s="5">
        <f t="shared" si="28"/>
        <v>293.78300000000002</v>
      </c>
      <c r="BL38" s="5">
        <f t="shared" si="29"/>
        <v>-210.97499999999999</v>
      </c>
    </row>
    <row r="39" spans="1:74">
      <c r="C39" s="334">
        <v>2365</v>
      </c>
      <c r="D39" s="323">
        <v>64</v>
      </c>
      <c r="E39" s="324"/>
      <c r="F39" s="102">
        <v>290.92</v>
      </c>
      <c r="G39" s="102">
        <v>0</v>
      </c>
      <c r="H39" s="102">
        <f t="shared" si="6"/>
        <v>290.92</v>
      </c>
      <c r="I39" s="319">
        <f>SUM(H33:H39)/1000</f>
        <v>1.9698529999999999</v>
      </c>
      <c r="J39" s="102">
        <v>221.59</v>
      </c>
      <c r="K39" s="102">
        <v>-191.41499999999999</v>
      </c>
      <c r="L39" s="102">
        <f t="shared" si="7"/>
        <v>30.175000000000011</v>
      </c>
      <c r="M39" s="102">
        <f>'Page 2'!AN27</f>
        <v>110.57</v>
      </c>
      <c r="N39" s="102">
        <f>'Page 2'!AO27</f>
        <v>-155.435</v>
      </c>
      <c r="O39" s="102">
        <f t="shared" si="8"/>
        <v>-44.865000000000009</v>
      </c>
      <c r="P39" s="102">
        <f t="shared" si="21"/>
        <v>-14.689999999999998</v>
      </c>
      <c r="Q39" s="102">
        <f t="shared" si="10"/>
        <v>276.23</v>
      </c>
      <c r="R39" s="319">
        <f>SUM(Q33:Q39)/1000</f>
        <v>2.0195529999999997</v>
      </c>
      <c r="S39" s="192">
        <f t="shared" si="16"/>
        <v>969.92999999999984</v>
      </c>
      <c r="T39" s="211"/>
      <c r="U39" s="104"/>
      <c r="V39" s="104">
        <v>-52.607999999999997</v>
      </c>
      <c r="W39" s="104"/>
      <c r="X39" s="104">
        <v>7.9470000000000001</v>
      </c>
      <c r="Y39" s="353">
        <v>-83.332999999999998</v>
      </c>
      <c r="Z39" s="102">
        <f t="shared" si="17"/>
        <v>148.23600000000002</v>
      </c>
      <c r="AA39" s="102">
        <f t="shared" si="18"/>
        <v>210.6</v>
      </c>
      <c r="AB39" s="319">
        <f>SUM(AA33:AA39)/1000</f>
        <v>1.0785</v>
      </c>
      <c r="AC39" s="102">
        <f t="shared" si="25"/>
        <v>62.363999999999976</v>
      </c>
      <c r="AD39" s="319">
        <f>SUM(AC33:AC39)/1000</f>
        <v>-5.279199999999986E-2</v>
      </c>
      <c r="AE39" s="206">
        <v>3.4350000000000001</v>
      </c>
      <c r="AF39" s="206">
        <v>3.5855000000000001</v>
      </c>
      <c r="AG39" s="322">
        <f t="shared" si="24"/>
        <v>0.15050000000000008</v>
      </c>
      <c r="AH39" s="104">
        <f t="shared" si="13"/>
        <v>-6.1999999999993634</v>
      </c>
      <c r="AI39" s="254">
        <v>210.6</v>
      </c>
      <c r="AJ39" s="23"/>
      <c r="AK39" s="17">
        <f t="shared" si="5"/>
        <v>-6.1999999999993634</v>
      </c>
      <c r="AL39" s="314">
        <v>3283.3</v>
      </c>
      <c r="AM39" s="253">
        <f t="shared" si="14"/>
        <v>1.1000000000003638</v>
      </c>
      <c r="AN39" s="257">
        <v>2604.4</v>
      </c>
      <c r="AO39" s="253">
        <f t="shared" si="15"/>
        <v>-7.2999999999997272</v>
      </c>
      <c r="AP39" s="258"/>
      <c r="AV39" s="234">
        <f t="shared" ref="AV39:AV44" si="30">SUM(AS39:AU39)</f>
        <v>0</v>
      </c>
      <c r="AW39" s="235">
        <f t="shared" ref="AW39:AW44" si="31">AT39+AU39</f>
        <v>0</v>
      </c>
      <c r="AY39" s="334">
        <v>2365</v>
      </c>
      <c r="AZ39" s="378" t="s">
        <v>268</v>
      </c>
      <c r="BA39" s="378" t="s">
        <v>268</v>
      </c>
      <c r="BB39" s="378" t="s">
        <v>268</v>
      </c>
      <c r="BC39" s="378" t="s">
        <v>268</v>
      </c>
      <c r="BD39" s="374" t="s">
        <v>267</v>
      </c>
      <c r="BG39" s="5">
        <v>332160</v>
      </c>
      <c r="BH39" s="5">
        <v>-366850</v>
      </c>
      <c r="BI39" s="5">
        <v>110570</v>
      </c>
      <c r="BJ39" s="5">
        <v>155435</v>
      </c>
      <c r="BK39" s="5">
        <f t="shared" si="28"/>
        <v>221.59</v>
      </c>
      <c r="BL39" s="5">
        <f t="shared" si="29"/>
        <v>-211.41499999999999</v>
      </c>
    </row>
    <row r="40" spans="1:74">
      <c r="C40" s="334">
        <v>2366</v>
      </c>
      <c r="D40" s="323">
        <v>71</v>
      </c>
      <c r="E40" s="324"/>
      <c r="F40" s="327">
        <v>330.9</v>
      </c>
      <c r="G40" s="327">
        <v>0</v>
      </c>
      <c r="H40" s="327">
        <f t="shared" si="6"/>
        <v>330.9</v>
      </c>
      <c r="I40" s="320" t="s">
        <v>92</v>
      </c>
      <c r="J40" s="327">
        <v>237.69900000000001</v>
      </c>
      <c r="K40" s="327">
        <v>-199.83</v>
      </c>
      <c r="L40" s="327">
        <f t="shared" si="7"/>
        <v>37.869</v>
      </c>
      <c r="M40" s="327">
        <f>'Page 2'!AN28</f>
        <v>50.387999999999998</v>
      </c>
      <c r="N40" s="327">
        <f>'Page 2'!AO28</f>
        <v>-108.601</v>
      </c>
      <c r="O40" s="327">
        <f t="shared" si="8"/>
        <v>-58.213000000000001</v>
      </c>
      <c r="P40" s="327">
        <f t="shared" si="21"/>
        <v>-20.344000000000001</v>
      </c>
      <c r="Q40" s="327">
        <f t="shared" si="10"/>
        <v>310.55599999999998</v>
      </c>
      <c r="R40" s="320" t="s">
        <v>92</v>
      </c>
      <c r="S40" s="335">
        <f t="shared" si="16"/>
        <v>927.41800000000001</v>
      </c>
      <c r="T40" s="328"/>
      <c r="U40" s="329"/>
      <c r="V40" s="329">
        <v>-53.582000000000001</v>
      </c>
      <c r="W40" s="329"/>
      <c r="X40" s="329">
        <v>7.9470000000000001</v>
      </c>
      <c r="Y40" s="354">
        <v>-83.332999999999998</v>
      </c>
      <c r="Z40" s="327">
        <f t="shared" si="17"/>
        <v>181.58799999999999</v>
      </c>
      <c r="AA40" s="327">
        <f t="shared" si="18"/>
        <v>224.7</v>
      </c>
      <c r="AB40" s="320" t="s">
        <v>92</v>
      </c>
      <c r="AC40" s="327">
        <f t="shared" si="25"/>
        <v>43.111999999999995</v>
      </c>
      <c r="AD40" s="320" t="s">
        <v>92</v>
      </c>
      <c r="AE40" s="330">
        <v>3.3774999999999999</v>
      </c>
      <c r="AF40" s="330">
        <v>3.5731999999999999</v>
      </c>
      <c r="AG40" s="322">
        <f t="shared" si="24"/>
        <v>0.19569999999999999</v>
      </c>
      <c r="AH40" s="104">
        <f t="shared" si="13"/>
        <v>54.599999999999454</v>
      </c>
      <c r="AI40" s="23">
        <v>224.7</v>
      </c>
      <c r="AJ40" s="23"/>
      <c r="AK40" s="17">
        <f t="shared" si="5"/>
        <v>54.599999999999454</v>
      </c>
      <c r="AL40" s="314">
        <v>3331.1</v>
      </c>
      <c r="AM40" s="253">
        <f t="shared" si="14"/>
        <v>47.799999999999727</v>
      </c>
      <c r="AN40" s="257">
        <v>2611.1999999999998</v>
      </c>
      <c r="AO40" s="253">
        <f t="shared" si="15"/>
        <v>6.7999999999997272</v>
      </c>
      <c r="AP40" s="258"/>
      <c r="AV40" s="234">
        <f t="shared" si="30"/>
        <v>0</v>
      </c>
      <c r="AW40" s="235">
        <f t="shared" si="31"/>
        <v>0</v>
      </c>
      <c r="AY40" s="334">
        <v>2366</v>
      </c>
      <c r="AZ40" s="374" t="s">
        <v>267</v>
      </c>
      <c r="BA40" s="374" t="s">
        <v>267</v>
      </c>
      <c r="BB40" s="374" t="s">
        <v>267</v>
      </c>
      <c r="BC40" s="374" t="s">
        <v>267</v>
      </c>
      <c r="BD40" s="374" t="s">
        <v>267</v>
      </c>
      <c r="BG40" s="5">
        <v>288087</v>
      </c>
      <c r="BH40" s="5">
        <v>-328396</v>
      </c>
      <c r="BI40" s="5">
        <v>50388</v>
      </c>
      <c r="BJ40" s="5">
        <v>108601</v>
      </c>
      <c r="BK40" s="5">
        <f t="shared" si="28"/>
        <v>237.69900000000001</v>
      </c>
      <c r="BL40" s="5">
        <f t="shared" si="29"/>
        <v>-219.79499999999999</v>
      </c>
    </row>
    <row r="41" spans="1:74">
      <c r="C41" s="334">
        <v>2367</v>
      </c>
      <c r="D41" s="323">
        <v>77</v>
      </c>
      <c r="E41" s="324"/>
      <c r="F41" s="327">
        <v>309.58100000000002</v>
      </c>
      <c r="G41" s="327">
        <v>-1.2769999999999999</v>
      </c>
      <c r="H41" s="327">
        <f t="shared" si="6"/>
        <v>308.30400000000003</v>
      </c>
      <c r="I41" s="321">
        <f>I39-I32</f>
        <v>9.0511999999999926E-2</v>
      </c>
      <c r="J41" s="327">
        <v>237.7</v>
      </c>
      <c r="K41" s="327">
        <v>-200.941</v>
      </c>
      <c r="L41" s="327">
        <f t="shared" si="7"/>
        <v>36.758999999999986</v>
      </c>
      <c r="M41" s="327">
        <f>'Page 2'!AN29</f>
        <v>42.356000000000002</v>
      </c>
      <c r="N41" s="327">
        <f>'Page 2'!AO29</f>
        <v>-84.28</v>
      </c>
      <c r="O41" s="327">
        <f t="shared" si="8"/>
        <v>-41.923999999999999</v>
      </c>
      <c r="P41" s="327">
        <f t="shared" si="21"/>
        <v>-5.1650000000000134</v>
      </c>
      <c r="Q41" s="327">
        <f t="shared" si="10"/>
        <v>303.13900000000001</v>
      </c>
      <c r="R41" s="321">
        <f>R39-R32</f>
        <v>0.16040099999999913</v>
      </c>
      <c r="S41" s="335">
        <f t="shared" si="16"/>
        <v>876.13499999999999</v>
      </c>
      <c r="T41" s="328"/>
      <c r="U41" s="329"/>
      <c r="V41" s="329">
        <v>-52.24</v>
      </c>
      <c r="W41" s="329"/>
      <c r="X41" s="329">
        <v>7.9470000000000001</v>
      </c>
      <c r="Y41" s="354">
        <v>-83.332999999999998</v>
      </c>
      <c r="Z41" s="327">
        <f t="shared" si="17"/>
        <v>175.51300000000001</v>
      </c>
      <c r="AA41" s="327">
        <f t="shared" si="18"/>
        <v>215.5</v>
      </c>
      <c r="AB41" s="321">
        <f>AB39-AB32</f>
        <v>4.8999999999999932E-2</v>
      </c>
      <c r="AC41" s="327">
        <f t="shared" si="25"/>
        <v>39.986999999999995</v>
      </c>
      <c r="AD41" s="321">
        <f>AD39-AD32</f>
        <v>-0.11599699999999982</v>
      </c>
      <c r="AE41" s="330">
        <v>3.3774999999999999</v>
      </c>
      <c r="AF41" s="330">
        <v>3.5731999999999999</v>
      </c>
      <c r="AG41" s="322">
        <f t="shared" si="24"/>
        <v>0.19569999999999999</v>
      </c>
      <c r="AH41" s="104">
        <f t="shared" si="13"/>
        <v>26.900000000000546</v>
      </c>
      <c r="AI41" s="254">
        <v>215.5</v>
      </c>
      <c r="AJ41" s="254"/>
      <c r="AK41" s="17">
        <f t="shared" si="5"/>
        <v>26.900000000000546</v>
      </c>
      <c r="AL41" s="314">
        <v>3348.8</v>
      </c>
      <c r="AM41" s="253">
        <f t="shared" si="14"/>
        <v>17.700000000000273</v>
      </c>
      <c r="AN41" s="257">
        <v>2620.4</v>
      </c>
      <c r="AO41" s="253">
        <f t="shared" si="15"/>
        <v>9.2000000000002728</v>
      </c>
      <c r="AP41" s="258"/>
      <c r="AQ41" s="247"/>
      <c r="AR41" s="247"/>
      <c r="AS41" s="248"/>
      <c r="AT41" s="248"/>
      <c r="AU41" s="247"/>
      <c r="AV41" s="249">
        <f t="shared" si="30"/>
        <v>0</v>
      </c>
      <c r="AW41" s="250">
        <f t="shared" si="31"/>
        <v>0</v>
      </c>
      <c r="AY41" s="334">
        <v>2367</v>
      </c>
      <c r="AZ41" s="374" t="s">
        <v>267</v>
      </c>
      <c r="BA41" s="374" t="s">
        <v>267</v>
      </c>
      <c r="BB41" s="374" t="s">
        <v>267</v>
      </c>
      <c r="BC41" s="374" t="s">
        <v>267</v>
      </c>
      <c r="BD41" s="374" t="s">
        <v>267</v>
      </c>
      <c r="BG41" s="5">
        <v>284384</v>
      </c>
      <c r="BH41" s="5">
        <v>-307325</v>
      </c>
      <c r="BI41" s="5">
        <v>46684</v>
      </c>
      <c r="BJ41" s="5">
        <v>88522</v>
      </c>
      <c r="BK41" s="5">
        <f t="shared" si="28"/>
        <v>237.7</v>
      </c>
      <c r="BL41" s="5">
        <f t="shared" si="29"/>
        <v>-218.803</v>
      </c>
    </row>
    <row r="42" spans="1:74">
      <c r="C42" s="334">
        <v>2368</v>
      </c>
      <c r="D42" s="323">
        <v>81</v>
      </c>
      <c r="E42" s="324"/>
      <c r="F42" s="102">
        <v>261.13499999999999</v>
      </c>
      <c r="G42" s="102">
        <v>-22.986000000000001</v>
      </c>
      <c r="H42" s="102">
        <f t="shared" si="6"/>
        <v>238.149</v>
      </c>
      <c r="I42" s="317"/>
      <c r="J42" s="102">
        <v>227.07599999999999</v>
      </c>
      <c r="K42" s="102">
        <v>-242.423</v>
      </c>
      <c r="L42" s="102">
        <f t="shared" si="7"/>
        <v>-15.347000000000008</v>
      </c>
      <c r="M42" s="102">
        <f>'Page 2'!AN30</f>
        <v>52.113999999999997</v>
      </c>
      <c r="N42" s="102">
        <v>-281.48399999999998</v>
      </c>
      <c r="O42" s="102">
        <f t="shared" si="8"/>
        <v>-229.36999999999998</v>
      </c>
      <c r="P42" s="102">
        <f t="shared" si="21"/>
        <v>-244.71699999999998</v>
      </c>
      <c r="Q42" s="102">
        <f t="shared" si="10"/>
        <v>-6.5679999999999836</v>
      </c>
      <c r="R42" s="317"/>
      <c r="S42" s="192">
        <f t="shared" si="16"/>
        <v>1087.2180000000001</v>
      </c>
      <c r="T42" s="211"/>
      <c r="U42" s="104"/>
      <c r="V42" s="104">
        <v>-52.244</v>
      </c>
      <c r="W42" s="104"/>
      <c r="X42" s="104">
        <v>7.9470000000000001</v>
      </c>
      <c r="Y42" s="353">
        <v>-83.332999999999998</v>
      </c>
      <c r="Z42" s="102">
        <f t="shared" si="17"/>
        <v>-134.19799999999998</v>
      </c>
      <c r="AA42" s="102">
        <f t="shared" si="18"/>
        <v>50.4</v>
      </c>
      <c r="AB42" s="317"/>
      <c r="AC42" s="102">
        <f t="shared" si="25"/>
        <v>184.59799999999998</v>
      </c>
      <c r="AD42" s="317"/>
      <c r="AE42" s="206">
        <v>3.3774999999999999</v>
      </c>
      <c r="AF42" s="206">
        <v>3.5731999999999999</v>
      </c>
      <c r="AG42" s="322">
        <f t="shared" si="24"/>
        <v>0.19569999999999999</v>
      </c>
      <c r="AH42" s="104">
        <f t="shared" si="13"/>
        <v>-127.90000000000009</v>
      </c>
      <c r="AI42" s="254">
        <v>50.4</v>
      </c>
      <c r="AJ42" s="254"/>
      <c r="AK42" s="17">
        <f t="shared" si="5"/>
        <v>-127.90000000000009</v>
      </c>
      <c r="AL42" s="314">
        <v>3245.3</v>
      </c>
      <c r="AM42" s="253">
        <f t="shared" si="14"/>
        <v>-103.5</v>
      </c>
      <c r="AN42" s="257">
        <v>2596</v>
      </c>
      <c r="AO42" s="253">
        <f t="shared" si="15"/>
        <v>-24.400000000000091</v>
      </c>
      <c r="AP42" s="258"/>
      <c r="AQ42" s="247"/>
      <c r="AR42" s="247"/>
      <c r="AS42" s="248"/>
      <c r="AT42" s="248"/>
      <c r="AU42" s="247"/>
      <c r="AV42" s="249">
        <f t="shared" si="30"/>
        <v>0</v>
      </c>
      <c r="AW42" s="250">
        <f t="shared" si="31"/>
        <v>0</v>
      </c>
      <c r="AY42" s="334">
        <v>2368</v>
      </c>
      <c r="AZ42" s="378" t="s">
        <v>268</v>
      </c>
      <c r="BA42" s="378" t="s">
        <v>268</v>
      </c>
      <c r="BB42" s="378" t="s">
        <v>268</v>
      </c>
      <c r="BC42" s="378" t="s">
        <v>268</v>
      </c>
      <c r="BD42" s="374" t="s">
        <v>267</v>
      </c>
      <c r="BG42" s="5">
        <v>257805</v>
      </c>
      <c r="BH42" s="5">
        <v>-405809</v>
      </c>
      <c r="BI42" s="193">
        <v>30726</v>
      </c>
      <c r="BJ42" s="106">
        <v>186002</v>
      </c>
      <c r="BK42" s="5">
        <f t="shared" si="28"/>
        <v>227.07900000000001</v>
      </c>
      <c r="BL42" s="5">
        <f t="shared" si="29"/>
        <v>-219.80699999999999</v>
      </c>
    </row>
    <row r="43" spans="1:74">
      <c r="C43" s="334">
        <v>2369</v>
      </c>
      <c r="D43" s="323">
        <v>77</v>
      </c>
      <c r="E43" s="324"/>
      <c r="F43" s="102">
        <v>265.536</v>
      </c>
      <c r="G43" s="102">
        <v>-11.638</v>
      </c>
      <c r="H43" s="102">
        <f t="shared" si="6"/>
        <v>253.898</v>
      </c>
      <c r="I43" s="320"/>
      <c r="J43" s="102">
        <v>247.864</v>
      </c>
      <c r="K43" s="102">
        <v>-312.303</v>
      </c>
      <c r="L43" s="102">
        <f t="shared" si="7"/>
        <v>-64.438999999999993</v>
      </c>
      <c r="M43" s="102">
        <f>'Page 2'!AN31</f>
        <v>181.322</v>
      </c>
      <c r="N43" s="102">
        <f>'Page 2'!AO31</f>
        <v>-145.042</v>
      </c>
      <c r="O43" s="102">
        <f t="shared" si="8"/>
        <v>36.28</v>
      </c>
      <c r="P43" s="102">
        <f t="shared" si="21"/>
        <v>-28.158999999999992</v>
      </c>
      <c r="Q43" s="102">
        <f t="shared" si="10"/>
        <v>225.739</v>
      </c>
      <c r="R43" s="320"/>
      <c r="S43" s="192">
        <f t="shared" si="16"/>
        <v>1163.7049999999999</v>
      </c>
      <c r="T43" s="211"/>
      <c r="U43" s="104"/>
      <c r="V43" s="104">
        <v>-52.244</v>
      </c>
      <c r="W43" s="104"/>
      <c r="X43" s="104">
        <v>7.9470000000000001</v>
      </c>
      <c r="Y43" s="353">
        <v>-83.572000000000003</v>
      </c>
      <c r="Z43" s="102">
        <f t="shared" si="17"/>
        <v>97.87</v>
      </c>
      <c r="AA43" s="102">
        <f t="shared" si="18"/>
        <v>-2.4</v>
      </c>
      <c r="AB43" s="318"/>
      <c r="AC43" s="102">
        <f t="shared" si="25"/>
        <v>-100.27000000000001</v>
      </c>
      <c r="AD43" s="318"/>
      <c r="AE43" s="206">
        <v>3.3487</v>
      </c>
      <c r="AF43" s="206">
        <v>3.5608</v>
      </c>
      <c r="AG43" s="322">
        <f t="shared" si="24"/>
        <v>0.21209999999999996</v>
      </c>
      <c r="AH43" s="104">
        <f t="shared" si="13"/>
        <v>48.299999999999727</v>
      </c>
      <c r="AI43" s="23">
        <v>-2.4</v>
      </c>
      <c r="AJ43" s="23"/>
      <c r="AK43" s="17">
        <f t="shared" si="5"/>
        <v>48.299999999999727</v>
      </c>
      <c r="AL43" s="314">
        <v>3302.9</v>
      </c>
      <c r="AM43" s="253">
        <f t="shared" si="14"/>
        <v>57.599999999999909</v>
      </c>
      <c r="AN43" s="257">
        <v>2586.6999999999998</v>
      </c>
      <c r="AO43" s="253">
        <f t="shared" si="15"/>
        <v>-9.3000000000001819</v>
      </c>
      <c r="AP43" s="258"/>
      <c r="AV43" s="234">
        <f t="shared" si="30"/>
        <v>0</v>
      </c>
      <c r="AW43" s="235">
        <f t="shared" si="31"/>
        <v>0</v>
      </c>
      <c r="AY43" s="334">
        <v>2369</v>
      </c>
      <c r="AZ43" s="378" t="s">
        <v>268</v>
      </c>
      <c r="BA43" s="378" t="s">
        <v>268</v>
      </c>
      <c r="BB43" s="378" t="s">
        <v>268</v>
      </c>
      <c r="BC43" s="374" t="s">
        <v>267</v>
      </c>
      <c r="BD43" s="374" t="s">
        <v>267</v>
      </c>
    </row>
    <row r="44" spans="1:74">
      <c r="C44" s="334">
        <v>2370</v>
      </c>
      <c r="D44" s="323">
        <v>78</v>
      </c>
      <c r="E44" s="324"/>
      <c r="F44" s="102">
        <v>246.91300000000001</v>
      </c>
      <c r="G44" s="102">
        <v>-16.989000000000001</v>
      </c>
      <c r="H44" s="102">
        <f t="shared" si="6"/>
        <v>229.92400000000001</v>
      </c>
      <c r="I44" s="321"/>
      <c r="J44" s="102">
        <v>231.30199999999999</v>
      </c>
      <c r="K44" s="102">
        <v>-228.59299999999999</v>
      </c>
      <c r="L44" s="102">
        <f t="shared" si="7"/>
        <v>2.7090000000000032</v>
      </c>
      <c r="M44" s="102">
        <f>'Page 2'!AN32</f>
        <v>80.322999999999993</v>
      </c>
      <c r="N44" s="102">
        <v>-106.979</v>
      </c>
      <c r="O44" s="102">
        <f t="shared" si="8"/>
        <v>-26.656000000000006</v>
      </c>
      <c r="P44" s="102">
        <f t="shared" si="21"/>
        <v>-23.947000000000003</v>
      </c>
      <c r="Q44" s="102">
        <f t="shared" si="10"/>
        <v>205.977</v>
      </c>
      <c r="R44" s="321"/>
      <c r="S44" s="192">
        <f t="shared" si="16"/>
        <v>911.09899999999993</v>
      </c>
      <c r="T44" s="211"/>
      <c r="U44" s="104"/>
      <c r="V44" s="104">
        <v>-54.777999999999999</v>
      </c>
      <c r="W44" s="104"/>
      <c r="X44" s="104">
        <v>7.9470000000000001</v>
      </c>
      <c r="Y44" s="353">
        <v>-83.572000000000003</v>
      </c>
      <c r="Z44" s="102">
        <f t="shared" si="17"/>
        <v>75.574000000000012</v>
      </c>
      <c r="AA44" s="102">
        <f t="shared" si="18"/>
        <v>88.9</v>
      </c>
      <c r="AB44" s="337"/>
      <c r="AC44" s="102">
        <f t="shared" si="25"/>
        <v>13.325999999999993</v>
      </c>
      <c r="AD44" s="337"/>
      <c r="AE44" s="206">
        <v>3.2387000000000001</v>
      </c>
      <c r="AF44" s="206">
        <v>3.5438000000000001</v>
      </c>
      <c r="AG44" s="322">
        <f t="shared" si="24"/>
        <v>0.30509999999999993</v>
      </c>
      <c r="AH44" s="104">
        <f t="shared" si="13"/>
        <v>78.800000000000182</v>
      </c>
      <c r="AI44" s="23">
        <v>88.9</v>
      </c>
      <c r="AJ44" s="23"/>
      <c r="AK44" s="17">
        <f t="shared" si="5"/>
        <v>78.800000000000182</v>
      </c>
      <c r="AL44" s="314">
        <v>3326.3</v>
      </c>
      <c r="AM44" s="253">
        <f t="shared" si="14"/>
        <v>23.400000000000091</v>
      </c>
      <c r="AN44" s="257">
        <v>2642.1</v>
      </c>
      <c r="AO44" s="253">
        <f t="shared" si="15"/>
        <v>55.400000000000091</v>
      </c>
      <c r="AP44" s="258"/>
      <c r="AS44" s="23"/>
      <c r="AV44" s="234">
        <f t="shared" si="30"/>
        <v>0</v>
      </c>
      <c r="AW44" s="235">
        <f t="shared" si="31"/>
        <v>0</v>
      </c>
      <c r="AY44" s="334">
        <v>2370</v>
      </c>
      <c r="AZ44" s="378" t="s">
        <v>268</v>
      </c>
      <c r="BA44" s="374" t="s">
        <v>267</v>
      </c>
      <c r="BB44" s="374" t="s">
        <v>267</v>
      </c>
      <c r="BC44" s="374" t="s">
        <v>267</v>
      </c>
      <c r="BD44" s="374" t="s">
        <v>267</v>
      </c>
    </row>
    <row r="45" spans="1:74">
      <c r="C45" s="334">
        <v>2371</v>
      </c>
      <c r="D45" s="323">
        <v>77</v>
      </c>
      <c r="E45" s="324"/>
      <c r="F45" s="102">
        <v>254.39</v>
      </c>
      <c r="G45" s="102">
        <v>-13.648</v>
      </c>
      <c r="H45" s="102">
        <f t="shared" si="6"/>
        <v>240.74199999999999</v>
      </c>
      <c r="I45" s="321"/>
      <c r="J45" s="102">
        <v>222.816</v>
      </c>
      <c r="K45" s="102">
        <v>-263.14499999999998</v>
      </c>
      <c r="L45" s="102">
        <f t="shared" si="7"/>
        <v>-40.328999999999979</v>
      </c>
      <c r="M45" s="102">
        <f>'Page 2'!AN33</f>
        <v>77.174999999999997</v>
      </c>
      <c r="N45" s="102">
        <f>'Page 2'!AO33</f>
        <v>-66.995999999999995</v>
      </c>
      <c r="O45" s="102">
        <f t="shared" si="8"/>
        <v>10.179000000000002</v>
      </c>
      <c r="P45" s="102">
        <f t="shared" si="21"/>
        <v>-30.149999999999977</v>
      </c>
      <c r="Q45" s="102">
        <f t="shared" si="10"/>
        <v>210.59200000000001</v>
      </c>
      <c r="R45" s="321"/>
      <c r="S45" s="192">
        <f t="shared" si="16"/>
        <v>898.17</v>
      </c>
      <c r="T45" s="103"/>
      <c r="U45" s="104"/>
      <c r="V45" s="104">
        <v>-52.244</v>
      </c>
      <c r="W45" s="104"/>
      <c r="X45" s="104">
        <v>7.9470000000000001</v>
      </c>
      <c r="Y45" s="353">
        <v>-83.572000000000003</v>
      </c>
      <c r="Z45" s="102">
        <f t="shared" si="17"/>
        <v>82.723000000000013</v>
      </c>
      <c r="AA45" s="102">
        <f t="shared" si="18"/>
        <v>15.3</v>
      </c>
      <c r="AB45" s="321"/>
      <c r="AC45" s="102">
        <f t="shared" si="25"/>
        <v>-67.423000000000016</v>
      </c>
      <c r="AD45" s="321"/>
      <c r="AE45" s="206">
        <v>3.1737000000000002</v>
      </c>
      <c r="AF45" s="206">
        <v>3.5253000000000001</v>
      </c>
      <c r="AG45" s="322">
        <f t="shared" si="24"/>
        <v>0.35159999999999991</v>
      </c>
      <c r="AH45" s="104">
        <f t="shared" si="13"/>
        <v>53.299999999999727</v>
      </c>
      <c r="AI45" s="254">
        <v>15.3</v>
      </c>
      <c r="AJ45" s="23"/>
      <c r="AK45" s="17">
        <f t="shared" si="5"/>
        <v>53.299999999999727</v>
      </c>
      <c r="AL45" s="314">
        <v>3356.6</v>
      </c>
      <c r="AM45" s="253">
        <f t="shared" si="14"/>
        <v>30.299999999999727</v>
      </c>
      <c r="AN45" s="257">
        <v>2665.1</v>
      </c>
      <c r="AO45" s="253">
        <f t="shared" si="15"/>
        <v>23</v>
      </c>
      <c r="AP45" s="258"/>
      <c r="AS45" s="23"/>
      <c r="AV45" s="234">
        <f>SUM(AS45:AU45)</f>
        <v>0</v>
      </c>
      <c r="AW45" s="235">
        <f>AT45+AU45</f>
        <v>0</v>
      </c>
      <c r="AX45" s="23"/>
      <c r="AY45" s="334">
        <v>2371</v>
      </c>
      <c r="AZ45" s="378" t="s">
        <v>268</v>
      </c>
      <c r="BA45" s="378" t="s">
        <v>268</v>
      </c>
      <c r="BB45" s="378" t="s">
        <v>268</v>
      </c>
      <c r="BC45" s="378" t="s">
        <v>268</v>
      </c>
      <c r="BD45" s="376" t="s">
        <v>267</v>
      </c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</row>
    <row r="46" spans="1:74">
      <c r="C46" s="334">
        <v>2372</v>
      </c>
      <c r="D46" s="323">
        <v>78</v>
      </c>
      <c r="E46" s="324"/>
      <c r="F46" s="102">
        <v>348.19099999999997</v>
      </c>
      <c r="G46" s="102">
        <v>0</v>
      </c>
      <c r="H46" s="102">
        <f t="shared" si="6"/>
        <v>348.19099999999997</v>
      </c>
      <c r="I46" s="319">
        <f>SUM(H40:H46)/1000</f>
        <v>1.950108</v>
      </c>
      <c r="J46" s="102">
        <v>240.601</v>
      </c>
      <c r="K46" s="102">
        <v>-232.697</v>
      </c>
      <c r="L46" s="102">
        <f t="shared" si="7"/>
        <v>7.9039999999999964</v>
      </c>
      <c r="M46" s="102">
        <f>'Page 2'!AN34</f>
        <v>73.228999999999999</v>
      </c>
      <c r="N46" s="102">
        <f>'Page 2'!AO34</f>
        <v>-144.203</v>
      </c>
      <c r="O46" s="102">
        <f t="shared" si="8"/>
        <v>-70.974000000000004</v>
      </c>
      <c r="P46" s="102">
        <f t="shared" si="21"/>
        <v>-63.070000000000007</v>
      </c>
      <c r="Q46" s="102">
        <f t="shared" si="10"/>
        <v>285.12099999999998</v>
      </c>
      <c r="R46" s="319">
        <f>SUM(Q40:Q46)/1000</f>
        <v>1.534556</v>
      </c>
      <c r="S46" s="192">
        <f t="shared" si="16"/>
        <v>1038.921</v>
      </c>
      <c r="T46" s="103"/>
      <c r="U46" s="104"/>
      <c r="V46" s="104">
        <v>-52.756</v>
      </c>
      <c r="W46" s="104"/>
      <c r="X46" s="104">
        <v>7.9470000000000001</v>
      </c>
      <c r="Y46" s="353">
        <v>-83.572000000000003</v>
      </c>
      <c r="Z46" s="102">
        <f t="shared" si="17"/>
        <v>156.73999999999998</v>
      </c>
      <c r="AA46" s="102">
        <f t="shared" si="18"/>
        <v>182.7</v>
      </c>
      <c r="AB46" s="319">
        <f>SUM(AA40:AA46)/1000</f>
        <v>0.7750999999999999</v>
      </c>
      <c r="AC46" s="102">
        <f t="shared" si="25"/>
        <v>25.960000000000008</v>
      </c>
      <c r="AD46" s="319">
        <f>SUM(AC40:AC46)/1000</f>
        <v>0.13928999999999997</v>
      </c>
      <c r="AE46" s="206">
        <v>2.9925000000000002</v>
      </c>
      <c r="AF46" s="206">
        <v>3.4998999999999998</v>
      </c>
      <c r="AG46" s="322">
        <f t="shared" si="24"/>
        <v>0.50739999999999963</v>
      </c>
      <c r="AH46" s="104">
        <f t="shared" si="13"/>
        <v>62.400000000000546</v>
      </c>
      <c r="AI46" s="254">
        <v>182.7</v>
      </c>
      <c r="AJ46" s="23"/>
      <c r="AK46" s="17">
        <f t="shared" si="5"/>
        <v>62.400000000000546</v>
      </c>
      <c r="AL46" s="314">
        <v>3404.8</v>
      </c>
      <c r="AM46" s="253">
        <f t="shared" si="14"/>
        <v>48.200000000000273</v>
      </c>
      <c r="AN46" s="315">
        <v>2679.3</v>
      </c>
      <c r="AO46" s="253">
        <f t="shared" si="15"/>
        <v>14.200000000000273</v>
      </c>
      <c r="AP46" s="258"/>
      <c r="AS46" s="23"/>
      <c r="AT46" s="23"/>
      <c r="AX46" s="23"/>
      <c r="AY46" s="334">
        <v>2372</v>
      </c>
      <c r="AZ46" s="376" t="s">
        <v>267</v>
      </c>
      <c r="BA46" s="376" t="s">
        <v>267</v>
      </c>
      <c r="BB46" s="376" t="s">
        <v>267</v>
      </c>
      <c r="BC46" s="376"/>
      <c r="BD46" s="376" t="s">
        <v>267</v>
      </c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</row>
    <row r="47" spans="1:74">
      <c r="C47" s="334">
        <v>2373</v>
      </c>
      <c r="D47" s="323">
        <v>74</v>
      </c>
      <c r="E47" s="326"/>
      <c r="F47" s="327">
        <v>315.20999999999998</v>
      </c>
      <c r="G47" s="327">
        <v>-1.2609999999999999</v>
      </c>
      <c r="H47" s="327">
        <f t="shared" si="6"/>
        <v>313.94899999999996</v>
      </c>
      <c r="I47" s="320" t="s">
        <v>92</v>
      </c>
      <c r="J47" s="329">
        <v>279.64400000000001</v>
      </c>
      <c r="K47" s="329">
        <v>-199.96700000000001</v>
      </c>
      <c r="L47" s="327">
        <f t="shared" si="7"/>
        <v>79.676999999999992</v>
      </c>
      <c r="M47" s="329">
        <f>'Page 2'!AN35</f>
        <v>89.55</v>
      </c>
      <c r="N47" s="329">
        <v>-125.73099999999999</v>
      </c>
      <c r="O47" s="327">
        <f t="shared" si="8"/>
        <v>-36.180999999999997</v>
      </c>
      <c r="P47" s="327">
        <f t="shared" si="21"/>
        <v>43.495999999999995</v>
      </c>
      <c r="Q47" s="327">
        <f t="shared" si="10"/>
        <v>357.44499999999994</v>
      </c>
      <c r="R47" s="320" t="s">
        <v>92</v>
      </c>
      <c r="S47" s="335">
        <f t="shared" si="16"/>
        <v>1011.3629999999999</v>
      </c>
      <c r="T47" s="336"/>
      <c r="U47" s="327"/>
      <c r="V47" s="327">
        <v>-52.09</v>
      </c>
      <c r="W47" s="327"/>
      <c r="X47" s="329">
        <v>7.9470000000000001</v>
      </c>
      <c r="Y47" s="354">
        <v>-83.57</v>
      </c>
      <c r="Z47" s="327">
        <f t="shared" si="17"/>
        <v>229.73199999999991</v>
      </c>
      <c r="AA47" s="327">
        <f t="shared" si="18"/>
        <v>321.3</v>
      </c>
      <c r="AB47" s="320" t="s">
        <v>92</v>
      </c>
      <c r="AC47" s="327">
        <f t="shared" si="25"/>
        <v>91.568000000000097</v>
      </c>
      <c r="AD47" s="320" t="s">
        <v>92</v>
      </c>
      <c r="AE47" s="330">
        <v>2.9925000000000002</v>
      </c>
      <c r="AF47" s="330">
        <v>3.4998999999999998</v>
      </c>
      <c r="AG47" s="322">
        <f t="shared" si="24"/>
        <v>0.50739999999999963</v>
      </c>
      <c r="AH47" s="104">
        <f t="shared" si="13"/>
        <v>88.099999999999909</v>
      </c>
      <c r="AI47" s="23">
        <v>321.3</v>
      </c>
      <c r="AJ47" s="23"/>
      <c r="AK47" s="17">
        <f t="shared" si="5"/>
        <v>88.099999999999909</v>
      </c>
      <c r="AL47" s="314">
        <v>3477.8</v>
      </c>
      <c r="AM47" s="253">
        <f t="shared" si="14"/>
        <v>73</v>
      </c>
      <c r="AN47" s="257">
        <v>2694.4</v>
      </c>
      <c r="AO47" s="253">
        <f t="shared" si="15"/>
        <v>15.099999999999909</v>
      </c>
      <c r="AP47" s="258"/>
      <c r="AS47" s="23"/>
      <c r="AT47" s="23"/>
      <c r="AX47" s="23"/>
      <c r="AY47" s="334">
        <v>2373</v>
      </c>
      <c r="AZ47" s="376" t="s">
        <v>267</v>
      </c>
      <c r="BA47" s="376" t="s">
        <v>267</v>
      </c>
      <c r="BB47" s="376" t="s">
        <v>267</v>
      </c>
      <c r="BC47" s="376" t="s">
        <v>267</v>
      </c>
      <c r="BD47" s="376" t="s">
        <v>267</v>
      </c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</row>
    <row r="48" spans="1:74">
      <c r="C48" s="334"/>
      <c r="D48" s="323"/>
      <c r="E48" s="326"/>
      <c r="F48" s="102"/>
      <c r="G48" s="102"/>
      <c r="H48" s="102">
        <f t="shared" si="6"/>
        <v>0</v>
      </c>
      <c r="I48" s="321">
        <f>I46-I39</f>
        <v>-1.9744999999999902E-2</v>
      </c>
      <c r="J48" s="104"/>
      <c r="K48" s="104"/>
      <c r="L48" s="102">
        <f t="shared" si="7"/>
        <v>0</v>
      </c>
      <c r="M48" s="104">
        <f>'Page 2'!AN36</f>
        <v>0</v>
      </c>
      <c r="N48" s="104">
        <f>'Page 2'!AO36</f>
        <v>0</v>
      </c>
      <c r="O48" s="102">
        <f t="shared" si="8"/>
        <v>0</v>
      </c>
      <c r="P48" s="102">
        <f t="shared" si="21"/>
        <v>0</v>
      </c>
      <c r="Q48" s="102">
        <f t="shared" si="10"/>
        <v>0</v>
      </c>
      <c r="R48" s="321">
        <f>R46-R39</f>
        <v>-0.48499699999999968</v>
      </c>
      <c r="S48" s="192">
        <f t="shared" si="16"/>
        <v>0</v>
      </c>
      <c r="T48" s="103"/>
      <c r="U48" s="104"/>
      <c r="V48" s="104"/>
      <c r="W48" s="104"/>
      <c r="X48" s="104"/>
      <c r="Y48" s="353"/>
      <c r="Z48" s="102">
        <f t="shared" si="17"/>
        <v>0</v>
      </c>
      <c r="AA48" s="102">
        <f t="shared" si="18"/>
        <v>0</v>
      </c>
      <c r="AB48" s="321">
        <f>AB46-AB39</f>
        <v>-0.30340000000000011</v>
      </c>
      <c r="AC48" s="102">
        <f t="shared" si="25"/>
        <v>0</v>
      </c>
      <c r="AD48" s="321">
        <f>AD46-AD39</f>
        <v>0.19208199999999984</v>
      </c>
      <c r="AE48" s="206"/>
      <c r="AF48" s="206"/>
      <c r="AG48" s="322">
        <f t="shared" si="24"/>
        <v>0</v>
      </c>
      <c r="AH48" s="104"/>
      <c r="AI48" s="254"/>
      <c r="AJ48" s="254"/>
      <c r="AK48" s="255"/>
      <c r="AL48" s="314"/>
      <c r="AM48" s="101"/>
      <c r="AN48" s="257"/>
      <c r="AO48" s="314"/>
      <c r="AP48" s="258"/>
      <c r="AQ48" s="247"/>
      <c r="AR48" s="247"/>
      <c r="AS48" s="246"/>
      <c r="AT48" s="246"/>
      <c r="AU48" s="247"/>
      <c r="AV48" s="247"/>
      <c r="AW48" s="247"/>
      <c r="AX48" s="23"/>
      <c r="AY48" s="23"/>
      <c r="AZ48" s="379"/>
      <c r="BA48" s="379"/>
      <c r="BB48" s="379"/>
      <c r="BC48" s="379"/>
      <c r="BD48" s="379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</row>
    <row r="49" spans="1:74" ht="16.2" thickBot="1">
      <c r="C49" s="25"/>
      <c r="D49"/>
      <c r="E49" s="4"/>
      <c r="F49" s="26">
        <f t="shared" ref="F49:AC49" si="32">SUM(F18:F48)</f>
        <v>9743.1279999999988</v>
      </c>
      <c r="G49" s="26">
        <f t="shared" si="32"/>
        <v>-315.38900000000001</v>
      </c>
      <c r="H49" s="26">
        <f>SUM(H18:H48)</f>
        <v>9427.7390000000032</v>
      </c>
      <c r="J49" s="26">
        <f t="shared" si="32"/>
        <v>7145.3129999999983</v>
      </c>
      <c r="K49" s="26">
        <f t="shared" si="32"/>
        <v>-7169.9939999999997</v>
      </c>
      <c r="L49" s="26">
        <f t="shared" si="32"/>
        <v>-24.680999999999926</v>
      </c>
      <c r="M49" s="26">
        <f>SUM(M18:M48)</f>
        <v>3093.6580000000008</v>
      </c>
      <c r="N49" s="26">
        <f>SUM(N18:N48)</f>
        <v>-4726.4150000000018</v>
      </c>
      <c r="O49" s="26">
        <f t="shared" si="32"/>
        <v>-1632.7569999999994</v>
      </c>
      <c r="P49" s="26">
        <f t="shared" si="32"/>
        <v>-1657.4379999999999</v>
      </c>
      <c r="Q49" s="26">
        <f t="shared" si="32"/>
        <v>7770.3009999999995</v>
      </c>
      <c r="R49" s="164"/>
      <c r="S49" s="165"/>
      <c r="T49" s="26">
        <f t="shared" si="32"/>
        <v>0</v>
      </c>
      <c r="U49" s="26">
        <f t="shared" si="32"/>
        <v>0</v>
      </c>
      <c r="V49" s="26">
        <f>SUM(V18:V48)</f>
        <v>-1566.799</v>
      </c>
      <c r="W49" s="26">
        <f>SUM(W18:W48)</f>
        <v>0</v>
      </c>
      <c r="X49" s="26">
        <f t="shared" si="32"/>
        <v>238.39600000000002</v>
      </c>
      <c r="Y49" s="26">
        <f t="shared" si="32"/>
        <v>-2500.0000000000014</v>
      </c>
      <c r="Z49" s="26">
        <f t="shared" si="32"/>
        <v>3941.8979999999992</v>
      </c>
      <c r="AA49" s="26">
        <f t="shared" si="32"/>
        <v>4253.0999999999995</v>
      </c>
      <c r="AB49" s="164"/>
      <c r="AC49" s="26">
        <f t="shared" si="32"/>
        <v>311.20199999999988</v>
      </c>
      <c r="AD49" s="26"/>
      <c r="AE49" s="26"/>
      <c r="AF49" s="26"/>
      <c r="AG49" s="322">
        <f t="shared" si="24"/>
        <v>0</v>
      </c>
      <c r="AH49" s="26">
        <f>SUM(AH18:AH48)</f>
        <v>304.20000000000027</v>
      </c>
      <c r="AI49" s="26">
        <f>SUM(AI18:AI48)</f>
        <v>4253.0999999999995</v>
      </c>
      <c r="AJ49" s="26"/>
      <c r="AK49" s="17"/>
      <c r="AL49" s="256"/>
      <c r="AM49" s="237"/>
      <c r="AN49" s="257"/>
      <c r="AO49" s="257"/>
      <c r="AP49" s="316"/>
      <c r="AQ49" s="236">
        <f>SUM(AQ18:AQ48)</f>
        <v>0</v>
      </c>
      <c r="AR49" s="236">
        <f t="shared" ref="AR49:AX49" si="33">SUM(AR18:AR48)</f>
        <v>0</v>
      </c>
      <c r="AS49" s="236">
        <f t="shared" si="33"/>
        <v>0</v>
      </c>
      <c r="AT49" s="236">
        <f t="shared" si="33"/>
        <v>0</v>
      </c>
      <c r="AU49" s="236">
        <f t="shared" si="33"/>
        <v>0</v>
      </c>
      <c r="AV49" s="236">
        <f t="shared" si="33"/>
        <v>0</v>
      </c>
      <c r="AW49" s="236">
        <f t="shared" si="33"/>
        <v>0</v>
      </c>
      <c r="AX49" s="236">
        <f t="shared" si="33"/>
        <v>0</v>
      </c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</row>
    <row r="50" spans="1:74" ht="16.2" thickBot="1">
      <c r="A50" s="4"/>
      <c r="B50" s="4"/>
      <c r="C50" s="14"/>
      <c r="D50"/>
      <c r="E50" s="4"/>
      <c r="F50" s="17"/>
      <c r="G50" s="23"/>
      <c r="H50" s="23"/>
      <c r="I50" s="163"/>
      <c r="J50" s="17"/>
      <c r="P50" s="4"/>
      <c r="Q50" s="17"/>
      <c r="R50" s="164"/>
      <c r="S50" s="189">
        <f>SUM(S18:S49)</f>
        <v>32193.896999999994</v>
      </c>
      <c r="T50" s="17"/>
      <c r="Z50" s="5">
        <f>Z49-Y49</f>
        <v>6441.898000000001</v>
      </c>
      <c r="AA50" s="24">
        <f>AA49-Y49</f>
        <v>6753.1</v>
      </c>
      <c r="AB50" s="169"/>
      <c r="AC50" s="102">
        <f t="shared" si="25"/>
        <v>311.20199999999932</v>
      </c>
      <c r="AE50" s="152">
        <f>AE18</f>
        <v>3.5350000000000001</v>
      </c>
      <c r="AF50" s="153">
        <v>3.4998999999999998</v>
      </c>
      <c r="AI50" s="4"/>
      <c r="AJ50" s="4"/>
      <c r="AK50" s="4"/>
      <c r="AL50" s="144"/>
      <c r="AM50" s="6"/>
      <c r="AN50" s="147"/>
      <c r="AO50" s="145"/>
      <c r="AP50" s="87"/>
      <c r="AS50" s="23"/>
      <c r="AT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</row>
    <row r="51" spans="1:74">
      <c r="A51" s="4"/>
      <c r="B51" s="4"/>
      <c r="C51" s="4"/>
      <c r="D51" s="4"/>
      <c r="E51" s="4"/>
      <c r="F51" s="27" t="s">
        <v>19</v>
      </c>
      <c r="G51" s="28"/>
      <c r="H51" s="162"/>
      <c r="I51" s="163"/>
      <c r="J51" s="381"/>
      <c r="K51" s="382"/>
      <c r="L51" s="333"/>
      <c r="M51" s="333"/>
      <c r="N51" s="333"/>
      <c r="O51" s="333"/>
      <c r="P51" s="4"/>
      <c r="Q51" s="29"/>
      <c r="R51" s="165"/>
      <c r="S51" s="165"/>
      <c r="T51" s="29"/>
      <c r="U51" s="13"/>
      <c r="V51" s="13"/>
      <c r="W51" s="13"/>
      <c r="X51" s="29"/>
      <c r="Y51" s="29"/>
      <c r="AF51" s="119"/>
      <c r="AI51" s="4"/>
      <c r="AJ51" s="4"/>
      <c r="AK51" s="4"/>
      <c r="AL51" s="4"/>
      <c r="AM51" s="6"/>
      <c r="AN51" s="147"/>
      <c r="AP51" s="87"/>
      <c r="AS51" s="23"/>
      <c r="AT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</row>
    <row r="52" spans="1:74">
      <c r="A52" s="30"/>
      <c r="B52" s="4"/>
      <c r="C52" s="31" t="s">
        <v>31</v>
      </c>
      <c r="D52" s="7"/>
      <c r="E52" s="7"/>
      <c r="F52" s="32" t="s">
        <v>32</v>
      </c>
      <c r="G52" s="32" t="s">
        <v>32</v>
      </c>
      <c r="H52" s="32"/>
      <c r="I52" s="163"/>
      <c r="J52" s="32" t="s">
        <v>32</v>
      </c>
      <c r="K52" s="32"/>
      <c r="L52" s="32"/>
      <c r="M52" s="32"/>
      <c r="N52" s="32"/>
      <c r="O52" s="32"/>
      <c r="P52" s="4"/>
      <c r="Q52" s="29" t="s">
        <v>33</v>
      </c>
      <c r="R52" s="165"/>
      <c r="S52" s="165"/>
      <c r="T52" s="32" t="s">
        <v>32</v>
      </c>
      <c r="U52" s="33"/>
      <c r="V52" s="33"/>
      <c r="W52" s="33"/>
      <c r="X52" s="32" t="s">
        <v>32</v>
      </c>
      <c r="Y52" s="355"/>
      <c r="Z52" s="29" t="s">
        <v>12</v>
      </c>
      <c r="AA52" s="29" t="s">
        <v>13</v>
      </c>
      <c r="AB52" s="165"/>
      <c r="AC52" s="261" t="s">
        <v>172</v>
      </c>
      <c r="AD52" s="32"/>
      <c r="AE52" s="118"/>
      <c r="AF52" s="119"/>
      <c r="AI52" s="4"/>
      <c r="AJ52" s="4"/>
      <c r="AK52" s="4"/>
      <c r="AL52" s="4"/>
      <c r="AM52" s="6"/>
      <c r="AN52" s="81"/>
      <c r="AS52" s="23"/>
      <c r="AT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</row>
    <row r="53" spans="1:74">
      <c r="A53" s="30"/>
      <c r="B53" s="4"/>
      <c r="C53" s="150" t="s">
        <v>266</v>
      </c>
      <c r="D53" s="34"/>
      <c r="E53" s="34"/>
      <c r="F53" s="21">
        <v>9.6999999999999993</v>
      </c>
      <c r="G53" s="21">
        <v>0</v>
      </c>
      <c r="H53" s="21">
        <f>F53+G53</f>
        <v>9.6999999999999993</v>
      </c>
      <c r="J53" s="21">
        <v>7.319</v>
      </c>
      <c r="K53" s="21">
        <v>-7.5449999999999999</v>
      </c>
      <c r="L53" s="21">
        <f>J53+K53</f>
        <v>-0.22599999999999998</v>
      </c>
      <c r="M53" s="21"/>
      <c r="N53" s="21"/>
      <c r="O53" s="21"/>
      <c r="P53" s="21">
        <f>J53+K53</f>
        <v>-0.22599999999999998</v>
      </c>
      <c r="Q53" s="21">
        <f>H53+P53</f>
        <v>9.4740000000000002</v>
      </c>
      <c r="R53" s="164"/>
      <c r="S53" s="164"/>
      <c r="T53" s="21">
        <v>0</v>
      </c>
      <c r="U53" s="22">
        <v>0</v>
      </c>
      <c r="V53" s="22">
        <v>-1.5</v>
      </c>
      <c r="W53" s="22">
        <v>0</v>
      </c>
      <c r="X53" s="239">
        <v>0.23499999999999999</v>
      </c>
      <c r="Y53" s="356">
        <v>-2.5</v>
      </c>
      <c r="Z53" s="26">
        <f>Q53+T53+U53+V53+W53+X53+Y53</f>
        <v>5.7089999999999996</v>
      </c>
      <c r="AA53" s="35">
        <v>5.7089999999999996</v>
      </c>
      <c r="AC53" s="264">
        <f>AC10+AC49+T49+U49+V49+X49</f>
        <v>12903.798999999999</v>
      </c>
      <c r="AD53" s="17"/>
      <c r="AE53" s="118"/>
      <c r="AF53" s="119"/>
      <c r="AI53" s="4"/>
      <c r="AJ53" s="4"/>
      <c r="AK53" s="4"/>
      <c r="AL53" s="4"/>
      <c r="AM53" s="6"/>
      <c r="AN53" s="81"/>
      <c r="AS53" s="23"/>
      <c r="AT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</row>
    <row r="54" spans="1:74" ht="16.2" thickBot="1">
      <c r="A54" s="36"/>
      <c r="C54" s="36"/>
      <c r="D54" s="36"/>
      <c r="E54" s="108"/>
      <c r="F54" s="230"/>
      <c r="G54" s="231"/>
      <c r="I54" s="188" t="s">
        <v>95</v>
      </c>
      <c r="J54" s="151"/>
      <c r="K54" s="21"/>
      <c r="L54" s="21"/>
      <c r="M54" s="21"/>
      <c r="N54" s="21"/>
      <c r="O54" s="21"/>
      <c r="P54" s="21"/>
      <c r="Q54" s="188" t="s">
        <v>95</v>
      </c>
      <c r="R54" s="188"/>
      <c r="X54" s="237"/>
      <c r="Y54" s="237"/>
      <c r="AA54" s="26"/>
      <c r="AB54" s="164"/>
      <c r="AC54" s="37"/>
      <c r="AD54" s="37"/>
      <c r="AQ54" s="87">
        <f>AQ49+AQ67</f>
        <v>0</v>
      </c>
      <c r="AR54" s="87">
        <f>AR49+AR67</f>
        <v>0</v>
      </c>
      <c r="AS54" s="23"/>
      <c r="AT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</row>
    <row r="55" spans="1:74" ht="17.399999999999999">
      <c r="A55" s="36"/>
      <c r="C55" s="36" t="s">
        <v>82</v>
      </c>
      <c r="E55" s="36"/>
      <c r="F55" s="225">
        <f>SUM(F19:F23,F26:F30,F33:F37,F40:F44,F47)/$C$2</f>
        <v>279.75090476190474</v>
      </c>
      <c r="G55" s="225">
        <f>SUM(G19:G23,G26:G30,G33:G37,G40:G44,G47)/$C$2</f>
        <v>-10.983190476190474</v>
      </c>
      <c r="H55" s="225">
        <f>SUM(H19:H23,H26:H30,H33:H37,H40:H44,H47)/$C$2</f>
        <v>268.76771428571431</v>
      </c>
      <c r="I55" s="173">
        <f>H55/H57</f>
        <v>0.83124035346097214</v>
      </c>
      <c r="J55" s="225">
        <f t="shared" ref="J55:P55" si="34">SUM(J18:J19,J22:J26,J29:J33,J36:J40,J43:J47)/$C$2</f>
        <v>245.34809523809523</v>
      </c>
      <c r="K55" s="225">
        <f t="shared" si="34"/>
        <v>-264.38852380952386</v>
      </c>
      <c r="L55" s="225">
        <f t="shared" si="34"/>
        <v>-19.040428571428567</v>
      </c>
      <c r="M55" s="225">
        <f t="shared" si="34"/>
        <v>122.38904761904762</v>
      </c>
      <c r="N55" s="225">
        <f t="shared" si="34"/>
        <v>-142.24961904761906</v>
      </c>
      <c r="O55" s="225">
        <f t="shared" si="34"/>
        <v>-19.860571428571422</v>
      </c>
      <c r="P55" s="225">
        <f t="shared" si="34"/>
        <v>-38.90100000000001</v>
      </c>
      <c r="Q55" s="173">
        <f>ABS(P55/P57)</f>
        <v>5.1638495575221253</v>
      </c>
      <c r="R55" s="173"/>
      <c r="S55" s="173"/>
      <c r="X55" s="231"/>
      <c r="Y55" s="237"/>
      <c r="Z55" s="79"/>
      <c r="AA55" s="262">
        <f>SUM(AA18:AA19,AA22:AA26,AA29:AA33,AA36:AA40,AA43:AA47)/$C$2</f>
        <v>162.14761904761903</v>
      </c>
      <c r="AB55" s="173">
        <f>AA55/AA57</f>
        <v>0.8520631584215399</v>
      </c>
      <c r="AC55" s="262">
        <f>SUM(AC18:AC19,AC22:AC26,AC29:AC33,AC36:AC40,AC43:AC47)/$C$2</f>
        <v>-11.574952380952384</v>
      </c>
      <c r="AD55" s="172"/>
      <c r="AS55" s="23"/>
      <c r="AT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</row>
    <row r="56" spans="1:74" ht="17.399999999999999">
      <c r="A56" s="36"/>
      <c r="C56" s="36" t="s">
        <v>83</v>
      </c>
      <c r="D56" s="36"/>
      <c r="E56" s="36"/>
      <c r="F56" s="87">
        <f>SUM(F20:F21,F27:F28,F34:F35,F41:F42,F48)/$C$3</f>
        <v>251.43744444444442</v>
      </c>
      <c r="G56" s="87">
        <f>SUM(G20:G21,G27:G28,G34:G35,G41:G42,G48)/$C$3</f>
        <v>-12.114444444444445</v>
      </c>
      <c r="H56" s="87">
        <f>SUM(H20:H21,H27:H28,H34:H35,H41:H42,H48)/$C$3</f>
        <v>239.32299999999998</v>
      </c>
      <c r="I56" s="173">
        <f>H56/H57</f>
        <v>0.7401742268041237</v>
      </c>
      <c r="J56" s="87">
        <f t="shared" ref="J56:P56" si="35">SUM(J20:J21,J27:J28,J34:J35,J41:J42,J48)/$C$3</f>
        <v>221.4447777777778</v>
      </c>
      <c r="K56" s="87">
        <f t="shared" si="35"/>
        <v>-179.75944444444445</v>
      </c>
      <c r="L56" s="87">
        <f t="shared" si="35"/>
        <v>41.685333333333332</v>
      </c>
      <c r="M56" s="87">
        <f t="shared" si="35"/>
        <v>58.165333333333329</v>
      </c>
      <c r="N56" s="87">
        <f t="shared" si="35"/>
        <v>-193.24144444444445</v>
      </c>
      <c r="O56" s="87">
        <f t="shared" si="35"/>
        <v>-135.07611111111112</v>
      </c>
      <c r="P56" s="87">
        <f t="shared" si="35"/>
        <v>-93.390777777777757</v>
      </c>
      <c r="Q56" s="173">
        <f>P56/P57</f>
        <v>12.397005899705013</v>
      </c>
      <c r="R56" s="173"/>
      <c r="S56" s="173"/>
      <c r="X56" s="238"/>
      <c r="Y56" s="238"/>
      <c r="Z56" s="79"/>
      <c r="AA56" s="87">
        <f>SUM(AA20:AA21,AA27:AA28,AA34:AA35,AA41:AA42,AA48)/$C$3</f>
        <v>94.222222222222229</v>
      </c>
      <c r="AB56" s="173">
        <f>AA56/AA57</f>
        <v>0.49512465697436803</v>
      </c>
      <c r="AC56" s="87">
        <f>SUM(AC20:AC21,AC27:AC28,AC34:AC35,AC41:AC42,AC48)/$C$3</f>
        <v>61.586222222222219</v>
      </c>
      <c r="AD56" s="174"/>
      <c r="AP56" s="243" t="s">
        <v>184</v>
      </c>
      <c r="AS56" s="23"/>
      <c r="AT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</row>
    <row r="57" spans="1:74" ht="18">
      <c r="A57" s="36"/>
      <c r="C57" s="226" t="s">
        <v>81</v>
      </c>
      <c r="D57" s="226"/>
      <c r="E57" s="226"/>
      <c r="F57" s="227">
        <f>F15</f>
        <v>323.33333333333331</v>
      </c>
      <c r="G57" s="227">
        <f>G15</f>
        <v>0</v>
      </c>
      <c r="H57" s="227">
        <f>H15</f>
        <v>323.33333333333331</v>
      </c>
      <c r="I57" s="176"/>
      <c r="J57" s="227">
        <f>J15</f>
        <v>243.96666666666667</v>
      </c>
      <c r="K57" s="227">
        <f>K15</f>
        <v>-251.5</v>
      </c>
      <c r="L57" s="227">
        <f>L15</f>
        <v>-7.5333333333333332</v>
      </c>
      <c r="M57" s="227"/>
      <c r="N57" s="227"/>
      <c r="O57" s="227"/>
      <c r="P57" s="227">
        <f>P15</f>
        <v>-7.5333333333333332</v>
      </c>
      <c r="Q57" s="175"/>
      <c r="R57" s="177"/>
      <c r="S57" s="177"/>
      <c r="T57" s="171"/>
      <c r="U57" s="171"/>
      <c r="V57" s="171"/>
      <c r="W57" s="171"/>
      <c r="X57" s="171"/>
      <c r="Y57" s="357"/>
      <c r="Z57" s="171"/>
      <c r="AA57" s="227">
        <f>AA15</f>
        <v>190.29999999999998</v>
      </c>
      <c r="AB57" s="178"/>
      <c r="AC57" s="227">
        <f>AC15</f>
        <v>0</v>
      </c>
      <c r="AD57" s="175"/>
      <c r="AP57" s="5" t="s">
        <v>157</v>
      </c>
      <c r="AS57" s="23"/>
      <c r="AT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</row>
    <row r="58" spans="1:74">
      <c r="A58" s="36"/>
      <c r="C58" s="36"/>
      <c r="D58" s="36"/>
      <c r="E58" s="36"/>
      <c r="F58" s="36"/>
      <c r="J58" s="151"/>
      <c r="K58" s="21"/>
      <c r="L58" s="21"/>
      <c r="M58" s="21"/>
      <c r="N58" s="21"/>
      <c r="O58" s="21"/>
      <c r="P58" s="21"/>
      <c r="Z58" s="169" t="s">
        <v>93</v>
      </c>
      <c r="AB58" s="5"/>
      <c r="AC58" s="5">
        <f>COUNTIF(AC18:AC48,"&gt;50")</f>
        <v>10</v>
      </c>
      <c r="AD58" s="37"/>
      <c r="AP58" s="5" t="s">
        <v>158</v>
      </c>
      <c r="AQ58" s="87">
        <f>AQ56-AQ57</f>
        <v>0</v>
      </c>
      <c r="AR58" s="87">
        <f>AR56-AR57</f>
        <v>0</v>
      </c>
      <c r="AS58" s="23"/>
      <c r="AT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</row>
    <row r="59" spans="1:74">
      <c r="P59" s="21"/>
      <c r="S59" s="244">
        <f>S50+AQ67+(ABS(AR67))</f>
        <v>32193.896999999994</v>
      </c>
      <c r="Z59" s="179" t="s">
        <v>94</v>
      </c>
      <c r="AB59" s="5"/>
      <c r="AC59" s="5">
        <f>COUNTIF(AC18:AC48,"&lt;-50")</f>
        <v>8</v>
      </c>
      <c r="AG59" s="89"/>
      <c r="AH59" s="90"/>
      <c r="AP59" s="243" t="s">
        <v>185</v>
      </c>
      <c r="AS59" s="23"/>
      <c r="AT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</row>
    <row r="60" spans="1:74">
      <c r="P60" s="21"/>
      <c r="Z60" s="179"/>
      <c r="AB60" s="5"/>
      <c r="AG60" s="89"/>
      <c r="AH60" s="90"/>
      <c r="AP60" s="5" t="s">
        <v>157</v>
      </c>
      <c r="AS60" s="23"/>
      <c r="AT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</row>
    <row r="61" spans="1:74">
      <c r="P61" s="21"/>
      <c r="Z61" s="179"/>
      <c r="AB61" s="5"/>
      <c r="AG61" s="89"/>
      <c r="AH61" s="90"/>
      <c r="AP61" s="5" t="s">
        <v>158</v>
      </c>
      <c r="AQ61" s="87">
        <f>AQ59-AQ60</f>
        <v>0</v>
      </c>
      <c r="AR61" s="87">
        <f>AR59-AR60</f>
        <v>0</v>
      </c>
      <c r="AS61" s="23"/>
      <c r="AT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</row>
    <row r="62" spans="1:74">
      <c r="P62" s="21"/>
      <c r="Z62" s="179"/>
      <c r="AB62" s="5"/>
      <c r="AG62" s="89"/>
      <c r="AH62" s="90"/>
      <c r="AP62" s="5" t="s">
        <v>186</v>
      </c>
      <c r="AS62" s="23"/>
      <c r="AT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</row>
    <row r="63" spans="1:74">
      <c r="P63" s="21"/>
      <c r="Z63" s="179"/>
      <c r="AB63" s="5"/>
      <c r="AG63" s="89"/>
      <c r="AH63" s="90"/>
      <c r="AP63" s="5" t="s">
        <v>157</v>
      </c>
      <c r="AS63" s="23"/>
      <c r="AT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</row>
    <row r="64" spans="1:74">
      <c r="P64" s="21"/>
      <c r="Z64" s="179"/>
      <c r="AB64" s="5"/>
      <c r="AG64" s="89"/>
      <c r="AH64" s="90"/>
      <c r="AP64" s="5" t="s">
        <v>158</v>
      </c>
      <c r="AQ64" s="87">
        <f>AQ62-AQ63</f>
        <v>0</v>
      </c>
      <c r="AR64" s="87">
        <f>AR62-AR63</f>
        <v>0</v>
      </c>
      <c r="AS64" s="23"/>
      <c r="AT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</row>
    <row r="65" spans="16:74">
      <c r="P65" s="21"/>
      <c r="Z65" s="179"/>
      <c r="AB65" s="5"/>
      <c r="AG65" s="89"/>
      <c r="AH65" s="90"/>
      <c r="AS65" s="23"/>
      <c r="AT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</row>
    <row r="66" spans="16:74">
      <c r="P66" s="21"/>
      <c r="Z66" s="179"/>
      <c r="AB66" s="5"/>
      <c r="AG66" s="89"/>
      <c r="AH66" s="90"/>
      <c r="AS66" s="23"/>
      <c r="AT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</row>
    <row r="67" spans="16:74">
      <c r="P67" s="21"/>
      <c r="Z67" s="179"/>
      <c r="AB67" s="5"/>
      <c r="AG67" s="89"/>
      <c r="AH67" s="90"/>
      <c r="AQ67" s="87">
        <f>AQ57+AQ60+AQ63</f>
        <v>0</v>
      </c>
      <c r="AR67" s="87">
        <f>AR57+AR60+AR63</f>
        <v>0</v>
      </c>
      <c r="AS67" s="23"/>
      <c r="AT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</row>
    <row r="68" spans="16:74">
      <c r="P68" s="21"/>
      <c r="Z68" s="179"/>
      <c r="AB68" s="5"/>
      <c r="AG68" s="89"/>
      <c r="AH68" s="90"/>
      <c r="AS68" s="23"/>
      <c r="AT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</row>
    <row r="69" spans="16:74">
      <c r="P69" s="21"/>
      <c r="Z69" s="179"/>
      <c r="AB69" s="5"/>
      <c r="AG69" s="89"/>
      <c r="AH69" s="90"/>
      <c r="AS69" s="23"/>
      <c r="AT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</row>
    <row r="70" spans="16:74">
      <c r="P70" s="21"/>
      <c r="Z70" s="179"/>
      <c r="AB70" s="5"/>
      <c r="AG70" s="89"/>
      <c r="AH70" s="90"/>
      <c r="AS70" s="23"/>
      <c r="AT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</row>
    <row r="71" spans="16:74">
      <c r="P71" s="21"/>
      <c r="Z71" s="179"/>
      <c r="AB71" s="5"/>
      <c r="AG71" s="89"/>
      <c r="AH71" s="90"/>
      <c r="AS71" s="23"/>
      <c r="AT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</row>
    <row r="72" spans="16:74">
      <c r="P72" s="21"/>
      <c r="Z72" s="179"/>
      <c r="AB72" s="5"/>
      <c r="AG72" s="89"/>
      <c r="AH72" s="90"/>
      <c r="AS72" s="23"/>
      <c r="AT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</row>
    <row r="73" spans="16:74">
      <c r="P73" s="21"/>
      <c r="Z73" s="179"/>
      <c r="AB73" s="5"/>
      <c r="AG73" s="89"/>
      <c r="AH73" s="90"/>
      <c r="AS73" s="23"/>
      <c r="AT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</row>
    <row r="74" spans="16:74">
      <c r="P74" s="21"/>
      <c r="Z74" s="179"/>
      <c r="AB74" s="5"/>
      <c r="AG74" s="89"/>
      <c r="AH74" s="90"/>
      <c r="AS74" s="23"/>
      <c r="AT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</row>
    <row r="75" spans="16:74">
      <c r="P75" s="21"/>
      <c r="Z75" s="179"/>
      <c r="AB75" s="5"/>
      <c r="AG75" s="89"/>
      <c r="AH75" s="90"/>
      <c r="AS75" s="23"/>
      <c r="AT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</row>
    <row r="76" spans="16:74">
      <c r="P76" s="21"/>
      <c r="Z76" s="179"/>
      <c r="AB76" s="5"/>
      <c r="AG76" s="89"/>
      <c r="AH76" s="90"/>
      <c r="AS76" s="23"/>
      <c r="AT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</row>
    <row r="77" spans="16:74">
      <c r="P77" s="21"/>
      <c r="Z77" s="179"/>
      <c r="AB77" s="5"/>
      <c r="AG77" s="89"/>
      <c r="AH77" s="90"/>
      <c r="AS77" s="23"/>
      <c r="AT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</row>
    <row r="78" spans="16:74">
      <c r="AG78" s="89"/>
      <c r="AH78" s="90"/>
      <c r="AS78" s="23"/>
      <c r="AT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</row>
    <row r="79" spans="16:74">
      <c r="AG79" s="89"/>
      <c r="AH79" s="90"/>
      <c r="AS79" s="23"/>
      <c r="AT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</row>
    <row r="80" spans="16:74">
      <c r="AG80" s="89"/>
      <c r="AH80" s="90"/>
      <c r="AS80" s="23"/>
      <c r="AT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</row>
    <row r="81" spans="1:74">
      <c r="AG81" s="89"/>
      <c r="AH81" s="90"/>
      <c r="AS81" s="23"/>
      <c r="AT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</row>
    <row r="82" spans="1:74">
      <c r="AG82" s="89"/>
      <c r="AH82" s="90"/>
      <c r="AS82" s="23"/>
      <c r="AT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</row>
    <row r="83" spans="1:74">
      <c r="AG83" s="89"/>
      <c r="AH83" s="90"/>
      <c r="AS83" s="23"/>
      <c r="AT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</row>
    <row r="84" spans="1:74">
      <c r="AG84" s="89"/>
      <c r="AH84" s="90"/>
      <c r="AS84" s="23"/>
      <c r="AT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</row>
    <row r="85" spans="1:74">
      <c r="AG85" s="89"/>
      <c r="AH85" s="90"/>
      <c r="AS85" s="23"/>
      <c r="AT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</row>
    <row r="86" spans="1:74">
      <c r="AG86" s="89"/>
      <c r="AH86" s="90"/>
      <c r="AS86" s="23"/>
      <c r="AT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</row>
    <row r="87" spans="1:74">
      <c r="AG87" s="89"/>
      <c r="AH87" s="90"/>
      <c r="AS87" s="23"/>
      <c r="AT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</row>
    <row r="88" spans="1:74">
      <c r="AG88" s="89"/>
      <c r="AH88" s="90"/>
      <c r="AS88" s="23"/>
      <c r="AT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</row>
    <row r="89" spans="1:74">
      <c r="AG89" s="89"/>
      <c r="AH89" s="90"/>
      <c r="AS89" s="23"/>
      <c r="AT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</row>
    <row r="90" spans="1:74">
      <c r="AG90" s="89"/>
      <c r="AH90" s="90"/>
      <c r="AS90" s="23"/>
      <c r="AT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</row>
    <row r="91" spans="1:74">
      <c r="AG91" s="89"/>
      <c r="AH91" s="90"/>
      <c r="AS91" s="23"/>
      <c r="AT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</row>
    <row r="92" spans="1:74">
      <c r="F92" s="5" t="s">
        <v>159</v>
      </c>
      <c r="AG92" s="89"/>
      <c r="AH92" s="90"/>
      <c r="AS92" s="23"/>
      <c r="AT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</row>
    <row r="93" spans="1:74">
      <c r="AG93" s="89"/>
      <c r="AH93" s="90"/>
      <c r="AS93" s="23"/>
      <c r="AT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</row>
    <row r="94" spans="1:74">
      <c r="F94" s="5" t="s">
        <v>160</v>
      </c>
      <c r="G94" s="5" t="s">
        <v>161</v>
      </c>
      <c r="H94" s="5" t="s">
        <v>162</v>
      </c>
      <c r="AG94" s="89"/>
      <c r="AH94" s="90"/>
      <c r="AS94" s="23"/>
      <c r="AT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</row>
    <row r="95" spans="1:74">
      <c r="D95" s="41" t="s">
        <v>189</v>
      </c>
      <c r="F95" s="140">
        <v>3074</v>
      </c>
      <c r="G95" s="140" t="s">
        <v>173</v>
      </c>
      <c r="H95" s="140" t="s">
        <v>173</v>
      </c>
      <c r="I95" s="263"/>
      <c r="AG95" s="89"/>
      <c r="AH95" s="90"/>
      <c r="AS95" s="23"/>
      <c r="AT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</row>
    <row r="96" spans="1:74">
      <c r="A96" s="4"/>
      <c r="B96" s="4"/>
      <c r="D96" s="41" t="s">
        <v>190</v>
      </c>
      <c r="F96" s="140">
        <v>3074</v>
      </c>
      <c r="G96" s="140" t="s">
        <v>173</v>
      </c>
      <c r="H96" s="140" t="s">
        <v>174</v>
      </c>
      <c r="I96" s="263"/>
      <c r="AI96" s="4"/>
      <c r="AJ96" s="4"/>
      <c r="AS96" s="23"/>
      <c r="AT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</row>
    <row r="97" spans="1:74">
      <c r="A97" s="4"/>
      <c r="B97" s="4"/>
      <c r="D97" s="41" t="s">
        <v>191</v>
      </c>
      <c r="F97" s="140"/>
      <c r="G97" s="140"/>
      <c r="H97" s="140"/>
      <c r="I97" s="263"/>
      <c r="AI97" s="4"/>
      <c r="AJ97" s="4"/>
      <c r="AS97" s="23"/>
      <c r="AT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</row>
    <row r="98" spans="1:74">
      <c r="D98" s="41" t="s">
        <v>192</v>
      </c>
      <c r="F98" s="140"/>
      <c r="G98" s="140"/>
      <c r="H98" s="140"/>
      <c r="I98" s="263"/>
      <c r="AI98" s="4"/>
      <c r="AJ98" s="4"/>
      <c r="AS98" s="23"/>
      <c r="AT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</row>
    <row r="99" spans="1:74">
      <c r="D99" s="41" t="s">
        <v>193</v>
      </c>
      <c r="F99" s="140">
        <v>3144</v>
      </c>
      <c r="G99" s="140" t="s">
        <v>173</v>
      </c>
      <c r="H99" s="140" t="s">
        <v>173</v>
      </c>
      <c r="I99" s="263"/>
      <c r="AI99" s="4"/>
      <c r="AJ99" s="4"/>
      <c r="AS99" s="23"/>
      <c r="AT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</row>
    <row r="100" spans="1:74">
      <c r="D100" s="41" t="s">
        <v>194</v>
      </c>
      <c r="F100" s="140">
        <v>3097</v>
      </c>
      <c r="G100" s="140" t="s">
        <v>175</v>
      </c>
      <c r="H100" s="140" t="s">
        <v>173</v>
      </c>
      <c r="I100" s="263"/>
      <c r="J100"/>
      <c r="K100"/>
      <c r="L100"/>
      <c r="M100"/>
      <c r="N100"/>
      <c r="O100"/>
      <c r="P100"/>
      <c r="Q100"/>
      <c r="Z100" s="169"/>
      <c r="AA100" s="36">
        <f>[1]Aug!T43</f>
        <v>531.4</v>
      </c>
      <c r="AB100" s="5"/>
      <c r="AC100" s="36">
        <f>[1]Aug!V43</f>
        <v>25.017999999999915</v>
      </c>
      <c r="AI100" s="4"/>
      <c r="AJ100" s="4"/>
      <c r="AS100" s="23"/>
      <c r="AT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</row>
    <row r="101" spans="1:74">
      <c r="D101" s="41" t="s">
        <v>195</v>
      </c>
      <c r="F101" s="140">
        <v>2935</v>
      </c>
      <c r="G101" s="140" t="s">
        <v>175</v>
      </c>
      <c r="H101" s="140" t="s">
        <v>173</v>
      </c>
      <c r="I101" s="263"/>
      <c r="J101"/>
      <c r="K101"/>
      <c r="L101"/>
      <c r="M101"/>
      <c r="N101"/>
      <c r="O101"/>
      <c r="P101"/>
      <c r="Q101"/>
      <c r="Z101" s="169"/>
      <c r="AA101" s="36">
        <f>[1]Aug!T44</f>
        <v>436.8</v>
      </c>
      <c r="AB101" s="5"/>
      <c r="AC101" s="36">
        <f>[1]Aug!V44</f>
        <v>-100.72700000000003</v>
      </c>
      <c r="AI101" s="4"/>
      <c r="AJ101" s="4"/>
      <c r="AS101" s="23"/>
      <c r="AT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</row>
    <row r="102" spans="1:74">
      <c r="D102" s="41" t="s">
        <v>196</v>
      </c>
      <c r="F102" s="140">
        <v>3067</v>
      </c>
      <c r="G102" s="140" t="s">
        <v>173</v>
      </c>
      <c r="H102" s="140" t="s">
        <v>173</v>
      </c>
      <c r="I102" s="263"/>
      <c r="J102"/>
      <c r="K102"/>
      <c r="L102"/>
      <c r="M102"/>
      <c r="N102"/>
      <c r="O102"/>
      <c r="P102"/>
      <c r="Q102"/>
      <c r="Z102" s="169"/>
      <c r="AA102" s="36">
        <f>[1]Aug!T45</f>
        <v>185.9</v>
      </c>
      <c r="AB102" s="5"/>
      <c r="AC102" s="36">
        <f>[1]Aug!V45</f>
        <v>-195.82799999999995</v>
      </c>
      <c r="AI102" s="4"/>
      <c r="AJ102" s="4"/>
      <c r="AS102" s="23"/>
      <c r="AT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</row>
    <row r="103" spans="1:74">
      <c r="D103" s="41" t="s">
        <v>197</v>
      </c>
      <c r="F103" s="140">
        <v>3110</v>
      </c>
      <c r="G103" s="140" t="s">
        <v>173</v>
      </c>
      <c r="H103" s="140" t="s">
        <v>173</v>
      </c>
      <c r="I103" s="263"/>
      <c r="J103"/>
      <c r="K103"/>
      <c r="L103"/>
      <c r="M103"/>
      <c r="N103"/>
      <c r="O103"/>
      <c r="P103"/>
      <c r="Q103"/>
      <c r="AA103" s="5">
        <f>[1]Aug!T46</f>
        <v>247.8</v>
      </c>
      <c r="AC103" s="36">
        <f>[1]Aug!V46</f>
        <v>-96.626999999999953</v>
      </c>
      <c r="AI103" s="4"/>
      <c r="AJ103" s="4"/>
      <c r="AS103" s="23"/>
      <c r="AT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</row>
    <row r="104" spans="1:74">
      <c r="D104" s="41" t="s">
        <v>198</v>
      </c>
      <c r="F104" s="140"/>
      <c r="G104" s="140"/>
      <c r="H104" s="140"/>
      <c r="I104" s="140"/>
      <c r="J104"/>
      <c r="K104"/>
      <c r="L104"/>
      <c r="M104"/>
      <c r="N104"/>
      <c r="O104"/>
      <c r="P104"/>
      <c r="Q104"/>
      <c r="AA104" s="5">
        <f>[1]Aug!T47</f>
        <v>177</v>
      </c>
      <c r="AC104" s="36">
        <f>[1]Aug!V47</f>
        <v>-94.432000000000016</v>
      </c>
      <c r="AI104" s="4"/>
      <c r="AJ104" s="4"/>
      <c r="AS104" s="23"/>
      <c r="AT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</row>
    <row r="105" spans="1:74">
      <c r="D105" s="41" t="s">
        <v>199</v>
      </c>
      <c r="F105" s="140"/>
      <c r="G105" s="140"/>
      <c r="H105" s="140"/>
      <c r="I105" s="140"/>
      <c r="J105"/>
      <c r="K105"/>
      <c r="L105"/>
      <c r="M105"/>
      <c r="N105"/>
      <c r="O105"/>
      <c r="P105"/>
      <c r="Q105"/>
      <c r="AA105" s="5">
        <f>[1]Aug!T48</f>
        <v>13.3</v>
      </c>
      <c r="AC105" s="36">
        <f>[1]Aug!V48</f>
        <v>-141.73199999999997</v>
      </c>
      <c r="AI105" s="4"/>
      <c r="AJ105" s="4"/>
      <c r="AS105" s="23"/>
      <c r="AT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</row>
    <row r="106" spans="1:74">
      <c r="D106" s="41" t="s">
        <v>200</v>
      </c>
      <c r="F106" s="140"/>
      <c r="G106" s="140"/>
      <c r="H106" s="140"/>
      <c r="I106" s="140"/>
      <c r="J106"/>
      <c r="K106"/>
      <c r="L106"/>
      <c r="M106"/>
      <c r="N106"/>
      <c r="O106"/>
      <c r="P106"/>
      <c r="Q106"/>
      <c r="AA106" s="5">
        <f>SUM(AA100:AA105)</f>
        <v>1592.2</v>
      </c>
      <c r="AC106" s="5">
        <f>SUM(AC100:AC105)</f>
        <v>-604.32799999999997</v>
      </c>
      <c r="AI106" s="4"/>
      <c r="AJ106" s="4"/>
      <c r="AS106" s="23"/>
      <c r="AT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</row>
    <row r="107" spans="1:74">
      <c r="D107" s="41" t="s">
        <v>201</v>
      </c>
      <c r="F107" s="140"/>
      <c r="G107" s="140"/>
      <c r="H107" s="140"/>
      <c r="I107" s="140"/>
      <c r="J107"/>
      <c r="K107"/>
      <c r="L107"/>
      <c r="M107"/>
      <c r="N107"/>
      <c r="O107"/>
      <c r="P107"/>
      <c r="Q107"/>
      <c r="AI107" s="4"/>
      <c r="AJ107" s="4"/>
      <c r="AS107" s="23"/>
      <c r="AT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</row>
    <row r="108" spans="1:74">
      <c r="A108" s="38"/>
      <c r="B108" s="38"/>
      <c r="D108" s="41" t="s">
        <v>202</v>
      </c>
      <c r="F108" s="140"/>
      <c r="G108" s="140"/>
      <c r="H108" s="140"/>
      <c r="I108" s="140"/>
      <c r="J108"/>
      <c r="K108"/>
      <c r="L108"/>
      <c r="M108"/>
      <c r="N108"/>
      <c r="O108"/>
      <c r="P108"/>
      <c r="Q108"/>
      <c r="AI108" s="4"/>
      <c r="AJ108" s="4"/>
      <c r="AS108" s="23"/>
      <c r="AT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</row>
    <row r="109" spans="1:74">
      <c r="A109" s="4"/>
      <c r="B109" s="4"/>
      <c r="D109" s="41" t="s">
        <v>203</v>
      </c>
      <c r="F109" s="140"/>
      <c r="G109" s="140"/>
      <c r="H109" s="140"/>
      <c r="I109" s="140"/>
      <c r="J109"/>
      <c r="K109"/>
      <c r="L109"/>
      <c r="M109"/>
      <c r="N109"/>
      <c r="O109"/>
      <c r="P109"/>
      <c r="Q109"/>
      <c r="AS109" s="23"/>
      <c r="AT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</row>
    <row r="110" spans="1:74">
      <c r="A110" s="4"/>
      <c r="B110" s="4"/>
      <c r="D110" s="41" t="s">
        <v>204</v>
      </c>
      <c r="F110" s="140"/>
      <c r="G110" s="140"/>
      <c r="H110" s="140"/>
      <c r="I110" s="140"/>
      <c r="J110"/>
      <c r="K110"/>
      <c r="L110"/>
      <c r="M110"/>
      <c r="N110"/>
      <c r="O110"/>
      <c r="P110"/>
      <c r="Q110"/>
      <c r="AS110" s="23"/>
      <c r="AT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</row>
    <row r="111" spans="1:74">
      <c r="A111" s="4"/>
      <c r="B111" s="4"/>
      <c r="D111" s="41" t="s">
        <v>205</v>
      </c>
      <c r="F111" s="140"/>
      <c r="G111" s="140"/>
      <c r="H111" s="140"/>
      <c r="I111" s="140"/>
      <c r="J111"/>
      <c r="K111"/>
      <c r="L111"/>
      <c r="M111"/>
      <c r="N111"/>
      <c r="O111"/>
      <c r="P111"/>
      <c r="Q111"/>
      <c r="AS111" s="23"/>
      <c r="AT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</row>
    <row r="112" spans="1:74">
      <c r="A112" s="34"/>
      <c r="B112" s="4"/>
      <c r="D112" s="41" t="s">
        <v>206</v>
      </c>
      <c r="F112" s="140"/>
      <c r="G112" s="140"/>
      <c r="H112" s="140"/>
      <c r="I112" s="140"/>
      <c r="J112"/>
      <c r="K112"/>
      <c r="L112"/>
      <c r="M112"/>
      <c r="N112"/>
      <c r="O112"/>
      <c r="P112"/>
      <c r="Q112"/>
      <c r="AS112" s="23"/>
      <c r="AT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</row>
    <row r="113" spans="1:74">
      <c r="A113" s="34"/>
      <c r="B113" s="4"/>
      <c r="D113" s="41" t="s">
        <v>207</v>
      </c>
      <c r="F113" s="140"/>
      <c r="G113" s="140"/>
      <c r="H113" s="140"/>
      <c r="I113" s="140"/>
      <c r="J113"/>
      <c r="K113"/>
      <c r="L113"/>
      <c r="M113"/>
      <c r="N113"/>
      <c r="O113"/>
      <c r="P113"/>
      <c r="Q113"/>
      <c r="AS113" s="23"/>
      <c r="AT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</row>
    <row r="114" spans="1:74">
      <c r="A114" s="34"/>
      <c r="B114" s="4"/>
      <c r="D114" s="41" t="s">
        <v>208</v>
      </c>
      <c r="F114" s="140"/>
      <c r="G114" s="140"/>
      <c r="H114" s="140"/>
      <c r="I114" s="140"/>
      <c r="J114"/>
      <c r="K114"/>
      <c r="L114"/>
      <c r="M114"/>
      <c r="N114"/>
      <c r="O114"/>
      <c r="P114"/>
      <c r="Q114"/>
      <c r="AS114" s="23"/>
      <c r="AT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</row>
    <row r="115" spans="1:74">
      <c r="A115" s="34"/>
      <c r="B115" s="4"/>
      <c r="D115" s="41" t="s">
        <v>209</v>
      </c>
      <c r="F115" s="140"/>
      <c r="G115" s="140"/>
      <c r="H115" s="140"/>
      <c r="I115" s="263"/>
      <c r="AS115" s="23"/>
      <c r="AT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</row>
    <row r="116" spans="1:74">
      <c r="A116" s="4"/>
      <c r="B116" s="4"/>
      <c r="D116" s="41" t="s">
        <v>210</v>
      </c>
      <c r="F116" s="140"/>
      <c r="G116" s="140"/>
      <c r="H116" s="140"/>
      <c r="I116" s="263"/>
      <c r="AS116" s="23"/>
      <c r="AT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</row>
    <row r="117" spans="1:74" ht="15" customHeight="1">
      <c r="A117" s="4"/>
      <c r="B117" s="4"/>
      <c r="D117" s="41" t="s">
        <v>211</v>
      </c>
      <c r="F117" s="140"/>
      <c r="G117" s="140"/>
      <c r="H117" s="140"/>
      <c r="I117" s="263"/>
      <c r="AS117" s="23"/>
      <c r="AT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</row>
    <row r="118" spans="1:74" ht="15" customHeight="1">
      <c r="A118" s="4"/>
      <c r="B118" s="4"/>
      <c r="D118" s="41" t="s">
        <v>212</v>
      </c>
      <c r="F118" s="140"/>
      <c r="G118" s="140"/>
      <c r="H118" s="140"/>
      <c r="I118" s="263"/>
      <c r="AS118" s="23"/>
      <c r="AT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</row>
    <row r="119" spans="1:74" ht="15" customHeight="1">
      <c r="A119" s="4"/>
      <c r="B119" s="4"/>
      <c r="D119" s="41" t="s">
        <v>213</v>
      </c>
      <c r="F119" s="140"/>
      <c r="G119" s="140"/>
      <c r="H119" s="140"/>
      <c r="I119" s="263"/>
      <c r="AM119" s="5"/>
      <c r="AS119" s="23"/>
      <c r="AT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</row>
    <row r="120" spans="1:74" ht="15" customHeight="1">
      <c r="A120" s="4"/>
      <c r="B120" s="4"/>
      <c r="D120" s="41" t="s">
        <v>214</v>
      </c>
      <c r="F120" s="140"/>
      <c r="G120" s="140"/>
      <c r="H120" s="140"/>
      <c r="I120" s="263"/>
      <c r="AM120" s="5"/>
      <c r="AS120" s="23"/>
      <c r="AT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</row>
    <row r="121" spans="1:74" ht="15" customHeight="1">
      <c r="A121" s="4"/>
      <c r="B121" s="4"/>
      <c r="D121" s="41" t="s">
        <v>215</v>
      </c>
      <c r="F121" s="140"/>
      <c r="G121" s="140"/>
      <c r="H121" s="140"/>
      <c r="I121" s="263"/>
      <c r="AL121" s="39"/>
      <c r="AM121" s="40"/>
      <c r="AS121" s="23"/>
      <c r="AT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</row>
    <row r="122" spans="1:74" ht="15" customHeight="1">
      <c r="A122" s="4"/>
      <c r="B122" s="4"/>
      <c r="D122" s="41" t="s">
        <v>216</v>
      </c>
      <c r="F122" s="140"/>
      <c r="G122" s="140"/>
      <c r="H122" s="140"/>
      <c r="I122" s="263"/>
      <c r="AL122" s="40"/>
      <c r="AM122" s="40"/>
      <c r="AN122" s="83"/>
      <c r="AS122" s="23"/>
      <c r="AT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</row>
    <row r="123" spans="1:74" ht="15" customHeight="1">
      <c r="A123" s="4"/>
      <c r="B123" s="4"/>
      <c r="D123" s="41" t="s">
        <v>217</v>
      </c>
      <c r="F123" s="140"/>
      <c r="G123" s="140"/>
      <c r="H123" s="140"/>
      <c r="I123" s="263"/>
      <c r="J123" s="82"/>
      <c r="K123" s="82"/>
      <c r="L123" s="82"/>
      <c r="M123" s="82"/>
      <c r="N123" s="82"/>
      <c r="O123" s="82"/>
      <c r="AL123" s="39"/>
      <c r="AM123" s="40"/>
      <c r="AS123" s="23"/>
      <c r="AT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</row>
    <row r="124" spans="1:74">
      <c r="A124" s="4"/>
      <c r="B124" s="4"/>
      <c r="D124" s="41" t="s">
        <v>218</v>
      </c>
      <c r="F124" s="140"/>
      <c r="G124" s="140"/>
      <c r="H124" s="140"/>
      <c r="I124" s="263"/>
      <c r="AI124" s="24"/>
      <c r="AJ124" s="24"/>
      <c r="AL124" s="39"/>
      <c r="AM124" s="40"/>
      <c r="AS124" s="23"/>
      <c r="AT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</row>
    <row r="125" spans="1:74">
      <c r="A125" s="4"/>
      <c r="B125" s="4"/>
      <c r="D125" s="41" t="s">
        <v>219</v>
      </c>
      <c r="F125" s="140"/>
      <c r="G125" s="140"/>
      <c r="H125" s="140"/>
      <c r="I125" s="263"/>
      <c r="AL125" s="39"/>
      <c r="AM125" s="40"/>
      <c r="AS125" s="23"/>
      <c r="AT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</row>
    <row r="126" spans="1:74">
      <c r="A126" s="4"/>
      <c r="B126" s="4"/>
      <c r="I126" s="263"/>
      <c r="AL126" s="39"/>
      <c r="AM126" s="40"/>
      <c r="AS126" s="23"/>
      <c r="AT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</row>
    <row r="127" spans="1:74">
      <c r="A127" s="4"/>
      <c r="AL127" s="39"/>
      <c r="AM127" s="40"/>
      <c r="AS127" s="23"/>
      <c r="AT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</row>
    <row r="128" spans="1:74">
      <c r="A128" s="4"/>
      <c r="AL128" s="39"/>
      <c r="AM128" s="40"/>
      <c r="AS128" s="23"/>
      <c r="AT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</row>
    <row r="129" spans="1:74">
      <c r="A129" s="4"/>
      <c r="AL129" s="39"/>
      <c r="AM129" s="40"/>
      <c r="AS129" s="23"/>
      <c r="AT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</row>
    <row r="130" spans="1:74">
      <c r="A130" s="4"/>
      <c r="AL130" s="39"/>
      <c r="AM130" s="40"/>
      <c r="AS130" s="23"/>
      <c r="AT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</row>
    <row r="131" spans="1:74">
      <c r="A131" s="4"/>
      <c r="P131" s="4"/>
      <c r="AS131" s="23"/>
      <c r="AT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</row>
    <row r="132" spans="1:74">
      <c r="A132" s="4"/>
      <c r="P132" s="4"/>
      <c r="AM132" s="5"/>
      <c r="AS132" s="23"/>
      <c r="AT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</row>
    <row r="133" spans="1:74">
      <c r="A133" s="4"/>
      <c r="B133" s="4"/>
      <c r="P133" s="4"/>
      <c r="Q133" s="41"/>
      <c r="R133" s="168"/>
      <c r="S133" s="168"/>
      <c r="AM133" s="5"/>
      <c r="AS133" s="23"/>
      <c r="AT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</row>
    <row r="134" spans="1:74">
      <c r="A134" s="4"/>
      <c r="B134" s="4"/>
      <c r="P134" s="4"/>
      <c r="AM134" s="5"/>
      <c r="AS134" s="23"/>
      <c r="AT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</row>
    <row r="135" spans="1:74">
      <c r="A135" s="4"/>
      <c r="B135" s="4"/>
      <c r="P135" s="4"/>
      <c r="Q135" s="41"/>
      <c r="R135" s="168"/>
      <c r="S135" s="168"/>
      <c r="AM135" s="5"/>
      <c r="AS135" s="23"/>
      <c r="AT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</row>
    <row r="136" spans="1:74">
      <c r="A136" s="4"/>
      <c r="B136" s="4"/>
      <c r="P136" s="4"/>
      <c r="Q136" s="41"/>
      <c r="R136" s="168"/>
      <c r="S136" s="168"/>
      <c r="AM136" s="5"/>
      <c r="AS136" s="23"/>
      <c r="AT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</row>
    <row r="137" spans="1:74">
      <c r="A137" s="4"/>
      <c r="B137" s="4"/>
      <c r="P137" s="4"/>
      <c r="Q137" s="41"/>
      <c r="R137" s="168"/>
      <c r="S137" s="168"/>
      <c r="AM137" s="5"/>
      <c r="AS137" s="23"/>
      <c r="AT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</row>
    <row r="138" spans="1:74">
      <c r="A138" s="4"/>
      <c r="B138" s="4"/>
      <c r="P138" s="4"/>
      <c r="AM138" s="5"/>
      <c r="AS138" s="23"/>
      <c r="AT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</row>
    <row r="139" spans="1:74">
      <c r="A139" s="4"/>
      <c r="B139" s="4"/>
      <c r="P139" s="17"/>
      <c r="AM139" s="5"/>
      <c r="AS139" s="23"/>
      <c r="AT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</row>
    <row r="140" spans="1:74">
      <c r="A140" s="4"/>
      <c r="B140" s="4"/>
      <c r="P140" s="4"/>
      <c r="AM140" s="5"/>
      <c r="AS140" s="23"/>
      <c r="AT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</row>
    <row r="141" spans="1:74">
      <c r="A141" s="4"/>
      <c r="B141" s="4"/>
      <c r="P141" s="4"/>
      <c r="AM141" s="5"/>
      <c r="AS141" s="23"/>
      <c r="AT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</row>
    <row r="142" spans="1:74">
      <c r="A142" s="4"/>
      <c r="B142" s="4"/>
      <c r="P142" s="4"/>
      <c r="AM142" s="5"/>
      <c r="AS142" s="23"/>
      <c r="AT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</row>
    <row r="143" spans="1:74">
      <c r="A143" s="4"/>
      <c r="B143" s="4"/>
      <c r="P143" s="4"/>
      <c r="Q143" s="41"/>
      <c r="R143" s="168"/>
      <c r="S143" s="168"/>
      <c r="AM143" s="5"/>
      <c r="AS143" s="23"/>
      <c r="AT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</row>
    <row r="144" spans="1:74">
      <c r="AM144" s="5"/>
      <c r="AS144" s="23"/>
      <c r="AT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</row>
    <row r="145" spans="1:74">
      <c r="A145" s="4"/>
      <c r="B145" s="4"/>
      <c r="P145" s="4"/>
      <c r="AM145" s="5"/>
      <c r="AS145" s="23"/>
      <c r="AT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</row>
    <row r="146" spans="1:74">
      <c r="AM146" s="5"/>
      <c r="AS146" s="23"/>
      <c r="AT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</row>
    <row r="147" spans="1:74">
      <c r="AM147" s="5"/>
      <c r="AS147" s="23"/>
      <c r="AT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</row>
    <row r="148" spans="1:74">
      <c r="AM148" s="5"/>
      <c r="AS148" s="23"/>
      <c r="AT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</row>
    <row r="149" spans="1:74">
      <c r="AM149" s="5"/>
      <c r="AS149" s="23"/>
      <c r="AT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</row>
    <row r="150" spans="1:74">
      <c r="AM150" s="5"/>
      <c r="AS150" s="23"/>
      <c r="AT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</row>
    <row r="151" spans="1:74">
      <c r="AM151" s="5"/>
      <c r="AS151" s="23"/>
      <c r="AT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</row>
    <row r="152" spans="1:74">
      <c r="AM152" s="5"/>
      <c r="AS152" s="23"/>
      <c r="AT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</row>
    <row r="153" spans="1:74">
      <c r="AG153" s="42"/>
      <c r="AM153" s="5"/>
      <c r="AS153" s="23"/>
      <c r="AT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</row>
    <row r="154" spans="1:74">
      <c r="A154"/>
      <c r="B154"/>
      <c r="C154"/>
      <c r="D154"/>
      <c r="E154"/>
      <c r="F154"/>
      <c r="G154"/>
      <c r="H154"/>
      <c r="I154" s="167"/>
      <c r="AG154" s="42"/>
      <c r="AM154" s="5"/>
      <c r="AS154" s="23"/>
      <c r="AT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</row>
    <row r="155" spans="1:74">
      <c r="A155"/>
      <c r="B155"/>
      <c r="C155"/>
      <c r="D155"/>
      <c r="E155"/>
      <c r="F155"/>
      <c r="G155"/>
      <c r="H155"/>
      <c r="I155" s="167"/>
      <c r="AG155" s="42"/>
      <c r="AM155" s="5"/>
      <c r="AS155" s="23"/>
      <c r="AT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</row>
    <row r="156" spans="1:74">
      <c r="C156" s="43" t="s">
        <v>34</v>
      </c>
      <c r="D156" s="43" t="s">
        <v>34</v>
      </c>
      <c r="E156" s="43"/>
      <c r="F156" s="4"/>
      <c r="G156" s="4"/>
      <c r="H156" s="4"/>
      <c r="I156" s="163"/>
      <c r="J156" s="4"/>
      <c r="K156" s="4"/>
      <c r="L156" s="4"/>
      <c r="M156" s="4"/>
      <c r="N156" s="4"/>
      <c r="O156" s="4"/>
      <c r="P156" s="4"/>
      <c r="Q156" s="4"/>
      <c r="R156" s="164"/>
      <c r="S156" s="164"/>
      <c r="AG156" s="42"/>
      <c r="AM156" s="5"/>
      <c r="AS156" s="23"/>
      <c r="AT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</row>
    <row r="157" spans="1:74">
      <c r="C157" s="4"/>
      <c r="D157" s="4"/>
      <c r="E157" s="4"/>
      <c r="F157" s="4"/>
      <c r="G157" s="4"/>
      <c r="H157" s="4"/>
      <c r="I157" s="163"/>
      <c r="J157" s="4"/>
      <c r="K157" s="4"/>
      <c r="L157" s="4"/>
      <c r="M157" s="4"/>
      <c r="N157" s="4"/>
      <c r="O157" s="4"/>
      <c r="P157" s="4"/>
      <c r="Q157" s="4"/>
      <c r="R157" s="164"/>
      <c r="S157" s="164"/>
      <c r="AG157" s="42"/>
      <c r="AM157" s="5"/>
      <c r="AS157" s="23"/>
      <c r="AT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</row>
    <row r="158" spans="1:74">
      <c r="C158" s="4"/>
      <c r="D158" s="4"/>
      <c r="E158" s="4"/>
      <c r="F158" s="4"/>
      <c r="G158" s="4"/>
      <c r="H158" s="4"/>
      <c r="I158" s="163"/>
      <c r="J158" s="4"/>
      <c r="K158" s="4"/>
      <c r="L158" s="4"/>
      <c r="M158" s="4"/>
      <c r="N158" s="4"/>
      <c r="O158" s="4"/>
      <c r="P158" s="4"/>
      <c r="Q158" s="4"/>
      <c r="R158" s="164"/>
      <c r="S158" s="164"/>
      <c r="AG158" s="42"/>
      <c r="AM158" s="5"/>
      <c r="AS158" s="23"/>
      <c r="AT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</row>
    <row r="159" spans="1:74">
      <c r="C159" s="4"/>
      <c r="D159" s="4"/>
      <c r="E159" s="4"/>
      <c r="F159" s="4"/>
      <c r="G159" s="4"/>
      <c r="H159" s="4"/>
      <c r="I159" s="163"/>
      <c r="J159" s="4"/>
      <c r="K159" s="4"/>
      <c r="L159" s="4"/>
      <c r="M159" s="4"/>
      <c r="N159" s="4"/>
      <c r="O159" s="4"/>
      <c r="P159" s="4"/>
      <c r="Q159" s="4"/>
      <c r="R159" s="164"/>
      <c r="S159" s="164"/>
      <c r="AG159" s="42"/>
      <c r="AM159" s="5"/>
      <c r="AS159" s="23"/>
      <c r="AT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</row>
    <row r="160" spans="1:74">
      <c r="AG160" s="42"/>
      <c r="AM160" s="5"/>
      <c r="AS160" s="23"/>
      <c r="AT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</row>
    <row r="161" spans="1:74">
      <c r="AG161" s="42"/>
      <c r="AM161" s="5"/>
      <c r="AS161" s="23"/>
      <c r="AT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</row>
    <row r="162" spans="1:74">
      <c r="AG162" s="42"/>
      <c r="AM162" s="5"/>
      <c r="AS162" s="23"/>
      <c r="AT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</row>
    <row r="163" spans="1:74">
      <c r="AG163" s="42"/>
      <c r="AM163" s="5"/>
      <c r="AS163" s="23"/>
      <c r="AT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</row>
    <row r="164" spans="1:74">
      <c r="AG164" s="42"/>
      <c r="AM164" s="5"/>
      <c r="AS164" s="23"/>
      <c r="AT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</row>
    <row r="165" spans="1:74">
      <c r="AG165" s="42"/>
      <c r="AM165" s="5"/>
      <c r="AS165" s="23"/>
      <c r="AT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</row>
    <row r="166" spans="1:74">
      <c r="AG166" s="42"/>
      <c r="AM166" s="5"/>
      <c r="AS166" s="23"/>
      <c r="AT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</row>
    <row r="167" spans="1:74">
      <c r="A167" s="43" t="s">
        <v>34</v>
      </c>
      <c r="B167"/>
      <c r="C167"/>
      <c r="D167"/>
      <c r="E167"/>
      <c r="F167"/>
      <c r="G167"/>
      <c r="H167"/>
      <c r="I167" s="167"/>
      <c r="J167"/>
      <c r="K167"/>
      <c r="L167"/>
      <c r="M167"/>
      <c r="N167"/>
      <c r="O167"/>
      <c r="AG167" s="42"/>
      <c r="AM167" s="5"/>
      <c r="AS167" s="23"/>
      <c r="AT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</row>
    <row r="168" spans="1:74">
      <c r="A168" s="4"/>
      <c r="B168"/>
      <c r="C168"/>
      <c r="D168"/>
      <c r="E168"/>
      <c r="F168"/>
      <c r="G168"/>
      <c r="H168"/>
      <c r="I168" s="167"/>
      <c r="J168"/>
      <c r="K168"/>
      <c r="L168"/>
      <c r="M168"/>
      <c r="N168"/>
      <c r="O168"/>
      <c r="AG168" s="42"/>
      <c r="AM168" s="5"/>
      <c r="AS168" s="23"/>
      <c r="AT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</row>
    <row r="169" spans="1:74">
      <c r="A169" s="4"/>
      <c r="B169"/>
      <c r="C169"/>
      <c r="D169"/>
      <c r="E169"/>
      <c r="F169"/>
      <c r="G169"/>
      <c r="H169"/>
      <c r="I169" s="167"/>
      <c r="J169"/>
      <c r="K169"/>
      <c r="L169"/>
      <c r="M169"/>
      <c r="N169"/>
      <c r="O169"/>
      <c r="AG169" s="42"/>
      <c r="AM169" s="5"/>
      <c r="AS169" s="23"/>
      <c r="AT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</row>
    <row r="170" spans="1:74">
      <c r="A170" s="4"/>
      <c r="B170"/>
      <c r="C170"/>
      <c r="D170"/>
      <c r="E170"/>
      <c r="F170"/>
      <c r="G170"/>
      <c r="H170"/>
      <c r="I170" s="167"/>
      <c r="J170"/>
      <c r="K170"/>
      <c r="L170"/>
      <c r="M170"/>
      <c r="N170"/>
      <c r="O170"/>
      <c r="AG170" s="42"/>
      <c r="AM170" s="5"/>
      <c r="AS170" s="23"/>
      <c r="AT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</row>
    <row r="171" spans="1:74">
      <c r="A171" s="34" t="s">
        <v>34</v>
      </c>
      <c r="B171"/>
      <c r="C171"/>
      <c r="D171"/>
      <c r="E171"/>
      <c r="F171"/>
      <c r="G171"/>
      <c r="H171"/>
      <c r="I171" s="167"/>
      <c r="J171"/>
      <c r="K171"/>
      <c r="L171"/>
      <c r="M171"/>
      <c r="N171"/>
      <c r="O171"/>
      <c r="AG171" s="42"/>
      <c r="AM171" s="5"/>
      <c r="AS171" s="23"/>
      <c r="AT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</row>
    <row r="172" spans="1:74">
      <c r="A172" s="34" t="s">
        <v>34</v>
      </c>
      <c r="B172"/>
      <c r="C172"/>
      <c r="D172"/>
      <c r="E172"/>
      <c r="F172"/>
      <c r="G172"/>
      <c r="H172"/>
      <c r="I172" s="167"/>
      <c r="J172"/>
      <c r="K172"/>
      <c r="L172"/>
      <c r="M172"/>
      <c r="N172"/>
      <c r="O172"/>
      <c r="AG172" s="42"/>
      <c r="AM172" s="5"/>
      <c r="AS172" s="23"/>
      <c r="AT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</row>
    <row r="173" spans="1:74">
      <c r="A173" s="34" t="s">
        <v>34</v>
      </c>
      <c r="B173"/>
      <c r="C173"/>
      <c r="D173"/>
      <c r="E173"/>
      <c r="F173"/>
      <c r="G173"/>
      <c r="H173"/>
      <c r="I173" s="167"/>
      <c r="J173"/>
      <c r="K173"/>
      <c r="L173"/>
      <c r="M173"/>
      <c r="N173"/>
      <c r="O173"/>
      <c r="AG173" s="42"/>
      <c r="AM173" s="5"/>
      <c r="AS173" s="23"/>
      <c r="AT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</row>
    <row r="174" spans="1:74">
      <c r="A174" s="4"/>
      <c r="B174"/>
      <c r="C174"/>
      <c r="D174"/>
      <c r="E174"/>
      <c r="F174"/>
      <c r="G174"/>
      <c r="H174"/>
      <c r="I174" s="167"/>
      <c r="J174"/>
      <c r="K174"/>
      <c r="L174"/>
      <c r="M174"/>
      <c r="N174"/>
      <c r="O174"/>
      <c r="AG174" s="42"/>
      <c r="AM174" s="5"/>
      <c r="AS174" s="23"/>
      <c r="AT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</row>
    <row r="175" spans="1:74">
      <c r="A175" s="4"/>
      <c r="B175"/>
      <c r="C175"/>
      <c r="D175"/>
      <c r="E175"/>
      <c r="F175"/>
      <c r="G175"/>
      <c r="H175"/>
      <c r="I175" s="167"/>
      <c r="J175"/>
      <c r="K175"/>
      <c r="L175"/>
      <c r="M175"/>
      <c r="N175"/>
      <c r="O175"/>
      <c r="AG175" s="42"/>
      <c r="AM175" s="5"/>
      <c r="AS175" s="23"/>
      <c r="AT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</row>
    <row r="176" spans="1:74">
      <c r="A176" s="4"/>
      <c r="B176"/>
      <c r="C176"/>
      <c r="D176"/>
      <c r="E176"/>
      <c r="F176"/>
      <c r="G176"/>
      <c r="H176"/>
      <c r="I176" s="167"/>
      <c r="J176"/>
      <c r="K176"/>
      <c r="L176"/>
      <c r="M176"/>
      <c r="N176"/>
      <c r="O176"/>
      <c r="AG176" s="42"/>
      <c r="AM176" s="5"/>
      <c r="AS176" s="23"/>
      <c r="AT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</row>
    <row r="177" spans="1:74">
      <c r="A177" s="4"/>
      <c r="B177"/>
      <c r="C177"/>
      <c r="D177"/>
      <c r="E177"/>
      <c r="F177"/>
      <c r="G177"/>
      <c r="H177"/>
      <c r="I177" s="167"/>
      <c r="J177"/>
      <c r="K177"/>
      <c r="L177"/>
      <c r="M177"/>
      <c r="N177"/>
      <c r="O177"/>
      <c r="AG177" s="42"/>
      <c r="AM177" s="5"/>
      <c r="AS177" s="23"/>
      <c r="AT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</row>
    <row r="178" spans="1:74">
      <c r="A178" s="4"/>
      <c r="B178"/>
      <c r="C178"/>
      <c r="D178"/>
      <c r="E178"/>
      <c r="F178"/>
      <c r="G178"/>
      <c r="H178"/>
      <c r="I178" s="167"/>
      <c r="J178"/>
      <c r="K178"/>
      <c r="L178"/>
      <c r="M178"/>
      <c r="N178"/>
      <c r="O178"/>
      <c r="AG178" s="42"/>
      <c r="AM178" s="5"/>
      <c r="AS178" s="23"/>
      <c r="AT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</row>
    <row r="179" spans="1:74">
      <c r="A179" s="4"/>
      <c r="B179"/>
      <c r="C179"/>
      <c r="D179"/>
      <c r="E179"/>
      <c r="F179"/>
      <c r="G179"/>
      <c r="H179"/>
      <c r="I179" s="167"/>
      <c r="J179"/>
      <c r="K179"/>
      <c r="L179"/>
      <c r="M179"/>
      <c r="N179"/>
      <c r="O179"/>
      <c r="AG179" s="42"/>
      <c r="AM179" s="5"/>
      <c r="AS179" s="23"/>
      <c r="AT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</row>
    <row r="180" spans="1:74">
      <c r="A180" s="4"/>
      <c r="B180"/>
      <c r="C180"/>
      <c r="D180"/>
      <c r="E180"/>
      <c r="F180"/>
      <c r="G180"/>
      <c r="H180"/>
      <c r="I180" s="167"/>
      <c r="J180"/>
      <c r="K180"/>
      <c r="L180"/>
      <c r="M180"/>
      <c r="N180"/>
      <c r="O180"/>
      <c r="AG180" s="42"/>
      <c r="AM180" s="5"/>
      <c r="AS180" s="23"/>
      <c r="AT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</row>
    <row r="181" spans="1:74">
      <c r="A181" s="4"/>
      <c r="B181"/>
      <c r="C181"/>
      <c r="D181"/>
      <c r="E181"/>
      <c r="F181"/>
      <c r="G181"/>
      <c r="H181"/>
      <c r="I181" s="167"/>
      <c r="J181"/>
      <c r="K181"/>
      <c r="L181"/>
      <c r="M181"/>
      <c r="N181"/>
      <c r="O181"/>
      <c r="AG181" s="42"/>
      <c r="AM181" s="5"/>
      <c r="AS181" s="23"/>
      <c r="AT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</row>
    <row r="182" spans="1:74">
      <c r="A182" s="4"/>
      <c r="B182"/>
      <c r="C182"/>
      <c r="D182"/>
      <c r="E182"/>
      <c r="F182"/>
      <c r="G182"/>
      <c r="H182"/>
      <c r="I182" s="167"/>
      <c r="J182"/>
      <c r="K182"/>
      <c r="L182"/>
      <c r="M182"/>
      <c r="N182"/>
      <c r="O182"/>
      <c r="AG182" s="42"/>
      <c r="AM182" s="5"/>
      <c r="AS182" s="23"/>
      <c r="AT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</row>
    <row r="183" spans="1:74">
      <c r="A183" s="4"/>
      <c r="B183"/>
      <c r="C183"/>
      <c r="D183"/>
      <c r="E183"/>
      <c r="F183"/>
      <c r="G183"/>
      <c r="H183"/>
      <c r="I183" s="167"/>
      <c r="J183"/>
      <c r="K183"/>
      <c r="L183"/>
      <c r="M183"/>
      <c r="N183"/>
      <c r="O183"/>
      <c r="AG183" s="42"/>
      <c r="AM183" s="5"/>
      <c r="AS183" s="23"/>
      <c r="AT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</row>
    <row r="184" spans="1:74">
      <c r="A184" s="4"/>
      <c r="B184"/>
      <c r="C184"/>
      <c r="D184"/>
      <c r="E184"/>
      <c r="F184"/>
      <c r="G184"/>
      <c r="H184"/>
      <c r="I184" s="167"/>
      <c r="J184"/>
      <c r="K184"/>
      <c r="L184"/>
      <c r="M184"/>
      <c r="N184"/>
      <c r="O184"/>
      <c r="AG184" s="42"/>
      <c r="AS184" s="23"/>
      <c r="AT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</row>
    <row r="185" spans="1:74">
      <c r="A185" s="4"/>
      <c r="B185"/>
      <c r="C185"/>
      <c r="D185"/>
      <c r="E185"/>
      <c r="F185"/>
      <c r="G185"/>
      <c r="H185"/>
      <c r="I185" s="167"/>
      <c r="J185"/>
      <c r="K185"/>
      <c r="L185"/>
      <c r="M185"/>
      <c r="N185"/>
      <c r="O185"/>
      <c r="AG185" s="42"/>
      <c r="AS185" s="23"/>
      <c r="AT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</row>
    <row r="186" spans="1:74">
      <c r="A186" s="4"/>
      <c r="B186"/>
      <c r="C186"/>
      <c r="D186"/>
      <c r="E186"/>
      <c r="F186"/>
      <c r="G186"/>
      <c r="H186"/>
      <c r="I186" s="167"/>
      <c r="J186"/>
      <c r="K186"/>
      <c r="L186"/>
      <c r="M186"/>
      <c r="N186"/>
      <c r="O186"/>
      <c r="AG186" s="42"/>
      <c r="AS186" s="23"/>
      <c r="AT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</row>
    <row r="187" spans="1:74">
      <c r="A187" s="4"/>
      <c r="B187"/>
      <c r="C187"/>
      <c r="D187"/>
      <c r="E187"/>
      <c r="F187"/>
      <c r="G187"/>
      <c r="H187"/>
      <c r="I187" s="167"/>
      <c r="J187"/>
      <c r="K187"/>
      <c r="L187"/>
      <c r="M187"/>
      <c r="N187"/>
      <c r="O187"/>
      <c r="AG187" s="42"/>
      <c r="AR187" s="159"/>
      <c r="AS187"/>
      <c r="AT187"/>
      <c r="AU187" s="159"/>
      <c r="AV187" s="159"/>
      <c r="AW187" s="159"/>
      <c r="AX187"/>
      <c r="AY187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</row>
    <row r="188" spans="1:74">
      <c r="A188" s="4"/>
      <c r="B188"/>
      <c r="C188"/>
      <c r="D188"/>
      <c r="E188"/>
      <c r="F188"/>
      <c r="G188"/>
      <c r="H188"/>
      <c r="I188" s="167"/>
      <c r="J188"/>
      <c r="K188"/>
      <c r="L188"/>
      <c r="M188"/>
      <c r="N188"/>
      <c r="O188"/>
      <c r="AG188" s="42"/>
      <c r="AS188" s="23"/>
      <c r="AT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</row>
    <row r="189" spans="1:74">
      <c r="A189" s="4"/>
      <c r="B189"/>
      <c r="C189"/>
      <c r="D189"/>
      <c r="E189"/>
      <c r="F189"/>
      <c r="G189"/>
      <c r="H189"/>
      <c r="I189" s="167"/>
      <c r="J189"/>
      <c r="K189"/>
      <c r="L189"/>
      <c r="M189"/>
      <c r="N189"/>
      <c r="O189"/>
      <c r="AG189" s="42"/>
      <c r="AS189" s="23"/>
      <c r="AT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</row>
    <row r="190" spans="1:74">
      <c r="A190" s="4"/>
      <c r="B190"/>
      <c r="C190"/>
      <c r="D190"/>
      <c r="E190"/>
      <c r="F190"/>
      <c r="G190"/>
      <c r="H190"/>
      <c r="I190" s="167"/>
      <c r="J190"/>
      <c r="K190"/>
      <c r="L190"/>
      <c r="M190"/>
      <c r="N190"/>
      <c r="O190"/>
      <c r="AG190" s="42"/>
      <c r="AS190" s="23"/>
      <c r="AT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</row>
    <row r="191" spans="1:74">
      <c r="A191" s="4"/>
      <c r="B191"/>
      <c r="C191"/>
      <c r="D191"/>
      <c r="E191"/>
      <c r="F191"/>
      <c r="G191"/>
      <c r="H191"/>
      <c r="I191" s="167"/>
      <c r="J191"/>
      <c r="K191"/>
      <c r="L191"/>
      <c r="M191"/>
      <c r="N191"/>
      <c r="O191"/>
      <c r="AG191" s="42"/>
      <c r="AS191" s="23"/>
      <c r="AT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</row>
    <row r="192" spans="1:74">
      <c r="A192" s="4"/>
      <c r="B192"/>
      <c r="C192"/>
      <c r="D192"/>
      <c r="E192"/>
      <c r="F192"/>
      <c r="G192"/>
      <c r="H192"/>
      <c r="I192" s="167"/>
      <c r="J192"/>
      <c r="K192"/>
      <c r="L192"/>
      <c r="M192"/>
      <c r="N192"/>
      <c r="O192"/>
      <c r="AG192" s="42"/>
      <c r="AS192" s="23"/>
      <c r="AT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</row>
    <row r="193" spans="1:74">
      <c r="A193" s="4"/>
      <c r="B193"/>
      <c r="C193"/>
      <c r="D193"/>
      <c r="E193"/>
      <c r="F193"/>
      <c r="G193"/>
      <c r="H193"/>
      <c r="I193" s="167"/>
      <c r="J193"/>
      <c r="K193"/>
      <c r="L193"/>
      <c r="M193"/>
      <c r="N193"/>
      <c r="O193"/>
      <c r="AG193" s="42"/>
      <c r="AS193" s="23"/>
      <c r="AT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</row>
    <row r="194" spans="1:74">
      <c r="AG194" s="42"/>
    </row>
    <row r="195" spans="1:74">
      <c r="AG195" s="42"/>
    </row>
    <row r="196" spans="1:74">
      <c r="AG196" s="42"/>
    </row>
    <row r="197" spans="1:74">
      <c r="AG197" s="42"/>
    </row>
    <row r="198" spans="1:74">
      <c r="AG198" s="42"/>
    </row>
    <row r="199" spans="1:74">
      <c r="AG199" s="42"/>
    </row>
    <row r="200" spans="1:74">
      <c r="AG200" s="42"/>
    </row>
    <row r="201" spans="1:74">
      <c r="AG201" s="42"/>
    </row>
    <row r="202" spans="1:74">
      <c r="AG202" s="42"/>
    </row>
    <row r="203" spans="1:74">
      <c r="AG203" s="42"/>
    </row>
    <row r="204" spans="1:74">
      <c r="AG204" s="42"/>
    </row>
    <row r="205" spans="1:74">
      <c r="AG205" s="42"/>
    </row>
    <row r="206" spans="1:74">
      <c r="AG206" s="42"/>
    </row>
    <row r="207" spans="1:74">
      <c r="AG207" s="42"/>
    </row>
    <row r="208" spans="1:74">
      <c r="AG208" s="42"/>
    </row>
    <row r="209" spans="33:33">
      <c r="AG209" s="42"/>
    </row>
    <row r="210" spans="33:33">
      <c r="AG210" s="42"/>
    </row>
    <row r="211" spans="33:33">
      <c r="AG211" s="42"/>
    </row>
    <row r="212" spans="33:33">
      <c r="AG212" s="42"/>
    </row>
    <row r="213" spans="33:33">
      <c r="AG213" s="42"/>
    </row>
    <row r="214" spans="33:33">
      <c r="AG214" s="42"/>
    </row>
    <row r="215" spans="33:33">
      <c r="AG215" s="42"/>
    </row>
    <row r="216" spans="33:33">
      <c r="AG216" s="42"/>
    </row>
    <row r="217" spans="33:33">
      <c r="AG217" s="42"/>
    </row>
    <row r="218" spans="33:33">
      <c r="AG218" s="42"/>
    </row>
    <row r="219" spans="33:33">
      <c r="AG219" s="42"/>
    </row>
    <row r="220" spans="33:33">
      <c r="AG220" s="42"/>
    </row>
    <row r="221" spans="33:33">
      <c r="AG221" s="42"/>
    </row>
    <row r="222" spans="33:33">
      <c r="AG222" s="42"/>
    </row>
    <row r="223" spans="33:33">
      <c r="AG223" s="42"/>
    </row>
    <row r="224" spans="33:33">
      <c r="AG224" s="42"/>
    </row>
    <row r="225" spans="33:33">
      <c r="AG225" s="42"/>
    </row>
    <row r="226" spans="33:33">
      <c r="AG226" s="42"/>
    </row>
    <row r="227" spans="33:33">
      <c r="AG227" s="42"/>
    </row>
    <row r="228" spans="33:33">
      <c r="AG228" s="42"/>
    </row>
    <row r="229" spans="33:33">
      <c r="AG229" s="42"/>
    </row>
    <row r="230" spans="33:33">
      <c r="AG230" s="42"/>
    </row>
    <row r="231" spans="33:33">
      <c r="AG231" s="42"/>
    </row>
    <row r="232" spans="33:33">
      <c r="AG232" s="42"/>
    </row>
    <row r="233" spans="33:33">
      <c r="AG233" s="42"/>
    </row>
    <row r="234" spans="33:33">
      <c r="AG234" s="42"/>
    </row>
    <row r="235" spans="33:33">
      <c r="AG235" s="42"/>
    </row>
    <row r="236" spans="33:33">
      <c r="AG236" s="42"/>
    </row>
    <row r="237" spans="33:33">
      <c r="AG237" s="42"/>
    </row>
    <row r="238" spans="33:33">
      <c r="AG238" s="42"/>
    </row>
    <row r="239" spans="33:33">
      <c r="AG239" s="42"/>
    </row>
    <row r="240" spans="33:33">
      <c r="AG240" s="42"/>
    </row>
    <row r="241" spans="33:33">
      <c r="AG241" s="42"/>
    </row>
    <row r="242" spans="33:33">
      <c r="AG242" s="42"/>
    </row>
    <row r="243" spans="33:33">
      <c r="AG243" s="42"/>
    </row>
    <row r="244" spans="33:33">
      <c r="AG244" s="42"/>
    </row>
    <row r="245" spans="33:33">
      <c r="AG245" s="42"/>
    </row>
    <row r="246" spans="33:33">
      <c r="AG246" s="42"/>
    </row>
    <row r="247" spans="33:33">
      <c r="AG247" s="42"/>
    </row>
    <row r="248" spans="33:33">
      <c r="AG248" s="42"/>
    </row>
    <row r="249" spans="33:33">
      <c r="AG249" s="42"/>
    </row>
    <row r="250" spans="33:33">
      <c r="AG250" s="42"/>
    </row>
    <row r="251" spans="33:33">
      <c r="AG251" s="42"/>
    </row>
  </sheetData>
  <mergeCells count="6">
    <mergeCell ref="F13:G13"/>
    <mergeCell ref="J51:K51"/>
    <mergeCell ref="AL15:AO15"/>
    <mergeCell ref="AZ15:BD15"/>
    <mergeCell ref="M13:N13"/>
    <mergeCell ref="J13:K13"/>
  </mergeCells>
  <phoneticPr fontId="0" type="noConversion"/>
  <printOptions gridLinesSet="0"/>
  <pageMargins left="0" right="0" top="0.5" bottom="0.25" header="0.25" footer="0"/>
  <pageSetup scale="37" orientation="landscape" horizontalDpi="4294967292" verticalDpi="4294967292" r:id="rId1"/>
  <headerFooter alignWithMargins="0">
    <oddHeader>&amp;RJUNE STORAGE
&amp;D &amp;T</oddHeader>
    <oddFooter>&amp;L&amp;12 1-800-991-9019 - 6648482#&amp;R&amp;F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X146"/>
  <sheetViews>
    <sheetView topLeftCell="AH37" zoomScale="75" workbookViewId="0">
      <selection activeCell="AL6" sqref="AL6:AL65"/>
    </sheetView>
  </sheetViews>
  <sheetFormatPr defaultColWidth="9.109375" defaultRowHeight="15"/>
  <cols>
    <col min="1" max="1" width="11.6640625" style="5" customWidth="1"/>
    <col min="2" max="2" width="12.88671875" style="5" customWidth="1"/>
    <col min="3" max="3" width="5.6640625" style="5" customWidth="1"/>
    <col min="4" max="4" width="14.6640625" style="5" customWidth="1"/>
    <col min="5" max="5" width="11.6640625" style="5" customWidth="1"/>
    <col min="6" max="6" width="12.44140625" style="5" customWidth="1"/>
    <col min="7" max="7" width="14.33203125" style="5" customWidth="1"/>
    <col min="8" max="8" width="13.5546875" style="5" bestFit="1" customWidth="1"/>
    <col min="9" max="12" width="11.6640625" style="5" customWidth="1"/>
    <col min="13" max="13" width="11.44140625" style="5" customWidth="1"/>
    <col min="14" max="14" width="11.6640625" style="5" customWidth="1"/>
    <col min="15" max="17" width="12.6640625" style="5" customWidth="1"/>
    <col min="18" max="18" width="11.6640625" style="5" customWidth="1"/>
    <col min="19" max="28" width="12.6640625" style="5" customWidth="1"/>
    <col min="29" max="29" width="13.44140625" style="5" bestFit="1" customWidth="1"/>
    <col min="30" max="36" width="13.44140625" style="5" customWidth="1"/>
    <col min="37" max="37" width="12.33203125" style="80" customWidth="1"/>
    <col min="38" max="38" width="12.6640625" style="5" customWidth="1"/>
    <col min="39" max="39" width="9.109375" style="5"/>
    <col min="40" max="40" width="12.6640625" style="5" customWidth="1"/>
    <col min="41" max="41" width="11.44140625" style="5" bestFit="1" customWidth="1"/>
    <col min="42" max="16384" width="9.109375" style="5"/>
  </cols>
  <sheetData>
    <row r="1" spans="1:50">
      <c r="P1" s="36" t="s">
        <v>127</v>
      </c>
      <c r="Q1" s="36" t="s">
        <v>113</v>
      </c>
      <c r="R1" s="36" t="s">
        <v>114</v>
      </c>
      <c r="S1" s="36" t="s">
        <v>115</v>
      </c>
      <c r="T1" s="36" t="s">
        <v>116</v>
      </c>
      <c r="U1" s="36" t="s">
        <v>117</v>
      </c>
      <c r="V1" s="36" t="s">
        <v>118</v>
      </c>
      <c r="W1" s="36" t="s">
        <v>119</v>
      </c>
      <c r="X1" s="36" t="s">
        <v>120</v>
      </c>
      <c r="Y1" s="36" t="s">
        <v>121</v>
      </c>
      <c r="Z1" s="36" t="s">
        <v>122</v>
      </c>
      <c r="AA1" s="36" t="s">
        <v>156</v>
      </c>
      <c r="AB1" s="36" t="s">
        <v>125</v>
      </c>
      <c r="AC1" s="36" t="s">
        <v>126</v>
      </c>
      <c r="AD1" s="36"/>
    </row>
    <row r="2" spans="1:50" ht="15.6">
      <c r="B2" s="5">
        <v>144.84399999999999</v>
      </c>
      <c r="C2" s="4"/>
      <c r="D2" s="4"/>
      <c r="E2" s="4"/>
      <c r="F2" s="44" t="s">
        <v>35</v>
      </c>
      <c r="G2" s="45" t="s">
        <v>36</v>
      </c>
      <c r="I2" s="46"/>
      <c r="J2" s="47" t="s">
        <v>265</v>
      </c>
      <c r="K2" s="48"/>
      <c r="L2" s="12" t="s">
        <v>73</v>
      </c>
      <c r="AH2" s="36" t="s">
        <v>127</v>
      </c>
      <c r="AI2" s="36" t="s">
        <v>112</v>
      </c>
      <c r="AJ2" s="36" t="s">
        <v>113</v>
      </c>
      <c r="AK2" s="36" t="s">
        <v>114</v>
      </c>
      <c r="AL2" s="36" t="s">
        <v>115</v>
      </c>
      <c r="AM2" s="36" t="s">
        <v>116</v>
      </c>
      <c r="AN2" s="36" t="s">
        <v>117</v>
      </c>
      <c r="AO2" s="36" t="s">
        <v>118</v>
      </c>
      <c r="AP2" s="36" t="s">
        <v>119</v>
      </c>
      <c r="AQ2" s="36" t="s">
        <v>120</v>
      </c>
      <c r="AR2" s="36" t="s">
        <v>121</v>
      </c>
      <c r="AS2" s="36" t="s">
        <v>128</v>
      </c>
      <c r="AT2" s="36" t="s">
        <v>122</v>
      </c>
      <c r="AU2" s="36" t="s">
        <v>123</v>
      </c>
      <c r="AV2" s="36" t="s">
        <v>124</v>
      </c>
      <c r="AW2" s="5" t="s">
        <v>125</v>
      </c>
      <c r="AX2" s="36" t="s">
        <v>126</v>
      </c>
    </row>
    <row r="3" spans="1:50" ht="15.6">
      <c r="D3" s="1" t="s">
        <v>37</v>
      </c>
      <c r="E3" s="49"/>
      <c r="F3" s="50" t="s">
        <v>38</v>
      </c>
      <c r="G3" s="51" t="s">
        <v>39</v>
      </c>
      <c r="H3" s="5" t="s">
        <v>40</v>
      </c>
      <c r="I3" s="52">
        <v>2000</v>
      </c>
      <c r="J3" s="52">
        <v>1999</v>
      </c>
      <c r="K3" s="53">
        <v>1998</v>
      </c>
      <c r="L3" s="12" t="s">
        <v>74</v>
      </c>
      <c r="AH3" s="199">
        <v>98</v>
      </c>
      <c r="AI3" s="199">
        <v>61120</v>
      </c>
      <c r="AJ3" s="199">
        <v>62389</v>
      </c>
      <c r="AK3" s="199">
        <v>62996</v>
      </c>
      <c r="AL3" s="199">
        <v>62998</v>
      </c>
      <c r="AM3" s="199">
        <v>63001</v>
      </c>
      <c r="AN3" s="199">
        <v>71319</v>
      </c>
      <c r="AO3" s="199">
        <v>71320</v>
      </c>
      <c r="AP3" s="199">
        <v>71321</v>
      </c>
      <c r="AQ3" s="199">
        <v>71322</v>
      </c>
      <c r="AR3" s="199">
        <v>71323</v>
      </c>
      <c r="AS3" s="205">
        <v>71325</v>
      </c>
      <c r="AT3" s="199">
        <v>71327</v>
      </c>
      <c r="AU3" s="205">
        <v>71330</v>
      </c>
      <c r="AV3" s="199">
        <v>71451</v>
      </c>
      <c r="AW3" s="199">
        <v>71459</v>
      </c>
      <c r="AX3" s="199">
        <v>71460</v>
      </c>
    </row>
    <row r="4" spans="1:50" ht="15.6">
      <c r="A4" s="22"/>
      <c r="B4" s="54">
        <v>0.93100000000000005</v>
      </c>
      <c r="C4" s="4">
        <v>-2.5000000000000001E-2</v>
      </c>
      <c r="D4" s="55" t="s">
        <v>41</v>
      </c>
      <c r="F4" s="23">
        <f>B4+((C4/June!B$1)*June!B$2)</f>
        <v>0.90600000000000003</v>
      </c>
      <c r="G4" s="54">
        <v>0.90700000000000003</v>
      </c>
      <c r="H4" s="56"/>
      <c r="I4" s="57">
        <v>1.8380000000000001</v>
      </c>
      <c r="J4" s="57">
        <v>1.748</v>
      </c>
      <c r="K4" s="129">
        <v>1.9990000000000001</v>
      </c>
      <c r="L4" s="157"/>
      <c r="M4" s="36" t="s">
        <v>163</v>
      </c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L4" s="5" t="s">
        <v>76</v>
      </c>
    </row>
    <row r="5" spans="1:50" ht="15.6">
      <c r="A5" s="22"/>
      <c r="B5" s="58">
        <v>1.792</v>
      </c>
      <c r="C5" s="4">
        <v>-2.5000000000000001E-2</v>
      </c>
      <c r="D5" s="55" t="s">
        <v>42</v>
      </c>
      <c r="F5" s="23">
        <f>B5+((C5/June!B$1)*June!B$2)</f>
        <v>1.7670000000000001</v>
      </c>
      <c r="G5" s="58">
        <v>1.766</v>
      </c>
      <c r="H5" s="56"/>
      <c r="I5" s="59">
        <v>1.522</v>
      </c>
      <c r="J5" s="59">
        <v>1.1519999999999999</v>
      </c>
      <c r="K5" s="130">
        <v>1.748</v>
      </c>
      <c r="L5" s="157"/>
      <c r="M5" s="340"/>
      <c r="N5" s="36"/>
      <c r="O5" s="331"/>
      <c r="P5" s="340">
        <v>98</v>
      </c>
      <c r="Q5" s="199">
        <v>62389</v>
      </c>
      <c r="R5" s="340">
        <v>62996</v>
      </c>
      <c r="S5" s="199">
        <v>62998</v>
      </c>
      <c r="T5" s="340">
        <v>63001</v>
      </c>
      <c r="U5" s="199">
        <v>71319</v>
      </c>
      <c r="V5" s="340">
        <v>71320</v>
      </c>
      <c r="W5" s="46">
        <v>71322</v>
      </c>
      <c r="X5" s="199">
        <v>71323</v>
      </c>
      <c r="Y5" s="48">
        <v>71327</v>
      </c>
      <c r="Z5" s="340">
        <v>71330</v>
      </c>
      <c r="AA5" s="199">
        <v>71456</v>
      </c>
      <c r="AB5" s="340">
        <v>71459</v>
      </c>
      <c r="AC5" s="199">
        <v>71460</v>
      </c>
      <c r="AD5" s="358">
        <v>78122</v>
      </c>
      <c r="AE5" s="358">
        <v>78124</v>
      </c>
      <c r="AF5" s="339">
        <v>78125</v>
      </c>
      <c r="AG5" s="199" t="s">
        <v>64</v>
      </c>
      <c r="AH5" s="36"/>
      <c r="AI5" s="36"/>
      <c r="AJ5" s="36"/>
      <c r="AK5" s="180"/>
      <c r="AL5" s="331" t="s">
        <v>64</v>
      </c>
      <c r="AN5" s="5" t="s">
        <v>68</v>
      </c>
      <c r="AO5" s="5" t="s">
        <v>252</v>
      </c>
    </row>
    <row r="6" spans="1:50" ht="15.6">
      <c r="A6" s="22"/>
      <c r="B6" s="58">
        <v>92.155000000000001</v>
      </c>
      <c r="C6" s="4">
        <v>-0.3</v>
      </c>
      <c r="D6" s="55" t="s">
        <v>43</v>
      </c>
      <c r="F6" s="23">
        <f>B6+((C6/June!B$1)*June!B$2)</f>
        <v>91.855000000000004</v>
      </c>
      <c r="G6" s="58">
        <v>92.058999999999997</v>
      </c>
      <c r="H6" s="56">
        <v>0.16658000000000001</v>
      </c>
      <c r="I6" s="59">
        <v>92.406000000000006</v>
      </c>
      <c r="J6" s="59">
        <v>93.35</v>
      </c>
      <c r="K6" s="131">
        <v>92.867999999999995</v>
      </c>
      <c r="L6" s="157"/>
      <c r="M6" s="341">
        <v>37043</v>
      </c>
      <c r="N6" s="105"/>
      <c r="O6" s="193"/>
      <c r="P6" s="343">
        <v>2762</v>
      </c>
      <c r="Q6" s="360">
        <v>31271</v>
      </c>
      <c r="R6" s="343"/>
      <c r="S6" s="360"/>
      <c r="T6" s="343">
        <v>1589</v>
      </c>
      <c r="U6" s="360"/>
      <c r="V6" s="343">
        <v>24312</v>
      </c>
      <c r="W6" s="360"/>
      <c r="X6" s="343">
        <v>383</v>
      </c>
      <c r="Y6" s="360"/>
      <c r="Z6" s="343">
        <v>0</v>
      </c>
      <c r="AA6" s="360">
        <v>21632</v>
      </c>
      <c r="AB6" s="343">
        <v>82437</v>
      </c>
      <c r="AC6" s="360">
        <v>32859</v>
      </c>
      <c r="AD6" s="343">
        <v>96901</v>
      </c>
      <c r="AE6" s="360"/>
      <c r="AF6" s="343"/>
      <c r="AG6" s="368">
        <v>294146</v>
      </c>
      <c r="AH6" s="105"/>
      <c r="AI6" s="105"/>
      <c r="AJ6" s="105"/>
      <c r="AK6" s="106"/>
      <c r="AL6" s="368">
        <v>294146</v>
      </c>
      <c r="AM6" s="5">
        <v>1</v>
      </c>
      <c r="AN6">
        <f>AL6/1000</f>
        <v>294.14600000000002</v>
      </c>
      <c r="AO6">
        <f>(AL7/1000)*-1</f>
        <v>-125.16500000000001</v>
      </c>
    </row>
    <row r="7" spans="1:50" ht="15.6">
      <c r="A7" s="22"/>
      <c r="B7" s="58">
        <v>16.474</v>
      </c>
      <c r="C7" s="4">
        <v>2.4550000000000001</v>
      </c>
      <c r="D7" s="55" t="s">
        <v>44</v>
      </c>
      <c r="F7" s="23">
        <f>B7+((C7/June!B$1)*June!B$2)</f>
        <v>18.929000000000002</v>
      </c>
      <c r="G7" s="58">
        <v>16.420000000000002</v>
      </c>
      <c r="H7" s="56">
        <f>G7/F7</f>
        <v>0.86745205768925981</v>
      </c>
      <c r="I7" s="59">
        <v>16.292000000000002</v>
      </c>
      <c r="J7" s="59">
        <v>16.594000000000001</v>
      </c>
      <c r="K7" s="131">
        <v>16.387</v>
      </c>
      <c r="L7" s="157"/>
      <c r="M7" s="342"/>
      <c r="N7" s="36"/>
      <c r="O7" s="106"/>
      <c r="P7" s="213">
        <v>13273</v>
      </c>
      <c r="Q7" s="106">
        <v>10215</v>
      </c>
      <c r="R7" s="213"/>
      <c r="S7" s="106"/>
      <c r="T7" s="213">
        <v>80316</v>
      </c>
      <c r="U7" s="106"/>
      <c r="V7" s="213">
        <v>0</v>
      </c>
      <c r="W7" s="106"/>
      <c r="X7" s="213">
        <v>0</v>
      </c>
      <c r="Y7" s="106"/>
      <c r="Z7" s="213">
        <v>20</v>
      </c>
      <c r="AA7" s="106">
        <v>15158</v>
      </c>
      <c r="AB7" s="213">
        <v>1183</v>
      </c>
      <c r="AC7" s="106">
        <v>5000</v>
      </c>
      <c r="AD7" s="213">
        <v>0</v>
      </c>
      <c r="AE7" s="106"/>
      <c r="AF7" s="213"/>
      <c r="AG7" s="224">
        <v>125165</v>
      </c>
      <c r="AH7" s="36"/>
      <c r="AI7" s="36"/>
      <c r="AJ7" s="36"/>
      <c r="AK7" s="106"/>
      <c r="AL7" s="224">
        <v>125165</v>
      </c>
      <c r="AM7" s="5">
        <v>2</v>
      </c>
      <c r="AN7">
        <f>AL8/1000</f>
        <v>227.59899999999999</v>
      </c>
      <c r="AO7">
        <f>AL9/1000*-1</f>
        <v>-190.386</v>
      </c>
    </row>
    <row r="8" spans="1:50" ht="15.6">
      <c r="A8" s="22"/>
      <c r="B8" s="58">
        <v>42.866</v>
      </c>
      <c r="C8" s="4">
        <v>2.5990000000000002</v>
      </c>
      <c r="D8" s="55" t="s">
        <v>45</v>
      </c>
      <c r="F8" s="23">
        <f>B8+((C8/June!B$1)*June!B$2)</f>
        <v>45.465000000000003</v>
      </c>
      <c r="G8" s="58">
        <v>47.097999999999999</v>
      </c>
      <c r="H8" s="56">
        <f>G8/F8</f>
        <v>1.0359177389200482</v>
      </c>
      <c r="I8" s="59">
        <v>36.658999999999999</v>
      </c>
      <c r="J8" s="59">
        <v>44.718000000000004</v>
      </c>
      <c r="K8" s="131">
        <v>46.094000000000001</v>
      </c>
      <c r="L8" s="157"/>
      <c r="M8" s="341">
        <v>37044</v>
      </c>
      <c r="N8" s="105"/>
      <c r="O8" s="193"/>
      <c r="P8" s="214">
        <v>1847</v>
      </c>
      <c r="Q8" s="193">
        <v>6096</v>
      </c>
      <c r="R8" s="214">
        <v>16249</v>
      </c>
      <c r="S8" s="193">
        <v>8347</v>
      </c>
      <c r="T8" s="214">
        <v>109938</v>
      </c>
      <c r="U8" s="193"/>
      <c r="V8" s="214">
        <v>0</v>
      </c>
      <c r="W8" s="193"/>
      <c r="X8" s="214"/>
      <c r="Y8" s="193">
        <v>13875</v>
      </c>
      <c r="Z8" s="214"/>
      <c r="AA8" s="193">
        <v>54389</v>
      </c>
      <c r="AB8" s="214">
        <v>2100</v>
      </c>
      <c r="AC8" s="193">
        <v>0</v>
      </c>
      <c r="AD8" s="214">
        <v>14758</v>
      </c>
      <c r="AE8" s="193"/>
      <c r="AF8" s="214"/>
      <c r="AG8" s="228">
        <v>227599</v>
      </c>
      <c r="AH8" s="105"/>
      <c r="AI8" s="105"/>
      <c r="AJ8" s="105"/>
      <c r="AK8" s="106"/>
      <c r="AL8" s="228">
        <v>227599</v>
      </c>
      <c r="AM8" s="5">
        <v>3</v>
      </c>
      <c r="AN8">
        <f>AL10/1000</f>
        <v>291.47699999999998</v>
      </c>
      <c r="AO8">
        <f>AL11/1000*-1</f>
        <v>-232.517</v>
      </c>
    </row>
    <row r="9" spans="1:50" ht="15.6">
      <c r="B9" s="60"/>
      <c r="C9" s="4"/>
      <c r="D9" s="46"/>
      <c r="E9" s="61"/>
      <c r="F9" s="62">
        <f>SUM(F3:F8)</f>
        <v>158.92200000000003</v>
      </c>
      <c r="G9" s="62">
        <f>SUM(G4:G8)</f>
        <v>158.25</v>
      </c>
      <c r="I9" s="63"/>
      <c r="J9" s="63"/>
      <c r="K9" s="98"/>
      <c r="L9" s="157"/>
      <c r="M9" s="342"/>
      <c r="N9" s="36"/>
      <c r="O9" s="106"/>
      <c r="P9" s="213">
        <v>1941</v>
      </c>
      <c r="Q9" s="106">
        <v>3972</v>
      </c>
      <c r="R9" s="213">
        <v>0</v>
      </c>
      <c r="S9" s="106">
        <v>0</v>
      </c>
      <c r="T9" s="213">
        <v>143496</v>
      </c>
      <c r="U9" s="106"/>
      <c r="V9" s="213">
        <v>7283</v>
      </c>
      <c r="W9" s="106"/>
      <c r="X9" s="213"/>
      <c r="Y9" s="106">
        <v>0</v>
      </c>
      <c r="Z9" s="213"/>
      <c r="AA9" s="106">
        <v>19212</v>
      </c>
      <c r="AB9" s="213">
        <v>9482</v>
      </c>
      <c r="AC9" s="106">
        <v>5000</v>
      </c>
      <c r="AD9" s="213">
        <v>0</v>
      </c>
      <c r="AE9" s="106"/>
      <c r="AF9" s="213"/>
      <c r="AG9" s="224">
        <v>190386</v>
      </c>
      <c r="AH9" s="36"/>
      <c r="AI9" s="36"/>
      <c r="AJ9" s="36"/>
      <c r="AK9" s="106"/>
      <c r="AL9" s="224">
        <v>190386</v>
      </c>
      <c r="AM9" s="5">
        <v>4</v>
      </c>
      <c r="AN9">
        <f>AL12/1000</f>
        <v>56.84</v>
      </c>
      <c r="AO9">
        <f>AL13/1000*-1</f>
        <v>-364.50099999999998</v>
      </c>
    </row>
    <row r="10" spans="1:50" ht="15.6">
      <c r="B10" s="64"/>
      <c r="D10" s="14"/>
      <c r="F10" s="65" t="s">
        <v>46</v>
      </c>
      <c r="G10" s="65">
        <f>G9-G7</f>
        <v>141.82999999999998</v>
      </c>
      <c r="I10" s="63">
        <v>163.839</v>
      </c>
      <c r="J10" s="63">
        <v>170.79</v>
      </c>
      <c r="K10" s="98">
        <v>167.411</v>
      </c>
      <c r="M10" s="341">
        <v>37045</v>
      </c>
      <c r="N10" s="105"/>
      <c r="O10" s="193"/>
      <c r="P10" s="214">
        <v>2940</v>
      </c>
      <c r="Q10" s="193">
        <v>4482</v>
      </c>
      <c r="R10" s="214">
        <v>11470</v>
      </c>
      <c r="S10" s="193">
        <v>9195</v>
      </c>
      <c r="T10" s="214">
        <v>109458</v>
      </c>
      <c r="U10" s="193"/>
      <c r="V10" s="214">
        <v>0</v>
      </c>
      <c r="W10" s="193">
        <v>27000</v>
      </c>
      <c r="X10" s="214">
        <v>19772</v>
      </c>
      <c r="Y10" s="193">
        <v>13875</v>
      </c>
      <c r="Z10" s="214"/>
      <c r="AA10" s="193">
        <v>77546</v>
      </c>
      <c r="AB10" s="214">
        <v>981</v>
      </c>
      <c r="AC10" s="193">
        <v>0</v>
      </c>
      <c r="AD10" s="214">
        <v>14758</v>
      </c>
      <c r="AE10" s="193"/>
      <c r="AF10" s="214"/>
      <c r="AG10" s="228">
        <v>291477</v>
      </c>
      <c r="AH10" s="105"/>
      <c r="AI10" s="105"/>
      <c r="AJ10" s="105"/>
      <c r="AK10" s="106"/>
      <c r="AL10" s="228">
        <v>291477</v>
      </c>
      <c r="AM10" s="5">
        <v>5</v>
      </c>
      <c r="AN10">
        <f>AL14/1000</f>
        <v>162.381</v>
      </c>
      <c r="AO10">
        <f>AL15/1000*-1</f>
        <v>-80.981999999999999</v>
      </c>
    </row>
    <row r="11" spans="1:50" ht="15.6">
      <c r="B11" s="124">
        <f>SUM(C4:C9)</f>
        <v>4.7040000000000006</v>
      </c>
      <c r="I11" s="65">
        <v>146.83500000000001</v>
      </c>
      <c r="J11" s="65">
        <v>153.61199999999999</v>
      </c>
      <c r="K11" s="65">
        <v>150.399</v>
      </c>
      <c r="M11" s="342"/>
      <c r="N11" s="36"/>
      <c r="O11" s="106"/>
      <c r="P11" s="213">
        <v>2131</v>
      </c>
      <c r="Q11" s="106">
        <v>3441</v>
      </c>
      <c r="R11" s="213">
        <v>0</v>
      </c>
      <c r="S11" s="106">
        <v>0</v>
      </c>
      <c r="T11" s="213">
        <v>143648</v>
      </c>
      <c r="U11" s="106"/>
      <c r="V11" s="213">
        <v>61855</v>
      </c>
      <c r="W11" s="106">
        <v>0</v>
      </c>
      <c r="X11" s="213">
        <v>0</v>
      </c>
      <c r="Y11" s="106">
        <v>0</v>
      </c>
      <c r="Z11" s="213"/>
      <c r="AA11" s="106">
        <v>5247</v>
      </c>
      <c r="AB11" s="213">
        <v>11195</v>
      </c>
      <c r="AC11" s="106">
        <v>5000</v>
      </c>
      <c r="AD11" s="213">
        <v>0</v>
      </c>
      <c r="AE11" s="106"/>
      <c r="AF11" s="213"/>
      <c r="AG11" s="224">
        <v>232517</v>
      </c>
      <c r="AH11" s="36"/>
      <c r="AI11" s="36"/>
      <c r="AJ11" s="36"/>
      <c r="AK11" s="106"/>
      <c r="AL11" s="224">
        <v>232517</v>
      </c>
      <c r="AM11" s="5">
        <v>6</v>
      </c>
      <c r="AN11">
        <f>AL16/1000</f>
        <v>67.186999999999998</v>
      </c>
      <c r="AO11">
        <f>AL17/1000*-1</f>
        <v>-123.794</v>
      </c>
    </row>
    <row r="12" spans="1:50">
      <c r="M12" s="341">
        <v>37046</v>
      </c>
      <c r="N12" s="105"/>
      <c r="O12" s="193"/>
      <c r="P12" s="214">
        <v>296</v>
      </c>
      <c r="Q12" s="193">
        <v>30818</v>
      </c>
      <c r="R12" s="214">
        <v>3652</v>
      </c>
      <c r="S12" s="193">
        <v>0</v>
      </c>
      <c r="T12" s="214">
        <v>0</v>
      </c>
      <c r="U12" s="193"/>
      <c r="V12" s="214">
        <v>0</v>
      </c>
      <c r="W12" s="193"/>
      <c r="X12" s="214"/>
      <c r="Y12" s="193">
        <v>7310</v>
      </c>
      <c r="Z12" s="214"/>
      <c r="AA12" s="193">
        <v>0</v>
      </c>
      <c r="AB12" s="214">
        <v>6</v>
      </c>
      <c r="AC12" s="193">
        <v>0</v>
      </c>
      <c r="AD12" s="214">
        <v>14758</v>
      </c>
      <c r="AE12" s="193"/>
      <c r="AF12" s="214"/>
      <c r="AG12" s="228">
        <v>56840</v>
      </c>
      <c r="AH12" s="105"/>
      <c r="AI12" s="105"/>
      <c r="AJ12" s="105"/>
      <c r="AK12" s="106"/>
      <c r="AL12" s="228">
        <v>56840</v>
      </c>
      <c r="AM12" s="5">
        <v>7</v>
      </c>
      <c r="AN12">
        <f>AL18/1000</f>
        <v>171.56200000000001</v>
      </c>
      <c r="AO12">
        <f>AL19/1000*-1</f>
        <v>-396.34899999999999</v>
      </c>
    </row>
    <row r="13" spans="1:50">
      <c r="B13" s="154"/>
      <c r="M13" s="342"/>
      <c r="N13" s="36"/>
      <c r="O13" s="106"/>
      <c r="P13" s="213">
        <v>3036</v>
      </c>
      <c r="Q13" s="106">
        <v>20379</v>
      </c>
      <c r="R13" s="213">
        <v>0</v>
      </c>
      <c r="S13" s="106">
        <v>38068</v>
      </c>
      <c r="T13" s="213">
        <v>152427</v>
      </c>
      <c r="U13" s="106"/>
      <c r="V13" s="213">
        <v>35644</v>
      </c>
      <c r="W13" s="106"/>
      <c r="X13" s="213"/>
      <c r="Y13" s="106">
        <v>0</v>
      </c>
      <c r="Z13" s="213"/>
      <c r="AA13" s="106">
        <v>76246</v>
      </c>
      <c r="AB13" s="213">
        <v>33701</v>
      </c>
      <c r="AC13" s="106">
        <v>5000</v>
      </c>
      <c r="AD13" s="213">
        <v>0</v>
      </c>
      <c r="AE13" s="106"/>
      <c r="AF13" s="213"/>
      <c r="AG13" s="224">
        <v>364501</v>
      </c>
      <c r="AH13" s="36"/>
      <c r="AI13" s="36"/>
      <c r="AJ13" s="36"/>
      <c r="AK13" s="106"/>
      <c r="AL13" s="224">
        <v>364501</v>
      </c>
      <c r="AM13" s="5">
        <v>8</v>
      </c>
      <c r="AN13">
        <f>AL20/1000</f>
        <v>60.116</v>
      </c>
      <c r="AO13">
        <f>AL21/1000*-1</f>
        <v>-205.845</v>
      </c>
    </row>
    <row r="14" spans="1:50">
      <c r="M14" s="341">
        <v>37047</v>
      </c>
      <c r="N14" s="105"/>
      <c r="O14" s="193"/>
      <c r="P14" s="214">
        <v>100</v>
      </c>
      <c r="Q14" s="193">
        <v>28226</v>
      </c>
      <c r="R14" s="214">
        <v>0</v>
      </c>
      <c r="S14" s="193"/>
      <c r="T14" s="214">
        <v>94435</v>
      </c>
      <c r="U14" s="193"/>
      <c r="V14" s="214">
        <v>7091</v>
      </c>
      <c r="W14" s="193"/>
      <c r="X14" s="214">
        <v>0</v>
      </c>
      <c r="Y14" s="193">
        <v>0</v>
      </c>
      <c r="Z14" s="214"/>
      <c r="AA14" s="193">
        <v>9871</v>
      </c>
      <c r="AB14" s="214">
        <v>843</v>
      </c>
      <c r="AC14" s="193">
        <v>0</v>
      </c>
      <c r="AD14" s="214">
        <v>21815</v>
      </c>
      <c r="AE14" s="193"/>
      <c r="AF14" s="214"/>
      <c r="AG14" s="228">
        <v>162381</v>
      </c>
      <c r="AH14" s="105"/>
      <c r="AI14" s="105"/>
      <c r="AJ14" s="105"/>
      <c r="AK14" s="106"/>
      <c r="AL14" s="228">
        <v>162381</v>
      </c>
      <c r="AM14" s="5">
        <v>9</v>
      </c>
      <c r="AN14">
        <f>AL22/1000</f>
        <v>46.128</v>
      </c>
      <c r="AO14">
        <f>AL23/1000*-1</f>
        <v>-77.114999999999995</v>
      </c>
    </row>
    <row r="15" spans="1:50">
      <c r="M15" s="342"/>
      <c r="N15" s="36"/>
      <c r="O15" s="106"/>
      <c r="P15" s="213">
        <v>3163</v>
      </c>
      <c r="Q15" s="106">
        <v>2267</v>
      </c>
      <c r="R15" s="213">
        <v>6092</v>
      </c>
      <c r="S15" s="106"/>
      <c r="T15" s="213">
        <v>16460</v>
      </c>
      <c r="U15" s="106"/>
      <c r="V15" s="213">
        <v>0</v>
      </c>
      <c r="W15" s="106"/>
      <c r="X15" s="213">
        <v>4882</v>
      </c>
      <c r="Y15" s="106">
        <v>6597</v>
      </c>
      <c r="Z15" s="213"/>
      <c r="AA15" s="106">
        <v>0</v>
      </c>
      <c r="AB15" s="213">
        <v>36521</v>
      </c>
      <c r="AC15" s="106">
        <v>5000</v>
      </c>
      <c r="AD15" s="213">
        <v>0</v>
      </c>
      <c r="AE15" s="106"/>
      <c r="AF15" s="213"/>
      <c r="AG15" s="224">
        <v>80982</v>
      </c>
      <c r="AH15" s="36"/>
      <c r="AI15" s="36"/>
      <c r="AJ15" s="36"/>
      <c r="AK15" s="106"/>
      <c r="AL15" s="224">
        <v>80982</v>
      </c>
      <c r="AM15" s="5">
        <v>10</v>
      </c>
      <c r="AN15">
        <f>AL24/1000</f>
        <v>27.957000000000001</v>
      </c>
      <c r="AO15">
        <f>AL25/1000*-1</f>
        <v>-72.873999999999995</v>
      </c>
    </row>
    <row r="16" spans="1:50" ht="15.6">
      <c r="D16" s="69" t="s">
        <v>47</v>
      </c>
      <c r="E16" s="67" t="s">
        <v>48</v>
      </c>
      <c r="F16" s="68"/>
      <c r="M16" s="341">
        <v>37048</v>
      </c>
      <c r="N16" s="105"/>
      <c r="O16" s="193"/>
      <c r="P16" s="214">
        <v>988</v>
      </c>
      <c r="Q16" s="193">
        <v>22182</v>
      </c>
      <c r="R16" s="214">
        <v>0</v>
      </c>
      <c r="S16" s="193">
        <v>0</v>
      </c>
      <c r="T16" s="214">
        <v>28992</v>
      </c>
      <c r="U16" s="193">
        <v>7000</v>
      </c>
      <c r="V16" s="214">
        <v>7967</v>
      </c>
      <c r="W16" s="193"/>
      <c r="X16" s="214"/>
      <c r="Y16" s="193">
        <v>0</v>
      </c>
      <c r="Z16" s="214"/>
      <c r="AA16" s="193"/>
      <c r="AB16" s="214">
        <v>58</v>
      </c>
      <c r="AC16" s="193">
        <v>0</v>
      </c>
      <c r="AD16" s="214"/>
      <c r="AE16" s="193"/>
      <c r="AF16" s="214"/>
      <c r="AG16" s="228">
        <v>67187</v>
      </c>
      <c r="AH16" s="105"/>
      <c r="AI16" s="105"/>
      <c r="AJ16" s="105"/>
      <c r="AK16" s="106"/>
      <c r="AL16" s="228">
        <v>67187</v>
      </c>
      <c r="AM16" s="5">
        <v>11</v>
      </c>
      <c r="AN16">
        <f>AL26/1000</f>
        <v>36.703000000000003</v>
      </c>
      <c r="AO16">
        <f>AL27/1000*-1</f>
        <v>-286.678</v>
      </c>
    </row>
    <row r="17" spans="2:41" ht="15.6">
      <c r="D17" s="139" t="s">
        <v>49</v>
      </c>
      <c r="E17" s="69" t="s">
        <v>50</v>
      </c>
      <c r="F17" s="73" t="s">
        <v>51</v>
      </c>
      <c r="H17" s="70"/>
      <c r="M17" s="342"/>
      <c r="N17" s="36"/>
      <c r="O17" s="106"/>
      <c r="P17" s="213">
        <v>8329</v>
      </c>
      <c r="Q17" s="106">
        <v>24925</v>
      </c>
      <c r="R17" s="213">
        <v>9276</v>
      </c>
      <c r="S17" s="106">
        <v>16032</v>
      </c>
      <c r="T17" s="213">
        <v>33490</v>
      </c>
      <c r="U17" s="106">
        <v>0</v>
      </c>
      <c r="V17" s="213">
        <v>0</v>
      </c>
      <c r="W17" s="106"/>
      <c r="X17" s="213"/>
      <c r="Y17" s="106">
        <v>11750</v>
      </c>
      <c r="Z17" s="213"/>
      <c r="AA17" s="106"/>
      <c r="AB17" s="213">
        <v>14992</v>
      </c>
      <c r="AC17" s="106">
        <v>5000</v>
      </c>
      <c r="AD17" s="213"/>
      <c r="AE17" s="106"/>
      <c r="AF17" s="213"/>
      <c r="AG17" s="224">
        <v>123794</v>
      </c>
      <c r="AH17" s="36"/>
      <c r="AI17" s="36"/>
      <c r="AJ17" s="36"/>
      <c r="AK17" s="106"/>
      <c r="AL17" s="224">
        <v>123794</v>
      </c>
      <c r="AM17" s="5">
        <v>12</v>
      </c>
      <c r="AN17">
        <f>AL28/1000</f>
        <v>93.498999999999995</v>
      </c>
      <c r="AO17">
        <f>AL29/1000*-1</f>
        <v>-112.14</v>
      </c>
    </row>
    <row r="18" spans="2:41" ht="18">
      <c r="D18" s="91" t="s">
        <v>144</v>
      </c>
      <c r="E18" s="117"/>
      <c r="F18" s="71"/>
      <c r="M18" s="341">
        <v>37049</v>
      </c>
      <c r="N18" s="105"/>
      <c r="O18" s="193"/>
      <c r="P18" s="214">
        <v>1599</v>
      </c>
      <c r="Q18" s="193">
        <v>28702</v>
      </c>
      <c r="R18" s="214">
        <v>0</v>
      </c>
      <c r="S18" s="193">
        <v>0</v>
      </c>
      <c r="T18" s="214">
        <v>78212</v>
      </c>
      <c r="U18" s="193">
        <v>0</v>
      </c>
      <c r="V18" s="214">
        <v>18307</v>
      </c>
      <c r="W18" s="193"/>
      <c r="X18" s="214"/>
      <c r="Y18" s="193">
        <v>19951</v>
      </c>
      <c r="Z18" s="214">
        <v>0</v>
      </c>
      <c r="AA18" s="193"/>
      <c r="AB18" s="214">
        <v>24791</v>
      </c>
      <c r="AC18" s="193">
        <v>0</v>
      </c>
      <c r="AD18" s="214">
        <v>0</v>
      </c>
      <c r="AE18" s="193"/>
      <c r="AF18" s="214"/>
      <c r="AG18" s="228">
        <v>171562</v>
      </c>
      <c r="AH18" s="105"/>
      <c r="AI18" s="105"/>
      <c r="AJ18" s="105"/>
      <c r="AK18" s="106"/>
      <c r="AL18" s="228">
        <v>171562</v>
      </c>
      <c r="AM18" s="5">
        <v>13</v>
      </c>
      <c r="AN18">
        <f>AL30/1000</f>
        <v>118.161</v>
      </c>
      <c r="AO18">
        <f>AL31/1000*-1</f>
        <v>-107.806</v>
      </c>
    </row>
    <row r="19" spans="2:41" ht="18">
      <c r="D19" s="92" t="s">
        <v>145</v>
      </c>
      <c r="E19" s="16"/>
      <c r="F19" s="16"/>
      <c r="M19" s="342"/>
      <c r="N19" s="36"/>
      <c r="O19" s="106"/>
      <c r="P19" s="213">
        <v>291095</v>
      </c>
      <c r="Q19" s="106">
        <v>27431</v>
      </c>
      <c r="R19" s="213">
        <v>19131</v>
      </c>
      <c r="S19" s="106">
        <v>4627</v>
      </c>
      <c r="T19" s="213">
        <v>26756</v>
      </c>
      <c r="U19" s="106">
        <v>292</v>
      </c>
      <c r="V19" s="213">
        <v>0</v>
      </c>
      <c r="W19" s="106"/>
      <c r="X19" s="213"/>
      <c r="Y19" s="106">
        <v>14106</v>
      </c>
      <c r="Z19" s="213">
        <v>547</v>
      </c>
      <c r="AA19" s="106"/>
      <c r="AB19" s="213">
        <v>2271</v>
      </c>
      <c r="AC19" s="106">
        <v>5000</v>
      </c>
      <c r="AD19" s="213">
        <v>5093</v>
      </c>
      <c r="AE19" s="106"/>
      <c r="AF19" s="213"/>
      <c r="AG19" s="224">
        <v>396349</v>
      </c>
      <c r="AH19" s="36"/>
      <c r="AI19" s="36"/>
      <c r="AJ19" s="36"/>
      <c r="AK19" s="106"/>
      <c r="AL19" s="224">
        <v>396349</v>
      </c>
      <c r="AM19" s="5">
        <v>14</v>
      </c>
      <c r="AN19">
        <f>AL32/1000</f>
        <v>225.667</v>
      </c>
      <c r="AO19">
        <f>AL33/1000*-1</f>
        <v>-181.227</v>
      </c>
    </row>
    <row r="20" spans="2:41" ht="18">
      <c r="D20" s="93" t="s">
        <v>146</v>
      </c>
      <c r="E20" s="72"/>
      <c r="F20" s="72"/>
      <c r="G20" s="5">
        <v>0</v>
      </c>
      <c r="M20" s="341">
        <v>37050</v>
      </c>
      <c r="N20" s="105"/>
      <c r="O20" s="193"/>
      <c r="P20" s="214">
        <v>4276</v>
      </c>
      <c r="Q20" s="193">
        <v>3027</v>
      </c>
      <c r="R20" s="214">
        <v>0</v>
      </c>
      <c r="S20" s="193">
        <v>1091</v>
      </c>
      <c r="T20" s="214">
        <v>8033</v>
      </c>
      <c r="U20" s="193">
        <v>0</v>
      </c>
      <c r="V20" s="214">
        <v>6338</v>
      </c>
      <c r="W20" s="193">
        <v>25000</v>
      </c>
      <c r="X20" s="214"/>
      <c r="Y20" s="193">
        <v>4541</v>
      </c>
      <c r="Z20" s="214"/>
      <c r="AA20" s="193">
        <v>4321</v>
      </c>
      <c r="AB20" s="214">
        <v>3489</v>
      </c>
      <c r="AC20" s="193">
        <v>0</v>
      </c>
      <c r="AD20" s="214"/>
      <c r="AE20" s="193"/>
      <c r="AF20" s="214"/>
      <c r="AG20" s="228">
        <v>60116</v>
      </c>
      <c r="AH20" s="105"/>
      <c r="AI20" s="105"/>
      <c r="AJ20" s="105"/>
      <c r="AK20" s="106"/>
      <c r="AL20" s="228">
        <v>60116</v>
      </c>
      <c r="AM20" s="5">
        <v>15</v>
      </c>
      <c r="AN20">
        <f>AL34/1000</f>
        <v>136.17099999999999</v>
      </c>
      <c r="AO20">
        <f>AL35/1000*-1</f>
        <v>-187.77199999999999</v>
      </c>
    </row>
    <row r="21" spans="2:41" ht="15.6" thickBot="1">
      <c r="D21" s="140"/>
      <c r="J21"/>
      <c r="M21" s="224"/>
      <c r="N21" s="36"/>
      <c r="O21" s="106"/>
      <c r="P21" s="213">
        <v>2457</v>
      </c>
      <c r="Q21" s="106">
        <v>3101</v>
      </c>
      <c r="R21" s="213">
        <v>21455</v>
      </c>
      <c r="S21" s="106">
        <v>25784</v>
      </c>
      <c r="T21" s="213">
        <v>64491</v>
      </c>
      <c r="U21" s="106">
        <v>1155</v>
      </c>
      <c r="V21" s="213">
        <v>0</v>
      </c>
      <c r="W21" s="106">
        <v>0</v>
      </c>
      <c r="X21" s="213"/>
      <c r="Y21" s="106">
        <v>5556</v>
      </c>
      <c r="Z21" s="344"/>
      <c r="AA21" s="198">
        <v>33973</v>
      </c>
      <c r="AB21" s="344">
        <v>42873</v>
      </c>
      <c r="AC21" s="198">
        <v>5000</v>
      </c>
      <c r="AD21" s="344"/>
      <c r="AE21" s="198"/>
      <c r="AF21" s="344"/>
      <c r="AG21" s="369">
        <v>205845</v>
      </c>
      <c r="AH21" s="197"/>
      <c r="AI21" s="197"/>
      <c r="AJ21" s="197"/>
      <c r="AK21" s="106"/>
      <c r="AL21" s="369">
        <v>205845</v>
      </c>
      <c r="AM21" s="5">
        <v>16</v>
      </c>
      <c r="AN21">
        <f>AL36/1000</f>
        <v>0</v>
      </c>
      <c r="AO21">
        <f>AL37/1000*-1</f>
        <v>-79.376999999999995</v>
      </c>
    </row>
    <row r="22" spans="2:41" ht="15.6">
      <c r="D22" s="66"/>
      <c r="E22" s="67" t="s">
        <v>52</v>
      </c>
      <c r="F22" s="68"/>
      <c r="G22" s="67" t="s">
        <v>53</v>
      </c>
      <c r="H22" s="68"/>
      <c r="I22" s="66" t="s">
        <v>54</v>
      </c>
      <c r="J22" s="61"/>
      <c r="K22" s="126" t="s">
        <v>61</v>
      </c>
      <c r="L22" s="132" t="s">
        <v>62</v>
      </c>
      <c r="M22" s="341">
        <v>37051</v>
      </c>
      <c r="N22" s="105"/>
      <c r="O22" s="193"/>
      <c r="P22" s="214">
        <v>448</v>
      </c>
      <c r="Q22" s="193">
        <v>2571</v>
      </c>
      <c r="R22" s="214">
        <v>0</v>
      </c>
      <c r="S22" s="193">
        <v>0</v>
      </c>
      <c r="T22" s="214">
        <v>8103</v>
      </c>
      <c r="U22" s="193"/>
      <c r="V22" s="214">
        <v>3680</v>
      </c>
      <c r="W22" s="193"/>
      <c r="X22" s="214">
        <v>0</v>
      </c>
      <c r="Y22" s="193">
        <v>2874</v>
      </c>
      <c r="Z22" s="214">
        <v>0</v>
      </c>
      <c r="AA22" s="193">
        <v>27772</v>
      </c>
      <c r="AB22" s="214">
        <v>680</v>
      </c>
      <c r="AC22" s="193">
        <v>0</v>
      </c>
      <c r="AD22" s="214"/>
      <c r="AE22" s="193"/>
      <c r="AF22" s="214"/>
      <c r="AG22" s="228">
        <v>46128</v>
      </c>
      <c r="AH22" s="105"/>
      <c r="AI22" s="105"/>
      <c r="AJ22" s="105"/>
      <c r="AK22" s="106"/>
      <c r="AL22" s="228">
        <v>46128</v>
      </c>
      <c r="AM22" s="5">
        <v>17</v>
      </c>
      <c r="AN22">
        <f>AL38/1000</f>
        <v>0</v>
      </c>
      <c r="AO22">
        <f>AL39/1000*-1</f>
        <v>-83.653000000000006</v>
      </c>
    </row>
    <row r="23" spans="2:41" ht="16.2" thickBot="1">
      <c r="D23" s="66"/>
      <c r="E23" s="69" t="s">
        <v>151</v>
      </c>
      <c r="F23" s="138" t="s">
        <v>55</v>
      </c>
      <c r="G23" s="69" t="s">
        <v>150</v>
      </c>
      <c r="H23" s="74" t="s">
        <v>51</v>
      </c>
      <c r="I23" s="69" t="s">
        <v>56</v>
      </c>
      <c r="J23" s="125" t="s">
        <v>57</v>
      </c>
      <c r="K23" s="127" t="s">
        <v>29</v>
      </c>
      <c r="L23" s="133" t="s">
        <v>63</v>
      </c>
      <c r="M23" s="342"/>
      <c r="N23" s="197"/>
      <c r="O23" s="198"/>
      <c r="P23" s="344">
        <v>1993</v>
      </c>
      <c r="Q23" s="198">
        <v>13956</v>
      </c>
      <c r="R23" s="344">
        <v>13000</v>
      </c>
      <c r="S23" s="198">
        <v>13202</v>
      </c>
      <c r="T23" s="344">
        <v>0</v>
      </c>
      <c r="U23" s="198"/>
      <c r="V23" s="344">
        <v>10417</v>
      </c>
      <c r="W23" s="198"/>
      <c r="X23" s="213">
        <v>706</v>
      </c>
      <c r="Y23" s="198">
        <v>0</v>
      </c>
      <c r="Z23" s="344">
        <v>160</v>
      </c>
      <c r="AA23" s="198">
        <v>0</v>
      </c>
      <c r="AB23" s="344">
        <v>18681</v>
      </c>
      <c r="AC23" s="198">
        <v>5000</v>
      </c>
      <c r="AD23" s="213"/>
      <c r="AE23" s="106"/>
      <c r="AF23" s="213"/>
      <c r="AG23" s="224">
        <v>77115</v>
      </c>
      <c r="AH23" s="36"/>
      <c r="AI23" s="36"/>
      <c r="AJ23" s="36"/>
      <c r="AK23" s="106"/>
      <c r="AL23" s="224">
        <v>77115</v>
      </c>
      <c r="AM23" s="5">
        <v>18</v>
      </c>
      <c r="AN23">
        <f>AL40/1000</f>
        <v>17.09</v>
      </c>
      <c r="AO23">
        <f>AL41/1000*-1</f>
        <v>-328.77</v>
      </c>
    </row>
    <row r="24" spans="2:41" ht="18">
      <c r="D24" s="91" t="s">
        <v>58</v>
      </c>
      <c r="E24" s="75">
        <v>0</v>
      </c>
      <c r="F24" s="71">
        <f>'[2]OGE '!$R$43</f>
        <v>0</v>
      </c>
      <c r="G24" s="135">
        <v>0</v>
      </c>
      <c r="H24" s="71">
        <f>'[2]OGE '!$R$47</f>
        <v>0</v>
      </c>
      <c r="I24" s="71">
        <f>'[2]OGE '!$AH$42</f>
        <v>25</v>
      </c>
      <c r="J24" s="71">
        <f>'[2]OGE '!$AH$46</f>
        <v>37</v>
      </c>
      <c r="K24" s="207">
        <f>'[2]OGE '!$AG$40</f>
        <v>-260751</v>
      </c>
      <c r="L24" s="80">
        <v>378000</v>
      </c>
      <c r="M24" s="341">
        <v>37052</v>
      </c>
      <c r="N24" s="105"/>
      <c r="O24" s="193"/>
      <c r="P24" s="214">
        <v>448</v>
      </c>
      <c r="Q24" s="193">
        <v>2571</v>
      </c>
      <c r="R24" s="214">
        <v>0</v>
      </c>
      <c r="S24" s="193">
        <v>0</v>
      </c>
      <c r="T24" s="214">
        <v>8103</v>
      </c>
      <c r="U24" s="193"/>
      <c r="V24" s="214">
        <v>3680</v>
      </c>
      <c r="W24" s="193"/>
      <c r="X24" s="214">
        <v>0</v>
      </c>
      <c r="Y24" s="193">
        <v>2874</v>
      </c>
      <c r="Z24" s="214">
        <v>0</v>
      </c>
      <c r="AA24" s="193">
        <v>9601</v>
      </c>
      <c r="AB24" s="214">
        <v>680</v>
      </c>
      <c r="AC24" s="193">
        <v>0</v>
      </c>
      <c r="AD24" s="214"/>
      <c r="AE24" s="193"/>
      <c r="AF24" s="214"/>
      <c r="AG24" s="228">
        <v>27957</v>
      </c>
      <c r="AH24" s="105"/>
      <c r="AI24" s="105"/>
      <c r="AJ24" s="105"/>
      <c r="AK24" s="106"/>
      <c r="AL24" s="228">
        <v>27957</v>
      </c>
      <c r="AM24" s="5">
        <v>19</v>
      </c>
      <c r="AN24">
        <f>AL42/1000</f>
        <v>131.947</v>
      </c>
      <c r="AO24">
        <f>AL43/1000*-1</f>
        <v>-114.965</v>
      </c>
    </row>
    <row r="25" spans="2:41" ht="18">
      <c r="D25" s="92" t="s">
        <v>60</v>
      </c>
      <c r="E25" s="76">
        <v>3</v>
      </c>
      <c r="F25" s="16">
        <f>[2]Tenaska!$R$42</f>
        <v>4</v>
      </c>
      <c r="G25" s="136">
        <v>3</v>
      </c>
      <c r="H25" s="16">
        <f>[2]Tenaska!$R$46</f>
        <v>3</v>
      </c>
      <c r="I25" s="16">
        <f>[2]Tenaska!$AH$41</f>
        <v>24</v>
      </c>
      <c r="J25" s="16">
        <f>[2]Tenaska!$AH$45</f>
        <v>38</v>
      </c>
      <c r="K25" s="208">
        <f>[2]Tenaska!$AG$39</f>
        <v>-133333</v>
      </c>
      <c r="L25" s="80">
        <v>189000</v>
      </c>
      <c r="M25" s="342"/>
      <c r="N25" s="197"/>
      <c r="O25" s="198"/>
      <c r="P25" s="344">
        <v>6190</v>
      </c>
      <c r="Q25" s="198">
        <v>13956</v>
      </c>
      <c r="R25" s="344">
        <v>13000</v>
      </c>
      <c r="S25" s="198">
        <v>13202</v>
      </c>
      <c r="T25" s="344">
        <v>0</v>
      </c>
      <c r="U25" s="198"/>
      <c r="V25" s="344">
        <v>10417</v>
      </c>
      <c r="W25" s="198"/>
      <c r="X25" s="213">
        <v>803</v>
      </c>
      <c r="Y25" s="198">
        <v>0</v>
      </c>
      <c r="Z25" s="344">
        <v>160</v>
      </c>
      <c r="AA25" s="198">
        <v>3151</v>
      </c>
      <c r="AB25" s="344">
        <v>6995</v>
      </c>
      <c r="AC25" s="198">
        <v>5000</v>
      </c>
      <c r="AD25" s="213"/>
      <c r="AE25" s="106"/>
      <c r="AF25" s="213"/>
      <c r="AG25" s="224">
        <v>72874</v>
      </c>
      <c r="AH25" s="36"/>
      <c r="AI25" s="36"/>
      <c r="AJ25" s="36"/>
      <c r="AK25" s="106"/>
      <c r="AL25" s="224">
        <v>72874</v>
      </c>
      <c r="AM25" s="5">
        <v>20</v>
      </c>
      <c r="AN25">
        <f>AL44/1000</f>
        <v>134.53</v>
      </c>
      <c r="AO25">
        <f>AL45/1000*-1</f>
        <v>-89.426000000000002</v>
      </c>
    </row>
    <row r="26" spans="2:41" ht="15.6">
      <c r="D26" s="94" t="s">
        <v>143</v>
      </c>
      <c r="E26" s="77">
        <v>1</v>
      </c>
      <c r="F26" s="72">
        <f>[2]Texaco!$R$44</f>
        <v>1</v>
      </c>
      <c r="G26" s="137">
        <v>1</v>
      </c>
      <c r="H26" s="72">
        <f>[2]Texaco!$R$48</f>
        <v>1</v>
      </c>
      <c r="I26" s="72">
        <f>[2]Texaco!$AH$43</f>
        <v>26</v>
      </c>
      <c r="J26" s="72">
        <f>[2]Texaco!$AH$47</f>
        <v>38</v>
      </c>
      <c r="K26" s="209">
        <f>[2]Texaco!$AG$41</f>
        <v>-359642</v>
      </c>
      <c r="L26" s="80">
        <v>330000</v>
      </c>
      <c r="M26" s="341">
        <v>37053</v>
      </c>
      <c r="N26" s="105"/>
      <c r="O26" s="193"/>
      <c r="P26" s="214">
        <v>804</v>
      </c>
      <c r="Q26" s="193">
        <v>8069</v>
      </c>
      <c r="R26" s="214">
        <v>0</v>
      </c>
      <c r="S26" s="193">
        <v>0</v>
      </c>
      <c r="T26" s="214">
        <v>19659</v>
      </c>
      <c r="U26" s="193">
        <v>0</v>
      </c>
      <c r="V26" s="214">
        <v>0</v>
      </c>
      <c r="W26" s="193">
        <v>331</v>
      </c>
      <c r="X26" s="214">
        <v>159</v>
      </c>
      <c r="Y26" s="193"/>
      <c r="Z26" s="214">
        <v>4238</v>
      </c>
      <c r="AA26" s="193"/>
      <c r="AB26" s="214">
        <v>3443</v>
      </c>
      <c r="AC26" s="193">
        <v>0</v>
      </c>
      <c r="AD26" s="214"/>
      <c r="AE26" s="193"/>
      <c r="AF26" s="214"/>
      <c r="AG26" s="228">
        <v>36703</v>
      </c>
      <c r="AH26" s="105"/>
      <c r="AI26" s="105"/>
      <c r="AJ26" s="105"/>
      <c r="AK26" s="106"/>
      <c r="AL26" s="228">
        <v>36703</v>
      </c>
      <c r="AM26" s="5">
        <v>21</v>
      </c>
      <c r="AN26">
        <f>AL46/1000</f>
        <v>37.938000000000002</v>
      </c>
      <c r="AO26">
        <f>AL47/1000*-1</f>
        <v>-50.779000000000003</v>
      </c>
    </row>
    <row r="27" spans="2:41">
      <c r="B27" s="170"/>
      <c r="D27" s="78"/>
      <c r="E27" s="78"/>
      <c r="F27" s="78"/>
      <c r="G27" s="78"/>
      <c r="H27" s="78"/>
      <c r="K27" s="12" t="s">
        <v>143</v>
      </c>
      <c r="L27" s="5">
        <v>-500000</v>
      </c>
      <c r="M27" s="342"/>
      <c r="N27" s="197"/>
      <c r="O27" s="198"/>
      <c r="P27" s="344">
        <v>12381</v>
      </c>
      <c r="Q27" s="36">
        <v>14642</v>
      </c>
      <c r="R27" s="224">
        <v>17624</v>
      </c>
      <c r="S27" s="36">
        <v>31529</v>
      </c>
      <c r="T27" s="224">
        <v>128952</v>
      </c>
      <c r="U27" s="36">
        <v>5300</v>
      </c>
      <c r="V27" s="224">
        <v>39836</v>
      </c>
      <c r="W27" s="36">
        <v>6973</v>
      </c>
      <c r="X27" s="224">
        <v>20224</v>
      </c>
      <c r="Y27" s="36"/>
      <c r="Z27" s="224">
        <v>346</v>
      </c>
      <c r="AA27" s="36"/>
      <c r="AB27" s="224">
        <v>3871</v>
      </c>
      <c r="AC27" s="36">
        <v>5000</v>
      </c>
      <c r="AD27" s="224"/>
      <c r="AE27" s="36"/>
      <c r="AF27" s="213"/>
      <c r="AG27" s="224">
        <v>286678</v>
      </c>
      <c r="AH27" s="36"/>
      <c r="AI27" s="36"/>
      <c r="AJ27" s="36"/>
      <c r="AK27" s="106"/>
      <c r="AL27" s="224">
        <v>286678</v>
      </c>
      <c r="AM27" s="5">
        <v>22</v>
      </c>
      <c r="AN27">
        <f>AL48/1000</f>
        <v>110.57</v>
      </c>
      <c r="AO27">
        <f>AL49/1000*-1</f>
        <v>-155.435</v>
      </c>
    </row>
    <row r="28" spans="2:41" ht="15.6">
      <c r="B28" s="170"/>
      <c r="D28" s="84"/>
      <c r="G28" s="79"/>
      <c r="H28" s="95"/>
      <c r="I28" s="128">
        <f>SUM(I24:I26)</f>
        <v>75</v>
      </c>
      <c r="J28" s="128">
        <f>SUM(J24:J26)</f>
        <v>113</v>
      </c>
      <c r="M28" s="341">
        <v>37054</v>
      </c>
      <c r="N28" s="105"/>
      <c r="O28" s="193"/>
      <c r="P28" s="214">
        <v>200</v>
      </c>
      <c r="Q28" s="193">
        <v>10106</v>
      </c>
      <c r="R28" s="214">
        <v>0</v>
      </c>
      <c r="S28" s="193">
        <v>1644</v>
      </c>
      <c r="T28" s="214">
        <v>79718</v>
      </c>
      <c r="U28" s="193">
        <v>0</v>
      </c>
      <c r="V28" s="214">
        <v>0</v>
      </c>
      <c r="W28" s="193"/>
      <c r="X28" s="214"/>
      <c r="Y28" s="193"/>
      <c r="Z28" s="214">
        <v>0</v>
      </c>
      <c r="AA28" s="193"/>
      <c r="AB28" s="214">
        <v>1831</v>
      </c>
      <c r="AC28" s="193">
        <v>0</v>
      </c>
      <c r="AD28" s="214">
        <v>0</v>
      </c>
      <c r="AE28" s="193"/>
      <c r="AF28" s="214"/>
      <c r="AG28" s="228">
        <v>93499</v>
      </c>
      <c r="AH28" s="105"/>
      <c r="AI28" s="105"/>
      <c r="AJ28" s="105"/>
      <c r="AK28" s="106"/>
      <c r="AL28" s="228">
        <v>93499</v>
      </c>
      <c r="AM28" s="5">
        <v>23</v>
      </c>
      <c r="AN28">
        <f>AL50/1000</f>
        <v>50.387999999999998</v>
      </c>
      <c r="AO28">
        <f>AL51/1000*-1</f>
        <v>-108.601</v>
      </c>
    </row>
    <row r="29" spans="2:41" ht="15" customHeight="1">
      <c r="B29" s="170"/>
      <c r="D29" s="84"/>
      <c r="E29" s="36"/>
      <c r="F29" s="36"/>
      <c r="I29" s="36"/>
      <c r="J29" s="390" t="s">
        <v>7</v>
      </c>
      <c r="K29" s="391"/>
      <c r="M29" s="342"/>
      <c r="N29" s="197"/>
      <c r="O29" s="198"/>
      <c r="P29" s="344">
        <v>2609</v>
      </c>
      <c r="Q29" s="36">
        <v>39486</v>
      </c>
      <c r="R29" s="224">
        <v>20000</v>
      </c>
      <c r="S29" s="36">
        <v>17923</v>
      </c>
      <c r="T29" s="224">
        <v>0</v>
      </c>
      <c r="U29" s="36">
        <v>496</v>
      </c>
      <c r="V29" s="224">
        <v>9421</v>
      </c>
      <c r="W29" s="36"/>
      <c r="X29" s="224"/>
      <c r="Y29" s="36"/>
      <c r="Z29" s="224">
        <v>2136</v>
      </c>
      <c r="AA29" s="36"/>
      <c r="AB29" s="224">
        <v>10004</v>
      </c>
      <c r="AC29" s="36">
        <v>5000</v>
      </c>
      <c r="AD29" s="224">
        <v>5065</v>
      </c>
      <c r="AE29" s="106"/>
      <c r="AF29" s="213"/>
      <c r="AG29" s="224">
        <v>112140</v>
      </c>
      <c r="AH29" s="36"/>
      <c r="AI29" s="36"/>
      <c r="AJ29" s="36"/>
      <c r="AK29" s="106"/>
      <c r="AL29" s="224">
        <v>112140</v>
      </c>
      <c r="AM29" s="5">
        <v>24</v>
      </c>
      <c r="AN29">
        <f>AL52/1000</f>
        <v>42.356000000000002</v>
      </c>
      <c r="AO29">
        <f>AL53/1000*-1</f>
        <v>-84.28</v>
      </c>
    </row>
    <row r="30" spans="2:41" ht="15" customHeight="1">
      <c r="B30" s="170"/>
      <c r="E30" s="39"/>
      <c r="F30" s="39"/>
      <c r="G30"/>
      <c r="I30" s="39"/>
      <c r="J30" s="134">
        <f>I28-J28</f>
        <v>-38</v>
      </c>
      <c r="K30" s="210">
        <f>SUM(K24:K27)</f>
        <v>-753726</v>
      </c>
      <c r="M30" s="341">
        <v>37055</v>
      </c>
      <c r="N30" s="105"/>
      <c r="O30" s="193"/>
      <c r="P30" s="214">
        <v>0</v>
      </c>
      <c r="Q30" s="193">
        <v>10648</v>
      </c>
      <c r="R30" s="214">
        <v>0</v>
      </c>
      <c r="S30" s="193">
        <v>0</v>
      </c>
      <c r="T30" s="214">
        <v>94983</v>
      </c>
      <c r="U30" s="193">
        <v>0</v>
      </c>
      <c r="V30" s="214">
        <v>0</v>
      </c>
      <c r="W30" s="193"/>
      <c r="X30" s="214">
        <v>330</v>
      </c>
      <c r="Y30" s="193">
        <v>4222</v>
      </c>
      <c r="Z30" s="214"/>
      <c r="AA30" s="193"/>
      <c r="AB30" s="214">
        <v>7978</v>
      </c>
      <c r="AC30" s="193">
        <v>0</v>
      </c>
      <c r="AD30" s="214">
        <v>0</v>
      </c>
      <c r="AE30" s="193"/>
      <c r="AF30" s="214"/>
      <c r="AG30" s="228">
        <v>118161</v>
      </c>
      <c r="AH30" s="105"/>
      <c r="AI30" s="105"/>
      <c r="AJ30" s="105"/>
      <c r="AK30" s="106"/>
      <c r="AL30" s="228">
        <v>118161</v>
      </c>
      <c r="AM30" s="5">
        <v>25</v>
      </c>
      <c r="AN30">
        <f>AL54/1000</f>
        <v>52.113999999999997</v>
      </c>
      <c r="AO30">
        <f>AL55/1000*-1</f>
        <v>-273.452</v>
      </c>
    </row>
    <row r="31" spans="2:41">
      <c r="B31" s="170"/>
      <c r="E31" s="39"/>
      <c r="F31" s="39"/>
      <c r="G31"/>
      <c r="I31" s="39"/>
      <c r="J31" s="39"/>
      <c r="M31" s="342"/>
      <c r="N31" s="197"/>
      <c r="O31" s="198"/>
      <c r="P31" s="344">
        <v>4265</v>
      </c>
      <c r="Q31" s="198">
        <v>7919</v>
      </c>
      <c r="R31" s="344">
        <v>20000</v>
      </c>
      <c r="S31" s="198">
        <v>15482</v>
      </c>
      <c r="T31" s="344">
        <v>30225</v>
      </c>
      <c r="U31" s="198">
        <v>253</v>
      </c>
      <c r="V31" s="344">
        <v>10657</v>
      </c>
      <c r="W31" s="198"/>
      <c r="X31" s="213">
        <v>224</v>
      </c>
      <c r="Y31" s="198">
        <v>0</v>
      </c>
      <c r="Z31" s="344"/>
      <c r="AA31" s="198"/>
      <c r="AB31" s="344">
        <v>8716</v>
      </c>
      <c r="AC31" s="198">
        <v>5000</v>
      </c>
      <c r="AD31" s="213">
        <v>5065</v>
      </c>
      <c r="AE31" s="198"/>
      <c r="AF31" s="213"/>
      <c r="AG31" s="224">
        <v>107806</v>
      </c>
      <c r="AH31" s="36"/>
      <c r="AI31" s="36"/>
      <c r="AJ31" s="36"/>
      <c r="AK31" s="106"/>
      <c r="AL31" s="224">
        <v>107806</v>
      </c>
      <c r="AM31" s="5">
        <v>26</v>
      </c>
      <c r="AN31">
        <f>AL56/1000</f>
        <v>181.322</v>
      </c>
      <c r="AO31">
        <f>AL57/1000*-1</f>
        <v>-145.042</v>
      </c>
    </row>
    <row r="32" spans="2:41">
      <c r="B32" s="170"/>
      <c r="E32" s="39"/>
      <c r="F32" s="39"/>
      <c r="G32"/>
      <c r="I32" s="39"/>
      <c r="J32" s="39"/>
      <c r="M32" s="341">
        <v>37056</v>
      </c>
      <c r="N32" s="105"/>
      <c r="O32" s="193"/>
      <c r="P32" s="214">
        <v>0</v>
      </c>
      <c r="Q32" s="193">
        <v>18620</v>
      </c>
      <c r="R32" s="214">
        <v>0</v>
      </c>
      <c r="S32" s="193">
        <v>0</v>
      </c>
      <c r="T32" s="214">
        <v>154362</v>
      </c>
      <c r="U32" s="193">
        <v>425</v>
      </c>
      <c r="V32" s="214">
        <v>19631</v>
      </c>
      <c r="W32" s="193">
        <v>6224</v>
      </c>
      <c r="X32" s="214">
        <v>972</v>
      </c>
      <c r="Y32" s="193">
        <v>3868</v>
      </c>
      <c r="Z32" s="214"/>
      <c r="AA32" s="193">
        <v>17412</v>
      </c>
      <c r="AB32" s="214">
        <v>4153</v>
      </c>
      <c r="AC32" s="193">
        <v>0</v>
      </c>
      <c r="AD32" s="214">
        <v>0</v>
      </c>
      <c r="AE32" s="193"/>
      <c r="AF32" s="214"/>
      <c r="AG32" s="228">
        <v>225667</v>
      </c>
      <c r="AH32" s="105"/>
      <c r="AI32" s="105"/>
      <c r="AJ32" s="105"/>
      <c r="AK32" s="106"/>
      <c r="AL32" s="228">
        <v>225667</v>
      </c>
      <c r="AM32" s="5">
        <v>27</v>
      </c>
      <c r="AN32">
        <f>AL58/1000</f>
        <v>80.322999999999993</v>
      </c>
      <c r="AO32">
        <f>AL59/1000*-1</f>
        <v>-106.556</v>
      </c>
    </row>
    <row r="33" spans="5:41" ht="18" customHeight="1">
      <c r="E33" s="39"/>
      <c r="F33" s="267"/>
      <c r="G33" s="270"/>
      <c r="H33" s="266"/>
      <c r="I33" s="39"/>
      <c r="J33" s="39"/>
      <c r="M33" s="342"/>
      <c r="N33" s="197"/>
      <c r="O33" s="198"/>
      <c r="P33" s="359">
        <v>2619</v>
      </c>
      <c r="Q33" s="331">
        <v>41804</v>
      </c>
      <c r="R33" s="359">
        <v>10000</v>
      </c>
      <c r="S33" s="331">
        <v>110044</v>
      </c>
      <c r="T33" s="359">
        <v>1749</v>
      </c>
      <c r="U33" s="331">
        <v>0</v>
      </c>
      <c r="V33" s="359">
        <v>0</v>
      </c>
      <c r="W33" s="331">
        <v>0</v>
      </c>
      <c r="X33" s="359">
        <v>0</v>
      </c>
      <c r="Y33" s="331">
        <v>0</v>
      </c>
      <c r="Z33" s="359"/>
      <c r="AA33" s="331">
        <v>0</v>
      </c>
      <c r="AB33" s="359">
        <v>4946</v>
      </c>
      <c r="AC33" s="331">
        <v>5000</v>
      </c>
      <c r="AD33" s="213">
        <v>5065</v>
      </c>
      <c r="AE33" s="198"/>
      <c r="AF33" s="213"/>
      <c r="AG33" s="224">
        <v>181227</v>
      </c>
      <c r="AH33" s="36"/>
      <c r="AI33" s="36"/>
      <c r="AJ33" s="36"/>
      <c r="AK33" s="106"/>
      <c r="AL33" s="224">
        <v>181227</v>
      </c>
      <c r="AM33" s="5">
        <v>28</v>
      </c>
      <c r="AN33">
        <f>AL60/1000</f>
        <v>77.174999999999997</v>
      </c>
      <c r="AO33">
        <f>AL61/1000*-1</f>
        <v>-66.995999999999995</v>
      </c>
    </row>
    <row r="34" spans="5:41">
      <c r="E34" s="39"/>
      <c r="F34" s="268"/>
      <c r="G34" s="36" t="s">
        <v>222</v>
      </c>
      <c r="H34" s="224"/>
      <c r="I34" s="39"/>
      <c r="J34" s="39"/>
      <c r="M34" s="341">
        <v>37057</v>
      </c>
      <c r="N34" s="105"/>
      <c r="O34" s="193"/>
      <c r="P34" s="214">
        <v>0</v>
      </c>
      <c r="Q34" s="193">
        <v>11907</v>
      </c>
      <c r="R34" s="214">
        <v>0</v>
      </c>
      <c r="S34" s="193">
        <v>0</v>
      </c>
      <c r="T34" s="214">
        <v>57879</v>
      </c>
      <c r="U34" s="193"/>
      <c r="V34" s="214">
        <v>37438</v>
      </c>
      <c r="W34" s="193">
        <v>3092</v>
      </c>
      <c r="X34" s="214">
        <v>1507</v>
      </c>
      <c r="Y34" s="193">
        <v>5056</v>
      </c>
      <c r="Z34" s="214"/>
      <c r="AA34" s="193"/>
      <c r="AB34" s="214">
        <v>19292</v>
      </c>
      <c r="AC34" s="193">
        <v>0</v>
      </c>
      <c r="AD34" s="214">
        <v>0</v>
      </c>
      <c r="AE34" s="193">
        <v>0</v>
      </c>
      <c r="AF34" s="214"/>
      <c r="AG34" s="228">
        <v>136171</v>
      </c>
      <c r="AH34" s="105"/>
      <c r="AI34" s="105"/>
      <c r="AJ34" s="105"/>
      <c r="AK34" s="106"/>
      <c r="AL34" s="228">
        <v>136171</v>
      </c>
      <c r="AM34" s="5">
        <v>29</v>
      </c>
      <c r="AN34">
        <f>AL62/1000</f>
        <v>73.228999999999999</v>
      </c>
      <c r="AO34">
        <f>AL63/1000*-1</f>
        <v>-144.203</v>
      </c>
    </row>
    <row r="35" spans="5:41">
      <c r="E35" s="39"/>
      <c r="F35" s="268"/>
      <c r="G35" s="271" t="s">
        <v>223</v>
      </c>
      <c r="H35" s="224"/>
      <c r="I35" s="39"/>
      <c r="J35" s="39"/>
      <c r="M35" s="342"/>
      <c r="N35" s="36"/>
      <c r="O35" s="106"/>
      <c r="P35" s="224">
        <v>1360</v>
      </c>
      <c r="Q35" s="36">
        <v>8788</v>
      </c>
      <c r="R35" s="224">
        <v>10000</v>
      </c>
      <c r="S35" s="36">
        <v>98587</v>
      </c>
      <c r="T35" s="213">
        <v>0</v>
      </c>
      <c r="U35" s="106"/>
      <c r="V35" s="213">
        <v>0</v>
      </c>
      <c r="W35" s="106">
        <v>0</v>
      </c>
      <c r="X35" s="213">
        <v>0</v>
      </c>
      <c r="Y35" s="106">
        <v>7381</v>
      </c>
      <c r="Z35" s="213"/>
      <c r="AA35" s="106"/>
      <c r="AB35" s="213">
        <v>1264</v>
      </c>
      <c r="AC35" s="106">
        <v>5000</v>
      </c>
      <c r="AD35" s="213">
        <v>5065</v>
      </c>
      <c r="AE35" s="106">
        <v>50327</v>
      </c>
      <c r="AF35" s="213"/>
      <c r="AG35" s="224">
        <v>187772</v>
      </c>
      <c r="AH35" s="36"/>
      <c r="AI35" s="36"/>
      <c r="AJ35" s="36"/>
      <c r="AK35" s="106"/>
      <c r="AL35" s="224">
        <v>187772</v>
      </c>
      <c r="AM35" s="5">
        <v>30</v>
      </c>
      <c r="AN35">
        <f>AL64/1000</f>
        <v>89.55</v>
      </c>
      <c r="AO35">
        <f>AL65/1000*-1</f>
        <v>-124.505</v>
      </c>
    </row>
    <row r="36" spans="5:41">
      <c r="F36" s="157"/>
      <c r="G36" s="36"/>
      <c r="H36" s="199"/>
      <c r="M36" s="341">
        <v>37058</v>
      </c>
      <c r="N36" s="105"/>
      <c r="O36" s="193"/>
      <c r="P36" s="214">
        <v>0</v>
      </c>
      <c r="Q36" s="193">
        <v>0</v>
      </c>
      <c r="R36" s="214"/>
      <c r="S36" s="193">
        <v>0</v>
      </c>
      <c r="T36" s="214">
        <v>0</v>
      </c>
      <c r="U36" s="193"/>
      <c r="V36" s="214"/>
      <c r="W36" s="193"/>
      <c r="X36" s="214"/>
      <c r="Y36" s="193"/>
      <c r="Z36" s="214"/>
      <c r="AA36" s="193"/>
      <c r="AB36" s="214">
        <v>0</v>
      </c>
      <c r="AC36" s="193">
        <v>0</v>
      </c>
      <c r="AD36" s="214">
        <v>0</v>
      </c>
      <c r="AE36" s="193"/>
      <c r="AF36" s="214"/>
      <c r="AG36" s="228">
        <v>0</v>
      </c>
      <c r="AH36" s="105"/>
      <c r="AI36" s="105"/>
      <c r="AJ36" s="105"/>
      <c r="AK36" s="106"/>
      <c r="AL36" s="228">
        <v>0</v>
      </c>
      <c r="AM36" s="5">
        <v>31</v>
      </c>
      <c r="AN36">
        <f>AL66/1000</f>
        <v>0</v>
      </c>
      <c r="AO36">
        <f>AL67/1000*-1</f>
        <v>0</v>
      </c>
    </row>
    <row r="37" spans="5:41">
      <c r="F37" s="157"/>
      <c r="G37" s="36" t="s">
        <v>224</v>
      </c>
      <c r="H37" s="224"/>
      <c r="M37" s="342"/>
      <c r="N37" s="36"/>
      <c r="O37" s="106"/>
      <c r="P37" s="213">
        <v>131</v>
      </c>
      <c r="Q37" s="36">
        <v>13314</v>
      </c>
      <c r="R37" s="224"/>
      <c r="S37" s="36">
        <v>49712</v>
      </c>
      <c r="T37" s="224">
        <v>6085</v>
      </c>
      <c r="U37" s="36"/>
      <c r="V37" s="224"/>
      <c r="W37" s="36"/>
      <c r="X37" s="224"/>
      <c r="Y37" s="36"/>
      <c r="Z37" s="224"/>
      <c r="AA37" s="36"/>
      <c r="AB37" s="224">
        <v>70</v>
      </c>
      <c r="AC37" s="36">
        <v>5000</v>
      </c>
      <c r="AD37" s="361">
        <v>5065</v>
      </c>
      <c r="AE37" s="106"/>
      <c r="AF37" s="213"/>
      <c r="AG37" s="224">
        <v>79377</v>
      </c>
      <c r="AH37" s="36"/>
      <c r="AI37" s="36"/>
      <c r="AJ37" s="36"/>
      <c r="AK37" s="106"/>
      <c r="AL37" s="224">
        <v>79377</v>
      </c>
      <c r="AM37" s="5">
        <v>32</v>
      </c>
      <c r="AN37"/>
    </row>
    <row r="38" spans="5:41">
      <c r="F38" s="157"/>
      <c r="G38" s="271" t="s">
        <v>225</v>
      </c>
      <c r="H38" s="229"/>
      <c r="M38" s="341">
        <v>37059</v>
      </c>
      <c r="N38" s="105"/>
      <c r="O38" s="193"/>
      <c r="P38" s="214">
        <v>0</v>
      </c>
      <c r="Q38" s="193">
        <v>0</v>
      </c>
      <c r="R38" s="214"/>
      <c r="S38" s="193">
        <v>0</v>
      </c>
      <c r="T38" s="214">
        <v>0</v>
      </c>
      <c r="U38" s="193"/>
      <c r="V38" s="214">
        <v>0</v>
      </c>
      <c r="W38" s="193"/>
      <c r="X38" s="214"/>
      <c r="Y38" s="193"/>
      <c r="Z38" s="214"/>
      <c r="AA38" s="193"/>
      <c r="AB38" s="214">
        <v>0</v>
      </c>
      <c r="AC38" s="193">
        <v>0</v>
      </c>
      <c r="AD38" s="214">
        <v>0</v>
      </c>
      <c r="AE38" s="193"/>
      <c r="AF38" s="214"/>
      <c r="AG38" s="228">
        <v>0</v>
      </c>
      <c r="AH38" s="105"/>
      <c r="AI38" s="105"/>
      <c r="AJ38" s="105"/>
      <c r="AK38" s="106"/>
      <c r="AL38" s="228">
        <v>0</v>
      </c>
      <c r="AM38" s="5">
        <v>33</v>
      </c>
      <c r="AN38"/>
    </row>
    <row r="39" spans="5:41">
      <c r="F39" s="269"/>
      <c r="G39" s="33"/>
      <c r="H39" s="229"/>
      <c r="L39" s="36"/>
      <c r="M39" s="342"/>
      <c r="N39" s="36"/>
      <c r="O39" s="106"/>
      <c r="P39" s="213">
        <v>1905</v>
      </c>
      <c r="Q39" s="106">
        <v>12845</v>
      </c>
      <c r="R39" s="213"/>
      <c r="S39" s="106">
        <v>49712</v>
      </c>
      <c r="T39" s="213">
        <v>7848</v>
      </c>
      <c r="U39" s="106"/>
      <c r="V39" s="213">
        <v>117</v>
      </c>
      <c r="W39" s="106"/>
      <c r="X39" s="213"/>
      <c r="Y39" s="106"/>
      <c r="Z39" s="213"/>
      <c r="AA39" s="106"/>
      <c r="AB39" s="213">
        <v>1161</v>
      </c>
      <c r="AC39" s="106">
        <v>5000</v>
      </c>
      <c r="AD39" s="213">
        <v>5065</v>
      </c>
      <c r="AE39" s="106"/>
      <c r="AF39" s="213"/>
      <c r="AG39" s="224">
        <v>83653</v>
      </c>
      <c r="AH39" s="36"/>
      <c r="AI39" s="36"/>
      <c r="AJ39" s="36"/>
      <c r="AK39" s="106"/>
      <c r="AL39" s="224">
        <v>83653</v>
      </c>
      <c r="AM39" s="5">
        <v>34</v>
      </c>
      <c r="AN39"/>
    </row>
    <row r="40" spans="5:41">
      <c r="F40" s="392" t="s">
        <v>226</v>
      </c>
      <c r="G40" s="393"/>
      <c r="H40" s="199"/>
      <c r="L40" s="36"/>
      <c r="M40" s="341">
        <v>37060</v>
      </c>
      <c r="N40" s="105"/>
      <c r="O40" s="193"/>
      <c r="P40" s="214">
        <v>0</v>
      </c>
      <c r="Q40" s="193">
        <v>3849</v>
      </c>
      <c r="R40" s="214">
        <v>0</v>
      </c>
      <c r="S40" s="193">
        <v>0</v>
      </c>
      <c r="T40" s="214">
        <v>4140</v>
      </c>
      <c r="U40" s="193"/>
      <c r="V40" s="214">
        <v>0</v>
      </c>
      <c r="W40" s="193"/>
      <c r="X40" s="214">
        <v>997</v>
      </c>
      <c r="Y40" s="193">
        <v>0</v>
      </c>
      <c r="Z40" s="214"/>
      <c r="AA40" s="193">
        <v>0</v>
      </c>
      <c r="AB40" s="214">
        <v>8104</v>
      </c>
      <c r="AC40" s="193">
        <v>0</v>
      </c>
      <c r="AD40" s="214">
        <v>0</v>
      </c>
      <c r="AE40" s="193"/>
      <c r="AF40" s="214"/>
      <c r="AG40" s="228">
        <v>17090</v>
      </c>
      <c r="AH40" s="105"/>
      <c r="AI40" s="105"/>
      <c r="AJ40" s="105"/>
      <c r="AK40" s="106"/>
      <c r="AL40" s="228">
        <v>17090</v>
      </c>
      <c r="AM40" s="5">
        <v>35</v>
      </c>
      <c r="AN40"/>
    </row>
    <row r="41" spans="5:41">
      <c r="L41" s="36"/>
      <c r="M41" s="342"/>
      <c r="N41" s="36"/>
      <c r="O41" s="106"/>
      <c r="P41" s="213">
        <v>9718</v>
      </c>
      <c r="Q41" s="106">
        <v>36515</v>
      </c>
      <c r="R41" s="213">
        <v>7763</v>
      </c>
      <c r="S41" s="106">
        <v>90013</v>
      </c>
      <c r="T41" s="213">
        <v>123783</v>
      </c>
      <c r="U41" s="106"/>
      <c r="V41" s="213">
        <v>9634</v>
      </c>
      <c r="W41" s="106"/>
      <c r="X41" s="213">
        <v>0</v>
      </c>
      <c r="Y41" s="106">
        <v>4923</v>
      </c>
      <c r="Z41" s="213"/>
      <c r="AA41" s="106">
        <v>30000</v>
      </c>
      <c r="AB41" s="213">
        <v>6356</v>
      </c>
      <c r="AC41" s="106">
        <v>5000</v>
      </c>
      <c r="AD41" s="213">
        <v>5065</v>
      </c>
      <c r="AE41" s="106"/>
      <c r="AF41" s="213"/>
      <c r="AG41" s="224">
        <v>328770</v>
      </c>
      <c r="AH41" s="36"/>
      <c r="AI41" s="36"/>
      <c r="AJ41" s="36"/>
      <c r="AK41" s="106"/>
      <c r="AL41" s="224">
        <v>328770</v>
      </c>
      <c r="AM41" s="5">
        <v>36</v>
      </c>
      <c r="AN41"/>
    </row>
    <row r="42" spans="5:41">
      <c r="M42" s="341">
        <v>37061</v>
      </c>
      <c r="N42" s="105"/>
      <c r="O42" s="193"/>
      <c r="P42" s="214">
        <v>0</v>
      </c>
      <c r="Q42" s="193">
        <v>6566</v>
      </c>
      <c r="R42" s="214">
        <v>0</v>
      </c>
      <c r="S42" s="193">
        <v>8748</v>
      </c>
      <c r="T42" s="214">
        <v>68781</v>
      </c>
      <c r="U42" s="193"/>
      <c r="V42" s="214">
        <v>429</v>
      </c>
      <c r="W42" s="193">
        <v>10729</v>
      </c>
      <c r="X42" s="214">
        <v>6450</v>
      </c>
      <c r="Y42" s="193"/>
      <c r="Z42" s="214"/>
      <c r="AA42" s="193"/>
      <c r="AB42" s="214">
        <v>30244</v>
      </c>
      <c r="AC42" s="193">
        <v>0</v>
      </c>
      <c r="AD42" s="214"/>
      <c r="AE42" s="193"/>
      <c r="AF42" s="214"/>
      <c r="AG42" s="228">
        <v>131947</v>
      </c>
      <c r="AH42" s="105"/>
      <c r="AI42" s="105"/>
      <c r="AJ42" s="105"/>
      <c r="AK42" s="106"/>
      <c r="AL42" s="228">
        <v>131947</v>
      </c>
      <c r="AM42" s="5">
        <v>37</v>
      </c>
      <c r="AN42"/>
    </row>
    <row r="43" spans="5:41">
      <c r="M43" s="342"/>
      <c r="N43" s="36"/>
      <c r="O43" s="106"/>
      <c r="P43" s="213">
        <v>2562</v>
      </c>
      <c r="Q43" s="106">
        <v>29023</v>
      </c>
      <c r="R43" s="213">
        <v>10000</v>
      </c>
      <c r="S43" s="106">
        <v>32976</v>
      </c>
      <c r="T43" s="213">
        <v>20633</v>
      </c>
      <c r="U43" s="106"/>
      <c r="V43" s="213">
        <v>10056</v>
      </c>
      <c r="W43" s="106">
        <v>0</v>
      </c>
      <c r="X43" s="213">
        <v>131</v>
      </c>
      <c r="Y43" s="106"/>
      <c r="Z43" s="213"/>
      <c r="AA43" s="106"/>
      <c r="AB43" s="213">
        <v>4584</v>
      </c>
      <c r="AC43" s="106">
        <v>5000</v>
      </c>
      <c r="AD43" s="213"/>
      <c r="AE43" s="198"/>
      <c r="AF43" s="213"/>
      <c r="AG43" s="224">
        <v>114965</v>
      </c>
      <c r="AH43" s="36"/>
      <c r="AI43" s="36"/>
      <c r="AJ43" s="36"/>
      <c r="AK43" s="106"/>
      <c r="AL43" s="224">
        <v>114965</v>
      </c>
      <c r="AM43" s="5">
        <v>38</v>
      </c>
      <c r="AN43"/>
    </row>
    <row r="44" spans="5:41">
      <c r="M44" s="341">
        <v>37062</v>
      </c>
      <c r="N44" s="105"/>
      <c r="O44" s="193"/>
      <c r="P44" s="214">
        <v>0</v>
      </c>
      <c r="Q44" s="193">
        <v>61962</v>
      </c>
      <c r="R44" s="214"/>
      <c r="S44" s="193">
        <v>14443</v>
      </c>
      <c r="T44" s="214">
        <v>56421</v>
      </c>
      <c r="U44" s="193">
        <v>0</v>
      </c>
      <c r="V44" s="214">
        <v>56</v>
      </c>
      <c r="W44" s="193"/>
      <c r="X44" s="214"/>
      <c r="Y44" s="193">
        <v>1637</v>
      </c>
      <c r="Z44" s="214"/>
      <c r="AA44" s="193"/>
      <c r="AB44" s="214">
        <v>11</v>
      </c>
      <c r="AC44" s="193">
        <v>0</v>
      </c>
      <c r="AD44" s="214"/>
      <c r="AE44" s="193"/>
      <c r="AF44" s="214"/>
      <c r="AG44" s="228">
        <v>134530</v>
      </c>
      <c r="AH44" s="105"/>
      <c r="AI44" s="105"/>
      <c r="AJ44" s="105"/>
      <c r="AK44" s="106"/>
      <c r="AL44" s="228">
        <v>134530</v>
      </c>
      <c r="AM44" s="5">
        <v>39</v>
      </c>
      <c r="AN44"/>
    </row>
    <row r="45" spans="5:41">
      <c r="M45" s="342"/>
      <c r="N45" s="36"/>
      <c r="O45" s="106"/>
      <c r="P45" s="213">
        <v>3206</v>
      </c>
      <c r="Q45" s="106">
        <v>1328</v>
      </c>
      <c r="R45" s="213"/>
      <c r="S45" s="106">
        <v>50628</v>
      </c>
      <c r="T45" s="213">
        <v>10136</v>
      </c>
      <c r="U45" s="106">
        <v>128</v>
      </c>
      <c r="V45" s="213">
        <v>8465</v>
      </c>
      <c r="W45" s="106"/>
      <c r="X45" s="213"/>
      <c r="Y45" s="106">
        <v>0</v>
      </c>
      <c r="Z45" s="213"/>
      <c r="AA45" s="106"/>
      <c r="AB45" s="213">
        <v>10535</v>
      </c>
      <c r="AC45" s="106">
        <v>5000</v>
      </c>
      <c r="AD45" s="213"/>
      <c r="AE45" s="106"/>
      <c r="AF45" s="213"/>
      <c r="AG45" s="224">
        <v>89426</v>
      </c>
      <c r="AH45" s="36"/>
      <c r="AI45" s="36"/>
      <c r="AJ45" s="36"/>
      <c r="AK45" s="106"/>
      <c r="AL45" s="224">
        <v>89426</v>
      </c>
      <c r="AM45" s="5">
        <v>40</v>
      </c>
      <c r="AN45"/>
    </row>
    <row r="46" spans="5:41">
      <c r="L46" s="5" t="s">
        <v>34</v>
      </c>
      <c r="M46" s="341">
        <v>37063</v>
      </c>
      <c r="N46" s="105"/>
      <c r="O46" s="193"/>
      <c r="P46" s="214">
        <v>0</v>
      </c>
      <c r="Q46" s="193">
        <v>9353</v>
      </c>
      <c r="R46" s="214"/>
      <c r="S46" s="193">
        <v>6375</v>
      </c>
      <c r="T46" s="214">
        <v>16689</v>
      </c>
      <c r="U46" s="193"/>
      <c r="V46" s="214">
        <v>0</v>
      </c>
      <c r="W46" s="193"/>
      <c r="X46" s="214">
        <v>0</v>
      </c>
      <c r="Y46" s="193">
        <v>1547</v>
      </c>
      <c r="Z46" s="214"/>
      <c r="AA46" s="193">
        <v>3027</v>
      </c>
      <c r="AB46" s="214">
        <v>947</v>
      </c>
      <c r="AC46" s="193">
        <v>0</v>
      </c>
      <c r="AD46" s="214"/>
      <c r="AE46" s="193"/>
      <c r="AF46" s="214"/>
      <c r="AG46" s="228">
        <v>37938</v>
      </c>
      <c r="AH46" s="105"/>
      <c r="AI46" s="105"/>
      <c r="AJ46" s="105"/>
      <c r="AK46" s="106"/>
      <c r="AL46" s="228">
        <v>37938</v>
      </c>
      <c r="AM46" s="5">
        <v>41</v>
      </c>
      <c r="AN46"/>
    </row>
    <row r="47" spans="5:41">
      <c r="M47" s="363"/>
      <c r="N47" s="36"/>
      <c r="O47" s="106"/>
      <c r="P47" s="213">
        <v>4569</v>
      </c>
      <c r="Q47" s="106">
        <v>4647</v>
      </c>
      <c r="R47" s="213"/>
      <c r="S47" s="106">
        <v>0</v>
      </c>
      <c r="T47" s="213">
        <v>38</v>
      </c>
      <c r="U47" s="106"/>
      <c r="V47" s="213">
        <v>22183</v>
      </c>
      <c r="W47" s="106"/>
      <c r="X47" s="213">
        <v>1504</v>
      </c>
      <c r="Y47" s="106">
        <v>0</v>
      </c>
      <c r="Z47" s="213"/>
      <c r="AA47" s="106">
        <v>0</v>
      </c>
      <c r="AB47" s="213">
        <v>12838</v>
      </c>
      <c r="AC47" s="106">
        <v>5000</v>
      </c>
      <c r="AD47" s="213"/>
      <c r="AE47" s="106"/>
      <c r="AF47" s="213"/>
      <c r="AG47" s="224">
        <v>50779</v>
      </c>
      <c r="AH47" s="36"/>
      <c r="AI47" s="36"/>
      <c r="AJ47" s="36"/>
      <c r="AK47" s="106"/>
      <c r="AL47" s="224">
        <v>50779</v>
      </c>
      <c r="AM47" s="5">
        <v>42</v>
      </c>
      <c r="AN47"/>
    </row>
    <row r="48" spans="5:41">
      <c r="L48" s="5" t="s">
        <v>34</v>
      </c>
      <c r="M48" s="364">
        <v>37064</v>
      </c>
      <c r="N48" s="105"/>
      <c r="O48" s="193"/>
      <c r="P48" s="214">
        <v>0</v>
      </c>
      <c r="Q48" s="193">
        <v>25968</v>
      </c>
      <c r="R48" s="214">
        <v>0</v>
      </c>
      <c r="S48" s="193">
        <v>23828</v>
      </c>
      <c r="T48" s="214">
        <v>49212</v>
      </c>
      <c r="U48" s="193"/>
      <c r="V48" s="214">
        <v>0</v>
      </c>
      <c r="W48" s="193"/>
      <c r="X48" s="214">
        <v>1228</v>
      </c>
      <c r="Y48" s="193">
        <v>5942</v>
      </c>
      <c r="Z48" s="214"/>
      <c r="AA48" s="193"/>
      <c r="AB48" s="214">
        <v>4392</v>
      </c>
      <c r="AC48" s="193">
        <v>0</v>
      </c>
      <c r="AD48" s="214"/>
      <c r="AE48" s="193"/>
      <c r="AF48" s="214"/>
      <c r="AG48" s="228">
        <v>110570</v>
      </c>
      <c r="AH48" s="105"/>
      <c r="AI48" s="105"/>
      <c r="AJ48" s="105"/>
      <c r="AK48" s="106"/>
      <c r="AL48" s="228">
        <v>110570</v>
      </c>
      <c r="AM48" s="5">
        <v>43</v>
      </c>
      <c r="AN48"/>
    </row>
    <row r="49" spans="9:41">
      <c r="M49" s="363"/>
      <c r="N49" s="36"/>
      <c r="O49" s="106"/>
      <c r="P49" s="213">
        <v>1675</v>
      </c>
      <c r="Q49" s="106">
        <v>51708</v>
      </c>
      <c r="R49" s="213">
        <v>74715</v>
      </c>
      <c r="S49" s="106">
        <v>0</v>
      </c>
      <c r="T49" s="213">
        <v>3568</v>
      </c>
      <c r="U49" s="106"/>
      <c r="V49" s="213">
        <v>7689</v>
      </c>
      <c r="W49" s="106"/>
      <c r="X49" s="213">
        <v>0</v>
      </c>
      <c r="Y49" s="106">
        <v>9843</v>
      </c>
      <c r="Z49" s="213"/>
      <c r="AA49" s="106"/>
      <c r="AB49" s="213">
        <v>1237</v>
      </c>
      <c r="AC49" s="106">
        <v>5000</v>
      </c>
      <c r="AD49" s="213"/>
      <c r="AE49" s="106"/>
      <c r="AF49" s="367"/>
      <c r="AG49" s="224">
        <v>155435</v>
      </c>
      <c r="AH49" s="36"/>
      <c r="AI49" s="36"/>
      <c r="AJ49" s="36"/>
      <c r="AK49" s="106"/>
      <c r="AL49" s="224">
        <v>155435</v>
      </c>
      <c r="AM49" s="5">
        <v>44</v>
      </c>
      <c r="AN49"/>
    </row>
    <row r="50" spans="9:41">
      <c r="L50" s="5" t="s">
        <v>34</v>
      </c>
      <c r="M50" s="364">
        <v>37065</v>
      </c>
      <c r="N50" s="193"/>
      <c r="O50" s="193"/>
      <c r="P50" s="214">
        <v>0</v>
      </c>
      <c r="Q50" s="193">
        <v>582</v>
      </c>
      <c r="R50" s="214">
        <v>0</v>
      </c>
      <c r="S50" s="193">
        <v>36260</v>
      </c>
      <c r="T50" s="214">
        <v>11034</v>
      </c>
      <c r="U50" s="193"/>
      <c r="V50" s="214">
        <v>0</v>
      </c>
      <c r="W50" s="193"/>
      <c r="X50" s="214">
        <v>735</v>
      </c>
      <c r="Y50" s="193">
        <v>0</v>
      </c>
      <c r="Z50" s="214"/>
      <c r="AA50" s="193">
        <v>1777</v>
      </c>
      <c r="AB50" s="214">
        <v>0</v>
      </c>
      <c r="AC50" s="193">
        <v>0</v>
      </c>
      <c r="AD50" s="214"/>
      <c r="AE50" s="193"/>
      <c r="AF50" s="214">
        <v>0</v>
      </c>
      <c r="AG50" s="228">
        <v>50388</v>
      </c>
      <c r="AH50" s="105"/>
      <c r="AI50" s="105"/>
      <c r="AJ50" s="105"/>
      <c r="AK50" s="106"/>
      <c r="AL50" s="228">
        <v>50388</v>
      </c>
      <c r="AM50" s="5">
        <v>45</v>
      </c>
      <c r="AN50"/>
    </row>
    <row r="51" spans="9:41">
      <c r="M51" s="363"/>
      <c r="N51" s="36"/>
      <c r="O51" s="106"/>
      <c r="P51" s="213">
        <v>131</v>
      </c>
      <c r="Q51" s="106">
        <v>16586</v>
      </c>
      <c r="R51" s="213">
        <v>56014</v>
      </c>
      <c r="S51" s="106">
        <v>0</v>
      </c>
      <c r="T51" s="213">
        <v>0</v>
      </c>
      <c r="U51" s="106"/>
      <c r="V51" s="213">
        <v>13604</v>
      </c>
      <c r="W51" s="106"/>
      <c r="X51" s="213">
        <v>0</v>
      </c>
      <c r="Y51" s="106">
        <v>432</v>
      </c>
      <c r="Z51" s="213"/>
      <c r="AA51" s="106">
        <v>0</v>
      </c>
      <c r="AB51" s="213">
        <v>3380</v>
      </c>
      <c r="AC51" s="106">
        <v>5000</v>
      </c>
      <c r="AD51" s="213"/>
      <c r="AE51" s="106"/>
      <c r="AF51" s="213">
        <v>13454</v>
      </c>
      <c r="AG51" s="224">
        <v>108601</v>
      </c>
      <c r="AH51" s="36"/>
      <c r="AI51" s="36"/>
      <c r="AJ51" s="36"/>
      <c r="AK51" s="106"/>
      <c r="AL51" s="224">
        <v>108601</v>
      </c>
      <c r="AM51" s="5">
        <v>46</v>
      </c>
      <c r="AN51"/>
    </row>
    <row r="52" spans="9:41">
      <c r="M52" s="364">
        <v>37066</v>
      </c>
      <c r="N52" s="193"/>
      <c r="O52" s="193"/>
      <c r="P52" s="214">
        <v>0</v>
      </c>
      <c r="Q52" s="193">
        <v>1036</v>
      </c>
      <c r="R52" s="214">
        <v>0</v>
      </c>
      <c r="S52" s="193">
        <v>36587</v>
      </c>
      <c r="T52" s="214">
        <v>3037</v>
      </c>
      <c r="U52" s="193"/>
      <c r="V52" s="214">
        <v>852</v>
      </c>
      <c r="W52" s="193"/>
      <c r="X52" s="214">
        <v>819</v>
      </c>
      <c r="Y52" s="193">
        <v>0</v>
      </c>
      <c r="Z52" s="214"/>
      <c r="AA52" s="193"/>
      <c r="AB52" s="214">
        <v>25</v>
      </c>
      <c r="AC52" s="193">
        <v>0</v>
      </c>
      <c r="AD52" s="214"/>
      <c r="AE52" s="193"/>
      <c r="AF52" s="214"/>
      <c r="AG52" s="228">
        <v>42356</v>
      </c>
      <c r="AH52" s="105"/>
      <c r="AI52" s="105"/>
      <c r="AJ52" s="105"/>
      <c r="AK52" s="106"/>
      <c r="AL52" s="228">
        <v>42356</v>
      </c>
      <c r="AM52" s="5">
        <v>47</v>
      </c>
      <c r="AN52"/>
    </row>
    <row r="53" spans="9:41">
      <c r="M53" s="363"/>
      <c r="N53" s="106"/>
      <c r="O53" s="106"/>
      <c r="P53" s="213">
        <v>217</v>
      </c>
      <c r="Q53" s="106">
        <v>20302</v>
      </c>
      <c r="R53" s="213">
        <v>56014</v>
      </c>
      <c r="S53" s="106">
        <v>0</v>
      </c>
      <c r="T53" s="213">
        <v>0</v>
      </c>
      <c r="U53" s="106"/>
      <c r="V53" s="213">
        <v>0</v>
      </c>
      <c r="W53" s="106"/>
      <c r="X53" s="213">
        <v>0</v>
      </c>
      <c r="Y53" s="106">
        <v>1023</v>
      </c>
      <c r="Z53" s="213"/>
      <c r="AA53" s="106"/>
      <c r="AB53" s="213">
        <v>1724</v>
      </c>
      <c r="AC53" s="106">
        <v>5000</v>
      </c>
      <c r="AD53" s="213"/>
      <c r="AE53" s="106"/>
      <c r="AF53" s="213"/>
      <c r="AG53" s="224">
        <v>84280</v>
      </c>
      <c r="AH53" s="36"/>
      <c r="AI53" s="36"/>
      <c r="AJ53" s="36"/>
      <c r="AK53" s="106"/>
      <c r="AL53" s="224">
        <v>84280</v>
      </c>
      <c r="AM53" s="5">
        <v>48</v>
      </c>
      <c r="AN53"/>
    </row>
    <row r="54" spans="9:41">
      <c r="M54" s="364">
        <v>37067</v>
      </c>
      <c r="N54" s="193"/>
      <c r="O54" s="193"/>
      <c r="P54" s="214">
        <v>2163</v>
      </c>
      <c r="Q54" s="193">
        <v>4259</v>
      </c>
      <c r="R54" s="214">
        <v>0</v>
      </c>
      <c r="S54" s="193">
        <v>36750</v>
      </c>
      <c r="T54" s="214">
        <v>0</v>
      </c>
      <c r="U54" s="193"/>
      <c r="V54" s="214">
        <v>0</v>
      </c>
      <c r="W54" s="193"/>
      <c r="X54" s="214">
        <v>1265</v>
      </c>
      <c r="Y54" s="193">
        <v>0</v>
      </c>
      <c r="Z54" s="214"/>
      <c r="AA54" s="193">
        <v>7677</v>
      </c>
      <c r="AB54" s="214">
        <v>0</v>
      </c>
      <c r="AC54" s="193">
        <v>0</v>
      </c>
      <c r="AD54" s="214"/>
      <c r="AE54" s="193"/>
      <c r="AF54" s="214"/>
      <c r="AG54" s="228">
        <v>52114</v>
      </c>
      <c r="AH54" s="105"/>
      <c r="AI54" s="105"/>
      <c r="AJ54" s="105"/>
      <c r="AK54" s="106"/>
      <c r="AL54" s="228">
        <v>52114</v>
      </c>
      <c r="AM54" s="5">
        <v>49</v>
      </c>
      <c r="AN54"/>
    </row>
    <row r="55" spans="9:41">
      <c r="M55" s="363"/>
      <c r="N55" s="106"/>
      <c r="O55" s="245"/>
      <c r="P55" s="344">
        <v>10817</v>
      </c>
      <c r="Q55" s="106">
        <v>57616</v>
      </c>
      <c r="R55" s="213">
        <v>64407</v>
      </c>
      <c r="S55" s="106">
        <v>10009</v>
      </c>
      <c r="T55" s="213">
        <v>43218</v>
      </c>
      <c r="U55" s="106"/>
      <c r="V55" s="213">
        <v>75659</v>
      </c>
      <c r="W55" s="106"/>
      <c r="X55" s="213">
        <v>0</v>
      </c>
      <c r="Y55" s="106">
        <v>384</v>
      </c>
      <c r="Z55" s="213"/>
      <c r="AA55" s="106">
        <v>0</v>
      </c>
      <c r="AB55" s="213">
        <v>6342</v>
      </c>
      <c r="AC55" s="106">
        <v>5000</v>
      </c>
      <c r="AD55" s="213"/>
      <c r="AE55" s="106"/>
      <c r="AF55" s="213"/>
      <c r="AG55" s="224">
        <v>273452</v>
      </c>
      <c r="AH55" s="36"/>
      <c r="AI55" s="36"/>
      <c r="AJ55" s="36"/>
      <c r="AK55" s="106"/>
      <c r="AL55" s="224">
        <v>273452</v>
      </c>
      <c r="AM55" s="5">
        <v>50</v>
      </c>
      <c r="AN55"/>
    </row>
    <row r="56" spans="9:41">
      <c r="M56" s="364">
        <v>37068</v>
      </c>
      <c r="N56" s="193"/>
      <c r="O56" s="193"/>
      <c r="P56" s="214">
        <v>0</v>
      </c>
      <c r="Q56" s="193">
        <v>41916</v>
      </c>
      <c r="R56" s="214">
        <v>0</v>
      </c>
      <c r="S56" s="193">
        <v>13349</v>
      </c>
      <c r="T56" s="214">
        <v>92508</v>
      </c>
      <c r="U56" s="193"/>
      <c r="V56" s="214">
        <v>60</v>
      </c>
      <c r="W56" s="193">
        <v>15</v>
      </c>
      <c r="X56" s="214">
        <v>27</v>
      </c>
      <c r="Y56" s="193">
        <v>4342</v>
      </c>
      <c r="Z56" s="214"/>
      <c r="AA56" s="193">
        <v>23145</v>
      </c>
      <c r="AB56" s="214">
        <v>5960</v>
      </c>
      <c r="AC56" s="193">
        <v>0</v>
      </c>
      <c r="AD56" s="214"/>
      <c r="AE56" s="193"/>
      <c r="AF56" s="214"/>
      <c r="AG56" s="228">
        <v>181322</v>
      </c>
      <c r="AH56" s="105"/>
      <c r="AI56" s="105"/>
      <c r="AJ56" s="105"/>
      <c r="AK56" s="106"/>
      <c r="AL56" s="228">
        <v>181322</v>
      </c>
      <c r="AN56"/>
    </row>
    <row r="57" spans="9:41">
      <c r="M57" s="363"/>
      <c r="N57" s="106"/>
      <c r="O57" s="106"/>
      <c r="P57" s="213">
        <v>1305</v>
      </c>
      <c r="Q57" s="106">
        <v>25071</v>
      </c>
      <c r="R57" s="213">
        <v>52466</v>
      </c>
      <c r="S57" s="106">
        <v>4750</v>
      </c>
      <c r="T57" s="213">
        <v>0</v>
      </c>
      <c r="U57" s="106"/>
      <c r="V57" s="213">
        <v>45250</v>
      </c>
      <c r="W57" s="106">
        <v>0</v>
      </c>
      <c r="X57" s="213">
        <v>3912</v>
      </c>
      <c r="Y57" s="106">
        <v>1442</v>
      </c>
      <c r="Z57" s="213"/>
      <c r="AA57" s="106">
        <v>0</v>
      </c>
      <c r="AB57" s="213">
        <v>5846</v>
      </c>
      <c r="AC57" s="106">
        <v>5000</v>
      </c>
      <c r="AD57" s="213"/>
      <c r="AE57" s="106"/>
      <c r="AF57" s="213"/>
      <c r="AG57" s="224">
        <v>145042</v>
      </c>
      <c r="AH57" s="36"/>
      <c r="AI57" s="36"/>
      <c r="AJ57" s="36"/>
      <c r="AK57" s="106"/>
      <c r="AL57" s="224">
        <v>145042</v>
      </c>
      <c r="AN57"/>
    </row>
    <row r="58" spans="9:41">
      <c r="M58" s="364">
        <v>37069</v>
      </c>
      <c r="N58" s="193"/>
      <c r="O58" s="193"/>
      <c r="P58" s="193">
        <v>624</v>
      </c>
      <c r="Q58" s="105">
        <v>40729</v>
      </c>
      <c r="R58" s="105">
        <v>0</v>
      </c>
      <c r="S58" s="105">
        <v>5935</v>
      </c>
      <c r="T58" s="193">
        <v>12270</v>
      </c>
      <c r="U58" s="105">
        <v>199</v>
      </c>
      <c r="V58" s="105">
        <v>0</v>
      </c>
      <c r="W58" s="105">
        <v>446</v>
      </c>
      <c r="X58" s="105">
        <v>1</v>
      </c>
      <c r="Y58" s="105">
        <v>1337</v>
      </c>
      <c r="Z58" s="105">
        <v>2854</v>
      </c>
      <c r="AA58" s="105">
        <v>14563</v>
      </c>
      <c r="AB58" s="105">
        <v>1365</v>
      </c>
      <c r="AC58" s="105">
        <v>0</v>
      </c>
      <c r="AD58" s="193"/>
      <c r="AE58" s="105"/>
      <c r="AF58" s="105"/>
      <c r="AG58" s="228">
        <v>80323</v>
      </c>
      <c r="AH58" s="105"/>
      <c r="AI58" s="105"/>
      <c r="AJ58" s="105"/>
      <c r="AK58" s="156"/>
      <c r="AL58" s="228">
        <v>80323</v>
      </c>
      <c r="AN58"/>
    </row>
    <row r="59" spans="9:41">
      <c r="M59" s="363"/>
      <c r="N59" s="106"/>
      <c r="O59" s="106"/>
      <c r="P59" s="36">
        <v>890</v>
      </c>
      <c r="Q59" s="36">
        <v>16222</v>
      </c>
      <c r="R59" s="36">
        <v>8008</v>
      </c>
      <c r="S59" s="36">
        <v>0</v>
      </c>
      <c r="T59" s="36">
        <v>996</v>
      </c>
      <c r="U59" s="36">
        <v>0</v>
      </c>
      <c r="V59" s="36">
        <v>19923</v>
      </c>
      <c r="W59" s="36">
        <v>0</v>
      </c>
      <c r="X59" s="36">
        <v>1066</v>
      </c>
      <c r="Y59" s="36">
        <v>0</v>
      </c>
      <c r="Z59" s="36">
        <v>0</v>
      </c>
      <c r="AA59" s="36">
        <v>0</v>
      </c>
      <c r="AB59" s="36">
        <v>30718</v>
      </c>
      <c r="AC59" s="36">
        <v>28733</v>
      </c>
      <c r="AD59" s="36"/>
      <c r="AE59" s="36"/>
      <c r="AF59" s="36"/>
      <c r="AG59" s="224">
        <v>106556</v>
      </c>
      <c r="AH59" s="36"/>
      <c r="AI59" s="36"/>
      <c r="AJ59" s="36"/>
      <c r="AK59" s="156"/>
      <c r="AL59" s="224">
        <v>106556</v>
      </c>
      <c r="AN59"/>
    </row>
    <row r="60" spans="9:41">
      <c r="M60" s="364">
        <v>37070</v>
      </c>
      <c r="N60" s="193"/>
      <c r="O60" s="193"/>
      <c r="P60" s="193">
        <v>0</v>
      </c>
      <c r="Q60" s="105">
        <v>30341</v>
      </c>
      <c r="R60" s="105">
        <v>0</v>
      </c>
      <c r="S60" s="105">
        <v>12525</v>
      </c>
      <c r="T60" s="193">
        <v>32485</v>
      </c>
      <c r="U60" s="105"/>
      <c r="V60" s="105">
        <v>0</v>
      </c>
      <c r="W60" s="105"/>
      <c r="X60" s="105">
        <v>0</v>
      </c>
      <c r="Y60" s="105">
        <v>0</v>
      </c>
      <c r="Z60" s="105">
        <v>0</v>
      </c>
      <c r="AA60" s="105">
        <v>1000</v>
      </c>
      <c r="AB60" s="105">
        <v>824</v>
      </c>
      <c r="AC60" s="105">
        <v>0</v>
      </c>
      <c r="AD60" s="193"/>
      <c r="AE60" s="105"/>
      <c r="AF60" s="105"/>
      <c r="AG60" s="105">
        <v>77175</v>
      </c>
      <c r="AH60" s="105"/>
      <c r="AI60" s="105"/>
      <c r="AJ60" s="105"/>
      <c r="AK60" s="106"/>
      <c r="AL60" s="105">
        <v>77175</v>
      </c>
      <c r="AN60" s="5">
        <f>SUM(AN6:AN59)</f>
        <v>3094.1260000000007</v>
      </c>
      <c r="AO60" s="5">
        <f>SUM(AO6:AO59)</f>
        <v>-4701.1910000000007</v>
      </c>
    </row>
    <row r="61" spans="9:41">
      <c r="M61" s="363"/>
      <c r="N61" s="106"/>
      <c r="O61" s="106"/>
      <c r="P61" s="106">
        <v>1112</v>
      </c>
      <c r="Q61" s="36">
        <v>7070</v>
      </c>
      <c r="R61" s="36">
        <v>16708</v>
      </c>
      <c r="S61" s="36">
        <v>0</v>
      </c>
      <c r="T61" s="36">
        <v>56</v>
      </c>
      <c r="U61" s="36"/>
      <c r="V61" s="36">
        <v>2564</v>
      </c>
      <c r="W61" s="36"/>
      <c r="X61" s="36">
        <v>559</v>
      </c>
      <c r="Y61" s="36">
        <v>4487</v>
      </c>
      <c r="Z61" s="36">
        <v>9827</v>
      </c>
      <c r="AA61" s="36">
        <v>0</v>
      </c>
      <c r="AB61" s="36">
        <v>3522</v>
      </c>
      <c r="AC61" s="36">
        <v>21091</v>
      </c>
      <c r="AD61" s="106"/>
      <c r="AE61" s="36"/>
      <c r="AF61" s="36"/>
      <c r="AG61" s="36">
        <v>66996</v>
      </c>
      <c r="AH61" s="36"/>
      <c r="AI61" s="36"/>
      <c r="AJ61" s="36"/>
      <c r="AK61" s="106"/>
      <c r="AL61" s="36">
        <v>66996</v>
      </c>
    </row>
    <row r="62" spans="9:41">
      <c r="I62" s="82"/>
      <c r="J62" s="82"/>
      <c r="M62" s="364">
        <v>37071</v>
      </c>
      <c r="N62" s="193"/>
      <c r="O62" s="193"/>
      <c r="P62" s="193">
        <v>5798</v>
      </c>
      <c r="Q62" s="105">
        <v>33533</v>
      </c>
      <c r="R62" s="105">
        <v>0</v>
      </c>
      <c r="S62" s="105">
        <v>19400</v>
      </c>
      <c r="T62" s="193">
        <v>7154</v>
      </c>
      <c r="U62" s="105"/>
      <c r="V62" s="105">
        <v>6474</v>
      </c>
      <c r="W62" s="105">
        <v>0</v>
      </c>
      <c r="X62" s="105">
        <v>727</v>
      </c>
      <c r="Y62" s="105">
        <v>0</v>
      </c>
      <c r="Z62" s="105"/>
      <c r="AA62" s="105"/>
      <c r="AB62" s="105">
        <v>143</v>
      </c>
      <c r="AC62" s="105">
        <v>0</v>
      </c>
      <c r="AD62" s="193"/>
      <c r="AE62" s="105"/>
      <c r="AF62" s="105"/>
      <c r="AG62" s="105">
        <v>73229</v>
      </c>
      <c r="AH62" s="105"/>
      <c r="AI62" s="105"/>
      <c r="AJ62" s="105"/>
      <c r="AK62" s="106"/>
      <c r="AL62" s="105">
        <v>73229</v>
      </c>
    </row>
    <row r="63" spans="9:41">
      <c r="M63" s="363"/>
      <c r="N63" s="106"/>
      <c r="O63" s="106"/>
      <c r="P63" s="106">
        <v>57951</v>
      </c>
      <c r="Q63" s="36">
        <v>4125</v>
      </c>
      <c r="R63" s="36">
        <v>51370</v>
      </c>
      <c r="S63" s="36">
        <v>0</v>
      </c>
      <c r="T63" s="36">
        <v>0</v>
      </c>
      <c r="U63" s="36"/>
      <c r="V63" s="36">
        <v>0</v>
      </c>
      <c r="W63" s="36">
        <v>8</v>
      </c>
      <c r="X63" s="36">
        <v>0</v>
      </c>
      <c r="Y63" s="36">
        <v>15502</v>
      </c>
      <c r="Z63" s="36"/>
      <c r="AA63" s="36"/>
      <c r="AB63" s="36">
        <v>13107</v>
      </c>
      <c r="AC63" s="36">
        <v>2140</v>
      </c>
      <c r="AD63" s="106"/>
      <c r="AE63" s="371"/>
      <c r="AF63" s="36"/>
      <c r="AG63" s="36">
        <v>144203</v>
      </c>
      <c r="AH63" s="36"/>
      <c r="AI63" s="36"/>
      <c r="AJ63" s="36"/>
      <c r="AK63" s="106"/>
      <c r="AL63" s="36">
        <v>144203</v>
      </c>
    </row>
    <row r="64" spans="9:41">
      <c r="M64" s="195">
        <v>37072</v>
      </c>
      <c r="N64" s="105"/>
      <c r="O64" s="105"/>
      <c r="P64" s="105">
        <v>6148</v>
      </c>
      <c r="Q64" s="105">
        <v>25368</v>
      </c>
      <c r="R64" s="193">
        <v>0</v>
      </c>
      <c r="S64" s="193">
        <v>11896</v>
      </c>
      <c r="T64" s="193">
        <v>40612</v>
      </c>
      <c r="U64" s="105"/>
      <c r="V64" s="105">
        <v>0</v>
      </c>
      <c r="W64" s="105">
        <v>0</v>
      </c>
      <c r="X64" s="193">
        <v>0</v>
      </c>
      <c r="Y64" s="105">
        <v>0</v>
      </c>
      <c r="Z64" s="105"/>
      <c r="AA64" s="105">
        <v>3382</v>
      </c>
      <c r="AB64" s="105">
        <v>2144</v>
      </c>
      <c r="AC64" s="105">
        <v>0</v>
      </c>
      <c r="AD64" s="105"/>
      <c r="AE64" s="105"/>
      <c r="AF64" s="105"/>
      <c r="AG64" s="105">
        <v>89550</v>
      </c>
      <c r="AH64" s="105"/>
      <c r="AI64" s="105"/>
      <c r="AJ64" s="105"/>
      <c r="AK64" s="106"/>
      <c r="AL64" s="105">
        <v>89550</v>
      </c>
    </row>
    <row r="65" spans="13:38">
      <c r="M65" s="194"/>
      <c r="N65" s="36"/>
      <c r="O65" s="36"/>
      <c r="P65" s="36">
        <v>0</v>
      </c>
      <c r="Q65" s="36">
        <v>732</v>
      </c>
      <c r="R65" s="106">
        <v>74258</v>
      </c>
      <c r="S65" s="106">
        <v>0</v>
      </c>
      <c r="T65" s="106">
        <v>0</v>
      </c>
      <c r="U65" s="36"/>
      <c r="V65" s="36">
        <v>7557</v>
      </c>
      <c r="W65" s="36">
        <v>7</v>
      </c>
      <c r="X65" s="36">
        <v>516</v>
      </c>
      <c r="Y65" s="36">
        <v>20666</v>
      </c>
      <c r="Z65" s="36"/>
      <c r="AA65" s="36">
        <v>3651</v>
      </c>
      <c r="AB65" s="36">
        <v>16223</v>
      </c>
      <c r="AC65" s="36">
        <v>895</v>
      </c>
      <c r="AD65" s="36"/>
      <c r="AE65" s="36"/>
      <c r="AF65" s="36"/>
      <c r="AG65" s="36">
        <v>124505</v>
      </c>
      <c r="AH65" s="36"/>
      <c r="AI65" s="36"/>
      <c r="AJ65" s="36"/>
      <c r="AK65" s="106"/>
      <c r="AL65" s="36">
        <v>124505</v>
      </c>
    </row>
    <row r="66" spans="13:38">
      <c r="M66" s="195"/>
      <c r="N66" s="366" t="s">
        <v>64</v>
      </c>
      <c r="O66" s="366"/>
      <c r="P66" s="366">
        <v>31441</v>
      </c>
      <c r="Q66" s="366">
        <v>504758</v>
      </c>
      <c r="R66" s="366">
        <v>31371</v>
      </c>
      <c r="S66" s="366">
        <v>246373</v>
      </c>
      <c r="T66" s="338">
        <v>1247807</v>
      </c>
      <c r="U66" s="338">
        <v>7624</v>
      </c>
      <c r="V66" s="338">
        <v>136315</v>
      </c>
      <c r="W66" s="366">
        <v>72837</v>
      </c>
      <c r="X66" s="366">
        <v>35372</v>
      </c>
      <c r="Y66" s="366">
        <v>93251</v>
      </c>
      <c r="Z66" s="338">
        <v>7092</v>
      </c>
      <c r="AA66" s="366">
        <v>277115</v>
      </c>
      <c r="AB66" s="366">
        <v>206921</v>
      </c>
      <c r="AC66" s="366">
        <v>32859</v>
      </c>
      <c r="AD66" s="366">
        <v>162990</v>
      </c>
      <c r="AE66" s="366">
        <v>0</v>
      </c>
      <c r="AF66" s="366">
        <v>0</v>
      </c>
      <c r="AG66" s="366">
        <v>3094126</v>
      </c>
      <c r="AH66" s="105"/>
      <c r="AI66" s="105"/>
      <c r="AJ66" s="105"/>
      <c r="AK66" s="106"/>
    </row>
    <row r="67" spans="13:38">
      <c r="M67" s="194"/>
      <c r="N67" s="199" t="s">
        <v>64</v>
      </c>
      <c r="O67" s="199"/>
      <c r="P67" s="199">
        <v>453031</v>
      </c>
      <c r="Q67" s="199">
        <v>533386</v>
      </c>
      <c r="R67" s="199">
        <v>631301</v>
      </c>
      <c r="S67" s="199">
        <v>672280</v>
      </c>
      <c r="T67" s="199">
        <v>1038371</v>
      </c>
      <c r="U67" s="199">
        <v>7624</v>
      </c>
      <c r="V67" s="199">
        <v>408231</v>
      </c>
      <c r="W67" s="199">
        <v>6988</v>
      </c>
      <c r="X67" s="199">
        <v>34527</v>
      </c>
      <c r="Y67" s="199">
        <v>104092</v>
      </c>
      <c r="Z67" s="199">
        <v>13196</v>
      </c>
      <c r="AA67" s="199">
        <v>186638</v>
      </c>
      <c r="AB67" s="199">
        <v>324338</v>
      </c>
      <c r="AC67" s="199">
        <v>182859</v>
      </c>
      <c r="AD67" s="199">
        <v>40548</v>
      </c>
      <c r="AE67" s="199">
        <v>50327</v>
      </c>
      <c r="AF67" s="199">
        <v>13454</v>
      </c>
      <c r="AG67" s="199">
        <v>4701191</v>
      </c>
      <c r="AH67" s="36"/>
      <c r="AI67" s="36"/>
      <c r="AJ67" s="36"/>
      <c r="AK67" s="106"/>
    </row>
    <row r="68" spans="13:38">
      <c r="M68" s="195"/>
      <c r="N68" s="105"/>
      <c r="O68" s="105"/>
      <c r="P68" s="105"/>
      <c r="Q68" s="105"/>
      <c r="R68" s="105"/>
      <c r="S68" s="105"/>
      <c r="T68" s="193"/>
      <c r="U68" s="193"/>
      <c r="V68" s="193"/>
      <c r="W68" s="105"/>
      <c r="X68" s="105"/>
      <c r="Y68" s="105"/>
      <c r="Z68" s="193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</row>
    <row r="69" spans="13:38">
      <c r="M69" s="194"/>
      <c r="N69" s="36"/>
      <c r="O69" s="36"/>
      <c r="P69" s="36"/>
      <c r="Q69" s="36"/>
      <c r="R69" s="36"/>
      <c r="S69" s="36"/>
      <c r="T69" s="106"/>
      <c r="U69" s="106"/>
      <c r="V69" s="10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</row>
    <row r="70" spans="13:38">
      <c r="M70" s="96"/>
      <c r="V70" s="80"/>
      <c r="W70" s="80"/>
      <c r="X70" s="80"/>
    </row>
    <row r="71" spans="13:38">
      <c r="M71" s="96"/>
      <c r="V71" s="80"/>
      <c r="W71" s="80"/>
      <c r="X71" s="80"/>
    </row>
    <row r="72" spans="13:38">
      <c r="M72" s="97"/>
      <c r="V72" s="80"/>
      <c r="W72" s="80"/>
      <c r="X72" s="80"/>
    </row>
    <row r="73" spans="13:38">
      <c r="M73" s="96"/>
      <c r="V73" s="80"/>
      <c r="W73" s="80"/>
      <c r="X73" s="80"/>
    </row>
    <row r="74" spans="13:38">
      <c r="M74" s="96"/>
      <c r="V74" s="80"/>
      <c r="W74" s="80"/>
      <c r="X74" s="80"/>
    </row>
    <row r="75" spans="13:38">
      <c r="V75" s="80"/>
      <c r="W75" s="80"/>
      <c r="X75" s="80"/>
    </row>
    <row r="76" spans="13:38">
      <c r="W76" s="80"/>
      <c r="X76" s="80"/>
    </row>
    <row r="77" spans="13:38">
      <c r="W77" s="80"/>
      <c r="X77" s="80"/>
    </row>
    <row r="78" spans="13:38">
      <c r="W78" s="80"/>
      <c r="X78" s="80"/>
    </row>
    <row r="79" spans="13:38">
      <c r="W79" s="80"/>
      <c r="X79" s="80"/>
    </row>
    <row r="80" spans="13:38">
      <c r="W80" s="80"/>
      <c r="X80" s="80"/>
    </row>
    <row r="81" spans="4:36">
      <c r="W81" s="80"/>
      <c r="X81" s="80"/>
    </row>
    <row r="82" spans="4:36">
      <c r="W82" s="80"/>
      <c r="X82" s="80"/>
    </row>
    <row r="83" spans="4:36">
      <c r="D83" s="370">
        <v>37061</v>
      </c>
      <c r="W83" s="80"/>
      <c r="X83" s="80"/>
    </row>
    <row r="84" spans="4:36">
      <c r="D84" s="370">
        <v>37062</v>
      </c>
      <c r="W84" s="80"/>
      <c r="X84" s="80"/>
    </row>
    <row r="85" spans="4:36">
      <c r="D85" s="370">
        <v>37063</v>
      </c>
      <c r="W85" s="80"/>
      <c r="X85" s="80"/>
    </row>
    <row r="86" spans="4:36">
      <c r="D86" s="370">
        <v>37064</v>
      </c>
      <c r="W86" s="80"/>
      <c r="X86" s="80"/>
    </row>
    <row r="87" spans="4:36">
      <c r="D87" s="370">
        <v>37065</v>
      </c>
      <c r="M87" s="365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4:36">
      <c r="D88" s="370">
        <v>37066</v>
      </c>
      <c r="E88" s="5">
        <v>280056</v>
      </c>
      <c r="F88" s="5">
        <v>304083</v>
      </c>
      <c r="G88" s="5">
        <v>42356</v>
      </c>
      <c r="H88" s="5">
        <v>84280</v>
      </c>
      <c r="I88" s="5">
        <f t="shared" ref="I88:J93" si="0">(E88-G88)/1000</f>
        <v>237.7</v>
      </c>
      <c r="J88" s="5">
        <f t="shared" si="0"/>
        <v>219.803</v>
      </c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 s="365"/>
      <c r="AG88" s="365"/>
      <c r="AH88" s="365"/>
      <c r="AI88"/>
    </row>
    <row r="89" spans="4:36">
      <c r="D89" s="370">
        <v>37067</v>
      </c>
      <c r="E89" s="5">
        <v>279190</v>
      </c>
      <c r="F89" s="5">
        <v>513177</v>
      </c>
      <c r="G89" s="5">
        <v>52114</v>
      </c>
      <c r="H89" s="5">
        <v>273452</v>
      </c>
      <c r="I89" s="5">
        <f t="shared" si="0"/>
        <v>227.07599999999999</v>
      </c>
      <c r="J89" s="5">
        <f t="shared" si="0"/>
        <v>239.72499999999999</v>
      </c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365"/>
      <c r="AI89" s="365"/>
    </row>
    <row r="90" spans="4:36">
      <c r="D90" s="370">
        <v>37068</v>
      </c>
      <c r="E90" s="5">
        <v>429186</v>
      </c>
      <c r="F90" s="5">
        <v>461788</v>
      </c>
      <c r="G90" s="5">
        <v>181322</v>
      </c>
      <c r="H90" s="5">
        <v>145042</v>
      </c>
      <c r="I90" s="5">
        <f t="shared" si="0"/>
        <v>247.864</v>
      </c>
      <c r="J90" s="5">
        <f t="shared" si="0"/>
        <v>316.74599999999998</v>
      </c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365"/>
      <c r="AI90" s="365"/>
    </row>
    <row r="91" spans="4:36">
      <c r="D91" s="370">
        <v>37069</v>
      </c>
      <c r="E91" s="5">
        <v>311625</v>
      </c>
      <c r="F91" s="5">
        <v>333772</v>
      </c>
      <c r="G91" s="5">
        <v>80323</v>
      </c>
      <c r="H91" s="5">
        <v>106556</v>
      </c>
      <c r="I91" s="5">
        <f t="shared" si="0"/>
        <v>231.30199999999999</v>
      </c>
      <c r="J91" s="5">
        <f t="shared" si="0"/>
        <v>227.21600000000001</v>
      </c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4:36">
      <c r="D92" s="370">
        <v>37070</v>
      </c>
      <c r="E92" s="5">
        <v>332013</v>
      </c>
      <c r="F92" s="5">
        <v>349444</v>
      </c>
      <c r="G92" s="5">
        <v>109197</v>
      </c>
      <c r="H92" s="5">
        <v>99018</v>
      </c>
      <c r="I92" s="5">
        <f t="shared" si="0"/>
        <v>222.816</v>
      </c>
      <c r="J92" s="5">
        <f t="shared" si="0"/>
        <v>250.42599999999999</v>
      </c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4:36">
      <c r="D93" s="370">
        <v>37071</v>
      </c>
      <c r="E93" s="5">
        <v>248068</v>
      </c>
      <c r="F93" s="5">
        <v>247848</v>
      </c>
      <c r="G93" s="5">
        <v>13957</v>
      </c>
      <c r="H93" s="5">
        <v>26938</v>
      </c>
      <c r="I93" s="5">
        <f t="shared" si="0"/>
        <v>234.11099999999999</v>
      </c>
      <c r="J93" s="5">
        <f t="shared" si="0"/>
        <v>220.91</v>
      </c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4:36"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4:36"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4:36"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3:36"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3:36"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3:36"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3:36"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3:36"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3:36"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3:36"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3:36"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3:36"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3:36"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3:36"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3:36"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3:36"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3:36"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3:36"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3:36"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3:36"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3:36"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3:36"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3:36"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3:36"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3:36"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3:36"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3:36"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3:36"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3:36"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3:36"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3:36"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3:36"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3:36"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3:36"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3:36"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3:36"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3:36"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3:36"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3:36"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3:36"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3:36"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3:36"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3:36"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3:36"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3:36"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3:36"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3:36"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3:36"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3:36"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3:36"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3:36"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3:36"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3:36">
      <c r="M146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394"/>
      <c r="Z146" s="394"/>
      <c r="AA146" s="394"/>
      <c r="AB146" s="394"/>
      <c r="AC146" s="394"/>
      <c r="AD146" s="394"/>
      <c r="AE146" s="394"/>
      <c r="AF146" s="365"/>
      <c r="AG146" s="365"/>
      <c r="AH146" s="365"/>
      <c r="AI146" s="365"/>
    </row>
  </sheetData>
  <mergeCells count="3">
    <mergeCell ref="J29:K29"/>
    <mergeCell ref="F40:G40"/>
    <mergeCell ref="N146:AE146"/>
  </mergeCells>
  <phoneticPr fontId="0" type="noConversion"/>
  <pageMargins left="0" right="0" top="0.75" bottom="0.75" header="0" footer="0"/>
  <pageSetup scale="36" pageOrder="overThenDown" orientation="landscape" horizontalDpi="4294967292" r:id="rId1"/>
  <headerFooter alignWithMargins="0">
    <oddHeader>&amp;RJUNE STORAGE
&amp;D &amp;T</oddHeader>
  </headerFooter>
  <drawing r:id="rId2"/>
  <legacyDrawing r:id="rId3"/>
  <oleObjects>
    <mc:AlternateContent xmlns:mc="http://schemas.openxmlformats.org/markup-compatibility/2006">
      <mc:Choice Requires="x14">
        <oleObject progId="Word.Document.6" shapeId="2052" r:id="rId4">
          <objectPr defaultSize="0" autoPict="0" r:id="rId5">
            <anchor moveWithCells="1">
              <from>
                <xdr:col>6</xdr:col>
                <xdr:colOff>45720</xdr:colOff>
                <xdr:row>15</xdr:row>
                <xdr:rowOff>7620</xdr:rowOff>
              </from>
              <to>
                <xdr:col>8</xdr:col>
                <xdr:colOff>83820</xdr:colOff>
                <xdr:row>20</xdr:row>
                <xdr:rowOff>160020</xdr:rowOff>
              </to>
            </anchor>
          </objectPr>
        </oleObject>
      </mc:Choice>
      <mc:Fallback>
        <oleObject progId="Word.Document.6" shapeId="2052" r:id="rId4"/>
      </mc:Fallback>
    </mc:AlternateContent>
    <mc:AlternateContent xmlns:mc="http://schemas.openxmlformats.org/markup-compatibility/2006">
      <mc:Choice Requires="x14">
        <oleObject progId="MS_ClipArt_Gallery" shapeId="2062" r:id="rId6">
          <objectPr defaultSize="0" autoPict="0" r:id="rId7">
            <anchor moveWithCells="1">
              <from>
                <xdr:col>6</xdr:col>
                <xdr:colOff>68580</xdr:colOff>
                <xdr:row>15</xdr:row>
                <xdr:rowOff>30480</xdr:rowOff>
              </from>
              <to>
                <xdr:col>8</xdr:col>
                <xdr:colOff>76200</xdr:colOff>
                <xdr:row>20</xdr:row>
                <xdr:rowOff>121920</xdr:rowOff>
              </to>
            </anchor>
          </objectPr>
        </oleObject>
      </mc:Choice>
      <mc:Fallback>
        <oleObject progId="MS_ClipArt_Gallery" shapeId="2062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AO71"/>
  <sheetViews>
    <sheetView topLeftCell="AA1" workbookViewId="0">
      <selection activeCell="AH30" sqref="AH30"/>
    </sheetView>
  </sheetViews>
  <sheetFormatPr defaultRowHeight="13.2"/>
  <cols>
    <col min="2" max="2" width="9.109375" style="158" customWidth="1"/>
    <col min="15" max="15" width="10.6640625" customWidth="1"/>
    <col min="16" max="16" width="12.109375" bestFit="1" customWidth="1"/>
    <col min="17" max="17" width="11.109375" bestFit="1" customWidth="1"/>
    <col min="18" max="18" width="10.6640625" customWidth="1"/>
    <col min="32" max="32" width="5.88671875" bestFit="1" customWidth="1"/>
  </cols>
  <sheetData>
    <row r="1" spans="2:41">
      <c r="D1" s="395" t="s">
        <v>19</v>
      </c>
      <c r="E1" s="395"/>
    </row>
    <row r="2" spans="2:41">
      <c r="C2" s="160" t="s">
        <v>67</v>
      </c>
      <c r="D2" s="160" t="s">
        <v>68</v>
      </c>
      <c r="E2" s="160" t="s">
        <v>69</v>
      </c>
      <c r="F2" s="160" t="s">
        <v>70</v>
      </c>
      <c r="G2" s="88"/>
      <c r="H2" s="88"/>
      <c r="I2" s="88"/>
      <c r="AG2" t="s">
        <v>97</v>
      </c>
    </row>
    <row r="3" spans="2:41">
      <c r="B3" s="158">
        <v>37043</v>
      </c>
      <c r="C3" s="161">
        <v>275</v>
      </c>
      <c r="D3" s="161">
        <f>June!F18</f>
        <v>1254.1980000000001</v>
      </c>
      <c r="E3" s="161">
        <f>June!G18</f>
        <v>-17.027000000000001</v>
      </c>
      <c r="F3" s="161">
        <f>June!H18</f>
        <v>1237.171</v>
      </c>
      <c r="G3" s="161"/>
      <c r="H3" s="161"/>
      <c r="I3" s="161"/>
      <c r="J3" s="159"/>
      <c r="K3" s="159"/>
      <c r="L3" s="159"/>
      <c r="AF3" t="s">
        <v>98</v>
      </c>
      <c r="AG3" t="s">
        <v>101</v>
      </c>
      <c r="AH3" t="s">
        <v>102</v>
      </c>
      <c r="AI3" t="s">
        <v>103</v>
      </c>
      <c r="AJ3" t="s">
        <v>21</v>
      </c>
      <c r="AL3" t="s">
        <v>104</v>
      </c>
      <c r="AM3" t="s">
        <v>105</v>
      </c>
      <c r="AO3" t="s">
        <v>106</v>
      </c>
    </row>
    <row r="4" spans="2:41">
      <c r="B4" s="158">
        <v>37044</v>
      </c>
      <c r="C4" s="161">
        <v>275</v>
      </c>
      <c r="D4" s="161">
        <f>June!F19</f>
        <v>252.875</v>
      </c>
      <c r="E4" s="161">
        <f>June!G19</f>
        <v>-8.1440000000000001</v>
      </c>
      <c r="F4" s="161">
        <f>June!H19</f>
        <v>244.73099999999999</v>
      </c>
      <c r="G4" s="161"/>
      <c r="H4" s="161"/>
      <c r="I4" s="161"/>
      <c r="J4" s="159"/>
      <c r="K4" s="159"/>
      <c r="L4" s="159"/>
      <c r="AF4">
        <v>1</v>
      </c>
      <c r="AG4">
        <v>65</v>
      </c>
      <c r="AH4">
        <v>54</v>
      </c>
      <c r="AI4" s="161">
        <f>June!AI18</f>
        <v>237.3</v>
      </c>
      <c r="AJ4" s="161">
        <f>June!AC18</f>
        <v>-83.937000000000069</v>
      </c>
      <c r="AL4">
        <f>June!AE18</f>
        <v>3.5350000000000001</v>
      </c>
      <c r="AM4">
        <f>June!AF18</f>
        <v>3.5350000000000001</v>
      </c>
      <c r="AO4" s="196">
        <f>AL4-AM4</f>
        <v>0</v>
      </c>
    </row>
    <row r="5" spans="2:41">
      <c r="B5" s="158">
        <v>37045</v>
      </c>
      <c r="C5" s="161">
        <v>275</v>
      </c>
      <c r="D5" s="161">
        <f>June!F20</f>
        <v>269.26299999999998</v>
      </c>
      <c r="E5" s="161">
        <f>June!G20</f>
        <v>0</v>
      </c>
      <c r="F5" s="161">
        <f>June!H20</f>
        <v>269.26299999999998</v>
      </c>
      <c r="G5" s="161"/>
      <c r="H5" s="161"/>
      <c r="I5" s="161"/>
      <c r="J5" s="159"/>
      <c r="K5" s="159"/>
      <c r="L5" s="159"/>
      <c r="AF5">
        <v>2</v>
      </c>
      <c r="AG5">
        <v>65</v>
      </c>
      <c r="AH5">
        <v>54</v>
      </c>
      <c r="AI5" s="161">
        <f>June!AI19</f>
        <v>349.8</v>
      </c>
      <c r="AJ5" s="161">
        <f>June!AC19</f>
        <v>200.251</v>
      </c>
      <c r="AL5">
        <f>June!AE19</f>
        <v>3.4588000000000001</v>
      </c>
      <c r="AM5">
        <f>June!AF19</f>
        <v>3.4969000000000001</v>
      </c>
      <c r="AO5" s="196">
        <f t="shared" ref="AO5:AO34" si="0">AL5-AM5</f>
        <v>-3.8100000000000023E-2</v>
      </c>
    </row>
    <row r="6" spans="2:41">
      <c r="B6" s="158">
        <v>37046</v>
      </c>
      <c r="C6" s="161">
        <v>275</v>
      </c>
      <c r="D6" s="161">
        <f>June!F21</f>
        <v>257.166</v>
      </c>
      <c r="E6" s="161">
        <f>June!G21</f>
        <v>-42.912999999999997</v>
      </c>
      <c r="F6" s="161">
        <f>June!H21</f>
        <v>214.25299999999999</v>
      </c>
      <c r="G6" s="161"/>
      <c r="H6" s="161"/>
      <c r="I6" s="161"/>
      <c r="J6" s="159"/>
      <c r="K6" s="159"/>
      <c r="L6" s="159"/>
      <c r="AF6">
        <v>3</v>
      </c>
      <c r="AG6">
        <v>66</v>
      </c>
      <c r="AH6">
        <v>55</v>
      </c>
      <c r="AI6" s="161">
        <f>June!AI20</f>
        <v>192.6</v>
      </c>
      <c r="AJ6" s="161">
        <f>June!AC20</f>
        <v>-1.9199999999999591</v>
      </c>
      <c r="AL6">
        <f>June!AE20</f>
        <v>3.4588000000000001</v>
      </c>
      <c r="AM6">
        <f>June!AF20</f>
        <v>3.4969000000000001</v>
      </c>
      <c r="AO6" s="196">
        <f t="shared" si="0"/>
        <v>-3.8100000000000023E-2</v>
      </c>
    </row>
    <row r="7" spans="2:41">
      <c r="B7" s="158">
        <v>37047</v>
      </c>
      <c r="C7" s="161">
        <v>275</v>
      </c>
      <c r="D7" s="161">
        <f>June!F22</f>
        <v>221.65299999999999</v>
      </c>
      <c r="E7" s="161">
        <f>June!G22</f>
        <v>-37.720999999999997</v>
      </c>
      <c r="F7" s="161">
        <f>June!H22</f>
        <v>183.93199999999999</v>
      </c>
      <c r="G7" s="161"/>
      <c r="H7" s="161"/>
      <c r="I7" s="161"/>
      <c r="J7" s="159"/>
      <c r="K7" s="159"/>
      <c r="L7" s="159"/>
      <c r="AF7">
        <v>4</v>
      </c>
      <c r="AG7">
        <v>66</v>
      </c>
      <c r="AH7">
        <v>56</v>
      </c>
      <c r="AI7" s="161">
        <f>June!AI21</f>
        <v>-159.4</v>
      </c>
      <c r="AJ7" s="161">
        <f>June!AC21</f>
        <v>67.341999999999928</v>
      </c>
      <c r="AL7">
        <f>June!AE21</f>
        <v>3.4588000000000001</v>
      </c>
      <c r="AM7">
        <f>June!AF21</f>
        <v>3.4969000000000001</v>
      </c>
      <c r="AO7" s="196">
        <f t="shared" si="0"/>
        <v>-3.8100000000000023E-2</v>
      </c>
    </row>
    <row r="8" spans="2:41">
      <c r="B8" s="158">
        <v>37048</v>
      </c>
      <c r="C8" s="161">
        <v>275</v>
      </c>
      <c r="D8" s="161">
        <f>June!F23</f>
        <v>281.49200000000002</v>
      </c>
      <c r="E8" s="161">
        <f>June!G23</f>
        <v>0</v>
      </c>
      <c r="F8" s="161">
        <f>June!H23</f>
        <v>281.49200000000002</v>
      </c>
      <c r="G8" s="161"/>
      <c r="H8" s="161"/>
      <c r="I8" s="161"/>
      <c r="J8" s="159"/>
      <c r="K8" s="159"/>
      <c r="L8" s="159"/>
      <c r="AF8">
        <v>5</v>
      </c>
      <c r="AG8">
        <v>66</v>
      </c>
      <c r="AH8">
        <v>56</v>
      </c>
      <c r="AI8" s="161">
        <f>June!AI22</f>
        <v>-55.1</v>
      </c>
      <c r="AJ8" s="161">
        <f>June!AC22</f>
        <v>-181.73199999999997</v>
      </c>
      <c r="AL8">
        <f>June!AE22</f>
        <v>3.7067999999999999</v>
      </c>
      <c r="AM8">
        <f>June!AF22</f>
        <v>3.5674999999999999</v>
      </c>
      <c r="AO8" s="196">
        <f t="shared" si="0"/>
        <v>0.13929999999999998</v>
      </c>
    </row>
    <row r="9" spans="2:41">
      <c r="B9" s="158">
        <v>37049</v>
      </c>
      <c r="C9" s="161">
        <v>275</v>
      </c>
      <c r="D9" s="161">
        <f>June!F24</f>
        <v>571.053</v>
      </c>
      <c r="E9" s="161">
        <f>June!G24</f>
        <v>-12.074</v>
      </c>
      <c r="F9" s="161">
        <f>June!H24</f>
        <v>558.97900000000004</v>
      </c>
      <c r="G9" s="161"/>
      <c r="H9" s="161"/>
      <c r="I9" s="161"/>
      <c r="J9" s="159"/>
      <c r="K9" s="159"/>
      <c r="L9" s="159"/>
      <c r="AF9">
        <v>6</v>
      </c>
      <c r="AG9">
        <v>67</v>
      </c>
      <c r="AH9">
        <v>61</v>
      </c>
      <c r="AI9" s="161">
        <f>June!AI23</f>
        <v>-10.8</v>
      </c>
      <c r="AJ9" s="161">
        <f>June!AC23</f>
        <v>-104.16700000000004</v>
      </c>
      <c r="AL9">
        <f>June!AE23</f>
        <v>3.7913000000000001</v>
      </c>
      <c r="AM9">
        <f>June!AF23</f>
        <v>3.6234000000000002</v>
      </c>
      <c r="AO9" s="196">
        <f t="shared" si="0"/>
        <v>0.16789999999999994</v>
      </c>
    </row>
    <row r="10" spans="2:41">
      <c r="B10" s="158">
        <v>37050</v>
      </c>
      <c r="C10" s="161">
        <v>275</v>
      </c>
      <c r="D10" s="161">
        <f>June!F25</f>
        <v>325.47500000000002</v>
      </c>
      <c r="E10" s="161">
        <f>June!G25</f>
        <v>-0.80800000000000005</v>
      </c>
      <c r="F10" s="161">
        <f>June!H25</f>
        <v>324.66700000000003</v>
      </c>
      <c r="G10" s="161"/>
      <c r="H10" s="161"/>
      <c r="I10" s="161"/>
      <c r="J10" s="159"/>
      <c r="K10" s="159"/>
      <c r="L10" s="159"/>
      <c r="AF10">
        <v>7</v>
      </c>
      <c r="AG10">
        <v>67</v>
      </c>
      <c r="AH10">
        <v>64</v>
      </c>
      <c r="AI10" s="161">
        <f>June!AI24</f>
        <v>191.8</v>
      </c>
      <c r="AJ10" s="161">
        <f>June!AC24</f>
        <v>-3.0860000000000412</v>
      </c>
      <c r="AL10">
        <f>June!AE24</f>
        <v>3.55</v>
      </c>
      <c r="AM10">
        <f>June!AF24</f>
        <v>3.6088</v>
      </c>
      <c r="AO10" s="196">
        <f t="shared" si="0"/>
        <v>-5.8800000000000185E-2</v>
      </c>
    </row>
    <row r="11" spans="2:41">
      <c r="B11" s="158">
        <v>37051</v>
      </c>
      <c r="C11" s="161">
        <v>275</v>
      </c>
      <c r="D11" s="161">
        <f>June!F26</f>
        <v>282.19299999999998</v>
      </c>
      <c r="E11" s="161">
        <f>June!G26</f>
        <v>-2.1019999999999999</v>
      </c>
      <c r="F11" s="161">
        <f>June!H26</f>
        <v>280.09100000000001</v>
      </c>
      <c r="G11" s="161"/>
      <c r="H11" s="161"/>
      <c r="I11" s="161"/>
      <c r="J11" s="159"/>
      <c r="K11" s="159"/>
      <c r="L11" s="159"/>
      <c r="AF11">
        <v>8</v>
      </c>
      <c r="AG11">
        <v>67</v>
      </c>
      <c r="AH11">
        <v>69</v>
      </c>
      <c r="AI11" s="161">
        <f>June!AI25</f>
        <v>302.5</v>
      </c>
      <c r="AJ11" s="161">
        <f>June!AC25</f>
        <v>177.17999999999998</v>
      </c>
      <c r="AL11">
        <f>June!AE25</f>
        <v>3.4275000000000002</v>
      </c>
      <c r="AM11">
        <f>June!AF25</f>
        <v>3.5785</v>
      </c>
      <c r="AO11" s="196">
        <f t="shared" si="0"/>
        <v>-0.1509999999999998</v>
      </c>
    </row>
    <row r="12" spans="2:41">
      <c r="B12" s="158">
        <v>37052</v>
      </c>
      <c r="C12" s="161">
        <v>275</v>
      </c>
      <c r="D12" s="161">
        <f>June!F27</f>
        <v>282.19400000000002</v>
      </c>
      <c r="E12" s="161">
        <f>June!G27</f>
        <v>-3.621</v>
      </c>
      <c r="F12" s="161">
        <f>June!H27</f>
        <v>278.57300000000004</v>
      </c>
      <c r="G12" s="161"/>
      <c r="H12" s="161"/>
      <c r="I12" s="161"/>
      <c r="J12" s="159"/>
      <c r="K12" s="159"/>
      <c r="L12" s="159"/>
      <c r="AF12">
        <v>9</v>
      </c>
      <c r="AG12">
        <v>68</v>
      </c>
      <c r="AH12">
        <v>72</v>
      </c>
      <c r="AI12" s="161">
        <f>June!AI26</f>
        <v>255.8</v>
      </c>
      <c r="AJ12" s="161">
        <f>June!AC26</f>
        <v>57.89500000000001</v>
      </c>
      <c r="AL12">
        <f>June!AE26</f>
        <v>3.3037000000000001</v>
      </c>
      <c r="AM12">
        <f>June!AF26</f>
        <v>3.5392999999999999</v>
      </c>
      <c r="AO12" s="196">
        <f t="shared" si="0"/>
        <v>-0.23559999999999981</v>
      </c>
    </row>
    <row r="13" spans="2:41">
      <c r="B13" s="158">
        <v>37053</v>
      </c>
      <c r="C13" s="161">
        <v>275</v>
      </c>
      <c r="D13" s="161">
        <f>June!F28</f>
        <v>285.50799999999998</v>
      </c>
      <c r="E13" s="161">
        <f>June!G28</f>
        <v>-16.456</v>
      </c>
      <c r="F13" s="161">
        <f>June!H28</f>
        <v>269.05199999999996</v>
      </c>
      <c r="G13" s="161"/>
      <c r="H13" s="161"/>
      <c r="I13" s="161"/>
      <c r="J13" s="159"/>
      <c r="K13" s="159"/>
      <c r="L13" s="159"/>
      <c r="AF13">
        <v>10</v>
      </c>
      <c r="AG13">
        <v>68</v>
      </c>
      <c r="AH13">
        <v>73</v>
      </c>
      <c r="AI13" s="161">
        <f>June!AI27</f>
        <v>203.3</v>
      </c>
      <c r="AJ13" s="161">
        <f>June!AC27</f>
        <v>26.942999999999955</v>
      </c>
      <c r="AL13">
        <f>June!AE27</f>
        <v>3.3037000000000001</v>
      </c>
      <c r="AM13">
        <f>June!AF27</f>
        <v>3.5392999999999999</v>
      </c>
      <c r="AO13" s="196">
        <f t="shared" si="0"/>
        <v>-0.23559999999999981</v>
      </c>
    </row>
    <row r="14" spans="2:41">
      <c r="B14" s="158">
        <v>37054</v>
      </c>
      <c r="C14" s="161">
        <v>275</v>
      </c>
      <c r="D14" s="161">
        <f>June!F29</f>
        <v>293.21100000000001</v>
      </c>
      <c r="E14" s="161">
        <f>June!G29</f>
        <v>-13.03</v>
      </c>
      <c r="F14" s="161">
        <f>June!H29</f>
        <v>280.18100000000004</v>
      </c>
      <c r="G14" s="161"/>
      <c r="H14" s="161"/>
      <c r="I14" s="161"/>
      <c r="J14" s="159"/>
      <c r="K14" s="159"/>
      <c r="L14" s="159"/>
      <c r="AF14">
        <v>11</v>
      </c>
      <c r="AG14">
        <v>68</v>
      </c>
      <c r="AH14">
        <v>76</v>
      </c>
      <c r="AI14" s="161">
        <f>June!AI28</f>
        <v>8.1999999999999993</v>
      </c>
      <c r="AJ14" s="161">
        <f>June!AC28</f>
        <v>50.321000000000041</v>
      </c>
      <c r="AL14">
        <f>June!AE28</f>
        <v>3.3037000000000001</v>
      </c>
      <c r="AM14">
        <f>June!AF28</f>
        <v>3.5392999999999999</v>
      </c>
      <c r="AO14" s="196">
        <f t="shared" si="0"/>
        <v>-0.23559999999999981</v>
      </c>
    </row>
    <row r="15" spans="2:41">
      <c r="B15" s="158">
        <v>37055</v>
      </c>
      <c r="C15" s="161">
        <v>275</v>
      </c>
      <c r="D15" s="161">
        <f>June!F30</f>
        <v>268.59500000000003</v>
      </c>
      <c r="E15" s="161">
        <f>June!G30</f>
        <v>-20.327000000000002</v>
      </c>
      <c r="F15" s="161">
        <f>June!H30</f>
        <v>248.26800000000003</v>
      </c>
      <c r="G15" s="161"/>
      <c r="H15" s="161"/>
      <c r="I15" s="161"/>
      <c r="J15" s="159"/>
      <c r="K15" s="159"/>
      <c r="L15" s="159"/>
      <c r="AF15">
        <v>12</v>
      </c>
      <c r="AG15">
        <v>68</v>
      </c>
      <c r="AH15">
        <v>73</v>
      </c>
      <c r="AI15" s="161">
        <f>June!AI29</f>
        <v>38.6</v>
      </c>
      <c r="AJ15" s="161">
        <f>June!AC29</f>
        <v>-98.128000000000043</v>
      </c>
      <c r="AL15">
        <f>June!AE29</f>
        <v>3.5550000000000002</v>
      </c>
      <c r="AM15">
        <f>June!AF29</f>
        <v>3.5413000000000001</v>
      </c>
      <c r="AO15" s="196">
        <f t="shared" si="0"/>
        <v>1.3700000000000045E-2</v>
      </c>
    </row>
    <row r="16" spans="2:41">
      <c r="B16" s="158">
        <v>37056</v>
      </c>
      <c r="C16" s="161">
        <v>275</v>
      </c>
      <c r="D16" s="161">
        <f>June!F31</f>
        <v>240.99600000000001</v>
      </c>
      <c r="E16" s="161">
        <f>June!G31</f>
        <v>-28.234999999999999</v>
      </c>
      <c r="F16" s="161">
        <f>June!H31</f>
        <v>212.76100000000002</v>
      </c>
      <c r="G16" s="161"/>
      <c r="H16" s="161"/>
      <c r="I16" s="161"/>
      <c r="J16" s="159"/>
      <c r="K16" s="159"/>
      <c r="L16" s="159"/>
      <c r="AF16">
        <v>13</v>
      </c>
      <c r="AG16">
        <v>69</v>
      </c>
      <c r="AH16">
        <v>75</v>
      </c>
      <c r="AI16" s="161">
        <f>June!AI30</f>
        <v>132.19999999999999</v>
      </c>
      <c r="AJ16" s="161">
        <f>June!AC30</f>
        <v>-13.677000000000049</v>
      </c>
      <c r="AL16">
        <f>June!AE30</f>
        <v>3.6850000000000001</v>
      </c>
      <c r="AM16">
        <f>June!AF30</f>
        <v>3.5571999999999999</v>
      </c>
      <c r="AO16" s="196">
        <f t="shared" si="0"/>
        <v>0.12780000000000014</v>
      </c>
    </row>
    <row r="17" spans="2:41">
      <c r="B17" s="158">
        <v>37057</v>
      </c>
      <c r="C17" s="161">
        <v>275</v>
      </c>
      <c r="D17" s="161">
        <f>June!F32</f>
        <v>321.95</v>
      </c>
      <c r="E17" s="161">
        <f>June!G32</f>
        <v>-11.535</v>
      </c>
      <c r="F17" s="161">
        <f>June!H32</f>
        <v>310.41499999999996</v>
      </c>
      <c r="G17" s="161"/>
      <c r="H17" s="161"/>
      <c r="I17" s="161"/>
      <c r="J17" s="159"/>
      <c r="K17" s="159"/>
      <c r="L17" s="159"/>
      <c r="AF17">
        <v>14</v>
      </c>
      <c r="AG17">
        <v>69</v>
      </c>
      <c r="AH17">
        <v>68</v>
      </c>
      <c r="AI17" s="161">
        <f>June!AI31</f>
        <v>139.5</v>
      </c>
      <c r="AJ17" s="161">
        <f>June!AC31</f>
        <v>-29.278999999999996</v>
      </c>
      <c r="AL17">
        <f>June!AE31</f>
        <v>3.8637999999999999</v>
      </c>
      <c r="AM17">
        <f>June!AF31</f>
        <v>3.5878999999999999</v>
      </c>
      <c r="AO17" s="196">
        <f t="shared" si="0"/>
        <v>0.27590000000000003</v>
      </c>
    </row>
    <row r="18" spans="2:41">
      <c r="B18" s="158">
        <v>37058</v>
      </c>
      <c r="C18" s="161">
        <v>275</v>
      </c>
      <c r="D18" s="161">
        <f>June!F33</f>
        <v>318.23500000000001</v>
      </c>
      <c r="E18" s="161">
        <f>June!G33</f>
        <v>-1.3089999999999999</v>
      </c>
      <c r="F18" s="161">
        <f>June!H33</f>
        <v>316.92599999999999</v>
      </c>
      <c r="G18" s="161"/>
      <c r="H18" s="161"/>
      <c r="I18" s="161"/>
      <c r="J18" s="159"/>
      <c r="K18" s="159"/>
      <c r="L18" s="159"/>
      <c r="AF18">
        <v>15</v>
      </c>
      <c r="AG18">
        <v>69</v>
      </c>
      <c r="AH18">
        <v>65</v>
      </c>
      <c r="AI18" s="161">
        <f>June!AI32</f>
        <v>251.9</v>
      </c>
      <c r="AJ18" s="161">
        <f>June!AC32</f>
        <v>69.130000000000052</v>
      </c>
      <c r="AL18">
        <f>June!AE32</f>
        <v>3.6175000000000002</v>
      </c>
      <c r="AM18">
        <f>June!AF32</f>
        <v>3.5905999999999998</v>
      </c>
      <c r="AO18" s="196">
        <f t="shared" si="0"/>
        <v>2.6900000000000368E-2</v>
      </c>
    </row>
    <row r="19" spans="2:41">
      <c r="B19" s="158">
        <v>37059</v>
      </c>
      <c r="C19" s="161">
        <v>275</v>
      </c>
      <c r="D19" s="161">
        <f>June!F34</f>
        <v>308.95</v>
      </c>
      <c r="E19" s="161">
        <f>June!G34</f>
        <v>-6.4269999999999996</v>
      </c>
      <c r="F19" s="161">
        <f>June!H34</f>
        <v>302.52299999999997</v>
      </c>
      <c r="G19" s="161"/>
      <c r="H19" s="161"/>
      <c r="I19" s="161"/>
      <c r="J19" s="159"/>
      <c r="K19" s="159"/>
      <c r="L19" s="159"/>
      <c r="AF19">
        <v>16</v>
      </c>
      <c r="AG19">
        <v>69</v>
      </c>
      <c r="AH19">
        <v>68</v>
      </c>
      <c r="AI19" s="161">
        <f>June!AI33</f>
        <v>226.5</v>
      </c>
      <c r="AJ19" s="161">
        <f>June!AC33</f>
        <v>-6.4379999999999598</v>
      </c>
      <c r="AL19">
        <f>June!AE33</f>
        <v>3.5112000000000001</v>
      </c>
      <c r="AM19">
        <f>June!AF33</f>
        <v>3.5840000000000001</v>
      </c>
      <c r="AO19" s="196">
        <f t="shared" si="0"/>
        <v>-7.2799999999999976E-2</v>
      </c>
    </row>
    <row r="20" spans="2:41">
      <c r="B20" s="158">
        <v>37060</v>
      </c>
      <c r="C20" s="161">
        <v>275</v>
      </c>
      <c r="D20" s="161">
        <f>June!F35</f>
        <v>289.14</v>
      </c>
      <c r="E20" s="161">
        <f>June!G35</f>
        <v>-15.35</v>
      </c>
      <c r="F20" s="161">
        <f>June!H35</f>
        <v>273.78999999999996</v>
      </c>
      <c r="G20" s="161"/>
      <c r="H20" s="161"/>
      <c r="I20" s="161"/>
      <c r="J20" s="159"/>
      <c r="K20" s="159"/>
      <c r="L20" s="159"/>
      <c r="AF20">
        <v>17</v>
      </c>
      <c r="AG20">
        <v>70</v>
      </c>
      <c r="AH20">
        <v>72</v>
      </c>
      <c r="AI20" s="161">
        <f>June!AI34</f>
        <v>237.9</v>
      </c>
      <c r="AJ20" s="161">
        <f>June!AC34</f>
        <v>22.925000000000011</v>
      </c>
      <c r="AL20">
        <f>June!AE34</f>
        <v>3.5112000000000001</v>
      </c>
      <c r="AM20">
        <f>June!AF34</f>
        <v>3.5840000000000001</v>
      </c>
      <c r="AO20" s="196">
        <f t="shared" si="0"/>
        <v>-7.2799999999999976E-2</v>
      </c>
    </row>
    <row r="21" spans="2:41">
      <c r="B21" s="158">
        <v>37061</v>
      </c>
      <c r="C21" s="161">
        <v>275</v>
      </c>
      <c r="D21" s="161">
        <f>June!F36</f>
        <v>272.67899999999997</v>
      </c>
      <c r="E21" s="161">
        <f>June!G36</f>
        <v>-0.107</v>
      </c>
      <c r="F21" s="161">
        <f>June!H36</f>
        <v>272.57199999999995</v>
      </c>
      <c r="G21" s="161"/>
      <c r="H21" s="161"/>
      <c r="I21" s="161"/>
      <c r="J21" s="159"/>
      <c r="K21" s="159"/>
      <c r="L21" s="159"/>
      <c r="P21" s="182" t="s">
        <v>71</v>
      </c>
      <c r="Q21" s="182" t="s">
        <v>71</v>
      </c>
      <c r="R21" s="182" t="s">
        <v>19</v>
      </c>
      <c r="AF21">
        <v>18</v>
      </c>
      <c r="AG21">
        <v>70</v>
      </c>
      <c r="AH21">
        <v>72</v>
      </c>
      <c r="AI21" s="161">
        <f>June!AI35</f>
        <v>99.5</v>
      </c>
      <c r="AJ21" s="161">
        <f>June!AC35</f>
        <v>164.08000000000007</v>
      </c>
      <c r="AL21">
        <f>June!AE35</f>
        <v>3.5112000000000001</v>
      </c>
      <c r="AM21">
        <f>June!AF35</f>
        <v>3.5840000000000001</v>
      </c>
      <c r="AO21" s="196">
        <f t="shared" si="0"/>
        <v>-7.2799999999999976E-2</v>
      </c>
    </row>
    <row r="22" spans="2:41">
      <c r="B22" s="158">
        <v>37062</v>
      </c>
      <c r="C22" s="161">
        <v>275</v>
      </c>
      <c r="D22" s="161">
        <f>June!F37</f>
        <v>262.33999999999997</v>
      </c>
      <c r="E22" s="161">
        <f>June!G37</f>
        <v>-8.9890000000000008</v>
      </c>
      <c r="F22" s="161">
        <f>June!H37</f>
        <v>253.35099999999997</v>
      </c>
      <c r="G22" s="161"/>
      <c r="H22" s="161"/>
      <c r="I22" s="161"/>
      <c r="J22" s="159"/>
      <c r="K22" s="159"/>
      <c r="L22" s="159"/>
      <c r="P22" s="183" t="s">
        <v>84</v>
      </c>
      <c r="Q22" s="183" t="s">
        <v>85</v>
      </c>
      <c r="R22" s="183" t="s">
        <v>7</v>
      </c>
      <c r="AF22">
        <v>19</v>
      </c>
      <c r="AG22">
        <v>70</v>
      </c>
      <c r="AH22">
        <v>63</v>
      </c>
      <c r="AI22" s="161">
        <f>June!AI36</f>
        <v>-6.9</v>
      </c>
      <c r="AJ22" s="161">
        <f>June!AC36</f>
        <v>-179.33199999999997</v>
      </c>
      <c r="AL22">
        <f>June!AE36</f>
        <v>3.5975000000000001</v>
      </c>
      <c r="AM22">
        <f>June!AF36</f>
        <v>3.585</v>
      </c>
      <c r="AO22" s="196">
        <f t="shared" si="0"/>
        <v>1.2500000000000178E-2</v>
      </c>
    </row>
    <row r="23" spans="2:41" ht="15">
      <c r="B23" s="158">
        <v>37063</v>
      </c>
      <c r="C23" s="161">
        <v>275</v>
      </c>
      <c r="D23" s="161">
        <f>June!F38</f>
        <v>261.18599999999998</v>
      </c>
      <c r="E23" s="161">
        <f>June!G38</f>
        <v>-1.415</v>
      </c>
      <c r="F23" s="161">
        <f>June!H38</f>
        <v>259.77099999999996</v>
      </c>
      <c r="G23" s="161"/>
      <c r="H23" s="161"/>
      <c r="I23" s="161"/>
      <c r="J23" s="159"/>
      <c r="K23" s="159"/>
      <c r="L23" s="159"/>
      <c r="O23" s="185" t="s">
        <v>86</v>
      </c>
      <c r="P23" s="102"/>
      <c r="Q23" s="102"/>
      <c r="R23" s="102">
        <f>P23+Q23</f>
        <v>0</v>
      </c>
      <c r="AF23">
        <v>20</v>
      </c>
      <c r="AG23">
        <v>70</v>
      </c>
      <c r="AH23">
        <v>67</v>
      </c>
      <c r="AI23" s="161">
        <f>June!AI37</f>
        <v>112.9</v>
      </c>
      <c r="AJ23" s="161">
        <f>June!AC37</f>
        <v>-89.463000000000022</v>
      </c>
      <c r="AL23">
        <f>June!AE37</f>
        <v>3.7025000000000001</v>
      </c>
      <c r="AM23">
        <f>June!AF37</f>
        <v>3.5933999999999999</v>
      </c>
      <c r="AO23" s="196">
        <f t="shared" si="0"/>
        <v>0.1091000000000002</v>
      </c>
    </row>
    <row r="24" spans="2:41">
      <c r="B24" s="158">
        <v>37064</v>
      </c>
      <c r="C24" s="161">
        <v>275</v>
      </c>
      <c r="D24" s="161">
        <f>June!F39</f>
        <v>290.92</v>
      </c>
      <c r="E24" s="161">
        <f>June!G39</f>
        <v>0</v>
      </c>
      <c r="F24" s="161">
        <f>June!H39</f>
        <v>290.92</v>
      </c>
      <c r="G24" s="161"/>
      <c r="H24" s="161"/>
      <c r="I24" s="161"/>
      <c r="J24" s="159"/>
      <c r="K24" s="159"/>
      <c r="L24" s="159"/>
      <c r="S24" s="190" t="s">
        <v>95</v>
      </c>
      <c r="AF24">
        <v>21</v>
      </c>
      <c r="AG24">
        <v>71</v>
      </c>
      <c r="AH24">
        <v>62</v>
      </c>
      <c r="AI24" s="161">
        <f>June!AI38</f>
        <v>198</v>
      </c>
      <c r="AJ24" s="161">
        <f>June!AC38</f>
        <v>-26.927999999999969</v>
      </c>
      <c r="AL24">
        <f>June!AE38</f>
        <v>3.625</v>
      </c>
      <c r="AM24">
        <f>June!AF38</f>
        <v>3.5954999999999999</v>
      </c>
      <c r="AO24" s="196">
        <f t="shared" si="0"/>
        <v>2.9500000000000082E-2</v>
      </c>
    </row>
    <row r="25" spans="2:41">
      <c r="B25" s="158">
        <v>37065</v>
      </c>
      <c r="C25" s="161">
        <v>275</v>
      </c>
      <c r="D25" s="161">
        <f>June!F40</f>
        <v>330.9</v>
      </c>
      <c r="E25" s="161">
        <f>June!G40</f>
        <v>0</v>
      </c>
      <c r="F25" s="161">
        <f>June!H40</f>
        <v>330.9</v>
      </c>
      <c r="G25" s="161"/>
      <c r="H25" s="161"/>
      <c r="I25" s="161"/>
      <c r="J25" s="159"/>
      <c r="K25" s="159"/>
      <c r="L25" s="159"/>
      <c r="O25" s="186" t="s">
        <v>87</v>
      </c>
      <c r="P25" s="191">
        <f>June!F55</f>
        <v>279.75090476190474</v>
      </c>
      <c r="Q25" s="191">
        <f>June!G55</f>
        <v>-10.983190476190474</v>
      </c>
      <c r="R25" s="191">
        <f>June!H55</f>
        <v>268.76771428571431</v>
      </c>
      <c r="S25" s="184">
        <f>June!I55</f>
        <v>0.83124035346097214</v>
      </c>
      <c r="AF25">
        <v>22</v>
      </c>
      <c r="AG25">
        <v>71</v>
      </c>
      <c r="AH25">
        <v>64</v>
      </c>
      <c r="AI25" s="161">
        <f>June!AI39</f>
        <v>210.6</v>
      </c>
      <c r="AJ25" s="161">
        <f>June!AC39</f>
        <v>62.363999999999976</v>
      </c>
      <c r="AL25">
        <f>June!AE39</f>
        <v>3.4350000000000001</v>
      </c>
      <c r="AM25">
        <f>June!AF39</f>
        <v>3.5855000000000001</v>
      </c>
      <c r="AO25" s="196">
        <f t="shared" si="0"/>
        <v>-0.15050000000000008</v>
      </c>
    </row>
    <row r="26" spans="2:41">
      <c r="B26" s="158">
        <v>37066</v>
      </c>
      <c r="C26" s="161">
        <v>275</v>
      </c>
      <c r="D26" s="161">
        <f>June!F41</f>
        <v>309.58100000000002</v>
      </c>
      <c r="E26" s="161">
        <f>June!G41</f>
        <v>-1.2769999999999999</v>
      </c>
      <c r="F26" s="161">
        <f>June!H41</f>
        <v>308.30400000000003</v>
      </c>
      <c r="G26" s="161"/>
      <c r="H26" s="161"/>
      <c r="I26" s="161"/>
      <c r="J26" s="159"/>
      <c r="K26" s="159"/>
      <c r="L26" s="159"/>
      <c r="O26" s="187" t="s">
        <v>88</v>
      </c>
      <c r="P26" s="191">
        <f>June!F56</f>
        <v>251.43744444444442</v>
      </c>
      <c r="Q26" s="191">
        <f>June!G56</f>
        <v>-12.114444444444445</v>
      </c>
      <c r="R26" s="191">
        <f>June!H56</f>
        <v>239.32299999999998</v>
      </c>
      <c r="S26" s="184">
        <f>June!I56</f>
        <v>0.7401742268041237</v>
      </c>
      <c r="AF26">
        <v>23</v>
      </c>
      <c r="AG26">
        <v>71</v>
      </c>
      <c r="AH26">
        <v>71</v>
      </c>
      <c r="AI26" s="161">
        <f>June!AI40</f>
        <v>224.7</v>
      </c>
      <c r="AJ26" s="161">
        <f>June!AC40</f>
        <v>43.111999999999995</v>
      </c>
      <c r="AL26">
        <f>June!AE40</f>
        <v>3.3774999999999999</v>
      </c>
      <c r="AM26">
        <f>June!AF40</f>
        <v>3.5731999999999999</v>
      </c>
      <c r="AO26" s="196">
        <f t="shared" si="0"/>
        <v>-0.19569999999999999</v>
      </c>
    </row>
    <row r="27" spans="2:41">
      <c r="B27" s="158">
        <v>37067</v>
      </c>
      <c r="C27" s="161">
        <v>275</v>
      </c>
      <c r="D27" s="161">
        <f>June!F42</f>
        <v>261.13499999999999</v>
      </c>
      <c r="E27" s="161">
        <f>June!G42</f>
        <v>-22.986000000000001</v>
      </c>
      <c r="F27" s="161">
        <f>June!H42</f>
        <v>238.149</v>
      </c>
      <c r="G27" s="161"/>
      <c r="H27" s="161"/>
      <c r="I27" s="161"/>
      <c r="J27" s="159"/>
      <c r="K27" s="159"/>
      <c r="L27" s="159"/>
      <c r="O27" s="167" t="s">
        <v>67</v>
      </c>
      <c r="P27" s="212">
        <f>June!F57</f>
        <v>323.33333333333331</v>
      </c>
      <c r="Q27" s="212">
        <f>June!G57</f>
        <v>0</v>
      </c>
      <c r="R27" s="212">
        <f>June!H57</f>
        <v>323.33333333333331</v>
      </c>
      <c r="S27" s="181"/>
      <c r="AF27">
        <v>24</v>
      </c>
      <c r="AG27">
        <v>71</v>
      </c>
      <c r="AH27">
        <v>77</v>
      </c>
      <c r="AI27" s="161">
        <f>June!AI41</f>
        <v>215.5</v>
      </c>
      <c r="AJ27" s="161">
        <f>June!AC41</f>
        <v>39.986999999999995</v>
      </c>
      <c r="AL27">
        <f>June!AE41</f>
        <v>3.3774999999999999</v>
      </c>
      <c r="AM27">
        <f>June!AF41</f>
        <v>3.5731999999999999</v>
      </c>
      <c r="AO27" s="196">
        <f t="shared" si="0"/>
        <v>-0.19569999999999999</v>
      </c>
    </row>
    <row r="28" spans="2:41">
      <c r="B28" s="158">
        <v>37068</v>
      </c>
      <c r="C28" s="161">
        <v>275</v>
      </c>
      <c r="D28" s="161">
        <f>June!F43</f>
        <v>265.536</v>
      </c>
      <c r="E28" s="161">
        <f>June!G43</f>
        <v>-11.638</v>
      </c>
      <c r="F28" s="161">
        <f>June!H43</f>
        <v>253.898</v>
      </c>
      <c r="G28" s="161"/>
      <c r="H28" s="161"/>
      <c r="I28" s="161"/>
      <c r="J28" s="159"/>
      <c r="K28" s="159"/>
      <c r="L28" s="159"/>
      <c r="AF28">
        <v>25</v>
      </c>
      <c r="AG28">
        <v>72</v>
      </c>
      <c r="AH28">
        <v>81</v>
      </c>
      <c r="AI28" s="161">
        <f>June!AI42</f>
        <v>50.4</v>
      </c>
      <c r="AJ28" s="161">
        <f>June!AC42</f>
        <v>184.59799999999998</v>
      </c>
      <c r="AL28">
        <f>June!AE42</f>
        <v>3.3774999999999999</v>
      </c>
      <c r="AM28">
        <f>June!AF42</f>
        <v>3.5731999999999999</v>
      </c>
      <c r="AO28" s="196">
        <f t="shared" si="0"/>
        <v>-0.19569999999999999</v>
      </c>
    </row>
    <row r="29" spans="2:41">
      <c r="B29" s="158">
        <v>37069</v>
      </c>
      <c r="C29" s="161">
        <v>275</v>
      </c>
      <c r="D29" s="161">
        <f>June!F44</f>
        <v>246.91300000000001</v>
      </c>
      <c r="E29" s="161">
        <f>June!G44</f>
        <v>-16.989000000000001</v>
      </c>
      <c r="F29" s="161">
        <f>June!H44</f>
        <v>229.92400000000001</v>
      </c>
      <c r="G29" s="161"/>
      <c r="H29" s="161"/>
      <c r="I29" s="161"/>
      <c r="J29" s="159"/>
      <c r="K29" s="159"/>
      <c r="L29" s="159"/>
      <c r="AF29">
        <v>26</v>
      </c>
      <c r="AG29">
        <v>72</v>
      </c>
      <c r="AH29">
        <v>77</v>
      </c>
      <c r="AI29" s="161">
        <f>June!AI43</f>
        <v>-2.4</v>
      </c>
      <c r="AJ29" s="161">
        <f>June!AC43</f>
        <v>-100.27000000000001</v>
      </c>
      <c r="AL29">
        <f>June!AE43</f>
        <v>3.3487</v>
      </c>
      <c r="AM29">
        <f>June!AF43</f>
        <v>3.5608</v>
      </c>
      <c r="AO29" s="196">
        <f t="shared" si="0"/>
        <v>-0.21209999999999996</v>
      </c>
    </row>
    <row r="30" spans="2:41">
      <c r="B30" s="158">
        <v>37070</v>
      </c>
      <c r="C30" s="161">
        <v>275</v>
      </c>
      <c r="D30" s="161">
        <f>June!F45</f>
        <v>254.39</v>
      </c>
      <c r="E30" s="161">
        <f>June!G45</f>
        <v>-13.648</v>
      </c>
      <c r="F30" s="161">
        <f>June!H45</f>
        <v>240.74199999999999</v>
      </c>
      <c r="G30" s="161"/>
      <c r="H30" s="161"/>
      <c r="I30" s="161"/>
      <c r="J30" s="159"/>
      <c r="K30" s="159"/>
      <c r="L30" s="159"/>
      <c r="AF30">
        <v>27</v>
      </c>
      <c r="AG30">
        <v>72</v>
      </c>
      <c r="AH30">
        <v>78</v>
      </c>
      <c r="AI30" s="161">
        <f>June!AI44</f>
        <v>88.9</v>
      </c>
      <c r="AJ30" s="161">
        <f>June!AC44</f>
        <v>13.325999999999993</v>
      </c>
      <c r="AL30">
        <f>June!AE44</f>
        <v>3.2387000000000001</v>
      </c>
      <c r="AM30">
        <f>June!AF44</f>
        <v>3.5438000000000001</v>
      </c>
      <c r="AO30" s="196">
        <f t="shared" si="0"/>
        <v>-0.30509999999999993</v>
      </c>
    </row>
    <row r="31" spans="2:41">
      <c r="B31" s="158">
        <v>37071</v>
      </c>
      <c r="C31" s="161">
        <v>275</v>
      </c>
      <c r="D31" s="161">
        <f>June!F46</f>
        <v>348.19099999999997</v>
      </c>
      <c r="E31" s="161">
        <f>June!G46</f>
        <v>0</v>
      </c>
      <c r="F31" s="161">
        <f>June!H46</f>
        <v>348.19099999999997</v>
      </c>
      <c r="G31" s="161"/>
      <c r="H31" s="161"/>
      <c r="I31" s="161"/>
      <c r="J31" s="159"/>
      <c r="K31" s="159"/>
      <c r="L31" s="159"/>
      <c r="AF31">
        <v>28</v>
      </c>
      <c r="AG31">
        <v>72</v>
      </c>
      <c r="AH31">
        <v>78</v>
      </c>
      <c r="AI31" s="161">
        <f>June!AI45</f>
        <v>15.3</v>
      </c>
      <c r="AJ31" s="161">
        <f>June!AC45</f>
        <v>-67.423000000000016</v>
      </c>
      <c r="AL31">
        <f>June!AE45</f>
        <v>3.1737000000000002</v>
      </c>
      <c r="AM31">
        <f>June!AF45</f>
        <v>3.5253000000000001</v>
      </c>
      <c r="AO31" s="196">
        <f t="shared" si="0"/>
        <v>-0.35159999999999991</v>
      </c>
    </row>
    <row r="32" spans="2:41">
      <c r="B32" s="158">
        <v>37072</v>
      </c>
      <c r="C32" s="161">
        <v>275</v>
      </c>
      <c r="D32" s="161">
        <f>June!F47</f>
        <v>315.20999999999998</v>
      </c>
      <c r="E32" s="161">
        <f>June!G47</f>
        <v>-1.2609999999999999</v>
      </c>
      <c r="F32" s="161">
        <f>June!H47</f>
        <v>313.94899999999996</v>
      </c>
      <c r="G32" s="161"/>
      <c r="H32" s="161"/>
      <c r="I32" s="161"/>
      <c r="J32" s="159"/>
      <c r="K32" s="159"/>
      <c r="L32" s="159"/>
      <c r="AF32">
        <v>29</v>
      </c>
      <c r="AG32">
        <v>73</v>
      </c>
      <c r="AH32">
        <v>78</v>
      </c>
      <c r="AI32" s="161">
        <f>June!AI46</f>
        <v>182.7</v>
      </c>
      <c r="AJ32" s="161">
        <f>June!AC46</f>
        <v>25.960000000000008</v>
      </c>
      <c r="AL32">
        <f>June!AE46</f>
        <v>2.9925000000000002</v>
      </c>
      <c r="AM32">
        <f>June!AF46</f>
        <v>3.4998999999999998</v>
      </c>
      <c r="AO32" s="196">
        <f t="shared" si="0"/>
        <v>-0.50739999999999963</v>
      </c>
    </row>
    <row r="33" spans="2:41">
      <c r="C33" s="161">
        <v>0</v>
      </c>
      <c r="D33" s="161">
        <f>June!F48</f>
        <v>0</v>
      </c>
      <c r="E33" s="161">
        <f>June!G48</f>
        <v>0</v>
      </c>
      <c r="F33" s="161">
        <f>June!H48</f>
        <v>0</v>
      </c>
      <c r="G33" s="161"/>
      <c r="H33" s="161"/>
      <c r="I33" s="161"/>
      <c r="J33" s="159"/>
      <c r="K33" s="159"/>
      <c r="L33" s="159"/>
      <c r="AF33">
        <v>30</v>
      </c>
      <c r="AI33" s="161">
        <f>June!AI47</f>
        <v>321.3</v>
      </c>
      <c r="AJ33" s="161">
        <f>June!AC47</f>
        <v>91.568000000000097</v>
      </c>
      <c r="AL33">
        <f>June!AE47</f>
        <v>2.9925000000000002</v>
      </c>
      <c r="AM33">
        <f>June!AF47</f>
        <v>3.4998999999999998</v>
      </c>
      <c r="AO33" s="196">
        <f t="shared" si="0"/>
        <v>-0.50739999999999963</v>
      </c>
    </row>
    <row r="34" spans="2:41"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AF34">
        <v>31</v>
      </c>
      <c r="AI34" s="161">
        <f>June!AI48</f>
        <v>0</v>
      </c>
      <c r="AJ34" s="161">
        <f>June!AC48</f>
        <v>0</v>
      </c>
      <c r="AL34">
        <f>June!AE48</f>
        <v>0</v>
      </c>
      <c r="AM34">
        <f>June!AF48</f>
        <v>0</v>
      </c>
      <c r="AO34" s="196">
        <f t="shared" si="0"/>
        <v>0</v>
      </c>
    </row>
    <row r="35" spans="2:41">
      <c r="C35" s="159"/>
      <c r="D35" s="159"/>
      <c r="E35" s="159"/>
      <c r="F35" s="159">
        <f>SUM(F3:F34)</f>
        <v>9427.7390000000032</v>
      </c>
      <c r="G35" s="159"/>
      <c r="H35" s="159"/>
      <c r="I35" s="159"/>
      <c r="J35" s="159"/>
      <c r="K35" s="159"/>
      <c r="L35" s="159"/>
      <c r="AL35">
        <f>June!AE49</f>
        <v>0</v>
      </c>
      <c r="AM35">
        <f>June!AF49</f>
        <v>0</v>
      </c>
    </row>
    <row r="36" spans="2:41">
      <c r="C36" s="159"/>
      <c r="D36" s="159"/>
      <c r="E36" s="159"/>
      <c r="F36" s="159"/>
      <c r="G36" s="159"/>
      <c r="H36" s="159"/>
      <c r="I36" s="159"/>
      <c r="J36" s="159"/>
      <c r="K36" s="159"/>
      <c r="L36" s="159"/>
    </row>
    <row r="37" spans="2:41">
      <c r="C37" s="159"/>
      <c r="D37" s="159"/>
      <c r="E37" s="159"/>
      <c r="F37" s="159"/>
      <c r="G37" s="159"/>
      <c r="H37" s="159"/>
      <c r="I37" s="159"/>
      <c r="J37" s="159"/>
      <c r="K37" s="159"/>
      <c r="L37" s="159"/>
    </row>
    <row r="39" spans="2:41">
      <c r="D39" t="s">
        <v>64</v>
      </c>
      <c r="G39" t="s">
        <v>107</v>
      </c>
    </row>
    <row r="40" spans="2:41">
      <c r="C40" s="160" t="s">
        <v>67</v>
      </c>
      <c r="D40" s="160" t="s">
        <v>68</v>
      </c>
      <c r="E40" t="s">
        <v>77</v>
      </c>
      <c r="F40" t="s">
        <v>99</v>
      </c>
      <c r="G40" s="160" t="s">
        <v>69</v>
      </c>
      <c r="H40" t="s">
        <v>78</v>
      </c>
      <c r="I40" s="88" t="s">
        <v>100</v>
      </c>
      <c r="J40" s="160" t="s">
        <v>79</v>
      </c>
      <c r="K40" s="88" t="s">
        <v>80</v>
      </c>
      <c r="L40" s="88"/>
    </row>
    <row r="41" spans="2:41">
      <c r="B41" s="158">
        <v>37043</v>
      </c>
      <c r="C41" s="161">
        <v>-3.1669999999999998</v>
      </c>
      <c r="D41" s="161">
        <f>June!J18</f>
        <v>234.79400000000001</v>
      </c>
      <c r="E41" s="161">
        <f>'Page 2'!AN6</f>
        <v>294.14600000000002</v>
      </c>
      <c r="F41" s="161">
        <f>D41-E41</f>
        <v>-59.352000000000004</v>
      </c>
      <c r="G41" s="161">
        <f>June!K18</f>
        <v>-1192.078</v>
      </c>
      <c r="H41" s="161">
        <f>'Page 2'!AO6</f>
        <v>-125.16500000000001</v>
      </c>
      <c r="I41" s="161">
        <f>G41-H41</f>
        <v>-1066.913</v>
      </c>
      <c r="J41" s="161">
        <f>F41+I41</f>
        <v>-1126.2650000000001</v>
      </c>
      <c r="K41" s="161">
        <f>E41+H41</f>
        <v>168.98099999999999</v>
      </c>
      <c r="L41" s="161"/>
    </row>
    <row r="42" spans="2:41">
      <c r="B42" s="158">
        <v>37044</v>
      </c>
      <c r="C42" s="161">
        <v>-3.1669999999999998</v>
      </c>
      <c r="D42" s="161">
        <f>June!J19</f>
        <v>186.99299999999999</v>
      </c>
      <c r="E42" s="161">
        <f>'Page 2'!AN7</f>
        <v>227.59899999999999</v>
      </c>
      <c r="F42" s="161">
        <f t="shared" ref="F42:F68" si="1">D42-E42</f>
        <v>-40.605999999999995</v>
      </c>
      <c r="G42" s="161">
        <f>June!K19</f>
        <v>-192.01599999999999</v>
      </c>
      <c r="H42" s="161">
        <f>'Page 2'!AO7</f>
        <v>-190.386</v>
      </c>
      <c r="I42" s="161">
        <f t="shared" ref="I42:I68" si="2">G42-H42</f>
        <v>-1.6299999999999955</v>
      </c>
      <c r="J42" s="161">
        <f t="shared" ref="J42:J68" si="3">F42+I42</f>
        <v>-42.23599999999999</v>
      </c>
      <c r="K42" s="161">
        <f t="shared" ref="K42:K68" si="4">E42+H42</f>
        <v>37.212999999999994</v>
      </c>
      <c r="L42" s="161"/>
    </row>
    <row r="43" spans="2:41">
      <c r="B43" s="158">
        <v>37045</v>
      </c>
      <c r="C43" s="161">
        <v>-3.1669999999999998</v>
      </c>
      <c r="D43" s="161">
        <f>June!J20</f>
        <v>186.99299999999999</v>
      </c>
      <c r="E43" s="161">
        <f>'Page 2'!AN8</f>
        <v>291.47699999999998</v>
      </c>
      <c r="F43" s="161">
        <f t="shared" si="1"/>
        <v>-104.48399999999998</v>
      </c>
      <c r="G43" s="161">
        <f>June!K20</f>
        <v>-192.01599999999999</v>
      </c>
      <c r="H43" s="161">
        <f>'Page 2'!AO8</f>
        <v>-232.517</v>
      </c>
      <c r="I43" s="161">
        <f t="shared" si="2"/>
        <v>40.501000000000005</v>
      </c>
      <c r="J43" s="161">
        <f t="shared" si="3"/>
        <v>-63.982999999999976</v>
      </c>
      <c r="K43" s="161">
        <f t="shared" si="4"/>
        <v>58.95999999999998</v>
      </c>
      <c r="L43" s="161"/>
    </row>
    <row r="44" spans="2:41">
      <c r="B44" s="158">
        <v>37046</v>
      </c>
      <c r="C44" s="161">
        <v>-3.1669999999999998</v>
      </c>
      <c r="D44" s="161">
        <f>June!J21</f>
        <v>186.99299999999999</v>
      </c>
      <c r="E44" s="161">
        <f>'Page 2'!AN9</f>
        <v>56.84</v>
      </c>
      <c r="F44" s="161">
        <f t="shared" si="1"/>
        <v>130.15299999999999</v>
      </c>
      <c r="G44" s="161">
        <f>June!K21</f>
        <v>-192.696</v>
      </c>
      <c r="H44" s="161">
        <f>'Page 2'!AO9</f>
        <v>-364.50099999999998</v>
      </c>
      <c r="I44" s="161">
        <f t="shared" si="2"/>
        <v>171.80499999999998</v>
      </c>
      <c r="J44" s="161">
        <f t="shared" si="3"/>
        <v>301.95799999999997</v>
      </c>
      <c r="K44" s="161">
        <f t="shared" si="4"/>
        <v>-307.66099999999994</v>
      </c>
      <c r="L44" s="161"/>
    </row>
    <row r="45" spans="2:41">
      <c r="B45" s="158">
        <v>37047</v>
      </c>
      <c r="C45" s="161">
        <v>-3.1669999999999998</v>
      </c>
      <c r="D45" s="161">
        <f>June!J22</f>
        <v>179.85599999999999</v>
      </c>
      <c r="E45" s="161">
        <f>'Page 2'!AN10</f>
        <v>162.381</v>
      </c>
      <c r="F45" s="161">
        <f t="shared" si="1"/>
        <v>17.474999999999994</v>
      </c>
      <c r="G45" s="161">
        <f>June!K22</f>
        <v>-192.01599999999999</v>
      </c>
      <c r="H45" s="161">
        <f>'Page 2'!AO10</f>
        <v>-80.981999999999999</v>
      </c>
      <c r="I45" s="161">
        <f t="shared" si="2"/>
        <v>-111.03399999999999</v>
      </c>
      <c r="J45" s="161">
        <f t="shared" si="3"/>
        <v>-93.558999999999997</v>
      </c>
      <c r="K45" s="161">
        <f t="shared" si="4"/>
        <v>81.399000000000001</v>
      </c>
      <c r="L45" s="161"/>
    </row>
    <row r="46" spans="2:41">
      <c r="B46" s="158">
        <v>37048</v>
      </c>
      <c r="C46" s="161">
        <v>-3.1669999999999998</v>
      </c>
      <c r="D46" s="161">
        <f>June!J23</f>
        <v>187.04900000000001</v>
      </c>
      <c r="E46" s="161">
        <f>'Page 2'!AN11</f>
        <v>67.186999999999998</v>
      </c>
      <c r="F46" s="161">
        <f t="shared" si="1"/>
        <v>119.86200000000001</v>
      </c>
      <c r="G46" s="161">
        <f>June!K23</f>
        <v>-192.01599999999999</v>
      </c>
      <c r="H46" s="161">
        <f>'Page 2'!AO11</f>
        <v>-123.794</v>
      </c>
      <c r="I46" s="161">
        <f t="shared" si="2"/>
        <v>-68.221999999999994</v>
      </c>
      <c r="J46" s="161">
        <f t="shared" si="3"/>
        <v>51.640000000000015</v>
      </c>
      <c r="K46" s="161">
        <f t="shared" si="4"/>
        <v>-56.606999999999999</v>
      </c>
      <c r="L46" s="161"/>
    </row>
    <row r="47" spans="2:41">
      <c r="B47" s="158">
        <v>37049</v>
      </c>
      <c r="C47" s="161">
        <v>-3.1669999999999998</v>
      </c>
      <c r="D47" s="161">
        <f>June!J24</f>
        <v>187.04900000000001</v>
      </c>
      <c r="E47" s="161">
        <f>'Page 2'!AN12</f>
        <v>171.56200000000001</v>
      </c>
      <c r="F47" s="161">
        <f t="shared" si="1"/>
        <v>15.486999999999995</v>
      </c>
      <c r="G47" s="161">
        <f>June!K24</f>
        <v>-198.511</v>
      </c>
      <c r="H47" s="161">
        <f>'Page 2'!AO12</f>
        <v>-396.34899999999999</v>
      </c>
      <c r="I47" s="161">
        <f t="shared" si="2"/>
        <v>197.83799999999999</v>
      </c>
      <c r="J47" s="161">
        <f t="shared" si="3"/>
        <v>213.32499999999999</v>
      </c>
      <c r="K47" s="161">
        <f t="shared" si="4"/>
        <v>-224.78699999999998</v>
      </c>
      <c r="L47" s="161"/>
    </row>
    <row r="48" spans="2:41">
      <c r="B48" s="158">
        <v>37050</v>
      </c>
      <c r="C48" s="161">
        <v>-3.1669999999999998</v>
      </c>
      <c r="D48" s="161">
        <f>June!J25</f>
        <v>270.04899999999998</v>
      </c>
      <c r="E48" s="161">
        <f>'Page 2'!AN13</f>
        <v>60.116</v>
      </c>
      <c r="F48" s="161">
        <f t="shared" si="1"/>
        <v>209.93299999999999</v>
      </c>
      <c r="G48" s="161">
        <f>June!K25</f>
        <v>-197.047</v>
      </c>
      <c r="H48" s="161">
        <f>'Page 2'!AO13</f>
        <v>-205.845</v>
      </c>
      <c r="I48" s="161">
        <f t="shared" si="2"/>
        <v>8.7980000000000018</v>
      </c>
      <c r="J48" s="161">
        <f t="shared" si="3"/>
        <v>218.73099999999999</v>
      </c>
      <c r="K48" s="161">
        <f t="shared" si="4"/>
        <v>-145.72899999999998</v>
      </c>
      <c r="L48" s="161"/>
    </row>
    <row r="49" spans="2:18">
      <c r="B49" s="158">
        <v>37051</v>
      </c>
      <c r="C49" s="161">
        <v>-3.1669999999999998</v>
      </c>
      <c r="D49" s="161">
        <f>June!J26</f>
        <v>248.97399999999999</v>
      </c>
      <c r="E49" s="161">
        <f>'Page 2'!AN14</f>
        <v>46.128</v>
      </c>
      <c r="F49" s="161">
        <f t="shared" si="1"/>
        <v>202.846</v>
      </c>
      <c r="G49" s="161">
        <f>June!K26</f>
        <v>-177.38900000000001</v>
      </c>
      <c r="H49" s="161">
        <f>'Page 2'!AO14</f>
        <v>-77.114999999999995</v>
      </c>
      <c r="I49" s="161">
        <f t="shared" si="2"/>
        <v>-100.27400000000002</v>
      </c>
      <c r="J49" s="161">
        <f t="shared" si="3"/>
        <v>102.57199999999999</v>
      </c>
      <c r="K49" s="161">
        <f t="shared" si="4"/>
        <v>-30.986999999999995</v>
      </c>
      <c r="L49" s="161"/>
      <c r="O49" s="182" t="s">
        <v>96</v>
      </c>
      <c r="P49" s="182" t="s">
        <v>96</v>
      </c>
      <c r="Q49" s="182" t="s">
        <v>20</v>
      </c>
    </row>
    <row r="50" spans="2:18">
      <c r="B50" s="158">
        <v>37052</v>
      </c>
      <c r="C50" s="161">
        <v>-3.1669999999999998</v>
      </c>
      <c r="D50" s="161">
        <f>June!J27</f>
        <v>248.97399999999999</v>
      </c>
      <c r="E50" s="161">
        <f>'Page 2'!AN15</f>
        <v>27.957000000000001</v>
      </c>
      <c r="F50" s="161">
        <f t="shared" si="1"/>
        <v>221.017</v>
      </c>
      <c r="G50" s="161">
        <f>June!K27</f>
        <v>-178.863</v>
      </c>
      <c r="H50" s="161">
        <f>'Page 2'!AO15</f>
        <v>-72.873999999999995</v>
      </c>
      <c r="I50" s="161">
        <f t="shared" si="2"/>
        <v>-105.989</v>
      </c>
      <c r="J50" s="161">
        <f t="shared" si="3"/>
        <v>115.02799999999999</v>
      </c>
      <c r="K50" s="161">
        <f t="shared" si="4"/>
        <v>-44.916999999999994</v>
      </c>
      <c r="L50" s="161"/>
      <c r="O50" s="183" t="s">
        <v>84</v>
      </c>
      <c r="P50" s="183" t="s">
        <v>85</v>
      </c>
      <c r="Q50" s="183" t="s">
        <v>7</v>
      </c>
    </row>
    <row r="51" spans="2:18" ht="15">
      <c r="B51" s="158">
        <v>37053</v>
      </c>
      <c r="C51" s="161">
        <v>-3.1669999999999998</v>
      </c>
      <c r="D51" s="161">
        <f>June!J28</f>
        <v>282.05500000000001</v>
      </c>
      <c r="E51" s="161">
        <f>'Page 2'!AN16</f>
        <v>36.703000000000003</v>
      </c>
      <c r="F51" s="161">
        <f t="shared" si="1"/>
        <v>245.352</v>
      </c>
      <c r="G51" s="161">
        <f>June!K28</f>
        <v>-216.21899999999999</v>
      </c>
      <c r="H51" s="161">
        <f>'Page 2'!AO16</f>
        <v>-286.678</v>
      </c>
      <c r="I51" s="161">
        <f t="shared" si="2"/>
        <v>70.459000000000003</v>
      </c>
      <c r="J51" s="161">
        <f t="shared" si="3"/>
        <v>315.81100000000004</v>
      </c>
      <c r="K51" s="161">
        <f t="shared" si="4"/>
        <v>-249.97499999999999</v>
      </c>
      <c r="L51" s="161"/>
      <c r="N51" s="167" t="s">
        <v>86</v>
      </c>
      <c r="O51" s="102"/>
      <c r="P51" s="102"/>
      <c r="Q51" s="102">
        <f>O51+P51</f>
        <v>0</v>
      </c>
    </row>
    <row r="52" spans="2:18">
      <c r="B52" s="158">
        <v>37054</v>
      </c>
      <c r="C52" s="161">
        <v>-3.1669999999999998</v>
      </c>
      <c r="D52" s="161">
        <f>June!J29</f>
        <v>210.07900000000001</v>
      </c>
      <c r="E52" s="161">
        <f>'Page 2'!AN17</f>
        <v>93.498999999999995</v>
      </c>
      <c r="F52" s="161">
        <f t="shared" si="1"/>
        <v>116.58000000000001</v>
      </c>
      <c r="G52" s="161">
        <f>June!K29</f>
        <v>-208.47499999999999</v>
      </c>
      <c r="H52" s="161">
        <f>'Page 2'!AO17</f>
        <v>-112.14</v>
      </c>
      <c r="I52" s="161">
        <f t="shared" si="2"/>
        <v>-96.334999999999994</v>
      </c>
      <c r="J52" s="161">
        <f t="shared" si="3"/>
        <v>20.245000000000019</v>
      </c>
      <c r="K52" s="161">
        <f t="shared" si="4"/>
        <v>-18.641000000000005</v>
      </c>
      <c r="L52" s="161"/>
      <c r="R52" s="190" t="s">
        <v>95</v>
      </c>
    </row>
    <row r="53" spans="2:18">
      <c r="B53" s="158">
        <v>37055</v>
      </c>
      <c r="C53" s="161">
        <v>-3.1669999999999998</v>
      </c>
      <c r="D53" s="161">
        <f>June!J30</f>
        <v>232.898</v>
      </c>
      <c r="E53" s="161">
        <f>'Page 2'!AN18</f>
        <v>118.161</v>
      </c>
      <c r="F53" s="161">
        <f t="shared" si="1"/>
        <v>114.73699999999999</v>
      </c>
      <c r="G53" s="161">
        <f>June!K30</f>
        <v>-218.01300000000001</v>
      </c>
      <c r="H53" s="161">
        <f>'Page 2'!AO18</f>
        <v>-107.806</v>
      </c>
      <c r="I53" s="161">
        <f t="shared" si="2"/>
        <v>-110.20700000000001</v>
      </c>
      <c r="J53" s="161">
        <f t="shared" si="3"/>
        <v>4.5299999999999869</v>
      </c>
      <c r="K53" s="161">
        <f t="shared" si="4"/>
        <v>10.355000000000004</v>
      </c>
      <c r="L53" s="161"/>
      <c r="N53" s="186" t="s">
        <v>87</v>
      </c>
      <c r="O53" s="191">
        <f>June!J55</f>
        <v>245.34809523809523</v>
      </c>
      <c r="P53" s="191">
        <f>June!K55</f>
        <v>-264.38852380952386</v>
      </c>
      <c r="Q53" s="191">
        <f>June!P55</f>
        <v>-38.90100000000001</v>
      </c>
      <c r="R53" s="184">
        <f>June!Q55</f>
        <v>5.1638495575221253</v>
      </c>
    </row>
    <row r="54" spans="2:18">
      <c r="B54" s="158">
        <v>37056</v>
      </c>
      <c r="C54" s="161">
        <v>-3.1669999999999998</v>
      </c>
      <c r="D54" s="161">
        <f>June!J31</f>
        <v>240.09800000000001</v>
      </c>
      <c r="E54" s="161">
        <f>'Page 2'!AN19</f>
        <v>225.667</v>
      </c>
      <c r="F54" s="161">
        <f t="shared" si="1"/>
        <v>14.431000000000012</v>
      </c>
      <c r="G54" s="161">
        <f>June!K31</f>
        <v>-192.654</v>
      </c>
      <c r="H54" s="161">
        <f>'Page 2'!AO19</f>
        <v>-181.227</v>
      </c>
      <c r="I54" s="161">
        <f t="shared" si="2"/>
        <v>-11.426999999999992</v>
      </c>
      <c r="J54" s="161">
        <f t="shared" si="3"/>
        <v>3.0040000000000191</v>
      </c>
      <c r="K54" s="161">
        <f t="shared" si="4"/>
        <v>44.44</v>
      </c>
      <c r="L54" s="161"/>
      <c r="N54" s="187" t="s">
        <v>88</v>
      </c>
      <c r="O54" s="191">
        <f>June!J56</f>
        <v>221.4447777777778</v>
      </c>
      <c r="P54" s="191">
        <f>June!K56</f>
        <v>-179.75944444444445</v>
      </c>
      <c r="Q54" s="191">
        <f>June!P56</f>
        <v>-93.390777777777757</v>
      </c>
      <c r="R54" s="184">
        <f>June!Q56</f>
        <v>12.397005899705013</v>
      </c>
    </row>
    <row r="55" spans="2:18">
      <c r="B55" s="158">
        <v>37057</v>
      </c>
      <c r="C55" s="161">
        <v>-3.1669999999999998</v>
      </c>
      <c r="D55" s="161">
        <f>June!J32</f>
        <v>243.602</v>
      </c>
      <c r="E55" s="161">
        <f>'Page 2'!AN20</f>
        <v>136.17099999999999</v>
      </c>
      <c r="F55" s="161">
        <f t="shared" si="1"/>
        <v>107.43100000000001</v>
      </c>
      <c r="G55" s="161">
        <f>June!K32</f>
        <v>-192.01599999999999</v>
      </c>
      <c r="H55" s="161">
        <f>'Page 2'!AO20</f>
        <v>-187.77199999999999</v>
      </c>
      <c r="I55" s="161">
        <f t="shared" si="2"/>
        <v>-4.2439999999999998</v>
      </c>
      <c r="J55" s="161">
        <f t="shared" si="3"/>
        <v>103.18700000000001</v>
      </c>
      <c r="K55" s="161">
        <f t="shared" si="4"/>
        <v>-51.600999999999999</v>
      </c>
      <c r="L55" s="161"/>
      <c r="N55" s="167" t="s">
        <v>67</v>
      </c>
      <c r="O55" s="212">
        <f>June!J57</f>
        <v>243.96666666666667</v>
      </c>
      <c r="P55" s="212">
        <f>June!K57</f>
        <v>-251.5</v>
      </c>
      <c r="Q55" s="212">
        <f>June!P57</f>
        <v>-7.5333333333333332</v>
      </c>
    </row>
    <row r="56" spans="2:18">
      <c r="B56" s="158">
        <v>37058</v>
      </c>
      <c r="C56" s="161">
        <v>-3.1669999999999998</v>
      </c>
      <c r="D56" s="161">
        <f>June!J33</f>
        <v>310.92399999999998</v>
      </c>
      <c r="E56" s="161">
        <f>'Page 2'!AN21</f>
        <v>0</v>
      </c>
      <c r="F56" s="161">
        <f t="shared" si="1"/>
        <v>310.92399999999998</v>
      </c>
      <c r="G56" s="161">
        <f>June!K33</f>
        <v>-188.262</v>
      </c>
      <c r="H56" s="161">
        <f>'Page 2'!AO21</f>
        <v>-79.376999999999995</v>
      </c>
      <c r="I56" s="161">
        <f t="shared" si="2"/>
        <v>-108.88500000000001</v>
      </c>
      <c r="J56" s="161">
        <f t="shared" si="3"/>
        <v>202.03899999999999</v>
      </c>
      <c r="K56" s="161">
        <f t="shared" si="4"/>
        <v>-79.376999999999995</v>
      </c>
      <c r="L56" s="161"/>
    </row>
    <row r="57" spans="2:18">
      <c r="B57" s="158">
        <v>37059</v>
      </c>
      <c r="C57" s="161">
        <v>-3.1669999999999998</v>
      </c>
      <c r="D57" s="161">
        <f>June!J34</f>
        <v>311.17599999999999</v>
      </c>
      <c r="E57" s="161">
        <f>'Page 2'!AN22</f>
        <v>0</v>
      </c>
      <c r="F57" s="161">
        <f t="shared" si="1"/>
        <v>311.17599999999999</v>
      </c>
      <c r="G57" s="161">
        <f>June!K34</f>
        <v>-183.87799999999999</v>
      </c>
      <c r="H57" s="161">
        <f>'Page 2'!AO22</f>
        <v>-83.653000000000006</v>
      </c>
      <c r="I57" s="161">
        <f t="shared" si="2"/>
        <v>-100.22499999999998</v>
      </c>
      <c r="J57" s="161">
        <f t="shared" si="3"/>
        <v>210.95100000000002</v>
      </c>
      <c r="K57" s="161">
        <f t="shared" si="4"/>
        <v>-83.653000000000006</v>
      </c>
      <c r="L57" s="161"/>
    </row>
    <row r="58" spans="2:18">
      <c r="B58" s="158">
        <v>37060</v>
      </c>
      <c r="C58" s="161">
        <v>-3.1669999999999998</v>
      </c>
      <c r="D58" s="161">
        <f>June!J35</f>
        <v>312.036</v>
      </c>
      <c r="E58" s="161">
        <f>'Page 2'!AN23</f>
        <v>17.09</v>
      </c>
      <c r="F58" s="161">
        <f t="shared" si="1"/>
        <v>294.94600000000003</v>
      </c>
      <c r="G58" s="161">
        <f>June!K35</f>
        <v>-210.79900000000001</v>
      </c>
      <c r="H58" s="161">
        <f>'Page 2'!AO23</f>
        <v>-328.77</v>
      </c>
      <c r="I58" s="161">
        <f t="shared" si="2"/>
        <v>117.97099999999998</v>
      </c>
      <c r="J58" s="161">
        <f t="shared" si="3"/>
        <v>412.91700000000003</v>
      </c>
      <c r="K58" s="161">
        <f t="shared" si="4"/>
        <v>-311.68</v>
      </c>
      <c r="L58" s="161"/>
    </row>
    <row r="59" spans="2:18">
      <c r="B59" s="158">
        <v>37061</v>
      </c>
      <c r="C59" s="161">
        <v>-3.1669999999999998</v>
      </c>
      <c r="D59" s="161">
        <f>June!J36</f>
        <v>222.05</v>
      </c>
      <c r="E59" s="161">
        <f>'Page 2'!AN24</f>
        <v>131.947</v>
      </c>
      <c r="F59" s="161">
        <f t="shared" si="1"/>
        <v>90.103000000000009</v>
      </c>
      <c r="G59" s="161">
        <f>June!K36</f>
        <v>-201.68299999999999</v>
      </c>
      <c r="H59" s="161">
        <f>'Page 2'!AO24</f>
        <v>-114.965</v>
      </c>
      <c r="I59" s="161">
        <f t="shared" si="2"/>
        <v>-86.717999999999989</v>
      </c>
      <c r="J59" s="161">
        <f t="shared" si="3"/>
        <v>3.3850000000000193</v>
      </c>
      <c r="K59" s="161">
        <f t="shared" si="4"/>
        <v>16.981999999999999</v>
      </c>
      <c r="L59" s="161"/>
    </row>
    <row r="60" spans="2:18">
      <c r="B60" s="158">
        <v>37062</v>
      </c>
      <c r="C60" s="161">
        <v>-3.1669999999999998</v>
      </c>
      <c r="D60" s="161">
        <f>June!J37</f>
        <v>222.596</v>
      </c>
      <c r="E60" s="161">
        <f>'Page 2'!AN25</f>
        <v>134.53</v>
      </c>
      <c r="F60" s="161">
        <f t="shared" si="1"/>
        <v>88.066000000000003</v>
      </c>
      <c r="G60" s="161">
        <f>June!K37</f>
        <v>-191.05799999999999</v>
      </c>
      <c r="H60" s="161">
        <f>'Page 2'!AO25</f>
        <v>-89.426000000000002</v>
      </c>
      <c r="I60" s="161">
        <f t="shared" si="2"/>
        <v>-101.63199999999999</v>
      </c>
      <c r="J60" s="161">
        <f t="shared" si="3"/>
        <v>-13.565999999999988</v>
      </c>
      <c r="K60" s="161">
        <f t="shared" si="4"/>
        <v>45.103999999999999</v>
      </c>
      <c r="L60" s="161"/>
    </row>
    <row r="61" spans="2:18">
      <c r="B61" s="158">
        <v>37063</v>
      </c>
      <c r="C61" s="161">
        <v>-3.1669999999999998</v>
      </c>
      <c r="D61" s="161">
        <f>June!J38</f>
        <v>293.78300000000002</v>
      </c>
      <c r="E61" s="161">
        <f>'Page 2'!AN26</f>
        <v>37.938000000000002</v>
      </c>
      <c r="F61" s="161">
        <f t="shared" si="1"/>
        <v>255.84500000000003</v>
      </c>
      <c r="G61" s="161">
        <f>June!K38</f>
        <v>-190.97499999999999</v>
      </c>
      <c r="H61" s="161">
        <f>'Page 2'!AO26</f>
        <v>-50.779000000000003</v>
      </c>
      <c r="I61" s="161">
        <f t="shared" si="2"/>
        <v>-140.196</v>
      </c>
      <c r="J61" s="161">
        <f t="shared" si="3"/>
        <v>115.64900000000003</v>
      </c>
      <c r="K61" s="161">
        <f t="shared" si="4"/>
        <v>-12.841000000000001</v>
      </c>
      <c r="L61" s="161"/>
    </row>
    <row r="62" spans="2:18">
      <c r="B62" s="158">
        <v>37064</v>
      </c>
      <c r="C62" s="161">
        <v>-3.1669999999999998</v>
      </c>
      <c r="D62" s="161">
        <f>June!J39</f>
        <v>221.59</v>
      </c>
      <c r="E62" s="161">
        <f>'Page 2'!AN27</f>
        <v>110.57</v>
      </c>
      <c r="F62" s="161">
        <f t="shared" si="1"/>
        <v>111.02000000000001</v>
      </c>
      <c r="G62" s="161">
        <f>June!K39</f>
        <v>-191.41499999999999</v>
      </c>
      <c r="H62" s="161">
        <f>'Page 2'!AO27</f>
        <v>-155.435</v>
      </c>
      <c r="I62" s="161">
        <f t="shared" si="2"/>
        <v>-35.97999999999999</v>
      </c>
      <c r="J62" s="161">
        <f t="shared" si="3"/>
        <v>75.04000000000002</v>
      </c>
      <c r="K62" s="161">
        <f t="shared" si="4"/>
        <v>-44.865000000000009</v>
      </c>
      <c r="L62" s="161"/>
    </row>
    <row r="63" spans="2:18">
      <c r="B63" s="158">
        <v>37065</v>
      </c>
      <c r="C63" s="161">
        <v>-3.1669999999999998</v>
      </c>
      <c r="D63" s="161">
        <f>June!J40</f>
        <v>237.69900000000001</v>
      </c>
      <c r="E63" s="161">
        <f>'Page 2'!AN28</f>
        <v>50.387999999999998</v>
      </c>
      <c r="F63" s="161">
        <f t="shared" si="1"/>
        <v>187.31100000000001</v>
      </c>
      <c r="G63" s="161">
        <f>June!K40</f>
        <v>-199.83</v>
      </c>
      <c r="H63" s="161">
        <f>'Page 2'!AO28</f>
        <v>-108.601</v>
      </c>
      <c r="I63" s="161">
        <f t="shared" si="2"/>
        <v>-91.229000000000013</v>
      </c>
      <c r="J63" s="161">
        <f t="shared" si="3"/>
        <v>96.081999999999994</v>
      </c>
      <c r="K63" s="161">
        <f t="shared" si="4"/>
        <v>-58.213000000000001</v>
      </c>
      <c r="L63" s="161"/>
    </row>
    <row r="64" spans="2:18">
      <c r="B64" s="158">
        <v>37066</v>
      </c>
      <c r="C64" s="161">
        <v>-3.1669999999999998</v>
      </c>
      <c r="D64" s="161">
        <f>June!J41</f>
        <v>237.7</v>
      </c>
      <c r="E64" s="161">
        <f>'Page 2'!AN29</f>
        <v>42.356000000000002</v>
      </c>
      <c r="F64" s="161">
        <f t="shared" si="1"/>
        <v>195.34399999999999</v>
      </c>
      <c r="G64" s="161">
        <f>June!K41</f>
        <v>-200.941</v>
      </c>
      <c r="H64" s="161">
        <f>'Page 2'!AO29</f>
        <v>-84.28</v>
      </c>
      <c r="I64" s="161">
        <f t="shared" si="2"/>
        <v>-116.661</v>
      </c>
      <c r="J64" s="161">
        <f t="shared" si="3"/>
        <v>78.682999999999993</v>
      </c>
      <c r="K64" s="161">
        <f t="shared" si="4"/>
        <v>-41.923999999999999</v>
      </c>
      <c r="L64" s="161"/>
    </row>
    <row r="65" spans="2:12">
      <c r="B65" s="158">
        <v>37067</v>
      </c>
      <c r="C65" s="161">
        <v>-3.1669999999999998</v>
      </c>
      <c r="D65" s="161">
        <f>June!J42</f>
        <v>227.07599999999999</v>
      </c>
      <c r="E65" s="161">
        <f>'Page 2'!AN30</f>
        <v>52.113999999999997</v>
      </c>
      <c r="F65" s="161">
        <f t="shared" si="1"/>
        <v>174.96199999999999</v>
      </c>
      <c r="G65" s="161">
        <f>June!K42</f>
        <v>-242.423</v>
      </c>
      <c r="H65" s="161">
        <f>'Page 2'!AO30</f>
        <v>-273.452</v>
      </c>
      <c r="I65" s="161">
        <f t="shared" si="2"/>
        <v>31.028999999999996</v>
      </c>
      <c r="J65" s="161">
        <f t="shared" si="3"/>
        <v>205.99099999999999</v>
      </c>
      <c r="K65" s="161">
        <f t="shared" si="4"/>
        <v>-221.33799999999999</v>
      </c>
      <c r="L65" s="161"/>
    </row>
    <row r="66" spans="2:12">
      <c r="B66" s="158">
        <v>37068</v>
      </c>
      <c r="C66" s="161">
        <v>-3.1669999999999998</v>
      </c>
      <c r="D66" s="161">
        <f>June!J43</f>
        <v>247.864</v>
      </c>
      <c r="E66" s="161">
        <f>'Page 2'!AN31</f>
        <v>181.322</v>
      </c>
      <c r="F66" s="161">
        <f t="shared" si="1"/>
        <v>66.542000000000002</v>
      </c>
      <c r="G66" s="161">
        <f>June!K43</f>
        <v>-312.303</v>
      </c>
      <c r="H66" s="161">
        <f>'Page 2'!AO31</f>
        <v>-145.042</v>
      </c>
      <c r="I66" s="161">
        <f t="shared" si="2"/>
        <v>-167.261</v>
      </c>
      <c r="J66" s="161">
        <f t="shared" si="3"/>
        <v>-100.71899999999999</v>
      </c>
      <c r="K66" s="161">
        <f t="shared" si="4"/>
        <v>36.28</v>
      </c>
      <c r="L66" s="161"/>
    </row>
    <row r="67" spans="2:12">
      <c r="B67" s="158">
        <v>37069</v>
      </c>
      <c r="C67" s="161">
        <v>-3.1669999999999998</v>
      </c>
      <c r="D67" s="161">
        <f>June!J44</f>
        <v>231.30199999999999</v>
      </c>
      <c r="E67" s="161">
        <f>'Page 2'!AN32</f>
        <v>80.322999999999993</v>
      </c>
      <c r="F67" s="161">
        <f t="shared" si="1"/>
        <v>150.97899999999998</v>
      </c>
      <c r="G67" s="161">
        <f>June!K44</f>
        <v>-228.59299999999999</v>
      </c>
      <c r="H67" s="161">
        <f>'Page 2'!AO32</f>
        <v>-106.556</v>
      </c>
      <c r="I67" s="161">
        <f t="shared" si="2"/>
        <v>-122.03699999999999</v>
      </c>
      <c r="J67" s="161">
        <f t="shared" si="3"/>
        <v>28.941999999999993</v>
      </c>
      <c r="K67" s="161">
        <f t="shared" si="4"/>
        <v>-26.233000000000004</v>
      </c>
      <c r="L67" s="161"/>
    </row>
    <row r="68" spans="2:12">
      <c r="B68" s="158">
        <v>37070</v>
      </c>
      <c r="C68" s="161">
        <v>-3.1669999999999998</v>
      </c>
      <c r="D68" s="161">
        <f>June!J45</f>
        <v>222.816</v>
      </c>
      <c r="E68" s="161">
        <f>'Page 2'!AN33</f>
        <v>77.174999999999997</v>
      </c>
      <c r="F68" s="161">
        <f t="shared" si="1"/>
        <v>145.64100000000002</v>
      </c>
      <c r="G68" s="161">
        <f>June!K45</f>
        <v>-263.14499999999998</v>
      </c>
      <c r="H68" s="161">
        <f>'Page 2'!AO33</f>
        <v>-66.995999999999995</v>
      </c>
      <c r="I68" s="161">
        <f t="shared" si="2"/>
        <v>-196.149</v>
      </c>
      <c r="J68" s="161">
        <f t="shared" si="3"/>
        <v>-50.507999999999981</v>
      </c>
      <c r="K68" s="161">
        <f t="shared" si="4"/>
        <v>10.179000000000002</v>
      </c>
      <c r="L68" s="161"/>
    </row>
    <row r="69" spans="2:12">
      <c r="B69" s="158">
        <v>37071</v>
      </c>
      <c r="C69" s="161">
        <v>-3.1669999999999998</v>
      </c>
      <c r="D69" s="161">
        <f>June!J46</f>
        <v>240.601</v>
      </c>
      <c r="E69" s="161">
        <f>'Page 2'!AN34</f>
        <v>73.228999999999999</v>
      </c>
      <c r="F69" s="161">
        <f>D69-E69</f>
        <v>167.37200000000001</v>
      </c>
      <c r="G69" s="161">
        <f>June!K46</f>
        <v>-232.697</v>
      </c>
      <c r="H69" s="161">
        <f>'Page 2'!AO34</f>
        <v>-144.203</v>
      </c>
      <c r="I69" s="161">
        <f>G69-H69</f>
        <v>-88.494</v>
      </c>
      <c r="J69" s="161">
        <f>F69+I69</f>
        <v>78.878000000000014</v>
      </c>
      <c r="K69" s="161">
        <f>E69+H69</f>
        <v>-70.974000000000004</v>
      </c>
      <c r="L69" s="161"/>
    </row>
    <row r="70" spans="2:12">
      <c r="B70" s="158">
        <v>37072</v>
      </c>
      <c r="C70" s="161">
        <v>-3.1669999999999998</v>
      </c>
      <c r="D70" s="161">
        <f>June!J47</f>
        <v>279.64400000000001</v>
      </c>
      <c r="E70" s="161">
        <f>'Page 2'!AN35</f>
        <v>89.55</v>
      </c>
      <c r="F70" s="161">
        <f>D70-E70</f>
        <v>190.09399999999999</v>
      </c>
      <c r="G70" s="161">
        <f>June!K47</f>
        <v>-199.96700000000001</v>
      </c>
      <c r="H70" s="161">
        <f>'Page 2'!AO35</f>
        <v>-124.505</v>
      </c>
      <c r="I70" s="161">
        <f>G70-H70</f>
        <v>-75.462000000000018</v>
      </c>
      <c r="J70" s="161">
        <f>F70+I70</f>
        <v>114.63199999999998</v>
      </c>
      <c r="K70" s="161">
        <f>E70+H70</f>
        <v>-34.954999999999998</v>
      </c>
      <c r="L70" s="161"/>
    </row>
    <row r="71" spans="2:12">
      <c r="C71" s="161">
        <v>10.484</v>
      </c>
      <c r="D71" s="161">
        <f>June!J48</f>
        <v>0</v>
      </c>
      <c r="E71" s="161">
        <f>'Page 2'!AN36</f>
        <v>0</v>
      </c>
      <c r="F71" s="161">
        <f>D71-E71</f>
        <v>0</v>
      </c>
      <c r="G71" s="161">
        <f>June!K48</f>
        <v>0</v>
      </c>
      <c r="H71" s="161">
        <f>'Page 2'!AO36</f>
        <v>0</v>
      </c>
      <c r="I71" s="161">
        <f>G71-H71</f>
        <v>0</v>
      </c>
      <c r="J71" s="161">
        <f>F71+I71</f>
        <v>0</v>
      </c>
      <c r="K71" s="161">
        <f>E71+H71</f>
        <v>0</v>
      </c>
      <c r="L71" s="161"/>
    </row>
  </sheetData>
  <mergeCells count="1">
    <mergeCell ref="D1:E1"/>
  </mergeCells>
  <phoneticPr fontId="0" type="noConversion"/>
  <pageMargins left="0" right="0" top="0" bottom="0.25" header="0" footer="0"/>
  <pageSetup scale="81" orientation="landscape" horizontalDpi="300" verticalDpi="300" r:id="rId1"/>
  <headerFooter alignWithMargins="0">
    <oddHeader>&amp;CNNG Storage &amp;D</oddHeader>
    <oddFooter>&amp;R&amp;T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90"/>
  <sheetViews>
    <sheetView workbookViewId="0">
      <selection sqref="A1:AH90"/>
    </sheetView>
  </sheetViews>
  <sheetFormatPr defaultRowHeight="13.2"/>
  <cols>
    <col min="5" max="5" width="13.6640625" customWidth="1"/>
  </cols>
  <sheetData>
    <row r="1" spans="1:34">
      <c r="A1" t="s">
        <v>237</v>
      </c>
    </row>
    <row r="2" spans="1:34">
      <c r="D2">
        <v>37043</v>
      </c>
      <c r="E2">
        <v>37044</v>
      </c>
      <c r="F2">
        <v>37045</v>
      </c>
      <c r="G2">
        <v>37046</v>
      </c>
      <c r="H2">
        <v>37047</v>
      </c>
      <c r="I2">
        <v>37048</v>
      </c>
      <c r="J2">
        <v>37049</v>
      </c>
      <c r="K2">
        <v>37050</v>
      </c>
      <c r="L2">
        <v>37051</v>
      </c>
      <c r="M2">
        <v>37052</v>
      </c>
      <c r="N2">
        <v>37053</v>
      </c>
      <c r="O2">
        <v>37054</v>
      </c>
      <c r="P2">
        <v>37055</v>
      </c>
      <c r="Q2">
        <v>37056</v>
      </c>
      <c r="R2">
        <v>37057</v>
      </c>
      <c r="S2">
        <v>37058</v>
      </c>
      <c r="T2">
        <v>37059</v>
      </c>
      <c r="U2">
        <v>37060</v>
      </c>
      <c r="V2">
        <v>37061</v>
      </c>
      <c r="W2">
        <v>37062</v>
      </c>
      <c r="X2">
        <v>37063</v>
      </c>
      <c r="Y2">
        <v>37064</v>
      </c>
      <c r="Z2">
        <v>37065</v>
      </c>
      <c r="AA2">
        <v>37066</v>
      </c>
      <c r="AB2">
        <v>37067</v>
      </c>
      <c r="AC2">
        <v>37068</v>
      </c>
      <c r="AD2">
        <v>37069</v>
      </c>
      <c r="AE2">
        <v>37070</v>
      </c>
      <c r="AF2">
        <v>37071</v>
      </c>
      <c r="AG2">
        <v>37072</v>
      </c>
      <c r="AH2" t="s">
        <v>64</v>
      </c>
    </row>
    <row r="3" spans="1:34">
      <c r="A3" t="s">
        <v>238</v>
      </c>
      <c r="B3">
        <v>106881</v>
      </c>
      <c r="C3" t="s">
        <v>239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B4">
        <v>62389</v>
      </c>
      <c r="C4" t="s">
        <v>240</v>
      </c>
      <c r="D4">
        <v>16667</v>
      </c>
      <c r="E4">
        <v>16667</v>
      </c>
      <c r="F4">
        <v>16667</v>
      </c>
      <c r="G4">
        <v>16667</v>
      </c>
      <c r="H4">
        <v>16667</v>
      </c>
      <c r="I4">
        <v>16667</v>
      </c>
      <c r="J4">
        <v>16667</v>
      </c>
      <c r="K4">
        <v>16667</v>
      </c>
      <c r="L4">
        <v>16620</v>
      </c>
      <c r="M4">
        <v>8748</v>
      </c>
      <c r="N4">
        <v>16667</v>
      </c>
      <c r="O4">
        <v>16667</v>
      </c>
      <c r="P4">
        <v>16667</v>
      </c>
      <c r="Q4">
        <v>16667</v>
      </c>
      <c r="R4">
        <v>16667</v>
      </c>
      <c r="S4">
        <v>16457</v>
      </c>
      <c r="T4">
        <v>15782</v>
      </c>
      <c r="U4">
        <v>16667</v>
      </c>
      <c r="V4">
        <v>16667</v>
      </c>
      <c r="W4">
        <v>16667</v>
      </c>
      <c r="X4">
        <v>16429</v>
      </c>
      <c r="Y4">
        <v>16667</v>
      </c>
      <c r="Z4">
        <v>17949</v>
      </c>
      <c r="AA4">
        <v>17949</v>
      </c>
      <c r="AB4">
        <v>17949</v>
      </c>
      <c r="AC4">
        <v>17949</v>
      </c>
      <c r="AD4">
        <v>17949</v>
      </c>
      <c r="AE4">
        <v>17949</v>
      </c>
      <c r="AF4">
        <v>17949</v>
      </c>
      <c r="AG4">
        <v>16982</v>
      </c>
      <c r="AH4">
        <v>500000</v>
      </c>
    </row>
    <row r="5" spans="1:34">
      <c r="A5" t="s">
        <v>238</v>
      </c>
      <c r="B5">
        <v>107545</v>
      </c>
      <c r="C5" t="s">
        <v>239</v>
      </c>
      <c r="D5">
        <v>7000</v>
      </c>
      <c r="E5">
        <v>7000</v>
      </c>
      <c r="F5">
        <v>7000</v>
      </c>
      <c r="G5">
        <v>7000</v>
      </c>
      <c r="H5">
        <v>7000</v>
      </c>
      <c r="I5">
        <v>7000</v>
      </c>
      <c r="J5">
        <v>7000</v>
      </c>
      <c r="K5">
        <v>7000</v>
      </c>
      <c r="L5">
        <v>6991</v>
      </c>
      <c r="M5">
        <v>6991</v>
      </c>
      <c r="N5">
        <v>7000</v>
      </c>
      <c r="O5">
        <v>7000</v>
      </c>
      <c r="P5">
        <v>7000</v>
      </c>
      <c r="Q5">
        <v>7000</v>
      </c>
      <c r="R5">
        <v>7000</v>
      </c>
      <c r="S5">
        <v>7000</v>
      </c>
      <c r="T5">
        <v>7000</v>
      </c>
      <c r="U5">
        <v>7000</v>
      </c>
      <c r="V5">
        <v>7000</v>
      </c>
      <c r="W5">
        <v>7000</v>
      </c>
      <c r="X5">
        <v>7000</v>
      </c>
      <c r="Y5">
        <v>7000</v>
      </c>
      <c r="Z5">
        <v>7000</v>
      </c>
      <c r="AA5">
        <v>7000</v>
      </c>
      <c r="AB5">
        <v>7000</v>
      </c>
      <c r="AC5">
        <v>7000</v>
      </c>
      <c r="AD5">
        <v>7000</v>
      </c>
      <c r="AE5">
        <v>7000</v>
      </c>
      <c r="AF5">
        <v>7000</v>
      </c>
      <c r="AG5">
        <v>7012</v>
      </c>
      <c r="AH5">
        <v>209994</v>
      </c>
    </row>
    <row r="6" spans="1:34">
      <c r="B6">
        <v>62389</v>
      </c>
      <c r="C6" t="s">
        <v>240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238</v>
      </c>
      <c r="B7">
        <v>107546</v>
      </c>
      <c r="C7" t="s">
        <v>239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B8">
        <v>62389</v>
      </c>
      <c r="C8" t="s">
        <v>240</v>
      </c>
      <c r="D8">
        <v>7000</v>
      </c>
      <c r="E8">
        <v>7000</v>
      </c>
      <c r="F8">
        <v>7000</v>
      </c>
      <c r="G8">
        <v>7000</v>
      </c>
      <c r="H8">
        <v>7000</v>
      </c>
      <c r="I8">
        <v>7000</v>
      </c>
      <c r="J8">
        <v>7000</v>
      </c>
      <c r="K8">
        <v>7000</v>
      </c>
      <c r="L8">
        <v>6982</v>
      </c>
      <c r="M8">
        <v>6982</v>
      </c>
      <c r="N8">
        <v>7000</v>
      </c>
      <c r="O8">
        <v>7000</v>
      </c>
      <c r="P8">
        <v>7000</v>
      </c>
      <c r="Q8">
        <v>7000</v>
      </c>
      <c r="R8">
        <v>7000</v>
      </c>
      <c r="S8">
        <v>6913</v>
      </c>
      <c r="T8">
        <v>6630</v>
      </c>
      <c r="U8">
        <v>7000</v>
      </c>
      <c r="V8">
        <v>7000</v>
      </c>
      <c r="W8">
        <v>7000</v>
      </c>
      <c r="X8">
        <v>6903</v>
      </c>
      <c r="Y8">
        <v>7000</v>
      </c>
      <c r="Z8">
        <v>7124</v>
      </c>
      <c r="AA8">
        <v>7124</v>
      </c>
      <c r="AB8">
        <v>7124</v>
      </c>
      <c r="AC8">
        <v>7124</v>
      </c>
      <c r="AD8">
        <v>7124</v>
      </c>
      <c r="AE8">
        <v>7124</v>
      </c>
      <c r="AF8">
        <v>7124</v>
      </c>
      <c r="AG8">
        <v>6716</v>
      </c>
      <c r="AH8">
        <v>209994</v>
      </c>
    </row>
    <row r="9" spans="1:34">
      <c r="A9" t="s">
        <v>238</v>
      </c>
      <c r="B9">
        <v>108016</v>
      </c>
      <c r="C9" t="s">
        <v>239</v>
      </c>
      <c r="K9">
        <v>20000</v>
      </c>
      <c r="R9">
        <v>10000</v>
      </c>
      <c r="S9">
        <v>50000</v>
      </c>
      <c r="T9">
        <v>50000</v>
      </c>
      <c r="U9">
        <v>50000</v>
      </c>
      <c r="V9">
        <v>10000</v>
      </c>
      <c r="W9">
        <v>10000</v>
      </c>
      <c r="X9">
        <v>21000</v>
      </c>
      <c r="Y9">
        <v>10000</v>
      </c>
      <c r="Z9">
        <v>20621</v>
      </c>
      <c r="AA9">
        <v>20621</v>
      </c>
      <c r="AB9">
        <v>10000</v>
      </c>
      <c r="AC9">
        <v>10000</v>
      </c>
      <c r="AD9">
        <v>10000</v>
      </c>
      <c r="AE9">
        <v>10000</v>
      </c>
      <c r="AF9">
        <v>10000</v>
      </c>
      <c r="AG9">
        <v>10000</v>
      </c>
      <c r="AH9">
        <v>332242</v>
      </c>
    </row>
    <row r="10" spans="1:34">
      <c r="B10">
        <v>62389</v>
      </c>
      <c r="C10" t="s">
        <v>240</v>
      </c>
      <c r="K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 t="s">
        <v>238</v>
      </c>
      <c r="B11">
        <v>108061</v>
      </c>
      <c r="C11" t="s">
        <v>239</v>
      </c>
      <c r="AC11">
        <v>0</v>
      </c>
      <c r="AH11">
        <v>0</v>
      </c>
    </row>
    <row r="12" spans="1:34">
      <c r="B12">
        <v>62389</v>
      </c>
      <c r="C12" t="s">
        <v>240</v>
      </c>
      <c r="AC12">
        <v>101047</v>
      </c>
      <c r="AH12">
        <v>101047</v>
      </c>
    </row>
    <row r="13" spans="1:34">
      <c r="A13" t="s">
        <v>241</v>
      </c>
      <c r="B13">
        <v>107991</v>
      </c>
      <c r="C13" t="s">
        <v>239</v>
      </c>
      <c r="D13">
        <v>11285</v>
      </c>
      <c r="AH13">
        <v>11285</v>
      </c>
    </row>
    <row r="14" spans="1:34">
      <c r="B14">
        <v>62389</v>
      </c>
      <c r="C14" t="s">
        <v>240</v>
      </c>
      <c r="D14">
        <v>0</v>
      </c>
      <c r="AH14">
        <v>0</v>
      </c>
    </row>
    <row r="15" spans="1:34">
      <c r="A15" t="s">
        <v>242</v>
      </c>
      <c r="B15">
        <v>105766</v>
      </c>
      <c r="C15" t="s">
        <v>239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>
      <c r="B16">
        <v>71455</v>
      </c>
      <c r="C16" t="s">
        <v>240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>
      <c r="A17" t="s">
        <v>243</v>
      </c>
      <c r="B17">
        <v>106877</v>
      </c>
      <c r="C17" t="s">
        <v>239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>
      <c r="B18">
        <v>62389</v>
      </c>
      <c r="C18" t="s">
        <v>240</v>
      </c>
      <c r="D18">
        <v>16666</v>
      </c>
      <c r="E18">
        <v>16666</v>
      </c>
      <c r="F18">
        <v>16666</v>
      </c>
      <c r="G18">
        <v>16666</v>
      </c>
      <c r="H18">
        <v>16666</v>
      </c>
      <c r="I18">
        <v>16666</v>
      </c>
      <c r="J18">
        <v>16666</v>
      </c>
      <c r="K18">
        <v>16666</v>
      </c>
      <c r="L18">
        <v>15654</v>
      </c>
      <c r="M18">
        <v>15654</v>
      </c>
      <c r="N18">
        <v>16666</v>
      </c>
      <c r="O18">
        <v>16666</v>
      </c>
      <c r="P18">
        <v>16666</v>
      </c>
      <c r="Q18">
        <v>16666</v>
      </c>
      <c r="R18">
        <v>16666</v>
      </c>
      <c r="S18">
        <v>16334</v>
      </c>
      <c r="T18">
        <v>16334</v>
      </c>
      <c r="U18">
        <v>16666</v>
      </c>
      <c r="V18">
        <v>16663</v>
      </c>
      <c r="W18">
        <v>16665</v>
      </c>
      <c r="X18">
        <v>15960</v>
      </c>
      <c r="Y18">
        <v>16065</v>
      </c>
      <c r="Z18">
        <v>16654</v>
      </c>
      <c r="AA18">
        <v>16662</v>
      </c>
      <c r="AB18">
        <v>16666</v>
      </c>
      <c r="AC18">
        <v>16662</v>
      </c>
      <c r="AD18">
        <v>16665</v>
      </c>
      <c r="AE18">
        <v>16666</v>
      </c>
      <c r="AF18">
        <v>18676</v>
      </c>
      <c r="AG18">
        <v>18676</v>
      </c>
      <c r="AH18">
        <v>499980</v>
      </c>
    </row>
    <row r="19" spans="1:34">
      <c r="A19" t="s">
        <v>243</v>
      </c>
      <c r="B19">
        <v>107839</v>
      </c>
      <c r="C19" t="s">
        <v>239</v>
      </c>
      <c r="D19">
        <v>13333</v>
      </c>
      <c r="E19">
        <v>13333</v>
      </c>
      <c r="F19">
        <v>13333</v>
      </c>
      <c r="G19">
        <v>13333</v>
      </c>
      <c r="H19">
        <v>13333</v>
      </c>
      <c r="I19">
        <v>13333</v>
      </c>
      <c r="J19">
        <v>13333</v>
      </c>
      <c r="K19">
        <v>13333</v>
      </c>
      <c r="L19">
        <v>13333</v>
      </c>
      <c r="M19">
        <v>13333</v>
      </c>
      <c r="N19">
        <v>13333</v>
      </c>
      <c r="O19">
        <v>13333</v>
      </c>
      <c r="P19">
        <v>13333</v>
      </c>
      <c r="Q19">
        <v>13333</v>
      </c>
      <c r="R19">
        <v>13333</v>
      </c>
      <c r="S19">
        <v>13333</v>
      </c>
      <c r="T19">
        <v>13333</v>
      </c>
      <c r="U19">
        <v>13333</v>
      </c>
      <c r="V19">
        <v>13333</v>
      </c>
      <c r="W19">
        <v>13333</v>
      </c>
      <c r="X19">
        <v>13333</v>
      </c>
      <c r="Y19">
        <v>13333</v>
      </c>
      <c r="Z19">
        <v>13333</v>
      </c>
      <c r="AA19">
        <v>13333</v>
      </c>
      <c r="AB19">
        <v>13333</v>
      </c>
      <c r="AC19">
        <v>13333</v>
      </c>
      <c r="AD19">
        <v>13333</v>
      </c>
      <c r="AE19">
        <v>13333</v>
      </c>
      <c r="AF19">
        <v>13333</v>
      </c>
      <c r="AG19">
        <v>13333</v>
      </c>
      <c r="AH19">
        <v>399990</v>
      </c>
    </row>
    <row r="20" spans="1:34">
      <c r="B20">
        <v>62389</v>
      </c>
      <c r="C20" t="s">
        <v>240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>
      <c r="A21" t="s">
        <v>243</v>
      </c>
      <c r="B21">
        <v>108015</v>
      </c>
      <c r="C21" t="s">
        <v>239</v>
      </c>
      <c r="K21">
        <v>28000</v>
      </c>
      <c r="L21">
        <v>20000</v>
      </c>
      <c r="M21">
        <v>20000</v>
      </c>
      <c r="N21">
        <v>20000</v>
      </c>
      <c r="O21">
        <v>0</v>
      </c>
      <c r="P21">
        <v>20000</v>
      </c>
      <c r="Q21">
        <v>25000</v>
      </c>
      <c r="R21">
        <v>20000</v>
      </c>
      <c r="AH21">
        <v>153000</v>
      </c>
    </row>
    <row r="22" spans="1:34">
      <c r="B22">
        <v>62389</v>
      </c>
      <c r="C22" t="s">
        <v>240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AH22">
        <v>0</v>
      </c>
    </row>
    <row r="23" spans="1:34">
      <c r="A23" t="s">
        <v>244</v>
      </c>
      <c r="B23">
        <v>106875</v>
      </c>
      <c r="C23" t="s">
        <v>239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>
      <c r="B24">
        <v>62389</v>
      </c>
      <c r="C24" t="s">
        <v>240</v>
      </c>
      <c r="D24">
        <v>16667</v>
      </c>
      <c r="E24">
        <v>16667</v>
      </c>
      <c r="F24">
        <v>16667</v>
      </c>
      <c r="G24">
        <v>16667</v>
      </c>
      <c r="H24">
        <v>16667</v>
      </c>
      <c r="I24">
        <v>16667</v>
      </c>
      <c r="J24">
        <v>16667</v>
      </c>
      <c r="K24">
        <v>16667</v>
      </c>
      <c r="L24">
        <v>3117</v>
      </c>
      <c r="M24">
        <v>3117</v>
      </c>
      <c r="N24">
        <v>16667</v>
      </c>
      <c r="O24">
        <v>16667</v>
      </c>
      <c r="P24">
        <v>16667</v>
      </c>
      <c r="Q24">
        <v>10861</v>
      </c>
      <c r="R24">
        <v>16667</v>
      </c>
      <c r="S24">
        <v>13542</v>
      </c>
      <c r="T24">
        <v>9921</v>
      </c>
      <c r="U24">
        <v>16667</v>
      </c>
      <c r="V24">
        <v>16317</v>
      </c>
      <c r="W24">
        <v>15710</v>
      </c>
      <c r="X24">
        <v>16667</v>
      </c>
      <c r="Y24">
        <v>16667</v>
      </c>
      <c r="Z24">
        <v>23052</v>
      </c>
      <c r="AA24">
        <v>23052</v>
      </c>
      <c r="AB24">
        <v>23052</v>
      </c>
      <c r="AC24">
        <v>18623</v>
      </c>
      <c r="AD24">
        <v>22407</v>
      </c>
      <c r="AE24">
        <v>23669</v>
      </c>
      <c r="AF24">
        <v>21777</v>
      </c>
      <c r="AG24">
        <v>21778</v>
      </c>
      <c r="AH24">
        <v>500000</v>
      </c>
    </row>
    <row r="25" spans="1:34">
      <c r="A25" t="s">
        <v>245</v>
      </c>
      <c r="B25">
        <v>107450</v>
      </c>
      <c r="C25" t="s">
        <v>239</v>
      </c>
      <c r="D25">
        <v>7200</v>
      </c>
      <c r="E25">
        <v>7193</v>
      </c>
      <c r="F25">
        <v>7193</v>
      </c>
      <c r="G25">
        <v>7193</v>
      </c>
      <c r="H25">
        <v>0</v>
      </c>
      <c r="I25">
        <v>7193</v>
      </c>
      <c r="J25">
        <v>7193</v>
      </c>
      <c r="K25">
        <v>7193</v>
      </c>
      <c r="L25">
        <v>7199</v>
      </c>
      <c r="M25">
        <v>7199</v>
      </c>
      <c r="N25">
        <v>7199</v>
      </c>
      <c r="O25">
        <v>7199</v>
      </c>
      <c r="P25">
        <v>7199</v>
      </c>
      <c r="Q25">
        <v>7199</v>
      </c>
      <c r="R25">
        <v>7199</v>
      </c>
      <c r="S25">
        <v>7199</v>
      </c>
      <c r="T25">
        <v>7199</v>
      </c>
      <c r="U25">
        <v>7199</v>
      </c>
      <c r="V25">
        <v>7193</v>
      </c>
      <c r="W25">
        <v>7193</v>
      </c>
      <c r="X25">
        <v>7200</v>
      </c>
      <c r="Y25">
        <v>6064</v>
      </c>
      <c r="Z25">
        <v>7199</v>
      </c>
      <c r="AA25">
        <v>7200</v>
      </c>
      <c r="AB25">
        <v>7197</v>
      </c>
      <c r="AC25">
        <v>7200</v>
      </c>
      <c r="AD25">
        <v>7200</v>
      </c>
      <c r="AE25">
        <v>7200</v>
      </c>
      <c r="AF25">
        <v>7195</v>
      </c>
      <c r="AG25">
        <v>7200</v>
      </c>
      <c r="AH25">
        <v>207589</v>
      </c>
    </row>
    <row r="26" spans="1:34">
      <c r="B26">
        <v>78126</v>
      </c>
      <c r="C26" t="s">
        <v>240</v>
      </c>
      <c r="D26">
        <v>62</v>
      </c>
      <c r="E26">
        <v>0</v>
      </c>
      <c r="F26">
        <v>0</v>
      </c>
      <c r="G26">
        <v>680</v>
      </c>
      <c r="H26">
        <v>0</v>
      </c>
      <c r="I26">
        <v>0</v>
      </c>
      <c r="J26">
        <v>0</v>
      </c>
      <c r="K26">
        <v>0</v>
      </c>
      <c r="L26">
        <v>0</v>
      </c>
      <c r="M26">
        <v>8789</v>
      </c>
      <c r="N26">
        <v>6441</v>
      </c>
      <c r="O26">
        <v>0</v>
      </c>
      <c r="P26">
        <v>3227</v>
      </c>
      <c r="Q26">
        <v>38</v>
      </c>
      <c r="R26">
        <v>0</v>
      </c>
      <c r="S26">
        <v>0</v>
      </c>
      <c r="T26">
        <v>0</v>
      </c>
      <c r="U26">
        <v>0</v>
      </c>
      <c r="V26">
        <v>20</v>
      </c>
      <c r="W26">
        <v>0</v>
      </c>
      <c r="X26">
        <v>0</v>
      </c>
      <c r="Y26">
        <v>0</v>
      </c>
      <c r="Z26">
        <v>35</v>
      </c>
      <c r="AA26">
        <v>0</v>
      </c>
      <c r="AB26">
        <v>15088</v>
      </c>
      <c r="AC26">
        <v>323</v>
      </c>
      <c r="AD26">
        <v>11753</v>
      </c>
      <c r="AE26">
        <v>0</v>
      </c>
      <c r="AF26">
        <v>0</v>
      </c>
      <c r="AG26">
        <v>0</v>
      </c>
      <c r="AH26">
        <v>46456</v>
      </c>
    </row>
    <row r="27" spans="1:34">
      <c r="A27" t="s">
        <v>257</v>
      </c>
      <c r="B27">
        <v>108017</v>
      </c>
      <c r="C27" t="s">
        <v>239</v>
      </c>
      <c r="K27">
        <v>10000</v>
      </c>
      <c r="L27">
        <v>20000</v>
      </c>
      <c r="M27">
        <v>20000</v>
      </c>
      <c r="N27">
        <v>20000</v>
      </c>
      <c r="S27">
        <v>30000</v>
      </c>
      <c r="T27">
        <v>30000</v>
      </c>
      <c r="U27">
        <v>30000</v>
      </c>
      <c r="AH27">
        <v>160000</v>
      </c>
    </row>
    <row r="28" spans="1:34">
      <c r="B28">
        <v>62389</v>
      </c>
      <c r="C28" t="s">
        <v>240</v>
      </c>
      <c r="K28">
        <v>0</v>
      </c>
      <c r="L28">
        <v>0</v>
      </c>
      <c r="M28">
        <v>0</v>
      </c>
      <c r="N28">
        <v>0</v>
      </c>
      <c r="S28">
        <v>0</v>
      </c>
      <c r="T28">
        <v>0</v>
      </c>
      <c r="U28">
        <v>0</v>
      </c>
      <c r="AH28">
        <v>0</v>
      </c>
    </row>
    <row r="29" spans="1:34">
      <c r="A29" t="s">
        <v>246</v>
      </c>
      <c r="B29">
        <v>107664</v>
      </c>
      <c r="C29" t="s">
        <v>239</v>
      </c>
      <c r="D29">
        <v>4603</v>
      </c>
      <c r="E29">
        <v>8150</v>
      </c>
      <c r="F29">
        <v>8150</v>
      </c>
      <c r="G29">
        <v>8150</v>
      </c>
      <c r="H29">
        <v>8150</v>
      </c>
      <c r="I29">
        <v>8150</v>
      </c>
      <c r="J29">
        <v>8150</v>
      </c>
      <c r="K29">
        <v>8150</v>
      </c>
      <c r="L29">
        <v>8150</v>
      </c>
      <c r="M29">
        <v>8150</v>
      </c>
      <c r="N29">
        <v>8150</v>
      </c>
      <c r="O29">
        <v>8150</v>
      </c>
      <c r="P29">
        <v>8150</v>
      </c>
      <c r="Q29">
        <v>8150</v>
      </c>
      <c r="R29">
        <v>8060</v>
      </c>
      <c r="S29">
        <v>8148</v>
      </c>
      <c r="T29">
        <v>8148</v>
      </c>
      <c r="U29">
        <v>8148</v>
      </c>
      <c r="V29">
        <v>8150</v>
      </c>
      <c r="W29">
        <v>8131</v>
      </c>
      <c r="X29">
        <v>8150</v>
      </c>
      <c r="Y29">
        <v>8150</v>
      </c>
      <c r="Z29">
        <v>8150</v>
      </c>
      <c r="AA29">
        <v>8150</v>
      </c>
      <c r="AB29">
        <v>8150</v>
      </c>
      <c r="AC29">
        <v>8150</v>
      </c>
      <c r="AD29">
        <v>7888</v>
      </c>
      <c r="AE29">
        <v>7954</v>
      </c>
      <c r="AF29">
        <v>8150</v>
      </c>
      <c r="AG29">
        <v>8150</v>
      </c>
      <c r="AH29">
        <v>240380</v>
      </c>
    </row>
    <row r="30" spans="1:34">
      <c r="B30">
        <v>98</v>
      </c>
      <c r="C30" t="s">
        <v>240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5031</v>
      </c>
      <c r="L30">
        <v>0</v>
      </c>
      <c r="M30">
        <v>557</v>
      </c>
      <c r="N30">
        <v>17762</v>
      </c>
      <c r="O30">
        <v>16459</v>
      </c>
      <c r="P30">
        <v>22770</v>
      </c>
      <c r="Q30">
        <v>7549</v>
      </c>
      <c r="R30">
        <v>0</v>
      </c>
      <c r="S30">
        <v>0</v>
      </c>
      <c r="T30">
        <v>195</v>
      </c>
      <c r="U30">
        <v>18783</v>
      </c>
      <c r="V30">
        <v>0</v>
      </c>
      <c r="W30">
        <v>0</v>
      </c>
      <c r="X30">
        <v>0</v>
      </c>
      <c r="Y30">
        <v>0</v>
      </c>
      <c r="Z30">
        <v>0</v>
      </c>
      <c r="AA30">
        <v>1138</v>
      </c>
      <c r="AB30">
        <v>27528</v>
      </c>
      <c r="AC30">
        <v>15557</v>
      </c>
      <c r="AD30">
        <v>17677</v>
      </c>
      <c r="AE30">
        <v>19000</v>
      </c>
      <c r="AF30">
        <v>20300</v>
      </c>
      <c r="AG30">
        <v>20000</v>
      </c>
      <c r="AH30">
        <v>210306</v>
      </c>
    </row>
    <row r="31" spans="1:34">
      <c r="A31" t="s">
        <v>258</v>
      </c>
      <c r="B31">
        <v>108011</v>
      </c>
      <c r="C31" t="s">
        <v>239</v>
      </c>
      <c r="K31">
        <v>10000</v>
      </c>
      <c r="L31">
        <v>6928</v>
      </c>
      <c r="M31">
        <v>6928</v>
      </c>
      <c r="N31">
        <v>10000</v>
      </c>
      <c r="O31">
        <v>8024</v>
      </c>
      <c r="P31">
        <v>10843</v>
      </c>
      <c r="Q31">
        <v>9667</v>
      </c>
      <c r="R31">
        <v>11637</v>
      </c>
      <c r="S31">
        <v>8871</v>
      </c>
      <c r="T31">
        <v>9123</v>
      </c>
      <c r="U31">
        <v>9983</v>
      </c>
      <c r="V31">
        <v>10001</v>
      </c>
      <c r="W31">
        <v>10566</v>
      </c>
      <c r="X31">
        <v>10727</v>
      </c>
      <c r="Y31">
        <v>10670</v>
      </c>
      <c r="Z31">
        <v>10808</v>
      </c>
      <c r="AA31">
        <v>10808</v>
      </c>
      <c r="AB31">
        <v>10808</v>
      </c>
      <c r="AC31">
        <v>10808</v>
      </c>
      <c r="AD31">
        <v>10845</v>
      </c>
      <c r="AE31">
        <v>10808</v>
      </c>
      <c r="AF31">
        <v>10573</v>
      </c>
      <c r="AG31">
        <v>10575</v>
      </c>
      <c r="AH31">
        <v>230001</v>
      </c>
    </row>
    <row r="32" spans="1:34">
      <c r="B32">
        <v>62389</v>
      </c>
      <c r="C32" t="s">
        <v>240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>
      <c r="A33" t="s">
        <v>259</v>
      </c>
      <c r="B33">
        <v>107837</v>
      </c>
      <c r="C33" t="s">
        <v>239</v>
      </c>
      <c r="J33">
        <v>0</v>
      </c>
      <c r="AF33">
        <v>6495</v>
      </c>
      <c r="AH33">
        <v>6495</v>
      </c>
    </row>
    <row r="34" spans="1:34">
      <c r="B34">
        <v>71330</v>
      </c>
      <c r="C34" t="s">
        <v>240</v>
      </c>
      <c r="J34">
        <v>6495</v>
      </c>
      <c r="AF34">
        <v>0</v>
      </c>
      <c r="AH34">
        <v>6495</v>
      </c>
    </row>
    <row r="35" spans="1:34">
      <c r="A35" t="s">
        <v>259</v>
      </c>
      <c r="B35">
        <v>108098</v>
      </c>
      <c r="C35" t="s">
        <v>239</v>
      </c>
      <c r="AG35">
        <v>20000</v>
      </c>
      <c r="AH35">
        <v>20000</v>
      </c>
    </row>
    <row r="36" spans="1:34">
      <c r="B36">
        <v>71460</v>
      </c>
      <c r="C36" t="s">
        <v>240</v>
      </c>
      <c r="AG36">
        <v>0</v>
      </c>
      <c r="AH36">
        <v>0</v>
      </c>
    </row>
    <row r="37" spans="1:34">
      <c r="A37" t="s">
        <v>260</v>
      </c>
      <c r="B37">
        <v>108014</v>
      </c>
      <c r="C37" t="s">
        <v>239</v>
      </c>
      <c r="K37">
        <v>15000</v>
      </c>
      <c r="L37">
        <v>15000</v>
      </c>
      <c r="M37">
        <v>15000</v>
      </c>
      <c r="N37">
        <v>15000</v>
      </c>
      <c r="O37">
        <v>15000</v>
      </c>
      <c r="P37">
        <v>15000</v>
      </c>
      <c r="Q37">
        <v>15000</v>
      </c>
      <c r="R37">
        <v>15000</v>
      </c>
      <c r="S37">
        <v>15000</v>
      </c>
      <c r="T37">
        <v>15000</v>
      </c>
      <c r="U37">
        <v>15000</v>
      </c>
      <c r="V37">
        <v>15000</v>
      </c>
      <c r="W37">
        <v>15000</v>
      </c>
      <c r="X37">
        <v>15000</v>
      </c>
      <c r="Y37">
        <v>15000</v>
      </c>
      <c r="Z37">
        <v>15000</v>
      </c>
      <c r="AA37">
        <v>15000</v>
      </c>
      <c r="AB37">
        <v>15000</v>
      </c>
      <c r="AC37">
        <v>15000</v>
      </c>
      <c r="AD37">
        <v>15000</v>
      </c>
      <c r="AE37">
        <v>15000</v>
      </c>
      <c r="AF37">
        <v>15000</v>
      </c>
      <c r="AG37">
        <v>15000</v>
      </c>
      <c r="AH37">
        <v>345000</v>
      </c>
    </row>
    <row r="38" spans="1:34">
      <c r="B38">
        <v>62389</v>
      </c>
      <c r="C38" t="s">
        <v>240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>
      <c r="A39" t="s">
        <v>260</v>
      </c>
      <c r="B39">
        <v>108037</v>
      </c>
      <c r="C39" t="s">
        <v>239</v>
      </c>
      <c r="S39">
        <v>10000</v>
      </c>
      <c r="T39">
        <v>10000</v>
      </c>
      <c r="U39">
        <v>10000</v>
      </c>
      <c r="AH39">
        <v>30000</v>
      </c>
    </row>
    <row r="40" spans="1:34">
      <c r="B40">
        <v>62389</v>
      </c>
      <c r="C40" t="s">
        <v>240</v>
      </c>
      <c r="S40">
        <v>0</v>
      </c>
      <c r="T40">
        <v>0</v>
      </c>
      <c r="U40">
        <v>0</v>
      </c>
      <c r="AH40">
        <v>0</v>
      </c>
    </row>
    <row r="41" spans="1:34">
      <c r="A41" t="s">
        <v>260</v>
      </c>
      <c r="B41">
        <v>108037</v>
      </c>
      <c r="C41" t="s">
        <v>239</v>
      </c>
      <c r="Z41">
        <v>4215</v>
      </c>
      <c r="AA41">
        <v>4215</v>
      </c>
      <c r="AB41">
        <v>4215</v>
      </c>
      <c r="AH41">
        <v>12645</v>
      </c>
    </row>
    <row r="42" spans="1:34">
      <c r="B42">
        <v>71460</v>
      </c>
      <c r="C42" t="s">
        <v>240</v>
      </c>
      <c r="Z42">
        <v>0</v>
      </c>
      <c r="AA42">
        <v>0</v>
      </c>
      <c r="AB42">
        <v>0</v>
      </c>
      <c r="AH42">
        <v>0</v>
      </c>
    </row>
    <row r="43" spans="1:34">
      <c r="A43" t="s">
        <v>247</v>
      </c>
      <c r="B43">
        <v>106992</v>
      </c>
      <c r="C43" t="s">
        <v>239</v>
      </c>
      <c r="D43">
        <v>16667</v>
      </c>
      <c r="E43">
        <v>16667</v>
      </c>
      <c r="F43">
        <v>16667</v>
      </c>
      <c r="G43">
        <v>16667</v>
      </c>
      <c r="H43">
        <v>16667</v>
      </c>
      <c r="I43">
        <v>16667</v>
      </c>
      <c r="J43">
        <v>16667</v>
      </c>
      <c r="K43">
        <v>16667</v>
      </c>
      <c r="L43">
        <v>16667</v>
      </c>
      <c r="M43">
        <v>16667</v>
      </c>
      <c r="N43">
        <v>16667</v>
      </c>
      <c r="O43">
        <v>16667</v>
      </c>
      <c r="P43">
        <v>16667</v>
      </c>
      <c r="Q43">
        <v>16667</v>
      </c>
      <c r="R43">
        <v>16667</v>
      </c>
      <c r="S43">
        <v>16667</v>
      </c>
      <c r="T43">
        <v>16667</v>
      </c>
      <c r="U43">
        <v>16667</v>
      </c>
      <c r="V43">
        <v>16667</v>
      </c>
      <c r="W43">
        <v>16667</v>
      </c>
      <c r="X43">
        <v>16667</v>
      </c>
      <c r="Y43">
        <v>16667</v>
      </c>
      <c r="Z43">
        <v>16667</v>
      </c>
      <c r="AA43">
        <v>16667</v>
      </c>
      <c r="AB43">
        <v>16667</v>
      </c>
      <c r="AC43">
        <v>16667</v>
      </c>
      <c r="AD43">
        <v>16667</v>
      </c>
      <c r="AE43">
        <v>16667</v>
      </c>
      <c r="AF43">
        <v>16667</v>
      </c>
      <c r="AG43">
        <v>16657</v>
      </c>
      <c r="AH43">
        <v>500000</v>
      </c>
    </row>
    <row r="44" spans="1:34">
      <c r="B44">
        <v>71460</v>
      </c>
      <c r="C44" t="s">
        <v>240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>
      <c r="A45" t="s">
        <v>247</v>
      </c>
      <c r="B45">
        <v>106993</v>
      </c>
      <c r="C45" t="s">
        <v>239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>
      <c r="B46">
        <v>71323</v>
      </c>
      <c r="C46" t="s">
        <v>240</v>
      </c>
      <c r="D46">
        <v>16644</v>
      </c>
      <c r="E46">
        <v>16644</v>
      </c>
      <c r="F46">
        <v>16644</v>
      </c>
      <c r="G46">
        <v>16644</v>
      </c>
      <c r="H46">
        <v>16644</v>
      </c>
      <c r="I46">
        <v>16644</v>
      </c>
      <c r="J46">
        <v>16644</v>
      </c>
      <c r="K46">
        <v>16644</v>
      </c>
      <c r="L46">
        <v>16644</v>
      </c>
      <c r="M46">
        <v>16644</v>
      </c>
      <c r="N46">
        <v>16644</v>
      </c>
      <c r="O46">
        <v>16644</v>
      </c>
      <c r="P46">
        <v>16644</v>
      </c>
      <c r="Q46">
        <v>15501</v>
      </c>
      <c r="R46">
        <v>16644</v>
      </c>
      <c r="S46">
        <v>16644</v>
      </c>
      <c r="T46">
        <v>16644</v>
      </c>
      <c r="U46">
        <v>16644</v>
      </c>
      <c r="V46">
        <v>16644</v>
      </c>
      <c r="W46">
        <v>16644</v>
      </c>
      <c r="X46">
        <v>16644</v>
      </c>
      <c r="Y46">
        <v>16644</v>
      </c>
      <c r="Z46">
        <v>16644</v>
      </c>
      <c r="AA46">
        <v>16644</v>
      </c>
      <c r="AB46">
        <v>16644</v>
      </c>
      <c r="AC46">
        <v>16644</v>
      </c>
      <c r="AD46">
        <v>16644</v>
      </c>
      <c r="AE46">
        <v>16644</v>
      </c>
      <c r="AF46">
        <v>17098</v>
      </c>
      <c r="AG46">
        <v>17215</v>
      </c>
      <c r="AH46">
        <v>499202</v>
      </c>
    </row>
    <row r="47" spans="1:34">
      <c r="A47" t="s">
        <v>247</v>
      </c>
      <c r="B47">
        <v>107351</v>
      </c>
      <c r="C47" t="s">
        <v>239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>
      <c r="B48">
        <v>62389</v>
      </c>
      <c r="C48" t="s">
        <v>240</v>
      </c>
      <c r="D48">
        <v>17744</v>
      </c>
      <c r="E48">
        <v>17744</v>
      </c>
      <c r="F48">
        <v>17744</v>
      </c>
      <c r="G48">
        <v>17744</v>
      </c>
      <c r="H48">
        <v>17744</v>
      </c>
      <c r="I48">
        <v>17744</v>
      </c>
      <c r="J48">
        <v>17744</v>
      </c>
      <c r="K48">
        <v>17744</v>
      </c>
      <c r="L48">
        <v>17744</v>
      </c>
      <c r="M48">
        <v>17744</v>
      </c>
      <c r="N48">
        <v>17744</v>
      </c>
      <c r="O48">
        <v>17744</v>
      </c>
      <c r="P48">
        <v>17744</v>
      </c>
      <c r="Q48">
        <v>17744</v>
      </c>
      <c r="R48">
        <v>17744</v>
      </c>
      <c r="S48">
        <v>17744</v>
      </c>
      <c r="T48">
        <v>17744</v>
      </c>
      <c r="U48">
        <v>17744</v>
      </c>
      <c r="V48">
        <v>17744</v>
      </c>
      <c r="W48">
        <v>17744</v>
      </c>
      <c r="X48">
        <v>17744</v>
      </c>
      <c r="Y48">
        <v>17744</v>
      </c>
      <c r="Z48">
        <v>17744</v>
      </c>
      <c r="AA48">
        <v>17744</v>
      </c>
      <c r="AB48">
        <v>17744</v>
      </c>
      <c r="AC48">
        <v>17744</v>
      </c>
      <c r="AD48">
        <v>17744</v>
      </c>
      <c r="AE48">
        <v>17744</v>
      </c>
      <c r="AF48">
        <v>17744</v>
      </c>
      <c r="AG48">
        <v>17753</v>
      </c>
      <c r="AH48">
        <v>532329</v>
      </c>
    </row>
    <row r="49" spans="1:34">
      <c r="A49" t="s">
        <v>247</v>
      </c>
      <c r="B49">
        <v>107352</v>
      </c>
      <c r="C49" t="s">
        <v>239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>
      <c r="B50">
        <v>62389</v>
      </c>
      <c r="C50" t="s">
        <v>240</v>
      </c>
      <c r="D50">
        <v>33333</v>
      </c>
      <c r="E50">
        <v>33333</v>
      </c>
      <c r="F50">
        <v>33333</v>
      </c>
      <c r="G50">
        <v>33333</v>
      </c>
      <c r="H50">
        <v>33333</v>
      </c>
      <c r="I50">
        <v>33333</v>
      </c>
      <c r="J50">
        <v>33333</v>
      </c>
      <c r="K50">
        <v>33333</v>
      </c>
      <c r="L50">
        <v>33333</v>
      </c>
      <c r="M50">
        <v>33333</v>
      </c>
      <c r="N50">
        <v>33333</v>
      </c>
      <c r="O50">
        <v>33333</v>
      </c>
      <c r="P50">
        <v>33333</v>
      </c>
      <c r="Q50">
        <v>33333</v>
      </c>
      <c r="R50">
        <v>33333</v>
      </c>
      <c r="S50">
        <v>33333</v>
      </c>
      <c r="T50">
        <v>33333</v>
      </c>
      <c r="U50">
        <v>33333</v>
      </c>
      <c r="V50">
        <v>33333</v>
      </c>
      <c r="W50">
        <v>33333</v>
      </c>
      <c r="X50">
        <v>33333</v>
      </c>
      <c r="Y50">
        <v>33333</v>
      </c>
      <c r="Z50">
        <v>33333</v>
      </c>
      <c r="AA50">
        <v>33333</v>
      </c>
      <c r="AB50">
        <v>33333</v>
      </c>
      <c r="AC50">
        <v>33333</v>
      </c>
      <c r="AD50">
        <v>33333</v>
      </c>
      <c r="AE50">
        <v>33333</v>
      </c>
      <c r="AF50">
        <v>33333</v>
      </c>
      <c r="AG50">
        <v>33343</v>
      </c>
      <c r="AH50">
        <v>1000000</v>
      </c>
    </row>
    <row r="51" spans="1:34">
      <c r="A51" t="s">
        <v>247</v>
      </c>
      <c r="B51">
        <v>107353</v>
      </c>
      <c r="C51" t="s">
        <v>239</v>
      </c>
      <c r="D51">
        <v>17744</v>
      </c>
      <c r="E51">
        <v>17744</v>
      </c>
      <c r="F51">
        <v>17744</v>
      </c>
      <c r="G51">
        <v>17744</v>
      </c>
      <c r="H51">
        <v>17744</v>
      </c>
      <c r="I51">
        <v>17744</v>
      </c>
      <c r="J51">
        <v>17744</v>
      </c>
      <c r="K51">
        <v>17744</v>
      </c>
      <c r="L51">
        <v>17744</v>
      </c>
      <c r="M51">
        <v>17744</v>
      </c>
      <c r="N51">
        <v>17744</v>
      </c>
      <c r="O51">
        <v>17744</v>
      </c>
      <c r="P51">
        <v>17744</v>
      </c>
      <c r="Q51">
        <v>17744</v>
      </c>
      <c r="R51">
        <v>17744</v>
      </c>
      <c r="S51">
        <v>17744</v>
      </c>
      <c r="T51">
        <v>17744</v>
      </c>
      <c r="U51">
        <v>17744</v>
      </c>
      <c r="V51">
        <v>17744</v>
      </c>
      <c r="W51">
        <v>17744</v>
      </c>
      <c r="X51">
        <v>17744</v>
      </c>
      <c r="Y51">
        <v>17744</v>
      </c>
      <c r="Z51">
        <v>17744</v>
      </c>
      <c r="AA51">
        <v>17744</v>
      </c>
      <c r="AB51">
        <v>17744</v>
      </c>
      <c r="AC51">
        <v>17744</v>
      </c>
      <c r="AD51">
        <v>17744</v>
      </c>
      <c r="AE51">
        <v>17744</v>
      </c>
      <c r="AF51">
        <v>17744</v>
      </c>
      <c r="AG51">
        <v>17753</v>
      </c>
      <c r="AH51">
        <v>532329</v>
      </c>
    </row>
    <row r="52" spans="1:34">
      <c r="B52">
        <v>62389</v>
      </c>
      <c r="C52" t="s">
        <v>240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>
      <c r="A53" t="s">
        <v>247</v>
      </c>
      <c r="B53">
        <v>107391</v>
      </c>
      <c r="C53" t="s">
        <v>239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>
      <c r="B54">
        <v>71460</v>
      </c>
      <c r="C54" t="s">
        <v>240</v>
      </c>
      <c r="D54">
        <v>17725</v>
      </c>
      <c r="E54">
        <v>17725</v>
      </c>
      <c r="F54">
        <v>17725</v>
      </c>
      <c r="G54">
        <v>17725</v>
      </c>
      <c r="H54">
        <v>17725</v>
      </c>
      <c r="I54">
        <v>17725</v>
      </c>
      <c r="J54">
        <v>17725</v>
      </c>
      <c r="K54">
        <v>17725</v>
      </c>
      <c r="L54">
        <v>17725</v>
      </c>
      <c r="M54">
        <v>17725</v>
      </c>
      <c r="N54">
        <v>17725</v>
      </c>
      <c r="O54">
        <v>17725</v>
      </c>
      <c r="P54">
        <v>17725</v>
      </c>
      <c r="Q54">
        <v>17725</v>
      </c>
      <c r="R54">
        <v>17725</v>
      </c>
      <c r="S54">
        <v>17725</v>
      </c>
      <c r="T54">
        <v>17725</v>
      </c>
      <c r="U54">
        <v>17725</v>
      </c>
      <c r="V54">
        <v>17725</v>
      </c>
      <c r="W54">
        <v>17725</v>
      </c>
      <c r="X54">
        <v>17725</v>
      </c>
      <c r="Y54">
        <v>17725</v>
      </c>
      <c r="Z54">
        <v>17725</v>
      </c>
      <c r="AA54">
        <v>17725</v>
      </c>
      <c r="AB54">
        <v>17725</v>
      </c>
      <c r="AC54">
        <v>17725</v>
      </c>
      <c r="AD54">
        <v>17725</v>
      </c>
      <c r="AE54">
        <v>17725</v>
      </c>
      <c r="AF54">
        <v>17725</v>
      </c>
      <c r="AG54">
        <v>17732</v>
      </c>
      <c r="AH54">
        <v>531757</v>
      </c>
    </row>
    <row r="55" spans="1:34">
      <c r="A55" t="s">
        <v>247</v>
      </c>
      <c r="B55">
        <v>107392</v>
      </c>
      <c r="C55" t="s">
        <v>239</v>
      </c>
      <c r="D55">
        <v>17725</v>
      </c>
      <c r="E55">
        <v>17725</v>
      </c>
      <c r="F55">
        <v>17725</v>
      </c>
      <c r="G55">
        <v>17725</v>
      </c>
      <c r="H55">
        <v>17725</v>
      </c>
      <c r="I55">
        <v>17725</v>
      </c>
      <c r="J55">
        <v>17725</v>
      </c>
      <c r="K55">
        <v>17725</v>
      </c>
      <c r="L55">
        <v>17725</v>
      </c>
      <c r="M55">
        <v>17725</v>
      </c>
      <c r="N55">
        <v>17725</v>
      </c>
      <c r="O55">
        <v>17725</v>
      </c>
      <c r="P55">
        <v>17725</v>
      </c>
      <c r="Q55">
        <v>17725</v>
      </c>
      <c r="R55">
        <v>17725</v>
      </c>
      <c r="S55">
        <v>17725</v>
      </c>
      <c r="T55">
        <v>17725</v>
      </c>
      <c r="U55">
        <v>17725</v>
      </c>
      <c r="V55">
        <v>17725</v>
      </c>
      <c r="W55">
        <v>17725</v>
      </c>
      <c r="X55">
        <v>17725</v>
      </c>
      <c r="Y55">
        <v>17725</v>
      </c>
      <c r="Z55">
        <v>17725</v>
      </c>
      <c r="AA55">
        <v>17725</v>
      </c>
      <c r="AB55">
        <v>17725</v>
      </c>
      <c r="AC55">
        <v>17725</v>
      </c>
      <c r="AD55">
        <v>17725</v>
      </c>
      <c r="AE55">
        <v>17725</v>
      </c>
      <c r="AF55">
        <v>17725</v>
      </c>
      <c r="AG55">
        <v>17732</v>
      </c>
      <c r="AH55">
        <v>531757</v>
      </c>
    </row>
    <row r="56" spans="1:34">
      <c r="B56">
        <v>71460</v>
      </c>
      <c r="C56" t="s">
        <v>240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>
      <c r="A57" t="s">
        <v>247</v>
      </c>
      <c r="B57">
        <v>107534</v>
      </c>
      <c r="C57" t="s">
        <v>239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>
      <c r="B58">
        <v>62389</v>
      </c>
      <c r="C58" t="s">
        <v>240</v>
      </c>
      <c r="D58">
        <v>3333</v>
      </c>
      <c r="E58">
        <v>3333</v>
      </c>
      <c r="F58">
        <v>3333</v>
      </c>
      <c r="G58">
        <v>3333</v>
      </c>
      <c r="H58">
        <v>3333</v>
      </c>
      <c r="I58">
        <v>3333</v>
      </c>
      <c r="J58">
        <v>3333</v>
      </c>
      <c r="K58">
        <v>3333</v>
      </c>
      <c r="L58">
        <v>3333</v>
      </c>
      <c r="M58">
        <v>3333</v>
      </c>
      <c r="N58">
        <v>3333</v>
      </c>
      <c r="O58">
        <v>3333</v>
      </c>
      <c r="P58">
        <v>3333</v>
      </c>
      <c r="Q58">
        <v>3333</v>
      </c>
      <c r="R58">
        <v>3333</v>
      </c>
      <c r="S58">
        <v>3333</v>
      </c>
      <c r="T58">
        <v>3333</v>
      </c>
      <c r="U58">
        <v>3333</v>
      </c>
      <c r="V58">
        <v>3333</v>
      </c>
      <c r="W58">
        <v>3333</v>
      </c>
      <c r="X58">
        <v>3333</v>
      </c>
      <c r="Y58">
        <v>3333</v>
      </c>
      <c r="Z58">
        <v>3333</v>
      </c>
      <c r="AA58">
        <v>3333</v>
      </c>
      <c r="AB58">
        <v>3333</v>
      </c>
      <c r="AC58">
        <v>3333</v>
      </c>
      <c r="AD58">
        <v>3333</v>
      </c>
      <c r="AE58">
        <v>3333</v>
      </c>
      <c r="AF58">
        <v>3333</v>
      </c>
      <c r="AG58">
        <v>3343</v>
      </c>
      <c r="AH58">
        <v>100000</v>
      </c>
    </row>
    <row r="59" spans="1:34">
      <c r="A59" t="s">
        <v>247</v>
      </c>
      <c r="B59">
        <v>107535</v>
      </c>
      <c r="C59" t="s">
        <v>239</v>
      </c>
      <c r="D59">
        <v>3333</v>
      </c>
      <c r="E59">
        <v>3333</v>
      </c>
      <c r="F59">
        <v>3333</v>
      </c>
      <c r="G59">
        <v>3333</v>
      </c>
      <c r="H59">
        <v>3333</v>
      </c>
      <c r="I59">
        <v>3333</v>
      </c>
      <c r="J59">
        <v>3333</v>
      </c>
      <c r="K59">
        <v>3333</v>
      </c>
      <c r="L59">
        <v>3333</v>
      </c>
      <c r="M59">
        <v>3333</v>
      </c>
      <c r="N59">
        <v>3333</v>
      </c>
      <c r="O59">
        <v>3333</v>
      </c>
      <c r="P59">
        <v>3333</v>
      </c>
      <c r="Q59">
        <v>3333</v>
      </c>
      <c r="R59">
        <v>3333</v>
      </c>
      <c r="S59">
        <v>3333</v>
      </c>
      <c r="T59">
        <v>3333</v>
      </c>
      <c r="U59">
        <v>3333</v>
      </c>
      <c r="V59">
        <v>3333</v>
      </c>
      <c r="W59">
        <v>3333</v>
      </c>
      <c r="X59">
        <v>3333</v>
      </c>
      <c r="Y59">
        <v>3333</v>
      </c>
      <c r="Z59">
        <v>3333</v>
      </c>
      <c r="AA59">
        <v>3333</v>
      </c>
      <c r="AB59">
        <v>3333</v>
      </c>
      <c r="AC59">
        <v>3333</v>
      </c>
      <c r="AD59">
        <v>3333</v>
      </c>
      <c r="AE59">
        <v>3333</v>
      </c>
      <c r="AF59">
        <v>3333</v>
      </c>
      <c r="AG59">
        <v>3343</v>
      </c>
      <c r="AH59">
        <v>100000</v>
      </c>
    </row>
    <row r="60" spans="1:34">
      <c r="B60">
        <v>62389</v>
      </c>
      <c r="C60" t="s">
        <v>240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>
      <c r="A61" t="s">
        <v>247</v>
      </c>
      <c r="B61">
        <v>107649</v>
      </c>
      <c r="C61" t="s">
        <v>239</v>
      </c>
      <c r="D61">
        <v>33333</v>
      </c>
      <c r="E61">
        <v>33333</v>
      </c>
      <c r="F61">
        <v>33333</v>
      </c>
      <c r="G61">
        <v>33333</v>
      </c>
      <c r="H61">
        <v>33333</v>
      </c>
      <c r="I61">
        <v>33333</v>
      </c>
      <c r="J61">
        <v>33333</v>
      </c>
      <c r="K61">
        <v>33333</v>
      </c>
      <c r="L61">
        <v>33333</v>
      </c>
      <c r="M61">
        <v>33333</v>
      </c>
      <c r="N61">
        <v>33333</v>
      </c>
      <c r="O61">
        <v>33333</v>
      </c>
      <c r="P61">
        <v>33333</v>
      </c>
      <c r="Q61">
        <v>33333</v>
      </c>
      <c r="R61">
        <v>33333</v>
      </c>
      <c r="S61">
        <v>33333</v>
      </c>
      <c r="T61">
        <v>33333</v>
      </c>
      <c r="U61">
        <v>33333</v>
      </c>
      <c r="V61">
        <v>33333</v>
      </c>
      <c r="W61">
        <v>33333</v>
      </c>
      <c r="X61">
        <v>33333</v>
      </c>
      <c r="Y61">
        <v>33333</v>
      </c>
      <c r="Z61">
        <v>33333</v>
      </c>
      <c r="AA61">
        <v>33333</v>
      </c>
      <c r="AB61">
        <v>33333</v>
      </c>
      <c r="AC61">
        <v>33333</v>
      </c>
      <c r="AD61">
        <v>33333</v>
      </c>
      <c r="AE61">
        <v>33333</v>
      </c>
      <c r="AF61">
        <v>33333</v>
      </c>
      <c r="AG61">
        <v>33343</v>
      </c>
      <c r="AH61">
        <v>1000000</v>
      </c>
    </row>
    <row r="62" spans="1:34">
      <c r="B62">
        <v>62389</v>
      </c>
      <c r="C62" t="s">
        <v>240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>
      <c r="A63" t="s">
        <v>247</v>
      </c>
      <c r="B63">
        <v>107990</v>
      </c>
      <c r="C63" t="s">
        <v>239</v>
      </c>
      <c r="D63">
        <v>20000</v>
      </c>
      <c r="L63">
        <v>0</v>
      </c>
      <c r="M63">
        <v>0</v>
      </c>
      <c r="N63">
        <v>30000</v>
      </c>
      <c r="Q63">
        <v>3376</v>
      </c>
      <c r="AC63">
        <v>25000</v>
      </c>
      <c r="AD63">
        <v>8663</v>
      </c>
      <c r="AF63">
        <v>11482</v>
      </c>
      <c r="AG63">
        <v>11479</v>
      </c>
      <c r="AH63">
        <v>110000</v>
      </c>
    </row>
    <row r="64" spans="1:34">
      <c r="B64">
        <v>62389</v>
      </c>
      <c r="C64" t="s">
        <v>240</v>
      </c>
      <c r="D64">
        <v>0</v>
      </c>
      <c r="L64">
        <v>0</v>
      </c>
      <c r="M64">
        <v>0</v>
      </c>
      <c r="N64">
        <v>0</v>
      </c>
      <c r="Q64">
        <v>0</v>
      </c>
      <c r="AC64">
        <v>0</v>
      </c>
      <c r="AD64">
        <v>0</v>
      </c>
      <c r="AF64">
        <v>0</v>
      </c>
      <c r="AG64">
        <v>0</v>
      </c>
      <c r="AH64">
        <v>0</v>
      </c>
    </row>
    <row r="65" spans="1:34">
      <c r="A65" t="s">
        <v>247</v>
      </c>
      <c r="B65">
        <v>107990</v>
      </c>
      <c r="C65" t="s">
        <v>239</v>
      </c>
      <c r="D65">
        <v>20000</v>
      </c>
      <c r="AH65">
        <v>20000</v>
      </c>
    </row>
    <row r="66" spans="1:34">
      <c r="B66">
        <v>71322</v>
      </c>
      <c r="C66" t="s">
        <v>240</v>
      </c>
      <c r="D66">
        <v>0</v>
      </c>
      <c r="AH66">
        <v>0</v>
      </c>
    </row>
    <row r="67" spans="1:34">
      <c r="A67" t="s">
        <v>248</v>
      </c>
      <c r="B67">
        <v>107468</v>
      </c>
      <c r="C67" t="s">
        <v>239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>
      <c r="B68">
        <v>62389</v>
      </c>
      <c r="C68" t="s">
        <v>240</v>
      </c>
      <c r="D68">
        <v>2333</v>
      </c>
      <c r="E68">
        <v>2333</v>
      </c>
      <c r="F68">
        <v>2333</v>
      </c>
      <c r="G68">
        <v>2333</v>
      </c>
      <c r="H68">
        <v>2333</v>
      </c>
      <c r="I68">
        <v>2333</v>
      </c>
      <c r="J68">
        <v>2333</v>
      </c>
      <c r="K68">
        <v>2333</v>
      </c>
      <c r="L68">
        <v>2333</v>
      </c>
      <c r="M68">
        <v>2333</v>
      </c>
      <c r="N68">
        <v>2333</v>
      </c>
      <c r="O68">
        <v>2333</v>
      </c>
      <c r="P68">
        <v>2333</v>
      </c>
      <c r="Q68">
        <v>2333</v>
      </c>
      <c r="R68">
        <v>2333</v>
      </c>
      <c r="S68">
        <v>2333</v>
      </c>
      <c r="T68">
        <v>2333</v>
      </c>
      <c r="U68">
        <v>2333</v>
      </c>
      <c r="V68">
        <v>2333</v>
      </c>
      <c r="W68">
        <v>2333</v>
      </c>
      <c r="X68">
        <v>2333</v>
      </c>
      <c r="Y68">
        <v>2333</v>
      </c>
      <c r="Z68">
        <v>2333</v>
      </c>
      <c r="AA68">
        <v>2333</v>
      </c>
      <c r="AB68">
        <v>2333</v>
      </c>
      <c r="AC68">
        <v>2335</v>
      </c>
      <c r="AD68">
        <v>2335</v>
      </c>
      <c r="AE68">
        <v>2335</v>
      </c>
      <c r="AF68">
        <v>2335</v>
      </c>
      <c r="AG68">
        <v>2335</v>
      </c>
      <c r="AH68">
        <v>70000</v>
      </c>
    </row>
    <row r="69" spans="1:34">
      <c r="A69" t="s">
        <v>248</v>
      </c>
      <c r="B69">
        <v>107651</v>
      </c>
      <c r="C69" t="s">
        <v>239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>
      <c r="B70">
        <v>62389</v>
      </c>
      <c r="C70" t="s">
        <v>240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>
      <c r="A71" t="s">
        <v>248</v>
      </c>
      <c r="B71">
        <v>107807</v>
      </c>
      <c r="C71" t="s">
        <v>239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>
      <c r="B72">
        <v>62389</v>
      </c>
      <c r="C72" t="s">
        <v>240</v>
      </c>
      <c r="D72">
        <v>43904</v>
      </c>
      <c r="E72">
        <v>43904</v>
      </c>
      <c r="F72">
        <v>43904</v>
      </c>
      <c r="G72">
        <v>43904</v>
      </c>
      <c r="H72">
        <v>43904</v>
      </c>
      <c r="I72">
        <v>43904</v>
      </c>
      <c r="J72">
        <v>43904</v>
      </c>
      <c r="K72">
        <v>43904</v>
      </c>
      <c r="L72">
        <v>43904</v>
      </c>
      <c r="M72">
        <v>43904</v>
      </c>
      <c r="N72">
        <v>43904</v>
      </c>
      <c r="O72">
        <v>43904</v>
      </c>
      <c r="P72">
        <v>43904</v>
      </c>
      <c r="Q72">
        <v>43904</v>
      </c>
      <c r="R72">
        <v>43904</v>
      </c>
      <c r="S72">
        <v>43904</v>
      </c>
      <c r="T72">
        <v>43904</v>
      </c>
      <c r="U72">
        <v>43904</v>
      </c>
      <c r="V72">
        <v>43904</v>
      </c>
      <c r="W72">
        <v>43904</v>
      </c>
      <c r="X72">
        <v>43904</v>
      </c>
      <c r="Y72">
        <v>43904</v>
      </c>
      <c r="Z72">
        <v>43904</v>
      </c>
      <c r="AA72">
        <v>43904</v>
      </c>
      <c r="AB72">
        <v>43904</v>
      </c>
      <c r="AC72">
        <v>43904</v>
      </c>
      <c r="AD72">
        <v>43904</v>
      </c>
      <c r="AE72">
        <v>43904</v>
      </c>
      <c r="AF72">
        <v>43904</v>
      </c>
      <c r="AG72">
        <v>43910</v>
      </c>
      <c r="AH72">
        <v>1317126</v>
      </c>
    </row>
    <row r="73" spans="1:34">
      <c r="A73" t="s">
        <v>248</v>
      </c>
      <c r="B73">
        <v>107808</v>
      </c>
      <c r="C73" t="s">
        <v>239</v>
      </c>
      <c r="D73">
        <v>43904</v>
      </c>
      <c r="E73">
        <v>43904</v>
      </c>
      <c r="F73">
        <v>43904</v>
      </c>
      <c r="G73">
        <v>43904</v>
      </c>
      <c r="H73">
        <v>43904</v>
      </c>
      <c r="I73">
        <v>43904</v>
      </c>
      <c r="J73">
        <v>43904</v>
      </c>
      <c r="K73">
        <v>43904</v>
      </c>
      <c r="L73">
        <v>43904</v>
      </c>
      <c r="M73">
        <v>43904</v>
      </c>
      <c r="N73">
        <v>43904</v>
      </c>
      <c r="O73">
        <v>43904</v>
      </c>
      <c r="P73">
        <v>43904</v>
      </c>
      <c r="Q73">
        <v>43904</v>
      </c>
      <c r="R73">
        <v>43904</v>
      </c>
      <c r="S73">
        <v>43904</v>
      </c>
      <c r="T73">
        <v>43904</v>
      </c>
      <c r="U73">
        <v>43904</v>
      </c>
      <c r="V73">
        <v>43904</v>
      </c>
      <c r="W73">
        <v>43904</v>
      </c>
      <c r="X73">
        <v>43904</v>
      </c>
      <c r="Y73">
        <v>43904</v>
      </c>
      <c r="Z73">
        <v>43904</v>
      </c>
      <c r="AA73">
        <v>43904</v>
      </c>
      <c r="AB73">
        <v>43904</v>
      </c>
      <c r="AC73">
        <v>43904</v>
      </c>
      <c r="AD73">
        <v>43904</v>
      </c>
      <c r="AE73">
        <v>43904</v>
      </c>
      <c r="AF73">
        <v>43904</v>
      </c>
      <c r="AG73">
        <v>43910</v>
      </c>
      <c r="AH73">
        <v>1317126</v>
      </c>
    </row>
    <row r="74" spans="1:34">
      <c r="B74">
        <v>62389</v>
      </c>
      <c r="C74" t="s">
        <v>240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>
      <c r="A75" t="s">
        <v>248</v>
      </c>
      <c r="B75">
        <v>108038</v>
      </c>
      <c r="C75" t="s">
        <v>239</v>
      </c>
      <c r="S75">
        <v>10000</v>
      </c>
      <c r="T75">
        <v>10000</v>
      </c>
      <c r="U75">
        <v>10000</v>
      </c>
      <c r="AH75">
        <v>30000</v>
      </c>
    </row>
    <row r="76" spans="1:34">
      <c r="B76">
        <v>71322</v>
      </c>
      <c r="C76" t="s">
        <v>240</v>
      </c>
      <c r="S76">
        <v>0</v>
      </c>
      <c r="T76">
        <v>0</v>
      </c>
      <c r="U76">
        <v>0</v>
      </c>
      <c r="AH76">
        <v>0</v>
      </c>
    </row>
    <row r="77" spans="1:34">
      <c r="A77" t="s">
        <v>248</v>
      </c>
      <c r="B77">
        <v>108041</v>
      </c>
      <c r="C77" t="s">
        <v>239</v>
      </c>
      <c r="V77">
        <v>0</v>
      </c>
      <c r="AH77">
        <v>0</v>
      </c>
    </row>
    <row r="78" spans="1:34">
      <c r="B78">
        <v>61120</v>
      </c>
      <c r="C78" t="s">
        <v>240</v>
      </c>
      <c r="V78">
        <v>10000</v>
      </c>
      <c r="AH78">
        <v>10000</v>
      </c>
    </row>
    <row r="79" spans="1:34">
      <c r="A79" t="s">
        <v>248</v>
      </c>
      <c r="B79">
        <v>108075</v>
      </c>
      <c r="C79" t="s">
        <v>239</v>
      </c>
      <c r="AE79">
        <v>0</v>
      </c>
      <c r="AH79">
        <v>0</v>
      </c>
    </row>
    <row r="80" spans="1:34">
      <c r="B80">
        <v>61120</v>
      </c>
      <c r="C80" t="s">
        <v>240</v>
      </c>
      <c r="AE80">
        <v>30000</v>
      </c>
      <c r="AH80">
        <v>30000</v>
      </c>
    </row>
    <row r="81" spans="1:34">
      <c r="A81" t="s">
        <v>249</v>
      </c>
      <c r="B81">
        <v>107840</v>
      </c>
      <c r="C81" t="s">
        <v>239</v>
      </c>
      <c r="D81">
        <v>10334</v>
      </c>
      <c r="E81">
        <v>10278</v>
      </c>
      <c r="F81">
        <v>10278</v>
      </c>
      <c r="G81">
        <v>10278</v>
      </c>
      <c r="H81">
        <v>10334</v>
      </c>
      <c r="I81">
        <v>10334</v>
      </c>
      <c r="J81">
        <v>10334</v>
      </c>
      <c r="K81">
        <v>10334</v>
      </c>
      <c r="L81">
        <v>10334</v>
      </c>
      <c r="M81">
        <v>10334</v>
      </c>
      <c r="N81">
        <v>10334</v>
      </c>
      <c r="O81">
        <v>10334</v>
      </c>
      <c r="P81">
        <v>10334</v>
      </c>
      <c r="Q81">
        <v>10334</v>
      </c>
      <c r="R81">
        <v>10334</v>
      </c>
      <c r="S81">
        <v>10334</v>
      </c>
      <c r="T81">
        <v>10334</v>
      </c>
      <c r="U81">
        <v>10334</v>
      </c>
      <c r="V81">
        <v>10334</v>
      </c>
      <c r="W81">
        <v>10334</v>
      </c>
      <c r="X81">
        <v>10334</v>
      </c>
      <c r="Y81">
        <v>10334</v>
      </c>
      <c r="Z81">
        <v>10334</v>
      </c>
      <c r="AA81">
        <v>10334</v>
      </c>
      <c r="AB81">
        <v>10334</v>
      </c>
      <c r="AC81">
        <v>10334</v>
      </c>
      <c r="AD81">
        <v>10334</v>
      </c>
      <c r="AE81">
        <v>10482</v>
      </c>
      <c r="AF81">
        <v>10334</v>
      </c>
      <c r="AG81">
        <v>10334</v>
      </c>
      <c r="AH81">
        <v>310000</v>
      </c>
    </row>
    <row r="82" spans="1:34">
      <c r="B82">
        <v>62389</v>
      </c>
      <c r="C82" t="s">
        <v>240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>
      <c r="A83" t="s">
        <v>264</v>
      </c>
      <c r="B83">
        <v>108045</v>
      </c>
      <c r="C83" t="s">
        <v>239</v>
      </c>
      <c r="X83">
        <v>60000</v>
      </c>
      <c r="AG83">
        <v>24269</v>
      </c>
      <c r="AH83">
        <v>84269</v>
      </c>
    </row>
    <row r="84" spans="1:34">
      <c r="B84">
        <v>62389</v>
      </c>
      <c r="C84" t="s">
        <v>240</v>
      </c>
      <c r="X84">
        <v>0</v>
      </c>
      <c r="AG84">
        <v>0</v>
      </c>
      <c r="AH84">
        <v>0</v>
      </c>
    </row>
    <row r="85" spans="1:34">
      <c r="A85" t="s">
        <v>250</v>
      </c>
      <c r="B85">
        <v>107538</v>
      </c>
      <c r="C85" t="s">
        <v>239</v>
      </c>
      <c r="D85">
        <v>0</v>
      </c>
      <c r="E85">
        <v>0</v>
      </c>
      <c r="AH85">
        <v>0</v>
      </c>
    </row>
    <row r="86" spans="1:34">
      <c r="B86">
        <v>98</v>
      </c>
      <c r="C86" t="s">
        <v>240</v>
      </c>
      <c r="D86">
        <v>1000000</v>
      </c>
      <c r="E86">
        <v>0</v>
      </c>
      <c r="AH86">
        <v>1000000</v>
      </c>
    </row>
    <row r="87" spans="1:34">
      <c r="A87" t="s">
        <v>251</v>
      </c>
      <c r="B87">
        <v>107815</v>
      </c>
      <c r="C87" t="s">
        <v>239</v>
      </c>
      <c r="D87">
        <v>8333</v>
      </c>
      <c r="E87">
        <v>8333</v>
      </c>
      <c r="F87">
        <v>8333</v>
      </c>
      <c r="G87">
        <v>8333</v>
      </c>
      <c r="H87">
        <v>8333</v>
      </c>
      <c r="I87">
        <v>8333</v>
      </c>
      <c r="J87">
        <v>8333</v>
      </c>
      <c r="K87">
        <v>8333</v>
      </c>
      <c r="L87">
        <v>8333</v>
      </c>
      <c r="M87">
        <v>8333</v>
      </c>
      <c r="N87">
        <v>8333</v>
      </c>
      <c r="O87">
        <v>8333</v>
      </c>
      <c r="P87">
        <v>8333</v>
      </c>
      <c r="Q87">
        <v>8333</v>
      </c>
      <c r="R87">
        <v>8333</v>
      </c>
      <c r="S87">
        <v>8333</v>
      </c>
      <c r="T87">
        <v>8333</v>
      </c>
      <c r="U87">
        <v>8333</v>
      </c>
      <c r="V87">
        <v>8333</v>
      </c>
      <c r="W87">
        <v>8333</v>
      </c>
      <c r="X87">
        <v>8333</v>
      </c>
      <c r="Y87">
        <v>8333</v>
      </c>
      <c r="Z87">
        <v>8333</v>
      </c>
      <c r="AA87">
        <v>8333</v>
      </c>
      <c r="AB87">
        <v>8333</v>
      </c>
      <c r="AC87">
        <v>8333</v>
      </c>
      <c r="AD87">
        <v>8333</v>
      </c>
      <c r="AE87">
        <v>8333</v>
      </c>
      <c r="AF87">
        <v>8333</v>
      </c>
      <c r="AG87">
        <v>8343</v>
      </c>
      <c r="AH87">
        <v>250000</v>
      </c>
    </row>
    <row r="88" spans="1:34">
      <c r="B88">
        <v>62389</v>
      </c>
      <c r="C88" t="s">
        <v>240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>
      <c r="B89" t="s">
        <v>64</v>
      </c>
      <c r="D89">
        <v>234794</v>
      </c>
      <c r="E89">
        <v>186993</v>
      </c>
      <c r="F89">
        <v>186993</v>
      </c>
      <c r="G89">
        <v>186993</v>
      </c>
      <c r="H89">
        <v>179856</v>
      </c>
      <c r="I89">
        <v>187049</v>
      </c>
      <c r="J89">
        <v>187049</v>
      </c>
      <c r="K89">
        <v>270049</v>
      </c>
      <c r="L89">
        <v>248974</v>
      </c>
      <c r="M89">
        <v>248974</v>
      </c>
      <c r="N89">
        <v>282055</v>
      </c>
      <c r="O89">
        <v>210079</v>
      </c>
      <c r="P89">
        <v>232898</v>
      </c>
      <c r="Q89">
        <v>240098</v>
      </c>
      <c r="R89">
        <v>243602</v>
      </c>
      <c r="S89">
        <v>310924</v>
      </c>
      <c r="T89">
        <v>311176</v>
      </c>
      <c r="U89">
        <v>312036</v>
      </c>
      <c r="V89">
        <v>222050</v>
      </c>
      <c r="W89">
        <v>222596</v>
      </c>
      <c r="X89">
        <v>293783</v>
      </c>
      <c r="Y89">
        <v>221590</v>
      </c>
      <c r="Z89">
        <v>237699</v>
      </c>
      <c r="AA89">
        <v>237700</v>
      </c>
      <c r="AB89">
        <v>227076</v>
      </c>
      <c r="AC89">
        <v>247864</v>
      </c>
      <c r="AD89">
        <v>231302</v>
      </c>
      <c r="AE89">
        <v>222816</v>
      </c>
      <c r="AF89">
        <v>240601</v>
      </c>
      <c r="AG89">
        <v>278433</v>
      </c>
      <c r="AH89">
        <v>7144102</v>
      </c>
    </row>
    <row r="90" spans="1:34">
      <c r="B90" t="s">
        <v>64</v>
      </c>
      <c r="D90">
        <v>1192078</v>
      </c>
      <c r="E90">
        <v>192016</v>
      </c>
      <c r="F90">
        <v>192016</v>
      </c>
      <c r="G90">
        <v>192696</v>
      </c>
      <c r="H90">
        <v>192016</v>
      </c>
      <c r="I90">
        <v>192016</v>
      </c>
      <c r="J90">
        <v>198511</v>
      </c>
      <c r="K90">
        <v>197047</v>
      </c>
      <c r="L90">
        <v>177389</v>
      </c>
      <c r="M90">
        <v>178863</v>
      </c>
      <c r="N90">
        <v>216219</v>
      </c>
      <c r="O90">
        <v>208475</v>
      </c>
      <c r="P90">
        <v>218013</v>
      </c>
      <c r="Q90">
        <v>192654</v>
      </c>
      <c r="R90">
        <v>192016</v>
      </c>
      <c r="S90">
        <v>188262</v>
      </c>
      <c r="T90">
        <v>183878</v>
      </c>
      <c r="U90">
        <v>210799</v>
      </c>
      <c r="V90">
        <v>201683</v>
      </c>
      <c r="W90">
        <v>191058</v>
      </c>
      <c r="X90">
        <v>190975</v>
      </c>
      <c r="Y90">
        <v>191415</v>
      </c>
      <c r="Z90">
        <v>199830</v>
      </c>
      <c r="AA90">
        <v>200941</v>
      </c>
      <c r="AB90">
        <v>242423</v>
      </c>
      <c r="AC90">
        <v>312303</v>
      </c>
      <c r="AD90">
        <v>228593</v>
      </c>
      <c r="AE90">
        <v>249426</v>
      </c>
      <c r="AF90">
        <v>221298</v>
      </c>
      <c r="AG90">
        <v>219783</v>
      </c>
      <c r="AH90">
        <v>7164692</v>
      </c>
    </row>
  </sheetData>
  <phoneticPr fontId="0" type="noConversion"/>
  <printOptions gridLines="1"/>
  <pageMargins left="0" right="0" top="0.5" bottom="0.5" header="0.25" footer="0.25"/>
  <pageSetup paperSize="5" scale="55" fitToHeight="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18"/>
  <sheetViews>
    <sheetView workbookViewId="0">
      <selection activeCell="A12" sqref="A12"/>
    </sheetView>
  </sheetViews>
  <sheetFormatPr defaultColWidth="9.109375" defaultRowHeight="13.2"/>
  <cols>
    <col min="1" max="1" width="42.6640625" style="218" customWidth="1"/>
    <col min="2" max="2" width="82.88671875" style="218" customWidth="1"/>
    <col min="3" max="16384" width="9.109375" style="218"/>
  </cols>
  <sheetData>
    <row r="1" spans="1:2" s="217" customFormat="1" ht="12">
      <c r="A1" s="215" t="s">
        <v>129</v>
      </c>
      <c r="B1" s="216" t="s">
        <v>130</v>
      </c>
    </row>
    <row r="2" spans="1:2" s="217" customFormat="1" ht="12">
      <c r="A2" s="215" t="s">
        <v>131</v>
      </c>
      <c r="B2" s="216" t="s">
        <v>141</v>
      </c>
    </row>
    <row r="3" spans="1:2" s="217" customFormat="1" ht="12">
      <c r="A3" s="215" t="s">
        <v>132</v>
      </c>
      <c r="B3" s="216" t="str">
        <f ca="1">CONCATENATE("Curr_Daily_Storage_Summary",TEXT(NOW(),"mmddyyyy"),".xls")</f>
        <v>Curr_Daily_Storage_Summary10192001.xls</v>
      </c>
    </row>
    <row r="4" spans="1:2" s="217" customFormat="1" ht="12">
      <c r="A4" s="215" t="s">
        <v>133</v>
      </c>
      <c r="B4" s="216" t="s">
        <v>142</v>
      </c>
    </row>
    <row r="5" spans="1:2">
      <c r="A5" s="215" t="s">
        <v>134</v>
      </c>
      <c r="B5" s="216" t="s">
        <v>135</v>
      </c>
    </row>
    <row r="6" spans="1:2">
      <c r="A6" s="215" t="s">
        <v>136</v>
      </c>
      <c r="B6" s="216" t="s">
        <v>141</v>
      </c>
    </row>
    <row r="7" spans="1:2">
      <c r="A7" s="215" t="s">
        <v>137</v>
      </c>
      <c r="B7" s="216" t="str">
        <f ca="1">CONCATENATE("Curr_Daily_Storage_Summary",TEXT(NOW(),"mmddyyyy"),".pdf")</f>
        <v>Curr_Daily_Storage_Summary10192001.pdf</v>
      </c>
    </row>
    <row r="8" spans="1:2">
      <c r="A8" s="215" t="s">
        <v>138</v>
      </c>
      <c r="B8" s="216" t="s">
        <v>142</v>
      </c>
    </row>
    <row r="9" spans="1:2">
      <c r="A9" s="219"/>
      <c r="B9" s="219"/>
    </row>
    <row r="10" spans="1:2">
      <c r="A10" s="220" t="s">
        <v>139</v>
      </c>
      <c r="B10" s="221"/>
    </row>
    <row r="12" spans="1:2">
      <c r="A12" s="222" t="s">
        <v>140</v>
      </c>
    </row>
    <row r="13" spans="1:2">
      <c r="B13" s="222"/>
    </row>
    <row r="16" spans="1:2">
      <c r="A16" s="223"/>
    </row>
    <row r="17" spans="1:1">
      <c r="A17" s="223"/>
    </row>
    <row r="18" spans="1:1">
      <c r="A18" s="223"/>
    </row>
  </sheetData>
  <phoneticPr fontId="0" type="noConversion"/>
  <pageMargins left="0.75" right="0.75" top="1" bottom="1" header="0.5" footer="0.5"/>
  <pageSetup scale="9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June</vt:lpstr>
      <vt:lpstr>Page 2</vt:lpstr>
      <vt:lpstr>Sheet1</vt:lpstr>
      <vt:lpstr>BusOb</vt:lpstr>
      <vt:lpstr>properties</vt:lpstr>
      <vt:lpstr>\s</vt:lpstr>
      <vt:lpstr>properties!File_Name_1</vt:lpstr>
      <vt:lpstr>BusOb!Print_Area</vt:lpstr>
      <vt:lpstr>June!Print_Area</vt:lpstr>
      <vt:lpstr>'Page 2'!Print_Area</vt:lpstr>
      <vt:lpstr>properties!Print_Area</vt:lpstr>
      <vt:lpstr>Sheet1!Print_Area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GTS</dc:creator>
  <cp:lastModifiedBy>Havlíček Jan</cp:lastModifiedBy>
  <cp:lastPrinted>2001-08-03T14:38:34Z</cp:lastPrinted>
  <dcterms:created xsi:type="dcterms:W3CDTF">1998-05-29T13:36:58Z</dcterms:created>
  <dcterms:modified xsi:type="dcterms:W3CDTF">2023-09-13T22:46:57Z</dcterms:modified>
</cp:coreProperties>
</file>