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108" windowWidth="7068" windowHeight="6456" tabRatio="570"/>
  </bookViews>
  <sheets>
    <sheet name="July" sheetId="1" r:id="rId1"/>
    <sheet name="Page 2" sheetId="2" r:id="rId2"/>
    <sheet name="BusOb" sheetId="8" r:id="rId3"/>
    <sheet name="Sheet1" sheetId="3" r:id="rId4"/>
    <sheet name="properties" sheetId="7" r:id="rId5"/>
  </sheets>
  <externalReferences>
    <externalReference r:id="rId6"/>
    <externalReference r:id="rId7"/>
    <externalReference r:id="rId8"/>
  </externalReferences>
  <definedNames>
    <definedName name="\s">July!$AP$1:$AP$4</definedName>
    <definedName name="__123Graph_A" localSheetId="0" hidden="1">July!$AA$18:$AA$45</definedName>
    <definedName name="__123Graph_AJUNEACT" localSheetId="0" hidden="1">July!$AA$18:$AA$45</definedName>
    <definedName name="__123Graph_B" localSheetId="0" hidden="1">July!$Z$18:$Z$39</definedName>
    <definedName name="__123Graph_BJUNEACT" localSheetId="0" hidden="1">July!$Z$18:$Z$39</definedName>
    <definedName name="__123Graph_C" localSheetId="0" hidden="1">July!$AF$17:$AF$38</definedName>
    <definedName name="__123Graph_CJUNEACT" localSheetId="0" hidden="1">July!$AF$17:$AF$38</definedName>
    <definedName name="__123Graph_X" localSheetId="0" hidden="1">July!$C$18:$C$45</definedName>
    <definedName name="__123Graph_XJUNEACT" localSheetId="0" hidden="1">July!$C$18:$C$45</definedName>
    <definedName name="File_Name_1" localSheetId="4">properties!$B$1</definedName>
    <definedName name="File_Name_1">#REF!</definedName>
    <definedName name="_xlnm.Print_Area" localSheetId="2">BusOb!$A$1:$AI$112</definedName>
    <definedName name="_xlnm.Print_Area" localSheetId="0">July!$C$6:$AH$88</definedName>
    <definedName name="_xlnm.Print_Area" localSheetId="1">'Page 2'!$D$1:$AG$71</definedName>
    <definedName name="_xlnm.Print_Area" localSheetId="4">properties!$A$1:$B$17</definedName>
    <definedName name="_xlnm.Print_Area" localSheetId="3">Sheet1!$M$1:$AC$56</definedName>
    <definedName name="Print_Area_MI">July!$A$1:$Q$51</definedName>
    <definedName name="_xlnm.Recorder" localSheetId="4">#REF!</definedName>
    <definedName name="_xlnm.Recorder">#REF!</definedName>
  </definedNames>
  <calcPr calcId="92512"/>
</workbook>
</file>

<file path=xl/calcChain.xml><?xml version="1.0" encoding="utf-8"?>
<calcChain xmlns="http://schemas.openxmlformats.org/spreadsheetml/2006/main">
  <c r="B2" i="1" l="1"/>
  <c r="C2" i="1"/>
  <c r="H2" i="1"/>
  <c r="Q2" i="1"/>
  <c r="AA2" i="1"/>
  <c r="AC2" i="1"/>
  <c r="C3" i="1"/>
  <c r="B4" i="1"/>
  <c r="F9" i="1"/>
  <c r="G9" i="1"/>
  <c r="H9" i="1"/>
  <c r="J9" i="1"/>
  <c r="K9" i="1"/>
  <c r="L9" i="1"/>
  <c r="P9" i="1"/>
  <c r="Q9" i="1"/>
  <c r="T9" i="1"/>
  <c r="U9" i="1"/>
  <c r="V9" i="1"/>
  <c r="X9" i="1"/>
  <c r="Y9" i="1"/>
  <c r="Z9" i="1"/>
  <c r="AA9" i="1"/>
  <c r="F10" i="1"/>
  <c r="G10" i="1"/>
  <c r="H10" i="1"/>
  <c r="J10" i="1"/>
  <c r="K10" i="1"/>
  <c r="L10" i="1"/>
  <c r="P10" i="1"/>
  <c r="Q10" i="1"/>
  <c r="T10" i="1"/>
  <c r="U10" i="1"/>
  <c r="V10" i="1"/>
  <c r="X10" i="1"/>
  <c r="Y10" i="1"/>
  <c r="Z10" i="1"/>
  <c r="AA10" i="1"/>
  <c r="F11" i="1"/>
  <c r="G11" i="1"/>
  <c r="H11" i="1"/>
  <c r="J11" i="1"/>
  <c r="K11" i="1"/>
  <c r="L11" i="1"/>
  <c r="P11" i="1"/>
  <c r="Q11" i="1"/>
  <c r="T11" i="1"/>
  <c r="U11" i="1"/>
  <c r="V11" i="1"/>
  <c r="X11" i="1"/>
  <c r="Y11" i="1"/>
  <c r="Z11" i="1"/>
  <c r="AA11" i="1"/>
  <c r="F15" i="1"/>
  <c r="G15" i="1"/>
  <c r="H15" i="1"/>
  <c r="J15" i="1"/>
  <c r="K15" i="1"/>
  <c r="L15" i="1"/>
  <c r="M15" i="1"/>
  <c r="N15" i="1"/>
  <c r="O15" i="1"/>
  <c r="P15" i="1"/>
  <c r="Q15" i="1"/>
  <c r="T15" i="1"/>
  <c r="U15" i="1"/>
  <c r="V15" i="1"/>
  <c r="W15" i="1"/>
  <c r="X15" i="1"/>
  <c r="Y15" i="1"/>
  <c r="Z15" i="1"/>
  <c r="AA15" i="1"/>
  <c r="F16" i="1"/>
  <c r="G16" i="1"/>
  <c r="H16" i="1"/>
  <c r="J16" i="1"/>
  <c r="K16" i="1"/>
  <c r="L16" i="1"/>
  <c r="M16" i="1"/>
  <c r="N16" i="1"/>
  <c r="O16" i="1"/>
  <c r="P16" i="1"/>
  <c r="Q16" i="1"/>
  <c r="T16" i="1"/>
  <c r="U16" i="1"/>
  <c r="V16" i="1"/>
  <c r="W16" i="1"/>
  <c r="X16" i="1"/>
  <c r="Y16" i="1"/>
  <c r="Z16" i="1"/>
  <c r="AA16" i="1"/>
  <c r="AC16" i="1"/>
  <c r="AK17" i="1"/>
  <c r="H18" i="1"/>
  <c r="L18" i="1"/>
  <c r="M18" i="1"/>
  <c r="N18" i="1"/>
  <c r="O18" i="1"/>
  <c r="P18" i="1"/>
  <c r="Q18" i="1"/>
  <c r="S18" i="1"/>
  <c r="Z18" i="1"/>
  <c r="AA18" i="1"/>
  <c r="AC18" i="1"/>
  <c r="AG18" i="1"/>
  <c r="AH18" i="1"/>
  <c r="AK18" i="1"/>
  <c r="AM18" i="1"/>
  <c r="AO18" i="1"/>
  <c r="AV18" i="1"/>
  <c r="AW18" i="1"/>
  <c r="H19" i="1"/>
  <c r="L19" i="1"/>
  <c r="M19" i="1"/>
  <c r="N19" i="1"/>
  <c r="O19" i="1"/>
  <c r="P19" i="1"/>
  <c r="Q19" i="1"/>
  <c r="S19" i="1"/>
  <c r="Z19" i="1"/>
  <c r="AA19" i="1"/>
  <c r="AC19" i="1"/>
  <c r="AG19" i="1"/>
  <c r="AH19" i="1"/>
  <c r="AK19" i="1"/>
  <c r="AM19" i="1"/>
  <c r="AO19" i="1"/>
  <c r="AV19" i="1"/>
  <c r="AW19" i="1"/>
  <c r="H20" i="1"/>
  <c r="L20" i="1"/>
  <c r="M20" i="1"/>
  <c r="N20" i="1"/>
  <c r="O20" i="1"/>
  <c r="P20" i="1"/>
  <c r="Q20" i="1"/>
  <c r="S20" i="1"/>
  <c r="Z20" i="1"/>
  <c r="AA20" i="1"/>
  <c r="AC20" i="1"/>
  <c r="AG20" i="1"/>
  <c r="AH20" i="1"/>
  <c r="AK20" i="1"/>
  <c r="AM20" i="1"/>
  <c r="AO20" i="1"/>
  <c r="AV20" i="1"/>
  <c r="AW20" i="1"/>
  <c r="H21" i="1"/>
  <c r="L21" i="1"/>
  <c r="M21" i="1"/>
  <c r="N21" i="1"/>
  <c r="O21" i="1"/>
  <c r="P21" i="1"/>
  <c r="Q21" i="1"/>
  <c r="S21" i="1"/>
  <c r="Z21" i="1"/>
  <c r="AA21" i="1"/>
  <c r="AC21" i="1"/>
  <c r="AG21" i="1"/>
  <c r="AH21" i="1"/>
  <c r="AK21" i="1"/>
  <c r="AM21" i="1"/>
  <c r="AO21" i="1"/>
  <c r="AV21" i="1"/>
  <c r="AW21" i="1"/>
  <c r="H22" i="1"/>
  <c r="L22" i="1"/>
  <c r="M22" i="1"/>
  <c r="N22" i="1"/>
  <c r="O22" i="1"/>
  <c r="P22" i="1"/>
  <c r="Q22" i="1"/>
  <c r="S22" i="1"/>
  <c r="Z22" i="1"/>
  <c r="AA22" i="1"/>
  <c r="AC22" i="1"/>
  <c r="AG22" i="1"/>
  <c r="AH22" i="1"/>
  <c r="AK22" i="1"/>
  <c r="AM22" i="1"/>
  <c r="AO22" i="1"/>
  <c r="AV22" i="1"/>
  <c r="AW22" i="1"/>
  <c r="H23" i="1"/>
  <c r="I23" i="1"/>
  <c r="L23" i="1"/>
  <c r="M23" i="1"/>
  <c r="N23" i="1"/>
  <c r="O23" i="1"/>
  <c r="P23" i="1"/>
  <c r="Q23" i="1"/>
  <c r="R23" i="1"/>
  <c r="S23" i="1"/>
  <c r="Z23" i="1"/>
  <c r="AA23" i="1"/>
  <c r="AB23" i="1"/>
  <c r="AC23" i="1"/>
  <c r="AD23" i="1"/>
  <c r="AG23" i="1"/>
  <c r="AH23" i="1"/>
  <c r="AK23" i="1"/>
  <c r="AM23" i="1"/>
  <c r="AO23" i="1"/>
  <c r="AV23" i="1"/>
  <c r="AW23" i="1"/>
  <c r="H24" i="1"/>
  <c r="L24" i="1"/>
  <c r="M24" i="1"/>
  <c r="N24" i="1"/>
  <c r="O24" i="1"/>
  <c r="P24" i="1"/>
  <c r="Q24" i="1"/>
  <c r="S24" i="1"/>
  <c r="Z24" i="1"/>
  <c r="AA24" i="1"/>
  <c r="AC24" i="1"/>
  <c r="AG24" i="1"/>
  <c r="AH24" i="1"/>
  <c r="AK24" i="1"/>
  <c r="AM24" i="1"/>
  <c r="AO24" i="1"/>
  <c r="AV24" i="1"/>
  <c r="AW24" i="1"/>
  <c r="H25" i="1"/>
  <c r="I25" i="1"/>
  <c r="L25" i="1"/>
  <c r="M25" i="1"/>
  <c r="N25" i="1"/>
  <c r="O25" i="1"/>
  <c r="P25" i="1"/>
  <c r="Q25" i="1"/>
  <c r="R25" i="1"/>
  <c r="S25" i="1"/>
  <c r="Z25" i="1"/>
  <c r="AA25" i="1"/>
  <c r="AB25" i="1"/>
  <c r="AC25" i="1"/>
  <c r="AD25" i="1"/>
  <c r="AG25" i="1"/>
  <c r="AH25" i="1"/>
  <c r="AK25" i="1"/>
  <c r="AM25" i="1"/>
  <c r="AO25" i="1"/>
  <c r="AV25" i="1"/>
  <c r="AW25" i="1"/>
  <c r="H26" i="1"/>
  <c r="L26" i="1"/>
  <c r="M26" i="1"/>
  <c r="N26" i="1"/>
  <c r="O26" i="1"/>
  <c r="P26" i="1"/>
  <c r="Q26" i="1"/>
  <c r="S26" i="1"/>
  <c r="Z26" i="1"/>
  <c r="AA26" i="1"/>
  <c r="AC26" i="1"/>
  <c r="AG26" i="1"/>
  <c r="AH26" i="1"/>
  <c r="AK26" i="1"/>
  <c r="AM26" i="1"/>
  <c r="AO26" i="1"/>
  <c r="AV26" i="1"/>
  <c r="AW26" i="1"/>
  <c r="H27" i="1"/>
  <c r="L27" i="1"/>
  <c r="M27" i="1"/>
  <c r="N27" i="1"/>
  <c r="O27" i="1"/>
  <c r="P27" i="1"/>
  <c r="Q27" i="1"/>
  <c r="S27" i="1"/>
  <c r="Z27" i="1"/>
  <c r="AA27" i="1"/>
  <c r="AC27" i="1"/>
  <c r="AG27" i="1"/>
  <c r="AH27" i="1"/>
  <c r="AK27" i="1"/>
  <c r="AM27" i="1"/>
  <c r="AO27" i="1"/>
  <c r="AV27" i="1"/>
  <c r="AW27" i="1"/>
  <c r="H28" i="1"/>
  <c r="L28" i="1"/>
  <c r="M28" i="1"/>
  <c r="N28" i="1"/>
  <c r="O28" i="1"/>
  <c r="P28" i="1"/>
  <c r="Q28" i="1"/>
  <c r="S28" i="1"/>
  <c r="Z28" i="1"/>
  <c r="AA28" i="1"/>
  <c r="AC28" i="1"/>
  <c r="AG28" i="1"/>
  <c r="AH28" i="1"/>
  <c r="AK28" i="1"/>
  <c r="AM28" i="1"/>
  <c r="AO28" i="1"/>
  <c r="AV28" i="1"/>
  <c r="AW28" i="1"/>
  <c r="H29" i="1"/>
  <c r="L29" i="1"/>
  <c r="M29" i="1"/>
  <c r="N29" i="1"/>
  <c r="O29" i="1"/>
  <c r="P29" i="1"/>
  <c r="Q29" i="1"/>
  <c r="S29" i="1"/>
  <c r="Z29" i="1"/>
  <c r="AA29" i="1"/>
  <c r="AC29" i="1"/>
  <c r="AG29" i="1"/>
  <c r="AH29" i="1"/>
  <c r="AK29" i="1"/>
  <c r="AM29" i="1"/>
  <c r="AO29" i="1"/>
  <c r="AV29" i="1"/>
  <c r="AW29" i="1"/>
  <c r="H30" i="1"/>
  <c r="I30" i="1"/>
  <c r="L30" i="1"/>
  <c r="M30" i="1"/>
  <c r="N30" i="1"/>
  <c r="O30" i="1"/>
  <c r="P30" i="1"/>
  <c r="Q30" i="1"/>
  <c r="R30" i="1"/>
  <c r="S30" i="1"/>
  <c r="Z30" i="1"/>
  <c r="AA30" i="1"/>
  <c r="AB30" i="1"/>
  <c r="AC30" i="1"/>
  <c r="AD30" i="1"/>
  <c r="AG30" i="1"/>
  <c r="AH30" i="1"/>
  <c r="AK30" i="1"/>
  <c r="AM30" i="1"/>
  <c r="AO30" i="1"/>
  <c r="AV30" i="1"/>
  <c r="AW30" i="1"/>
  <c r="H31" i="1"/>
  <c r="L31" i="1"/>
  <c r="M31" i="1"/>
  <c r="N31" i="1"/>
  <c r="O31" i="1"/>
  <c r="P31" i="1"/>
  <c r="Q31" i="1"/>
  <c r="S31" i="1"/>
  <c r="Z31" i="1"/>
  <c r="AA31" i="1"/>
  <c r="AC31" i="1"/>
  <c r="AG31" i="1"/>
  <c r="AH31" i="1"/>
  <c r="AK31" i="1"/>
  <c r="AM31" i="1"/>
  <c r="AO31" i="1"/>
  <c r="AV31" i="1"/>
  <c r="AW31" i="1"/>
  <c r="H32" i="1"/>
  <c r="I32" i="1"/>
  <c r="L32" i="1"/>
  <c r="M32" i="1"/>
  <c r="N32" i="1"/>
  <c r="O32" i="1"/>
  <c r="P32" i="1"/>
  <c r="Q32" i="1"/>
  <c r="R32" i="1"/>
  <c r="S32" i="1"/>
  <c r="Z32" i="1"/>
  <c r="AA32" i="1"/>
  <c r="AB32" i="1"/>
  <c r="AC32" i="1"/>
  <c r="AD32" i="1"/>
  <c r="AG32" i="1"/>
  <c r="AH32" i="1"/>
  <c r="AK32" i="1"/>
  <c r="AM32" i="1"/>
  <c r="AO32" i="1"/>
  <c r="AV32" i="1"/>
  <c r="AW32" i="1"/>
  <c r="H33" i="1"/>
  <c r="L33" i="1"/>
  <c r="M33" i="1"/>
  <c r="N33" i="1"/>
  <c r="O33" i="1"/>
  <c r="P33" i="1"/>
  <c r="Q33" i="1"/>
  <c r="S33" i="1"/>
  <c r="Z33" i="1"/>
  <c r="AA33" i="1"/>
  <c r="AC33" i="1"/>
  <c r="AG33" i="1"/>
  <c r="AH33" i="1"/>
  <c r="AK33" i="1"/>
  <c r="AM33" i="1"/>
  <c r="AO33" i="1"/>
  <c r="AV33" i="1"/>
  <c r="AW33" i="1"/>
  <c r="H34" i="1"/>
  <c r="L34" i="1"/>
  <c r="M34" i="1"/>
  <c r="N34" i="1"/>
  <c r="O34" i="1"/>
  <c r="P34" i="1"/>
  <c r="Q34" i="1"/>
  <c r="S34" i="1"/>
  <c r="Z34" i="1"/>
  <c r="AA34" i="1"/>
  <c r="AC34" i="1"/>
  <c r="AG34" i="1"/>
  <c r="AH34" i="1"/>
  <c r="AK34" i="1"/>
  <c r="AM34" i="1"/>
  <c r="AO34" i="1"/>
  <c r="AV34" i="1"/>
  <c r="AW34" i="1"/>
  <c r="H35" i="1"/>
  <c r="L35" i="1"/>
  <c r="M35" i="1"/>
  <c r="N35" i="1"/>
  <c r="O35" i="1"/>
  <c r="P35" i="1"/>
  <c r="Q35" i="1"/>
  <c r="S35" i="1"/>
  <c r="Z35" i="1"/>
  <c r="AA35" i="1"/>
  <c r="AC35" i="1"/>
  <c r="AG35" i="1"/>
  <c r="AH35" i="1"/>
  <c r="AK35" i="1"/>
  <c r="AM35" i="1"/>
  <c r="AO35" i="1"/>
  <c r="AV35" i="1"/>
  <c r="AW35" i="1"/>
  <c r="H36" i="1"/>
  <c r="L36" i="1"/>
  <c r="M36" i="1"/>
  <c r="N36" i="1"/>
  <c r="O36" i="1"/>
  <c r="P36" i="1"/>
  <c r="Q36" i="1"/>
  <c r="S36" i="1"/>
  <c r="Z36" i="1"/>
  <c r="AA36" i="1"/>
  <c r="AC36" i="1"/>
  <c r="AG36" i="1"/>
  <c r="AH36" i="1"/>
  <c r="AK36" i="1"/>
  <c r="AM36" i="1"/>
  <c r="AO36" i="1"/>
  <c r="AV36" i="1"/>
  <c r="AW36" i="1"/>
  <c r="BK36" i="1"/>
  <c r="BL36" i="1"/>
  <c r="H37" i="1"/>
  <c r="I37" i="1"/>
  <c r="L37" i="1"/>
  <c r="M37" i="1"/>
  <c r="N37" i="1"/>
  <c r="O37" i="1"/>
  <c r="P37" i="1"/>
  <c r="Q37" i="1"/>
  <c r="R37" i="1"/>
  <c r="S37" i="1"/>
  <c r="Z37" i="1"/>
  <c r="AA37" i="1"/>
  <c r="AB37" i="1"/>
  <c r="AC37" i="1"/>
  <c r="AD37" i="1"/>
  <c r="AG37" i="1"/>
  <c r="AH37" i="1"/>
  <c r="AK37" i="1"/>
  <c r="AM37" i="1"/>
  <c r="AO37" i="1"/>
  <c r="AV37" i="1"/>
  <c r="AW37" i="1"/>
  <c r="BK37" i="1"/>
  <c r="BL37" i="1"/>
  <c r="A38" i="1"/>
  <c r="H38" i="1"/>
  <c r="L38" i="1"/>
  <c r="M38" i="1"/>
  <c r="N38" i="1"/>
  <c r="O38" i="1"/>
  <c r="P38" i="1"/>
  <c r="Q38" i="1"/>
  <c r="S38" i="1"/>
  <c r="Z38" i="1"/>
  <c r="AA38" i="1"/>
  <c r="AC38" i="1"/>
  <c r="AG38" i="1"/>
  <c r="AV38" i="1"/>
  <c r="AW38" i="1"/>
  <c r="BK38" i="1"/>
  <c r="BL38" i="1"/>
  <c r="H39" i="1"/>
  <c r="I39" i="1"/>
  <c r="L39" i="1"/>
  <c r="M39" i="1"/>
  <c r="N39" i="1"/>
  <c r="O39" i="1"/>
  <c r="P39" i="1"/>
  <c r="Q39" i="1"/>
  <c r="R39" i="1"/>
  <c r="S39" i="1"/>
  <c r="Z39" i="1"/>
  <c r="AA39" i="1"/>
  <c r="AB39" i="1"/>
  <c r="AC39" i="1"/>
  <c r="AD39" i="1"/>
  <c r="AG39" i="1"/>
  <c r="AH39" i="1"/>
  <c r="AK39" i="1"/>
  <c r="AM39" i="1"/>
  <c r="AO39" i="1"/>
  <c r="AV39" i="1"/>
  <c r="AW39" i="1"/>
  <c r="BK39" i="1"/>
  <c r="BL39" i="1"/>
  <c r="H40" i="1"/>
  <c r="L40" i="1"/>
  <c r="M40" i="1"/>
  <c r="N40" i="1"/>
  <c r="O40" i="1"/>
  <c r="P40" i="1"/>
  <c r="Q40" i="1"/>
  <c r="S40" i="1"/>
  <c r="Z40" i="1"/>
  <c r="AA40" i="1"/>
  <c r="AC40" i="1"/>
  <c r="AG40" i="1"/>
  <c r="AH40" i="1"/>
  <c r="AK40" i="1"/>
  <c r="AM40" i="1"/>
  <c r="AO40" i="1"/>
  <c r="AV40" i="1"/>
  <c r="AW40" i="1"/>
  <c r="BK40" i="1"/>
  <c r="BL40" i="1"/>
  <c r="H41" i="1"/>
  <c r="L41" i="1"/>
  <c r="M41" i="1"/>
  <c r="N41" i="1"/>
  <c r="O41" i="1"/>
  <c r="P41" i="1"/>
  <c r="Q41" i="1"/>
  <c r="S41" i="1"/>
  <c r="Z41" i="1"/>
  <c r="AA41" i="1"/>
  <c r="AC41" i="1"/>
  <c r="AG41" i="1"/>
  <c r="AH41" i="1"/>
  <c r="AK41" i="1"/>
  <c r="AM41" i="1"/>
  <c r="AO41" i="1"/>
  <c r="AV41" i="1"/>
  <c r="AW41" i="1"/>
  <c r="BK41" i="1"/>
  <c r="BL41" i="1"/>
  <c r="H42" i="1"/>
  <c r="L42" i="1"/>
  <c r="M42" i="1"/>
  <c r="N42" i="1"/>
  <c r="O42" i="1"/>
  <c r="P42" i="1"/>
  <c r="Q42" i="1"/>
  <c r="S42" i="1"/>
  <c r="Z42" i="1"/>
  <c r="AA42" i="1"/>
  <c r="AC42" i="1"/>
  <c r="AG42" i="1"/>
  <c r="AH42" i="1"/>
  <c r="AK42" i="1"/>
  <c r="AM42" i="1"/>
  <c r="AO42" i="1"/>
  <c r="AV42" i="1"/>
  <c r="AW42" i="1"/>
  <c r="BK42" i="1"/>
  <c r="BL42" i="1"/>
  <c r="H43" i="1"/>
  <c r="L43" i="1"/>
  <c r="M43" i="1"/>
  <c r="N43" i="1"/>
  <c r="O43" i="1"/>
  <c r="P43" i="1"/>
  <c r="Q43" i="1"/>
  <c r="S43" i="1"/>
  <c r="Z43" i="1"/>
  <c r="AA43" i="1"/>
  <c r="AC43" i="1"/>
  <c r="AG43" i="1"/>
  <c r="AH43" i="1"/>
  <c r="AK43" i="1"/>
  <c r="AM43" i="1"/>
  <c r="AO43" i="1"/>
  <c r="AV43" i="1"/>
  <c r="AW43" i="1"/>
  <c r="H44" i="1"/>
  <c r="I44" i="1"/>
  <c r="L44" i="1"/>
  <c r="M44" i="1"/>
  <c r="N44" i="1"/>
  <c r="O44" i="1"/>
  <c r="P44" i="1"/>
  <c r="Q44" i="1"/>
  <c r="R44" i="1"/>
  <c r="S44" i="1"/>
  <c r="Z44" i="1"/>
  <c r="AA44" i="1"/>
  <c r="AB44" i="1"/>
  <c r="AC44" i="1"/>
  <c r="AD44" i="1"/>
  <c r="AG44" i="1"/>
  <c r="AH44" i="1"/>
  <c r="AK44" i="1"/>
  <c r="AM44" i="1"/>
  <c r="AO44" i="1"/>
  <c r="AV44" i="1"/>
  <c r="AW44" i="1"/>
  <c r="H45" i="1"/>
  <c r="L45" i="1"/>
  <c r="M45" i="1"/>
  <c r="N45" i="1"/>
  <c r="O45" i="1"/>
  <c r="P45" i="1"/>
  <c r="Q45" i="1"/>
  <c r="S45" i="1"/>
  <c r="Z45" i="1"/>
  <c r="AA45" i="1"/>
  <c r="AC45" i="1"/>
  <c r="AG45" i="1"/>
  <c r="AH45" i="1"/>
  <c r="AK45" i="1"/>
  <c r="AM45" i="1"/>
  <c r="AO45" i="1"/>
  <c r="AV45" i="1"/>
  <c r="AW45" i="1"/>
  <c r="H46" i="1"/>
  <c r="I46" i="1"/>
  <c r="L46" i="1"/>
  <c r="M46" i="1"/>
  <c r="N46" i="1"/>
  <c r="O46" i="1"/>
  <c r="P46" i="1"/>
  <c r="Q46" i="1"/>
  <c r="R46" i="1"/>
  <c r="S46" i="1"/>
  <c r="Z46" i="1"/>
  <c r="AA46" i="1"/>
  <c r="AB46" i="1"/>
  <c r="AC46" i="1"/>
  <c r="AD46" i="1"/>
  <c r="AG46" i="1"/>
  <c r="AH46" i="1"/>
  <c r="AK46" i="1"/>
  <c r="AM46" i="1"/>
  <c r="AO46" i="1"/>
  <c r="H47" i="1"/>
  <c r="L47" i="1"/>
  <c r="M47" i="1"/>
  <c r="N47" i="1"/>
  <c r="O47" i="1"/>
  <c r="P47" i="1"/>
  <c r="Q47" i="1"/>
  <c r="S47" i="1"/>
  <c r="Z47" i="1"/>
  <c r="AA47" i="1"/>
  <c r="AC47" i="1"/>
  <c r="AG47" i="1"/>
  <c r="AH47" i="1"/>
  <c r="AK47" i="1"/>
  <c r="AM47" i="1"/>
  <c r="AO47" i="1"/>
  <c r="H48" i="1"/>
  <c r="L48" i="1"/>
  <c r="M48" i="1"/>
  <c r="N48" i="1"/>
  <c r="O48" i="1"/>
  <c r="P48" i="1"/>
  <c r="Q48" i="1"/>
  <c r="S48" i="1"/>
  <c r="Z48" i="1"/>
  <c r="AA48" i="1"/>
  <c r="AC48" i="1"/>
  <c r="AG48" i="1"/>
  <c r="AH48" i="1"/>
  <c r="AK48" i="1"/>
  <c r="AM48" i="1"/>
  <c r="AO48" i="1"/>
  <c r="F49" i="1"/>
  <c r="G49" i="1"/>
  <c r="H49" i="1"/>
  <c r="J49" i="1"/>
  <c r="K49" i="1"/>
  <c r="L49" i="1"/>
  <c r="M49" i="1"/>
  <c r="N49" i="1"/>
  <c r="O49" i="1"/>
  <c r="P49" i="1"/>
  <c r="Q49" i="1"/>
  <c r="T49" i="1"/>
  <c r="U49" i="1"/>
  <c r="V49" i="1"/>
  <c r="W49" i="1"/>
  <c r="X49" i="1"/>
  <c r="Y49" i="1"/>
  <c r="Z49" i="1"/>
  <c r="AA49" i="1"/>
  <c r="AC49" i="1"/>
  <c r="AH49" i="1"/>
  <c r="AI49" i="1"/>
  <c r="AQ49" i="1"/>
  <c r="AR49" i="1"/>
  <c r="AS49" i="1"/>
  <c r="AT49" i="1"/>
  <c r="AU49" i="1"/>
  <c r="AV49" i="1"/>
  <c r="AW49" i="1"/>
  <c r="AX49" i="1"/>
  <c r="S50" i="1"/>
  <c r="AG50" i="1"/>
  <c r="F53" i="1"/>
  <c r="H53" i="1"/>
  <c r="J53" i="1"/>
  <c r="K53" i="1"/>
  <c r="L53" i="1"/>
  <c r="O53" i="1"/>
  <c r="P53" i="1"/>
  <c r="Q53" i="1"/>
  <c r="V53" i="1"/>
  <c r="Z53" i="1"/>
  <c r="AC53" i="1"/>
  <c r="AQ54" i="1"/>
  <c r="AR54" i="1"/>
  <c r="F55" i="1"/>
  <c r="G55" i="1"/>
  <c r="H55" i="1"/>
  <c r="I55" i="1"/>
  <c r="J55" i="1"/>
  <c r="K55" i="1"/>
  <c r="L55" i="1"/>
  <c r="P55" i="1"/>
  <c r="Q55" i="1"/>
  <c r="AA55" i="1"/>
  <c r="AB55" i="1"/>
  <c r="AC55" i="1"/>
  <c r="F56" i="1"/>
  <c r="G56" i="1"/>
  <c r="H56" i="1"/>
  <c r="I56" i="1"/>
  <c r="J56" i="1"/>
  <c r="K56" i="1"/>
  <c r="L56" i="1"/>
  <c r="P56" i="1"/>
  <c r="Q56" i="1"/>
  <c r="AA56" i="1"/>
  <c r="AB56" i="1"/>
  <c r="AC56" i="1"/>
  <c r="F57" i="1"/>
  <c r="G57" i="1"/>
  <c r="H57" i="1"/>
  <c r="J57" i="1"/>
  <c r="K57" i="1"/>
  <c r="L57" i="1"/>
  <c r="P57" i="1"/>
  <c r="AA57" i="1"/>
  <c r="AC57" i="1"/>
  <c r="AC58" i="1"/>
  <c r="AQ58" i="1"/>
  <c r="AR58" i="1"/>
  <c r="S59" i="1"/>
  <c r="AC59" i="1"/>
  <c r="AQ61" i="1"/>
  <c r="AR61" i="1"/>
  <c r="AQ64" i="1"/>
  <c r="AR64" i="1"/>
  <c r="AQ67" i="1"/>
  <c r="AR67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F4" i="2"/>
  <c r="F5" i="2"/>
  <c r="F6" i="2"/>
  <c r="AN6" i="2"/>
  <c r="AO6" i="2"/>
  <c r="F7" i="2"/>
  <c r="H7" i="2"/>
  <c r="AN7" i="2"/>
  <c r="AO7" i="2"/>
  <c r="F8" i="2"/>
  <c r="H8" i="2"/>
  <c r="AN8" i="2"/>
  <c r="AO8" i="2"/>
  <c r="F9" i="2"/>
  <c r="G9" i="2"/>
  <c r="AN9" i="2"/>
  <c r="AO9" i="2"/>
  <c r="G10" i="2"/>
  <c r="AN10" i="2"/>
  <c r="AO10" i="2"/>
  <c r="B11" i="2"/>
  <c r="AN11" i="2"/>
  <c r="AO11" i="2"/>
  <c r="AN12" i="2"/>
  <c r="AO12" i="2"/>
  <c r="AN13" i="2"/>
  <c r="AO13" i="2"/>
  <c r="AN14" i="2"/>
  <c r="AO14" i="2"/>
  <c r="AN15" i="2"/>
  <c r="AO15" i="2"/>
  <c r="AN16" i="2"/>
  <c r="AO16" i="2"/>
  <c r="AN17" i="2"/>
  <c r="AO17" i="2"/>
  <c r="AN18" i="2"/>
  <c r="AO18" i="2"/>
  <c r="AN19" i="2"/>
  <c r="AO19" i="2"/>
  <c r="AN20" i="2"/>
  <c r="AO20" i="2"/>
  <c r="AN21" i="2"/>
  <c r="AO21" i="2"/>
  <c r="AN22" i="2"/>
  <c r="AO22" i="2"/>
  <c r="AN23" i="2"/>
  <c r="AO23" i="2"/>
  <c r="H24" i="2"/>
  <c r="I24" i="2"/>
  <c r="AN24" i="2"/>
  <c r="AO24" i="2"/>
  <c r="H25" i="2"/>
  <c r="I25" i="2"/>
  <c r="AN25" i="2"/>
  <c r="AO25" i="2"/>
  <c r="H26" i="2"/>
  <c r="I26" i="2"/>
  <c r="AN26" i="2"/>
  <c r="AO26" i="2"/>
  <c r="AN27" i="2"/>
  <c r="AO27" i="2"/>
  <c r="AN28" i="2"/>
  <c r="AO28" i="2"/>
  <c r="AN29" i="2"/>
  <c r="AO29" i="2"/>
  <c r="AN30" i="2"/>
  <c r="AO30" i="2"/>
  <c r="AN31" i="2"/>
  <c r="AO31" i="2"/>
  <c r="AN32" i="2"/>
  <c r="AO32" i="2"/>
  <c r="AN33" i="2"/>
  <c r="AO33" i="2"/>
  <c r="AN34" i="2"/>
  <c r="AO34" i="2"/>
  <c r="AN35" i="2"/>
  <c r="AO35" i="2"/>
  <c r="AN36" i="2"/>
  <c r="AO36" i="2"/>
  <c r="AN60" i="2"/>
  <c r="AO60" i="2"/>
  <c r="AG71" i="2"/>
  <c r="B3" i="7"/>
  <c r="B7" i="7"/>
  <c r="D3" i="3"/>
  <c r="E3" i="3"/>
  <c r="F3" i="3"/>
  <c r="D4" i="3"/>
  <c r="E4" i="3"/>
  <c r="F4" i="3"/>
  <c r="AI4" i="3"/>
  <c r="AJ4" i="3"/>
  <c r="AL4" i="3"/>
  <c r="AM4" i="3"/>
  <c r="AO4" i="3"/>
  <c r="D5" i="3"/>
  <c r="E5" i="3"/>
  <c r="F5" i="3"/>
  <c r="AI5" i="3"/>
  <c r="AJ5" i="3"/>
  <c r="AL5" i="3"/>
  <c r="AM5" i="3"/>
  <c r="AO5" i="3"/>
  <c r="D6" i="3"/>
  <c r="E6" i="3"/>
  <c r="F6" i="3"/>
  <c r="AI6" i="3"/>
  <c r="AJ6" i="3"/>
  <c r="AL6" i="3"/>
  <c r="AM6" i="3"/>
  <c r="AO6" i="3"/>
  <c r="D7" i="3"/>
  <c r="E7" i="3"/>
  <c r="F7" i="3"/>
  <c r="AI7" i="3"/>
  <c r="AJ7" i="3"/>
  <c r="AL7" i="3"/>
  <c r="AM7" i="3"/>
  <c r="AO7" i="3"/>
  <c r="D8" i="3"/>
  <c r="E8" i="3"/>
  <c r="F8" i="3"/>
  <c r="AI8" i="3"/>
  <c r="AJ8" i="3"/>
  <c r="AL8" i="3"/>
  <c r="AM8" i="3"/>
  <c r="AO8" i="3"/>
  <c r="D9" i="3"/>
  <c r="E9" i="3"/>
  <c r="F9" i="3"/>
  <c r="AI9" i="3"/>
  <c r="AJ9" i="3"/>
  <c r="AL9" i="3"/>
  <c r="AM9" i="3"/>
  <c r="AO9" i="3"/>
  <c r="D10" i="3"/>
  <c r="E10" i="3"/>
  <c r="F10" i="3"/>
  <c r="AI10" i="3"/>
  <c r="AJ10" i="3"/>
  <c r="AL10" i="3"/>
  <c r="AM10" i="3"/>
  <c r="AO10" i="3"/>
  <c r="D11" i="3"/>
  <c r="E11" i="3"/>
  <c r="F11" i="3"/>
  <c r="AI11" i="3"/>
  <c r="AJ11" i="3"/>
  <c r="AL11" i="3"/>
  <c r="AM11" i="3"/>
  <c r="AO11" i="3"/>
  <c r="D12" i="3"/>
  <c r="E12" i="3"/>
  <c r="F12" i="3"/>
  <c r="AI12" i="3"/>
  <c r="AJ12" i="3"/>
  <c r="AL12" i="3"/>
  <c r="AM12" i="3"/>
  <c r="AO12" i="3"/>
  <c r="D13" i="3"/>
  <c r="E13" i="3"/>
  <c r="F13" i="3"/>
  <c r="AI13" i="3"/>
  <c r="AJ13" i="3"/>
  <c r="AL13" i="3"/>
  <c r="AM13" i="3"/>
  <c r="AO13" i="3"/>
  <c r="D14" i="3"/>
  <c r="E14" i="3"/>
  <c r="F14" i="3"/>
  <c r="AI14" i="3"/>
  <c r="AJ14" i="3"/>
  <c r="AL14" i="3"/>
  <c r="AM14" i="3"/>
  <c r="AO14" i="3"/>
  <c r="D15" i="3"/>
  <c r="E15" i="3"/>
  <c r="F15" i="3"/>
  <c r="AI15" i="3"/>
  <c r="AJ15" i="3"/>
  <c r="AL15" i="3"/>
  <c r="AM15" i="3"/>
  <c r="AO15" i="3"/>
  <c r="D16" i="3"/>
  <c r="E16" i="3"/>
  <c r="F16" i="3"/>
  <c r="AI16" i="3"/>
  <c r="AJ16" i="3"/>
  <c r="AL16" i="3"/>
  <c r="AM16" i="3"/>
  <c r="AO16" i="3"/>
  <c r="D17" i="3"/>
  <c r="E17" i="3"/>
  <c r="F17" i="3"/>
  <c r="AI17" i="3"/>
  <c r="AJ17" i="3"/>
  <c r="AL17" i="3"/>
  <c r="AM17" i="3"/>
  <c r="AO17" i="3"/>
  <c r="D18" i="3"/>
  <c r="E18" i="3"/>
  <c r="F18" i="3"/>
  <c r="AI18" i="3"/>
  <c r="AJ18" i="3"/>
  <c r="AL18" i="3"/>
  <c r="AM18" i="3"/>
  <c r="AO18" i="3"/>
  <c r="D19" i="3"/>
  <c r="E19" i="3"/>
  <c r="F19" i="3"/>
  <c r="AI19" i="3"/>
  <c r="AJ19" i="3"/>
  <c r="AL19" i="3"/>
  <c r="AM19" i="3"/>
  <c r="AO19" i="3"/>
  <c r="D20" i="3"/>
  <c r="E20" i="3"/>
  <c r="F20" i="3"/>
  <c r="AI20" i="3"/>
  <c r="AJ20" i="3"/>
  <c r="AL20" i="3"/>
  <c r="AM20" i="3"/>
  <c r="AO20" i="3"/>
  <c r="D21" i="3"/>
  <c r="E21" i="3"/>
  <c r="F21" i="3"/>
  <c r="AI21" i="3"/>
  <c r="AJ21" i="3"/>
  <c r="AL21" i="3"/>
  <c r="AM21" i="3"/>
  <c r="AO21" i="3"/>
  <c r="D22" i="3"/>
  <c r="E22" i="3"/>
  <c r="F22" i="3"/>
  <c r="AI22" i="3"/>
  <c r="AJ22" i="3"/>
  <c r="AL22" i="3"/>
  <c r="AM22" i="3"/>
  <c r="AO22" i="3"/>
  <c r="D23" i="3"/>
  <c r="E23" i="3"/>
  <c r="F23" i="3"/>
  <c r="R23" i="3"/>
  <c r="AI23" i="3"/>
  <c r="AJ23" i="3"/>
  <c r="AL23" i="3"/>
  <c r="AM23" i="3"/>
  <c r="AO23" i="3"/>
  <c r="D24" i="3"/>
  <c r="E24" i="3"/>
  <c r="F24" i="3"/>
  <c r="AI24" i="3"/>
  <c r="AJ24" i="3"/>
  <c r="AL24" i="3"/>
  <c r="AM24" i="3"/>
  <c r="AO24" i="3"/>
  <c r="D25" i="3"/>
  <c r="E25" i="3"/>
  <c r="F25" i="3"/>
  <c r="P25" i="3"/>
  <c r="Q25" i="3"/>
  <c r="R25" i="3"/>
  <c r="S25" i="3"/>
  <c r="AI25" i="3"/>
  <c r="AJ25" i="3"/>
  <c r="AL25" i="3"/>
  <c r="AM25" i="3"/>
  <c r="AO25" i="3"/>
  <c r="D26" i="3"/>
  <c r="E26" i="3"/>
  <c r="F26" i="3"/>
  <c r="P26" i="3"/>
  <c r="Q26" i="3"/>
  <c r="R26" i="3"/>
  <c r="S26" i="3"/>
  <c r="AI26" i="3"/>
  <c r="AJ26" i="3"/>
  <c r="AL26" i="3"/>
  <c r="AM26" i="3"/>
  <c r="AO26" i="3"/>
  <c r="D27" i="3"/>
  <c r="E27" i="3"/>
  <c r="F27" i="3"/>
  <c r="P27" i="3"/>
  <c r="Q27" i="3"/>
  <c r="R27" i="3"/>
  <c r="AI27" i="3"/>
  <c r="AJ27" i="3"/>
  <c r="AL27" i="3"/>
  <c r="AM27" i="3"/>
  <c r="AO27" i="3"/>
  <c r="D28" i="3"/>
  <c r="E28" i="3"/>
  <c r="F28" i="3"/>
  <c r="AI28" i="3"/>
  <c r="AJ28" i="3"/>
  <c r="AL28" i="3"/>
  <c r="AM28" i="3"/>
  <c r="AO28" i="3"/>
  <c r="D29" i="3"/>
  <c r="E29" i="3"/>
  <c r="F29" i="3"/>
  <c r="AI29" i="3"/>
  <c r="AJ29" i="3"/>
  <c r="AL29" i="3"/>
  <c r="AM29" i="3"/>
  <c r="AO29" i="3"/>
  <c r="D30" i="3"/>
  <c r="E30" i="3"/>
  <c r="F30" i="3"/>
  <c r="AI30" i="3"/>
  <c r="AJ30" i="3"/>
  <c r="AL30" i="3"/>
  <c r="AM30" i="3"/>
  <c r="AO30" i="3"/>
  <c r="D31" i="3"/>
  <c r="E31" i="3"/>
  <c r="F31" i="3"/>
  <c r="AI31" i="3"/>
  <c r="AJ31" i="3"/>
  <c r="AL31" i="3"/>
  <c r="AM31" i="3"/>
  <c r="AO31" i="3"/>
  <c r="D32" i="3"/>
  <c r="E32" i="3"/>
  <c r="F32" i="3"/>
  <c r="AI32" i="3"/>
  <c r="AJ32" i="3"/>
  <c r="AL32" i="3"/>
  <c r="AM32" i="3"/>
  <c r="AO32" i="3"/>
  <c r="D33" i="3"/>
  <c r="E33" i="3"/>
  <c r="F33" i="3"/>
  <c r="AI33" i="3"/>
  <c r="AJ33" i="3"/>
  <c r="AL33" i="3"/>
  <c r="AM33" i="3"/>
  <c r="AO33" i="3"/>
  <c r="AI34" i="3"/>
  <c r="AJ34" i="3"/>
  <c r="AL34" i="3"/>
  <c r="AM34" i="3"/>
  <c r="AO34" i="3"/>
  <c r="F35" i="3"/>
  <c r="AL35" i="3"/>
  <c r="AM35" i="3"/>
  <c r="D41" i="3"/>
  <c r="E41" i="3"/>
  <c r="F41" i="3"/>
  <c r="G41" i="3"/>
  <c r="H41" i="3"/>
  <c r="I41" i="3"/>
  <c r="J41" i="3"/>
  <c r="K41" i="3"/>
  <c r="D42" i="3"/>
  <c r="E42" i="3"/>
  <c r="F42" i="3"/>
  <c r="G42" i="3"/>
  <c r="H42" i="3"/>
  <c r="I42" i="3"/>
  <c r="J42" i="3"/>
  <c r="K42" i="3"/>
  <c r="D43" i="3"/>
  <c r="E43" i="3"/>
  <c r="F43" i="3"/>
  <c r="G43" i="3"/>
  <c r="H43" i="3"/>
  <c r="I43" i="3"/>
  <c r="J43" i="3"/>
  <c r="K43" i="3"/>
  <c r="D44" i="3"/>
  <c r="E44" i="3"/>
  <c r="F44" i="3"/>
  <c r="G44" i="3"/>
  <c r="H44" i="3"/>
  <c r="I44" i="3"/>
  <c r="J44" i="3"/>
  <c r="K4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Q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O53" i="3"/>
  <c r="P53" i="3"/>
  <c r="Q53" i="3"/>
  <c r="R53" i="3"/>
  <c r="D54" i="3"/>
  <c r="E54" i="3"/>
  <c r="F54" i="3"/>
  <c r="G54" i="3"/>
  <c r="H54" i="3"/>
  <c r="I54" i="3"/>
  <c r="J54" i="3"/>
  <c r="K54" i="3"/>
  <c r="O54" i="3"/>
  <c r="P54" i="3"/>
  <c r="Q54" i="3"/>
  <c r="R54" i="3"/>
  <c r="D55" i="3"/>
  <c r="E55" i="3"/>
  <c r="F55" i="3"/>
  <c r="G55" i="3"/>
  <c r="H55" i="3"/>
  <c r="I55" i="3"/>
  <c r="J55" i="3"/>
  <c r="K55" i="3"/>
  <c r="O55" i="3"/>
  <c r="P55" i="3"/>
  <c r="Q55" i="3"/>
  <c r="D56" i="3"/>
  <c r="E56" i="3"/>
  <c r="F56" i="3"/>
  <c r="G56" i="3"/>
  <c r="H56" i="3"/>
  <c r="I56" i="3"/>
  <c r="J56" i="3"/>
  <c r="K56" i="3"/>
  <c r="D57" i="3"/>
  <c r="E57" i="3"/>
  <c r="F57" i="3"/>
  <c r="G57" i="3"/>
  <c r="H57" i="3"/>
  <c r="I57" i="3"/>
  <c r="J57" i="3"/>
  <c r="K57" i="3"/>
  <c r="D58" i="3"/>
  <c r="E58" i="3"/>
  <c r="F58" i="3"/>
  <c r="G58" i="3"/>
  <c r="H58" i="3"/>
  <c r="I58" i="3"/>
  <c r="J58" i="3"/>
  <c r="K58" i="3"/>
  <c r="D59" i="3"/>
  <c r="E59" i="3"/>
  <c r="F59" i="3"/>
  <c r="G59" i="3"/>
  <c r="H59" i="3"/>
  <c r="I59" i="3"/>
  <c r="J59" i="3"/>
  <c r="K59" i="3"/>
  <c r="D60" i="3"/>
  <c r="E60" i="3"/>
  <c r="F60" i="3"/>
  <c r="G60" i="3"/>
  <c r="H60" i="3"/>
  <c r="I60" i="3"/>
  <c r="J60" i="3"/>
  <c r="K60" i="3"/>
  <c r="D61" i="3"/>
  <c r="E61" i="3"/>
  <c r="F61" i="3"/>
  <c r="G61" i="3"/>
  <c r="H61" i="3"/>
  <c r="I61" i="3"/>
  <c r="J61" i="3"/>
  <c r="K61" i="3"/>
  <c r="D62" i="3"/>
  <c r="E62" i="3"/>
  <c r="F62" i="3"/>
  <c r="G62" i="3"/>
  <c r="H62" i="3"/>
  <c r="I62" i="3"/>
  <c r="J62" i="3"/>
  <c r="K62" i="3"/>
  <c r="D63" i="3"/>
  <c r="E63" i="3"/>
  <c r="F63" i="3"/>
  <c r="G63" i="3"/>
  <c r="H63" i="3"/>
  <c r="I63" i="3"/>
  <c r="J63" i="3"/>
  <c r="K63" i="3"/>
  <c r="D64" i="3"/>
  <c r="E64" i="3"/>
  <c r="F64" i="3"/>
  <c r="G64" i="3"/>
  <c r="H64" i="3"/>
  <c r="I64" i="3"/>
  <c r="J64" i="3"/>
  <c r="K64" i="3"/>
  <c r="D65" i="3"/>
  <c r="E65" i="3"/>
  <c r="F65" i="3"/>
  <c r="G65" i="3"/>
  <c r="H65" i="3"/>
  <c r="I65" i="3"/>
  <c r="J65" i="3"/>
  <c r="K65" i="3"/>
  <c r="D66" i="3"/>
  <c r="E66" i="3"/>
  <c r="F66" i="3"/>
  <c r="G66" i="3"/>
  <c r="H66" i="3"/>
  <c r="I66" i="3"/>
  <c r="J66" i="3"/>
  <c r="K66" i="3"/>
  <c r="D67" i="3"/>
  <c r="E67" i="3"/>
  <c r="F67" i="3"/>
  <c r="G67" i="3"/>
  <c r="H67" i="3"/>
  <c r="I67" i="3"/>
  <c r="J67" i="3"/>
  <c r="K67" i="3"/>
  <c r="D68" i="3"/>
  <c r="E68" i="3"/>
  <c r="F68" i="3"/>
  <c r="G68" i="3"/>
  <c r="H68" i="3"/>
  <c r="I68" i="3"/>
  <c r="J68" i="3"/>
  <c r="K68" i="3"/>
  <c r="D69" i="3"/>
  <c r="E69" i="3"/>
  <c r="F69" i="3"/>
  <c r="G69" i="3"/>
  <c r="H69" i="3"/>
  <c r="I69" i="3"/>
  <c r="J69" i="3"/>
  <c r="K69" i="3"/>
  <c r="D70" i="3"/>
  <c r="E70" i="3"/>
  <c r="F70" i="3"/>
  <c r="G70" i="3"/>
  <c r="H70" i="3"/>
  <c r="I70" i="3"/>
  <c r="J70" i="3"/>
  <c r="K70" i="3"/>
  <c r="D71" i="3"/>
  <c r="E71" i="3"/>
  <c r="F71" i="3"/>
  <c r="G71" i="3"/>
  <c r="H71" i="3"/>
  <c r="I71" i="3"/>
  <c r="J71" i="3"/>
  <c r="K71" i="3"/>
</calcChain>
</file>

<file path=xl/sharedStrings.xml><?xml version="1.0" encoding="utf-8"?>
<sst xmlns="http://schemas.openxmlformats.org/spreadsheetml/2006/main" count="694" uniqueCount="254">
  <si>
    <t>Day #</t>
  </si>
  <si>
    <t>TOTAL</t>
  </si>
  <si>
    <t>SBA</t>
  </si>
  <si>
    <t>PIPELINE</t>
  </si>
  <si>
    <t>APPROVED</t>
  </si>
  <si>
    <t>FDD----------</t>
  </si>
  <si>
    <t>-</t>
  </si>
  <si>
    <t>NET</t>
  </si>
  <si>
    <t>IDD---------</t>
  </si>
  <si>
    <t>FDD/IDD</t>
  </si>
  <si>
    <t>PURCHASE</t>
  </si>
  <si>
    <t>PAYBACK *</t>
  </si>
  <si>
    <t>PAPER</t>
  </si>
  <si>
    <t>PHYSICAL</t>
  </si>
  <si>
    <t>ACTUAL</t>
  </si>
  <si>
    <t>PLAN M-T-D</t>
  </si>
  <si>
    <t>% of PLAN</t>
  </si>
  <si>
    <t>IDD INJ</t>
  </si>
  <si>
    <t>UNANTICIPATED</t>
  </si>
  <si>
    <t>FDD</t>
  </si>
  <si>
    <t>IDD</t>
  </si>
  <si>
    <t>SWING</t>
  </si>
  <si>
    <t>Avg\d Plan</t>
  </si>
  <si>
    <t>Avg/d Actual</t>
  </si>
  <si>
    <t>TEMP</t>
  </si>
  <si>
    <t>MAX/d</t>
  </si>
  <si>
    <t>day</t>
  </si>
  <si>
    <t>avg</t>
  </si>
  <si>
    <t>Storage Recap</t>
  </si>
  <si>
    <t>BOM</t>
  </si>
  <si>
    <t>CurEST in (Bcf)</t>
  </si>
  <si>
    <t>_</t>
  </si>
  <si>
    <t>SERVICES</t>
  </si>
  <si>
    <t xml:space="preserve"> </t>
  </si>
  <si>
    <t>PLAN</t>
  </si>
  <si>
    <t xml:space="preserve">Today's </t>
  </si>
  <si>
    <t>STORAGE FACILITIES</t>
  </si>
  <si>
    <t>Avg/d-M-T-D</t>
  </si>
  <si>
    <t>Estimate*</t>
  </si>
  <si>
    <t>% of Plan</t>
  </si>
  <si>
    <t>WRENSHALL</t>
  </si>
  <si>
    <t>GARNER</t>
  </si>
  <si>
    <t>REDFIELD</t>
  </si>
  <si>
    <t>LYONS</t>
  </si>
  <si>
    <t>CUNNINGHAM</t>
  </si>
  <si>
    <t>Tot. w/o Lyons</t>
  </si>
  <si>
    <t>PEAK</t>
  </si>
  <si>
    <t>PEAK  DAYS</t>
  </si>
  <si>
    <t>PROVIDERS</t>
  </si>
  <si>
    <t>Available*</t>
  </si>
  <si>
    <t xml:space="preserve"> Remaining</t>
  </si>
  <si>
    <t>PACK DAYS</t>
  </si>
  <si>
    <t>Contract Year to Date</t>
  </si>
  <si>
    <t>Pack</t>
  </si>
  <si>
    <t>OGE</t>
  </si>
  <si>
    <t>Puchases</t>
  </si>
  <si>
    <t>Tenaska</t>
  </si>
  <si>
    <t>MAX BAL</t>
  </si>
  <si>
    <t>+/-</t>
  </si>
  <si>
    <t>Total</t>
  </si>
  <si>
    <t>PACK CHANGES</t>
  </si>
  <si>
    <t>South</t>
  </si>
  <si>
    <t>Plan</t>
  </si>
  <si>
    <t>Injection</t>
  </si>
  <si>
    <t>Withdrawal</t>
  </si>
  <si>
    <t>Net FDD</t>
  </si>
  <si>
    <t xml:space="preserve">FDD </t>
  </si>
  <si>
    <t>by</t>
  </si>
  <si>
    <t>AGA</t>
  </si>
  <si>
    <t>Week</t>
  </si>
  <si>
    <t>PHYS</t>
  </si>
  <si>
    <t>Copied</t>
  </si>
  <si>
    <t>PNR In</t>
  </si>
  <si>
    <t>PNR Wd</t>
  </si>
  <si>
    <t>Net Book</t>
  </si>
  <si>
    <t>Net PnR</t>
  </si>
  <si>
    <t>Plan (Baseload)</t>
  </si>
  <si>
    <t>Avg Weekdays</t>
  </si>
  <si>
    <t>Avg Weekends</t>
  </si>
  <si>
    <t>Injections</t>
  </si>
  <si>
    <t>Withdrawals</t>
  </si>
  <si>
    <t>Today</t>
  </si>
  <si>
    <t>Weekday Avg</t>
  </si>
  <si>
    <t>Weekend Avg</t>
  </si>
  <si>
    <t xml:space="preserve">Storage </t>
  </si>
  <si>
    <t>Absolute</t>
  </si>
  <si>
    <t>000's</t>
  </si>
  <si>
    <t>Change</t>
  </si>
  <si>
    <t># of Days Swing Greater than 50</t>
  </si>
  <si>
    <t># of Days Swing Less than (50)</t>
  </si>
  <si>
    <t>%of Plan</t>
  </si>
  <si>
    <t xml:space="preserve">IDD </t>
  </si>
  <si>
    <t xml:space="preserve">  TEMPERATURES</t>
  </si>
  <si>
    <t>DATE</t>
  </si>
  <si>
    <r>
      <t>Book I</t>
    </r>
    <r>
      <rPr>
        <i/>
        <sz val="10"/>
        <rFont val="Arial MT"/>
      </rPr>
      <t>njection</t>
    </r>
  </si>
  <si>
    <t>Book Withdraw</t>
  </si>
  <si>
    <t>AVG TEMP</t>
  </si>
  <si>
    <t>ACTUAL Temp</t>
  </si>
  <si>
    <t>Phys Storage</t>
  </si>
  <si>
    <t>Cash</t>
  </si>
  <si>
    <t>Index</t>
  </si>
  <si>
    <t>Cash/Index</t>
  </si>
  <si>
    <t xml:space="preserve">Total </t>
  </si>
  <si>
    <t>SHIPPER</t>
  </si>
  <si>
    <t>CONTRACT</t>
  </si>
  <si>
    <t>ANR</t>
  </si>
  <si>
    <t xml:space="preserve">Volumetric OBA - Customer committed </t>
  </si>
  <si>
    <t>Permian</t>
  </si>
  <si>
    <t>Demarc</t>
  </si>
  <si>
    <t>PowerTex</t>
  </si>
  <si>
    <t>Pinnacle Lea</t>
  </si>
  <si>
    <t>TW Halley</t>
  </si>
  <si>
    <t>MID 2</t>
  </si>
  <si>
    <t>MID 3</t>
  </si>
  <si>
    <t>MID 4</t>
  </si>
  <si>
    <t>MID 5</t>
  </si>
  <si>
    <t>MID 6</t>
  </si>
  <si>
    <t>MID 10</t>
  </si>
  <si>
    <t>MID 13</t>
  </si>
  <si>
    <t>MID 16</t>
  </si>
  <si>
    <t>MID 17</t>
  </si>
  <si>
    <t>Ventura</t>
  </si>
  <si>
    <t>Ogden</t>
  </si>
  <si>
    <t>MID 8</t>
  </si>
  <si>
    <t>File Name for 1st save</t>
  </si>
  <si>
    <t>Curr_Daily_Storage_Summary.xls</t>
  </si>
  <si>
    <t>Path for 1st save</t>
  </si>
  <si>
    <t>File Name for 2nd save</t>
  </si>
  <si>
    <t>Path for 2nd save</t>
  </si>
  <si>
    <t>File Name for 1st print file (PDF)</t>
  </si>
  <si>
    <t>Curr_Daily_Storage_Summary.pdf</t>
  </si>
  <si>
    <t>Path for 1st print file (PDF)</t>
  </si>
  <si>
    <t>File Name for 2nd print file (PDF)</t>
  </si>
  <si>
    <t>Path for 2nd print file (PDF)</t>
  </si>
  <si>
    <t xml:space="preserve">(Template Above) </t>
  </si>
  <si>
    <t>Owner: Mike Bodner</t>
  </si>
  <si>
    <t>J:\SHARED\Marketing\Rev_Mgt\Storage_Services\Storage_Summary\</t>
  </si>
  <si>
    <t>J:\SHARED\Marketing\Rev_Mgt\Storage_Services\Storage_Summary\History\</t>
  </si>
  <si>
    <t>Texaco</t>
  </si>
  <si>
    <t>Utilicorp</t>
  </si>
  <si>
    <t>Engage</t>
  </si>
  <si>
    <t>Transcanada</t>
  </si>
  <si>
    <t>IDD WD</t>
  </si>
  <si>
    <t>PURCH</t>
  </si>
  <si>
    <t>STOR PUR</t>
  </si>
  <si>
    <t>Carry Over</t>
  </si>
  <si>
    <t xml:space="preserve">Changes </t>
  </si>
  <si>
    <t>in Pack</t>
  </si>
  <si>
    <t>South pack is the sum of ending pack from Permian, Anadarko &amp; Central regions</t>
  </si>
  <si>
    <t>NOTE:</t>
  </si>
  <si>
    <t>MID 16A</t>
  </si>
  <si>
    <t>Offset</t>
  </si>
  <si>
    <t>Net</t>
  </si>
  <si>
    <t>TW Daily Notes:</t>
  </si>
  <si>
    <t>PACK</t>
  </si>
  <si>
    <t>Park</t>
  </si>
  <si>
    <t>Ride</t>
  </si>
  <si>
    <t>Park N Ride Pivot</t>
  </si>
  <si>
    <t>STORAGE ALLOCATIONS</t>
  </si>
  <si>
    <t>Timely</t>
  </si>
  <si>
    <t>Evening</t>
  </si>
  <si>
    <t>Non Grid</t>
  </si>
  <si>
    <t>IntraDay 1</t>
  </si>
  <si>
    <t>IntraDay 2</t>
  </si>
  <si>
    <t xml:space="preserve">Operational </t>
  </si>
  <si>
    <t>Storage</t>
  </si>
  <si>
    <t>Oper. Storage</t>
  </si>
  <si>
    <t>y</t>
  </si>
  <si>
    <t>w/offset</t>
  </si>
  <si>
    <t xml:space="preserve">n </t>
  </si>
  <si>
    <t>Apr 1</t>
  </si>
  <si>
    <t>Apr 2</t>
  </si>
  <si>
    <t>Apr 3</t>
  </si>
  <si>
    <t>Apr 4</t>
  </si>
  <si>
    <t>Apr 5</t>
  </si>
  <si>
    <t>Apr 6</t>
  </si>
  <si>
    <t>Apr 7</t>
  </si>
  <si>
    <t>Apr 8</t>
  </si>
  <si>
    <t>Apr 9</t>
  </si>
  <si>
    <t>Apr 10</t>
  </si>
  <si>
    <t>Apr 11</t>
  </si>
  <si>
    <t>Apr 12</t>
  </si>
  <si>
    <t>Apr 13</t>
  </si>
  <si>
    <t>Apr-1</t>
  </si>
  <si>
    <t>Apr-2</t>
  </si>
  <si>
    <t>Apr-3</t>
  </si>
  <si>
    <t>Apr-4</t>
  </si>
  <si>
    <t>Apr-5</t>
  </si>
  <si>
    <t>Apr-6</t>
  </si>
  <si>
    <t>Apr-7</t>
  </si>
  <si>
    <t>Apr-8</t>
  </si>
  <si>
    <t>Apr-9</t>
  </si>
  <si>
    <t>Apr-10</t>
  </si>
  <si>
    <t>Apr-11</t>
  </si>
  <si>
    <t>Apr-12</t>
  </si>
  <si>
    <t>Apr-13</t>
  </si>
  <si>
    <t>Apr-14</t>
  </si>
  <si>
    <t>Apr-15</t>
  </si>
  <si>
    <t>Apr-16</t>
  </si>
  <si>
    <t>Apr-17</t>
  </si>
  <si>
    <t>Apr-18</t>
  </si>
  <si>
    <t>Apr-19</t>
  </si>
  <si>
    <t>Apr-20</t>
  </si>
  <si>
    <t>Apr-21</t>
  </si>
  <si>
    <t>Apr-22</t>
  </si>
  <si>
    <t>Apr-23</t>
  </si>
  <si>
    <t>Apr-24</t>
  </si>
  <si>
    <t>Apr-25</t>
  </si>
  <si>
    <t>Apr-26</t>
  </si>
  <si>
    <t>Apr-27</t>
  </si>
  <si>
    <t>Apr-28</t>
  </si>
  <si>
    <t>Apr-29</t>
  </si>
  <si>
    <t>Apr-30</t>
  </si>
  <si>
    <t>Apr-31</t>
  </si>
  <si>
    <t>STORAGE SUMMARY</t>
  </si>
  <si>
    <t>Sales</t>
  </si>
  <si>
    <t>Market</t>
  </si>
  <si>
    <t>June</t>
  </si>
  <si>
    <t>BaseGas</t>
  </si>
  <si>
    <t>SALES</t>
  </si>
  <si>
    <t>PACKET</t>
  </si>
  <si>
    <t>WITHDRAW</t>
  </si>
  <si>
    <t>INJECTION</t>
  </si>
  <si>
    <t>PACKETS</t>
  </si>
  <si>
    <t>PNR</t>
  </si>
  <si>
    <t>PARK'N RIDE</t>
  </si>
  <si>
    <t>All Daily Pivot</t>
  </si>
  <si>
    <t>AQUILA ENERGY MARKETING CORPORATION</t>
  </si>
  <si>
    <t>INJ</t>
  </si>
  <si>
    <t>WTH</t>
  </si>
  <si>
    <t>DENVER CITY ENERGY ASSOCIATES, L.P.</t>
  </si>
  <si>
    <t>GREAT RIVER ENERGY</t>
  </si>
  <si>
    <t>NORTHERN STATES POWER - GENERATION</t>
  </si>
  <si>
    <t>RELIANT ENERGY SERVICES, INC.</t>
  </si>
  <si>
    <t>TENASKA GAS STORAGE, LLC</t>
  </si>
  <si>
    <t>TEXACO NATURAL GAS, INC.</t>
  </si>
  <si>
    <t>WILLIAMS ENERGY MARKETING &amp; TRADING CO.</t>
  </si>
  <si>
    <t>NICOR ENERCHANGE L.L.C.</t>
  </si>
  <si>
    <t>THIRD</t>
  </si>
  <si>
    <t>PARTY</t>
  </si>
  <si>
    <t>TRANSCANADA ENERGY MARKETING USA INC.</t>
  </si>
  <si>
    <t>July 2001</t>
  </si>
  <si>
    <t>SEMPRA ENERGY TRADING CORP.</t>
  </si>
  <si>
    <t>TENASKA MARKETING VENTURES</t>
  </si>
  <si>
    <t>MIRANT AMERICAS ENERGY MARKETING, LP</t>
  </si>
  <si>
    <t>DYNEGY GAS TRANSPORTATION, INC.</t>
  </si>
  <si>
    <t>MIDAMERICAN ENERGY COMPANY</t>
  </si>
  <si>
    <t>CINERGY MARKETING &amp; TRADING, LLC</t>
  </si>
  <si>
    <t>OGE ENERGY RESOURCES, INC.</t>
  </si>
  <si>
    <t>VIRGINIA POWER ENERGY MARKETING, INC.</t>
  </si>
  <si>
    <t>RECAP HISTORY @ July 30th</t>
  </si>
  <si>
    <t>X</t>
  </si>
  <si>
    <t>NONE</t>
  </si>
  <si>
    <r>
      <t xml:space="preserve">BOLD </t>
    </r>
    <r>
      <rPr>
        <sz val="12"/>
        <rFont val="Arial MT"/>
      </rPr>
      <t>Denotes No Allocation that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</si>
</sst>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8" formatCode="&quot;$&quot;#,##0.00_);[Red]\(&quot;$&quot;#,##0.00\)"/>
    <numFmt numFmtId="44" formatCode="_(&quot;$&quot;* #,##0.00_);_(&quot;$&quot;* \(#,##0.00\);_(&quot;$&quot;* &quot;-&quot;??_);_(@_)"/>
    <numFmt numFmtId="164" formatCode="General_)"/>
    <numFmt numFmtId="165" formatCode="0.000_)"/>
    <numFmt numFmtId="166" formatCode="0_)"/>
    <numFmt numFmtId="167" formatCode="0.000"/>
    <numFmt numFmtId="170" formatCode="#,##0.0_);[Red]\(#,##0.0\)"/>
    <numFmt numFmtId="173" formatCode="#,##0.000_);[Red]\(#,##0.000\)"/>
    <numFmt numFmtId="176" formatCode="0.00_);[Red]\(0.00\)"/>
    <numFmt numFmtId="177" formatCode="0.000_);[Red]\(0.000\)"/>
    <numFmt numFmtId="178" formatCode="0_);[Red]\(0\)"/>
    <numFmt numFmtId="180" formatCode="_(&quot;$&quot;* #,##0.0000_);_(&quot;$&quot;* \(#,##0.0000\);_(&quot;$&quot;* &quot;-&quot;??_);_(@_)"/>
    <numFmt numFmtId="182" formatCode="&quot;$&quot;#,##0.0000_);[Red]\(&quot;$&quot;#,##0.0000\)"/>
    <numFmt numFmtId="185" formatCode="&quot;$&quot;#,##0.0000"/>
    <numFmt numFmtId="188" formatCode="0.0"/>
    <numFmt numFmtId="189" formatCode="0.0000%"/>
    <numFmt numFmtId="190" formatCode="_(* #,##0_);_(* \(#,##0\);_(* &quot;-&quot;??_);_(@_)"/>
    <numFmt numFmtId="191" formatCode="m/d"/>
  </numFmts>
  <fonts count="37">
    <font>
      <sz val="10"/>
      <name val="Arial MT"/>
    </font>
    <font>
      <b/>
      <sz val="10"/>
      <name val="MS Sans Serif"/>
    </font>
    <font>
      <sz val="10"/>
      <name val="MS Sans Serif"/>
    </font>
    <font>
      <b/>
      <i/>
      <sz val="12"/>
      <name val="Century Gothic"/>
    </font>
    <font>
      <sz val="12"/>
      <name val="Arial MT"/>
    </font>
    <font>
      <b/>
      <sz val="12"/>
      <name val="CG Times (WN)"/>
    </font>
    <font>
      <b/>
      <sz val="12"/>
      <name val="Arial MT"/>
    </font>
    <font>
      <sz val="12"/>
      <name val="MS Sans Serif"/>
    </font>
    <font>
      <b/>
      <sz val="12"/>
      <color indexed="10"/>
      <name val="Arial MT"/>
    </font>
    <font>
      <i/>
      <sz val="12"/>
      <name val="Arial MT"/>
    </font>
    <font>
      <sz val="12"/>
      <color indexed="22"/>
      <name val="Arial MT"/>
    </font>
    <font>
      <b/>
      <i/>
      <sz val="12"/>
      <name val="Arial MT"/>
    </font>
    <font>
      <sz val="12"/>
      <color indexed="8"/>
      <name val="Arial MT"/>
    </font>
    <font>
      <sz val="12"/>
      <name val="Matura MT Script Capitals"/>
      <family val="4"/>
    </font>
    <font>
      <sz val="10"/>
      <name val="Arial"/>
    </font>
    <font>
      <sz val="10"/>
      <name val="Arial"/>
      <family val="2"/>
    </font>
    <font>
      <sz val="10"/>
      <name val="Arial MT"/>
    </font>
    <font>
      <b/>
      <sz val="12"/>
      <name val="Matura MT茌鐁〈ጘ怐Ј悰䈇【pitals"/>
    </font>
    <font>
      <sz val="9"/>
      <name val="Arial MT"/>
    </font>
    <font>
      <b/>
      <sz val="13"/>
      <name val="Arial MT"/>
    </font>
    <font>
      <i/>
      <sz val="10"/>
      <name val="Arial MT"/>
    </font>
    <font>
      <b/>
      <i/>
      <sz val="10"/>
      <name val="Arial MT"/>
    </font>
    <font>
      <sz val="14"/>
      <name val="Arial MT"/>
    </font>
    <font>
      <b/>
      <i/>
      <sz val="14"/>
      <name val="Arial MT"/>
    </font>
    <font>
      <i/>
      <sz val="14"/>
      <name val="Arial MT"/>
    </font>
    <font>
      <b/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12"/>
      <name val="Arial MT"/>
    </font>
    <font>
      <sz val="12"/>
      <color indexed="10"/>
      <name val="Arial MT"/>
    </font>
    <font>
      <sz val="12"/>
      <name val="Arial"/>
      <family val="2"/>
    </font>
    <font>
      <sz val="7.5"/>
      <name val="Times"/>
    </font>
    <font>
      <sz val="7.5"/>
      <color indexed="28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sz val="14"/>
      <color indexed="10"/>
      <name val="Arial MT"/>
    </font>
  </fonts>
  <fills count="12">
    <fill>
      <patternFill patternType="none"/>
    </fill>
    <fill>
      <patternFill patternType="gray125"/>
    </fill>
    <fill>
      <patternFill patternType="lightVertical"/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lightTrellis"/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</borders>
  <cellStyleXfs count="7">
    <xf numFmtId="164" fontId="0" fillId="0" borderId="0"/>
    <xf numFmtId="40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6" fillId="0" borderId="0"/>
    <xf numFmtId="0" fontId="14" fillId="0" borderId="0"/>
    <xf numFmtId="0" fontId="14" fillId="0" borderId="0"/>
  </cellStyleXfs>
  <cellXfs count="416">
    <xf numFmtId="164" fontId="0" fillId="0" borderId="0" xfId="0"/>
    <xf numFmtId="164" fontId="3" fillId="0" borderId="1" xfId="0" quotePrefix="1" applyNumberFormat="1" applyFont="1" applyBorder="1" applyAlignment="1" applyProtection="1">
      <alignment horizontal="lef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4" fontId="4" fillId="0" borderId="0" xfId="0" applyFont="1" applyProtection="1"/>
    <xf numFmtId="164" fontId="4" fillId="0" borderId="0" xfId="0" applyFont="1"/>
    <xf numFmtId="164" fontId="4" fillId="0" borderId="0" xfId="0" applyFont="1" applyAlignment="1" applyProtection="1">
      <alignment horizontal="center"/>
    </xf>
    <xf numFmtId="164" fontId="4" fillId="0" borderId="0" xfId="0" applyNumberFormat="1" applyFont="1" applyAlignment="1" applyProtection="1">
      <alignment horizontal="left"/>
    </xf>
    <xf numFmtId="164" fontId="5" fillId="0" borderId="0" xfId="0" applyFont="1"/>
    <xf numFmtId="164" fontId="4" fillId="0" borderId="0" xfId="0" applyFont="1" applyFill="1" applyProtection="1"/>
    <xf numFmtId="164" fontId="6" fillId="0" borderId="0" xfId="0" applyFont="1" applyFill="1" applyProtection="1"/>
    <xf numFmtId="164" fontId="4" fillId="2" borderId="0" xfId="0" applyFont="1" applyFill="1"/>
    <xf numFmtId="164" fontId="4" fillId="0" borderId="0" xfId="0" applyFont="1" applyAlignment="1">
      <alignment horizontal="center"/>
    </xf>
    <xf numFmtId="164" fontId="6" fillId="0" borderId="0" xfId="0" applyFont="1" applyAlignment="1">
      <alignment horizontal="center"/>
    </xf>
    <xf numFmtId="164" fontId="4" fillId="0" borderId="0" xfId="0" quotePrefix="1" applyFont="1" applyAlignment="1" applyProtection="1">
      <alignment horizontal="left"/>
    </xf>
    <xf numFmtId="164" fontId="4" fillId="0" borderId="0" xfId="0" applyFont="1" applyAlignment="1" applyProtection="1">
      <alignment horizontal="right"/>
    </xf>
    <xf numFmtId="164" fontId="4" fillId="0" borderId="2" xfId="0" applyFont="1" applyBorder="1" applyAlignment="1">
      <alignment horizontal="center"/>
    </xf>
    <xf numFmtId="165" fontId="4" fillId="0" borderId="0" xfId="0" applyNumberFormat="1" applyFont="1" applyProtection="1"/>
    <xf numFmtId="167" fontId="7" fillId="0" borderId="0" xfId="0" applyNumberFormat="1" applyFont="1"/>
    <xf numFmtId="164" fontId="6" fillId="0" borderId="0" xfId="0" applyFont="1" applyFill="1" applyBorder="1" applyAlignment="1" applyProtection="1">
      <alignment horizontal="center"/>
    </xf>
    <xf numFmtId="2" fontId="4" fillId="0" borderId="0" xfId="0" applyNumberFormat="1" applyFont="1"/>
    <xf numFmtId="173" fontId="4" fillId="0" borderId="0" xfId="0" applyNumberFormat="1" applyFont="1" applyProtection="1"/>
    <xf numFmtId="173" fontId="4" fillId="0" borderId="0" xfId="0" applyNumberFormat="1" applyFont="1"/>
    <xf numFmtId="167" fontId="4" fillId="0" borderId="0" xfId="0" applyNumberFormat="1" applyFont="1"/>
    <xf numFmtId="164" fontId="4" fillId="0" borderId="0" xfId="0" quotePrefix="1" applyFont="1" applyAlignment="1">
      <alignment horizontal="left"/>
    </xf>
    <xf numFmtId="16" fontId="4" fillId="0" borderId="0" xfId="0" applyNumberFormat="1" applyFont="1" applyAlignment="1">
      <alignment horizontal="center"/>
    </xf>
    <xf numFmtId="173" fontId="6" fillId="0" borderId="0" xfId="0" applyNumberFormat="1" applyFont="1" applyProtection="1"/>
    <xf numFmtId="165" fontId="6" fillId="0" borderId="1" xfId="0" applyNumberFormat="1" applyFont="1" applyBorder="1" applyAlignment="1" applyProtection="1">
      <alignment horizontal="right"/>
    </xf>
    <xf numFmtId="165" fontId="6" fillId="0" borderId="3" xfId="0" applyNumberFormat="1" applyFont="1" applyBorder="1" applyProtection="1"/>
    <xf numFmtId="165" fontId="6" fillId="0" borderId="0" xfId="0" applyNumberFormat="1" applyFont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6" fillId="0" borderId="0" xfId="0" applyNumberFormat="1" applyFont="1" applyAlignment="1" applyProtection="1">
      <alignment horizontal="left"/>
    </xf>
    <xf numFmtId="165" fontId="4" fillId="0" borderId="0" xfId="0" applyNumberFormat="1" applyFont="1" applyAlignment="1" applyProtection="1">
      <alignment horizontal="fill"/>
    </xf>
    <xf numFmtId="164" fontId="4" fillId="0" borderId="4" xfId="0" applyFont="1" applyBorder="1"/>
    <xf numFmtId="164" fontId="4" fillId="0" borderId="0" xfId="0" applyFont="1" applyAlignment="1" applyProtection="1">
      <alignment horizontal="left"/>
    </xf>
    <xf numFmtId="173" fontId="6" fillId="0" borderId="0" xfId="0" applyNumberFormat="1" applyFont="1"/>
    <xf numFmtId="164" fontId="4" fillId="0" borderId="0" xfId="0" applyFont="1" applyBorder="1"/>
    <xf numFmtId="164" fontId="6" fillId="0" borderId="0" xfId="0" applyFont="1" applyAlignment="1"/>
    <xf numFmtId="164" fontId="4" fillId="0" borderId="0" xfId="0" applyFont="1" applyAlignment="1" applyProtection="1">
      <alignment horizontal="fill"/>
    </xf>
    <xf numFmtId="38" fontId="4" fillId="0" borderId="0" xfId="0" applyNumberFormat="1" applyFont="1"/>
    <xf numFmtId="38" fontId="4" fillId="0" borderId="0" xfId="0" applyNumberFormat="1" applyFont="1" applyAlignment="1">
      <alignment horizontal="center"/>
    </xf>
    <xf numFmtId="164" fontId="4" fillId="0" borderId="0" xfId="0" applyFont="1" applyAlignment="1">
      <alignment horizontal="left"/>
    </xf>
    <xf numFmtId="0" fontId="4" fillId="0" borderId="0" xfId="0" applyNumberFormat="1" applyFont="1" applyBorder="1"/>
    <xf numFmtId="164" fontId="4" fillId="0" borderId="0" xfId="0" applyFont="1" applyAlignment="1" applyProtection="1"/>
    <xf numFmtId="164" fontId="6" fillId="0" borderId="5" xfId="0" applyFont="1" applyBorder="1" applyAlignment="1">
      <alignment horizontal="center"/>
    </xf>
    <xf numFmtId="164" fontId="6" fillId="0" borderId="5" xfId="0" quotePrefix="1" applyFont="1" applyBorder="1" applyAlignment="1" applyProtection="1">
      <alignment horizontal="center"/>
    </xf>
    <xf numFmtId="164" fontId="4" fillId="0" borderId="1" xfId="0" applyFont="1" applyBorder="1"/>
    <xf numFmtId="164" fontId="6" fillId="0" borderId="6" xfId="0" quotePrefix="1" applyFont="1" applyBorder="1" applyAlignment="1">
      <alignment horizontal="center"/>
    </xf>
    <xf numFmtId="164" fontId="4" fillId="0" borderId="3" xfId="0" applyFont="1" applyBorder="1"/>
    <xf numFmtId="164" fontId="6" fillId="0" borderId="6" xfId="0" applyNumberFormat="1" applyFont="1" applyBorder="1" applyAlignment="1" applyProtection="1">
      <alignment horizontal="left"/>
    </xf>
    <xf numFmtId="164" fontId="6" fillId="0" borderId="7" xfId="0" applyFont="1" applyBorder="1" applyAlignment="1">
      <alignment horizontal="center"/>
    </xf>
    <xf numFmtId="166" fontId="6" fillId="0" borderId="7" xfId="0" quotePrefix="1" applyNumberFormat="1" applyFont="1" applyBorder="1" applyAlignment="1" applyProtection="1">
      <alignment horizontal="center"/>
    </xf>
    <xf numFmtId="166" fontId="6" fillId="0" borderId="8" xfId="0" applyNumberFormat="1" applyFont="1" applyBorder="1" applyAlignment="1" applyProtection="1">
      <alignment horizontal="center"/>
    </xf>
    <xf numFmtId="166" fontId="6" fillId="0" borderId="9" xfId="0" applyNumberFormat="1" applyFont="1" applyBorder="1" applyAlignment="1" applyProtection="1">
      <alignment horizontal="center"/>
    </xf>
    <xf numFmtId="165" fontId="6" fillId="0" borderId="10" xfId="0" applyNumberFormat="1" applyFont="1" applyBorder="1" applyProtection="1"/>
    <xf numFmtId="164" fontId="3" fillId="0" borderId="11" xfId="0" applyNumberFormat="1" applyFont="1" applyBorder="1" applyAlignment="1" applyProtection="1">
      <alignment horizontal="left"/>
    </xf>
    <xf numFmtId="10" fontId="4" fillId="0" borderId="0" xfId="0" applyNumberFormat="1" applyFont="1" applyAlignment="1" applyProtection="1">
      <alignment horizontal="left"/>
    </xf>
    <xf numFmtId="165" fontId="4" fillId="0" borderId="10" xfId="0" applyNumberFormat="1" applyFont="1" applyBorder="1" applyProtection="1"/>
    <xf numFmtId="165" fontId="6" fillId="0" borderId="12" xfId="0" applyNumberFormat="1" applyFont="1" applyBorder="1" applyProtection="1"/>
    <xf numFmtId="165" fontId="4" fillId="0" borderId="12" xfId="0" applyNumberFormat="1" applyFont="1" applyBorder="1" applyProtection="1"/>
    <xf numFmtId="165" fontId="6" fillId="0" borderId="13" xfId="0" applyNumberFormat="1" applyFont="1" applyBorder="1" applyProtection="1"/>
    <xf numFmtId="164" fontId="4" fillId="0" borderId="6" xfId="0" applyFont="1" applyBorder="1"/>
    <xf numFmtId="165" fontId="6" fillId="0" borderId="14" xfId="0" applyNumberFormat="1" applyFont="1" applyBorder="1" applyProtection="1"/>
    <xf numFmtId="165" fontId="4" fillId="0" borderId="13" xfId="0" applyNumberFormat="1" applyFont="1" applyBorder="1" applyProtection="1"/>
    <xf numFmtId="164" fontId="4" fillId="0" borderId="0" xfId="0" applyFont="1" applyAlignment="1" applyProtection="1">
      <alignment horizontal="centerContinuous"/>
    </xf>
    <xf numFmtId="164" fontId="9" fillId="0" borderId="0" xfId="0" applyFont="1" applyProtection="1"/>
    <xf numFmtId="164" fontId="6" fillId="0" borderId="1" xfId="0" applyFont="1" applyBorder="1"/>
    <xf numFmtId="164" fontId="6" fillId="0" borderId="1" xfId="0" applyFont="1" applyBorder="1" applyAlignment="1">
      <alignment horizontal="centerContinuous"/>
    </xf>
    <xf numFmtId="164" fontId="6" fillId="0" borderId="3" xfId="0" applyFont="1" applyBorder="1" applyAlignment="1">
      <alignment horizontal="centerContinuous"/>
    </xf>
    <xf numFmtId="164" fontId="6" fillId="0" borderId="14" xfId="0" applyFont="1" applyBorder="1" applyAlignment="1">
      <alignment horizontal="center"/>
    </xf>
    <xf numFmtId="164" fontId="4" fillId="3" borderId="0" xfId="0" applyFont="1" applyFill="1"/>
    <xf numFmtId="164" fontId="4" fillId="0" borderId="5" xfId="0" applyFont="1" applyBorder="1" applyAlignment="1">
      <alignment horizontal="center"/>
    </xf>
    <xf numFmtId="164" fontId="4" fillId="0" borderId="7" xfId="0" applyFont="1" applyBorder="1" applyAlignment="1">
      <alignment horizontal="center"/>
    </xf>
    <xf numFmtId="164" fontId="6" fillId="0" borderId="1" xfId="0" applyFont="1" applyBorder="1" applyAlignment="1">
      <alignment horizontal="left"/>
    </xf>
    <xf numFmtId="164" fontId="6" fillId="0" borderId="14" xfId="0" quotePrefix="1" applyFont="1" applyBorder="1" applyAlignment="1">
      <alignment horizontal="left"/>
    </xf>
    <xf numFmtId="164" fontId="4" fillId="0" borderId="15" xfId="0" applyFont="1" applyBorder="1" applyAlignment="1">
      <alignment horizontal="center"/>
    </xf>
    <xf numFmtId="164" fontId="4" fillId="0" borderId="16" xfId="0" applyFont="1" applyBorder="1" applyAlignment="1">
      <alignment horizontal="center"/>
    </xf>
    <xf numFmtId="164" fontId="4" fillId="0" borderId="17" xfId="0" applyFont="1" applyBorder="1" applyAlignment="1">
      <alignment horizontal="center"/>
    </xf>
    <xf numFmtId="164" fontId="10" fillId="0" borderId="0" xfId="0" applyFont="1"/>
    <xf numFmtId="164" fontId="6" fillId="0" borderId="0" xfId="0" applyFont="1"/>
    <xf numFmtId="3" fontId="4" fillId="0" borderId="0" xfId="0" applyNumberFormat="1" applyFont="1"/>
    <xf numFmtId="173" fontId="4" fillId="0" borderId="0" xfId="1" applyNumberFormat="1" applyFont="1" applyProtection="1"/>
    <xf numFmtId="173" fontId="4" fillId="0" borderId="0" xfId="1" applyNumberFormat="1" applyFont="1"/>
    <xf numFmtId="173" fontId="4" fillId="0" borderId="0" xfId="1" applyNumberFormat="1" applyFont="1" applyAlignment="1">
      <alignment horizontal="center"/>
    </xf>
    <xf numFmtId="164" fontId="11" fillId="0" borderId="0" xfId="0" applyFont="1" applyAlignment="1">
      <alignment horizontal="left"/>
    </xf>
    <xf numFmtId="164" fontId="4" fillId="0" borderId="0" xfId="0" applyFont="1" applyBorder="1" applyAlignment="1"/>
    <xf numFmtId="164" fontId="4" fillId="0" borderId="0" xfId="0" applyFont="1" applyBorder="1" applyAlignment="1">
      <alignment horizontal="center"/>
    </xf>
    <xf numFmtId="177" fontId="4" fillId="0" borderId="0" xfId="0" applyNumberFormat="1" applyFont="1"/>
    <xf numFmtId="164" fontId="0" fillId="0" borderId="0" xfId="0" applyBorder="1"/>
    <xf numFmtId="8" fontId="15" fillId="0" borderId="0" xfId="5" applyNumberFormat="1" applyFont="1" applyBorder="1"/>
    <xf numFmtId="180" fontId="15" fillId="0" borderId="0" xfId="3" applyNumberFormat="1" applyFont="1" applyBorder="1"/>
    <xf numFmtId="164" fontId="13" fillId="0" borderId="5" xfId="0" applyFont="1" applyBorder="1"/>
    <xf numFmtId="164" fontId="13" fillId="0" borderId="2" xfId="0" applyFont="1" applyBorder="1"/>
    <xf numFmtId="164" fontId="13" fillId="0" borderId="7" xfId="0" applyFont="1" applyBorder="1"/>
    <xf numFmtId="164" fontId="17" fillId="0" borderId="7" xfId="0" applyFont="1" applyBorder="1"/>
    <xf numFmtId="164" fontId="11" fillId="0" borderId="0" xfId="0" applyFont="1"/>
    <xf numFmtId="14" fontId="4" fillId="0" borderId="0" xfId="0" applyNumberFormat="1" applyFont="1"/>
    <xf numFmtId="14" fontId="4" fillId="0" borderId="0" xfId="0" applyNumberFormat="1" applyFont="1" applyFill="1" applyAlignment="1">
      <alignment horizontal="center"/>
    </xf>
    <xf numFmtId="165" fontId="4" fillId="0" borderId="18" xfId="0" applyNumberFormat="1" applyFont="1" applyBorder="1" applyProtection="1"/>
    <xf numFmtId="3" fontId="4" fillId="0" borderId="0" xfId="0" quotePrefix="1" applyNumberFormat="1" applyFont="1" applyAlignment="1">
      <alignment horizontal="right"/>
    </xf>
    <xf numFmtId="164" fontId="18" fillId="0" borderId="0" xfId="0" quotePrefix="1" applyFont="1" applyAlignment="1">
      <alignment horizontal="left"/>
    </xf>
    <xf numFmtId="173" fontId="4" fillId="0" borderId="0" xfId="0" applyNumberFormat="1" applyFont="1" applyFill="1" applyProtection="1"/>
    <xf numFmtId="173" fontId="4" fillId="0" borderId="0" xfId="0" applyNumberFormat="1" applyFont="1" applyFill="1" applyAlignment="1" applyProtection="1">
      <alignment horizontal="right"/>
    </xf>
    <xf numFmtId="173" fontId="4" fillId="0" borderId="0" xfId="0" applyNumberFormat="1" applyFont="1" applyFill="1"/>
    <xf numFmtId="164" fontId="4" fillId="4" borderId="0" xfId="0" applyFont="1" applyFill="1" applyBorder="1" applyAlignment="1">
      <alignment horizontal="center"/>
    </xf>
    <xf numFmtId="3" fontId="4" fillId="0" borderId="0" xfId="0" applyNumberFormat="1" applyFont="1" applyBorder="1"/>
    <xf numFmtId="164" fontId="18" fillId="0" borderId="0" xfId="0" applyFont="1" applyAlignment="1">
      <alignment horizontal="center"/>
    </xf>
    <xf numFmtId="164" fontId="4" fillId="0" borderId="0" xfId="0" applyFont="1" applyFill="1" applyBorder="1"/>
    <xf numFmtId="164" fontId="6" fillId="0" borderId="19" xfId="0" applyFont="1" applyBorder="1"/>
    <xf numFmtId="164" fontId="4" fillId="0" borderId="0" xfId="0" applyFont="1" applyBorder="1" applyProtection="1"/>
    <xf numFmtId="164" fontId="4" fillId="2" borderId="0" xfId="0" applyFont="1" applyFill="1" applyBorder="1"/>
    <xf numFmtId="173" fontId="4" fillId="0" borderId="0" xfId="1" applyNumberFormat="1" applyFont="1" applyBorder="1" applyProtection="1"/>
    <xf numFmtId="173" fontId="4" fillId="0" borderId="0" xfId="1" applyNumberFormat="1" applyFont="1" applyBorder="1"/>
    <xf numFmtId="164" fontId="6" fillId="0" borderId="0" xfId="0" applyFont="1" applyBorder="1" applyAlignment="1">
      <alignment horizontal="center"/>
    </xf>
    <xf numFmtId="165" fontId="4" fillId="2" borderId="0" xfId="0" applyNumberFormat="1" applyFont="1" applyFill="1" applyBorder="1" applyProtection="1"/>
    <xf numFmtId="164" fontId="6" fillId="0" borderId="0" xfId="0" applyFont="1" applyBorder="1" applyProtection="1"/>
    <xf numFmtId="38" fontId="4" fillId="0" borderId="5" xfId="0" applyNumberFormat="1" applyFont="1" applyBorder="1" applyAlignment="1">
      <alignment horizontal="center"/>
    </xf>
    <xf numFmtId="185" fontId="4" fillId="0" borderId="0" xfId="2" applyNumberFormat="1" applyFont="1" applyAlignment="1" applyProtection="1">
      <alignment horizontal="center"/>
    </xf>
    <xf numFmtId="185" fontId="4" fillId="0" borderId="0" xfId="0" applyNumberFormat="1" applyFont="1" applyProtection="1"/>
    <xf numFmtId="185" fontId="4" fillId="0" borderId="0" xfId="2" applyNumberFormat="1" applyFont="1" applyAlignment="1">
      <alignment horizontal="center"/>
    </xf>
    <xf numFmtId="185" fontId="4" fillId="0" borderId="0" xfId="0" applyNumberFormat="1" applyFont="1"/>
    <xf numFmtId="185" fontId="6" fillId="0" borderId="20" xfId="2" applyNumberFormat="1" applyFont="1" applyFill="1" applyBorder="1" applyAlignment="1" applyProtection="1">
      <alignment horizontal="center"/>
    </xf>
    <xf numFmtId="185" fontId="6" fillId="0" borderId="20" xfId="0" applyNumberFormat="1" applyFont="1" applyFill="1" applyBorder="1" applyAlignment="1" applyProtection="1">
      <alignment horizontal="center"/>
    </xf>
    <xf numFmtId="165" fontId="6" fillId="0" borderId="0" xfId="0" applyNumberFormat="1" applyFont="1" applyAlignment="1" applyProtection="1">
      <alignment horizontal="centerContinuous"/>
    </xf>
    <xf numFmtId="164" fontId="6" fillId="0" borderId="1" xfId="0" applyFont="1" applyBorder="1" applyAlignment="1">
      <alignment horizontal="center"/>
    </xf>
    <xf numFmtId="164" fontId="6" fillId="0" borderId="21" xfId="0" applyFont="1" applyBorder="1" applyAlignment="1">
      <alignment horizontal="center"/>
    </xf>
    <xf numFmtId="164" fontId="6" fillId="0" borderId="22" xfId="0" applyFont="1" applyBorder="1" applyAlignment="1">
      <alignment horizontal="center"/>
    </xf>
    <xf numFmtId="164" fontId="4" fillId="0" borderId="14" xfId="0" applyFont="1" applyBorder="1" applyAlignment="1">
      <alignment horizontal="center"/>
    </xf>
    <xf numFmtId="165" fontId="4" fillId="0" borderId="23" xfId="0" applyNumberFormat="1" applyFont="1" applyBorder="1" applyProtection="1"/>
    <xf numFmtId="165" fontId="4" fillId="0" borderId="11" xfId="0" applyNumberFormat="1" applyFont="1" applyBorder="1" applyAlignment="1" applyProtection="1">
      <alignment horizontal="right"/>
    </xf>
    <xf numFmtId="165" fontId="4" fillId="0" borderId="11" xfId="0" applyNumberFormat="1" applyFont="1" applyBorder="1" applyProtection="1"/>
    <xf numFmtId="164" fontId="6" fillId="0" borderId="24" xfId="0" applyFont="1" applyBorder="1" applyAlignment="1">
      <alignment horizontal="center"/>
    </xf>
    <xf numFmtId="164" fontId="6" fillId="0" borderId="25" xfId="0" quotePrefix="1" applyFont="1" applyBorder="1" applyAlignment="1">
      <alignment horizontal="center"/>
    </xf>
    <xf numFmtId="178" fontId="6" fillId="0" borderId="14" xfId="0" applyNumberFormat="1" applyFont="1" applyBorder="1" applyAlignment="1">
      <alignment horizontal="center"/>
    </xf>
    <xf numFmtId="164" fontId="4" fillId="0" borderId="26" xfId="0" quotePrefix="1" applyFont="1" applyBorder="1" applyAlignment="1">
      <alignment horizontal="center"/>
    </xf>
    <xf numFmtId="164" fontId="4" fillId="0" borderId="27" xfId="0" applyFont="1" applyBorder="1" applyAlignment="1">
      <alignment horizontal="center"/>
    </xf>
    <xf numFmtId="164" fontId="4" fillId="0" borderId="28" xfId="0" applyFont="1" applyBorder="1" applyAlignment="1">
      <alignment horizontal="center"/>
    </xf>
    <xf numFmtId="164" fontId="6" fillId="0" borderId="15" xfId="0" applyFont="1" applyBorder="1" applyAlignment="1">
      <alignment horizontal="left"/>
    </xf>
    <xf numFmtId="164" fontId="6" fillId="0" borderId="14" xfId="0" applyFont="1" applyBorder="1"/>
    <xf numFmtId="164" fontId="16" fillId="0" borderId="0" xfId="0" applyFont="1"/>
    <xf numFmtId="164" fontId="4" fillId="0" borderId="1" xfId="0" applyFont="1" applyBorder="1" applyAlignment="1" applyProtection="1">
      <alignment horizontal="right"/>
    </xf>
    <xf numFmtId="164" fontId="4" fillId="0" borderId="6" xfId="0" applyFont="1" applyBorder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188" fontId="4" fillId="0" borderId="0" xfId="0" applyNumberFormat="1" applyFont="1" applyProtection="1"/>
    <xf numFmtId="188" fontId="4" fillId="0" borderId="0" xfId="0" applyNumberFormat="1" applyFont="1"/>
    <xf numFmtId="188" fontId="4" fillId="0" borderId="0" xfId="1" applyNumberFormat="1" applyFont="1"/>
    <xf numFmtId="188" fontId="4" fillId="0" borderId="0" xfId="1" applyNumberFormat="1" applyFont="1" applyProtection="1"/>
    <xf numFmtId="164" fontId="4" fillId="0" borderId="6" xfId="0" applyFont="1" applyBorder="1" applyAlignment="1" applyProtection="1">
      <alignment horizontal="center"/>
    </xf>
    <xf numFmtId="173" fontId="4" fillId="0" borderId="3" xfId="1" applyNumberFormat="1" applyFont="1" applyBorder="1" applyAlignment="1" applyProtection="1"/>
    <xf numFmtId="164" fontId="6" fillId="0" borderId="0" xfId="0" applyFont="1" applyAlignment="1" applyProtection="1">
      <alignment horizontal="left"/>
    </xf>
    <xf numFmtId="173" fontId="4" fillId="0" borderId="0" xfId="1" applyNumberFormat="1" applyFont="1" applyAlignment="1">
      <alignment horizontal="right"/>
    </xf>
    <xf numFmtId="189" fontId="4" fillId="0" borderId="0" xfId="0" applyNumberFormat="1" applyFont="1"/>
    <xf numFmtId="173" fontId="4" fillId="4" borderId="0" xfId="0" applyNumberFormat="1" applyFont="1" applyFill="1" applyProtection="1"/>
    <xf numFmtId="3" fontId="4" fillId="0" borderId="16" xfId="0" applyNumberFormat="1" applyFont="1" applyBorder="1"/>
    <xf numFmtId="164" fontId="4" fillId="0" borderId="16" xfId="0" applyFont="1" applyBorder="1"/>
    <xf numFmtId="16" fontId="0" fillId="0" borderId="0" xfId="0" applyNumberFormat="1"/>
    <xf numFmtId="177" fontId="0" fillId="0" borderId="0" xfId="0" applyNumberFormat="1"/>
    <xf numFmtId="164" fontId="0" fillId="0" borderId="14" xfId="0" applyBorder="1"/>
    <xf numFmtId="178" fontId="0" fillId="0" borderId="0" xfId="0" applyNumberFormat="1"/>
    <xf numFmtId="165" fontId="6" fillId="0" borderId="0" xfId="0" applyNumberFormat="1" applyFont="1" applyBorder="1" applyProtection="1"/>
    <xf numFmtId="164" fontId="11" fillId="0" borderId="0" xfId="0" applyFont="1" applyProtection="1"/>
    <xf numFmtId="178" fontId="11" fillId="0" borderId="0" xfId="0" applyNumberFormat="1" applyFont="1" applyProtection="1"/>
    <xf numFmtId="178" fontId="11" fillId="0" borderId="0" xfId="0" applyNumberFormat="1" applyFont="1" applyAlignment="1" applyProtection="1">
      <alignment horizontal="center"/>
    </xf>
    <xf numFmtId="178" fontId="11" fillId="0" borderId="0" xfId="0" applyNumberFormat="1" applyFont="1"/>
    <xf numFmtId="164" fontId="21" fillId="0" borderId="0" xfId="0" applyFont="1"/>
    <xf numFmtId="178" fontId="11" fillId="0" borderId="0" xfId="0" applyNumberFormat="1" applyFont="1" applyAlignment="1">
      <alignment horizontal="left"/>
    </xf>
    <xf numFmtId="178" fontId="11" fillId="0" borderId="0" xfId="0" quotePrefix="1" applyNumberFormat="1" applyFont="1" applyAlignment="1">
      <alignment horizontal="left"/>
    </xf>
    <xf numFmtId="10" fontId="4" fillId="0" borderId="0" xfId="0" applyNumberFormat="1" applyFont="1"/>
    <xf numFmtId="164" fontId="22" fillId="0" borderId="0" xfId="0" applyFont="1"/>
    <xf numFmtId="177" fontId="22" fillId="0" borderId="0" xfId="0" applyNumberFormat="1" applyFont="1" applyBorder="1"/>
    <xf numFmtId="9" fontId="23" fillId="0" borderId="0" xfId="0" applyNumberFormat="1" applyFont="1" applyProtection="1"/>
    <xf numFmtId="177" fontId="22" fillId="0" borderId="0" xfId="0" applyNumberFormat="1" applyFont="1"/>
    <xf numFmtId="177" fontId="24" fillId="0" borderId="0" xfId="0" applyNumberFormat="1" applyFont="1"/>
    <xf numFmtId="164" fontId="23" fillId="0" borderId="0" xfId="0" applyFont="1"/>
    <xf numFmtId="178" fontId="23" fillId="0" borderId="0" xfId="0" applyNumberFormat="1" applyFont="1"/>
    <xf numFmtId="178" fontId="23" fillId="0" borderId="0" xfId="0" applyNumberFormat="1" applyFont="1" applyProtection="1"/>
    <xf numFmtId="178" fontId="11" fillId="0" borderId="0" xfId="0" quotePrefix="1" applyNumberFormat="1" applyFont="1"/>
    <xf numFmtId="3" fontId="4" fillId="0" borderId="6" xfId="0" applyNumberFormat="1" applyFont="1" applyBorder="1"/>
    <xf numFmtId="10" fontId="0" fillId="0" borderId="0" xfId="0" applyNumberFormat="1"/>
    <xf numFmtId="164" fontId="0" fillId="0" borderId="5" xfId="0" applyBorder="1" applyAlignment="1">
      <alignment horizontal="center"/>
    </xf>
    <xf numFmtId="164" fontId="0" fillId="0" borderId="7" xfId="0" applyBorder="1" applyAlignment="1">
      <alignment horizontal="center"/>
    </xf>
    <xf numFmtId="10" fontId="0" fillId="0" borderId="14" xfId="0" applyNumberFormat="1" applyBorder="1"/>
    <xf numFmtId="164" fontId="21" fillId="0" borderId="0" xfId="0" applyFont="1" applyAlignment="1">
      <alignment horizontal="center"/>
    </xf>
    <xf numFmtId="164" fontId="21" fillId="0" borderId="0" xfId="0" applyFont="1" applyBorder="1" applyAlignment="1">
      <alignment horizontal="right"/>
    </xf>
    <xf numFmtId="164" fontId="21" fillId="0" borderId="0" xfId="0" applyFont="1" applyAlignment="1">
      <alignment horizontal="right"/>
    </xf>
    <xf numFmtId="178" fontId="11" fillId="0" borderId="29" xfId="0" applyNumberFormat="1" applyFont="1" applyBorder="1"/>
    <xf numFmtId="38" fontId="11" fillId="0" borderId="14" xfId="0" applyNumberFormat="1" applyFont="1" applyBorder="1" applyProtection="1"/>
    <xf numFmtId="164" fontId="0" fillId="0" borderId="0" xfId="0" quotePrefix="1"/>
    <xf numFmtId="177" fontId="0" fillId="0" borderId="14" xfId="0" applyNumberFormat="1" applyBorder="1"/>
    <xf numFmtId="1" fontId="4" fillId="0" borderId="0" xfId="0" applyNumberFormat="1" applyFont="1" applyFill="1" applyAlignment="1" applyProtection="1">
      <alignment horizontal="center"/>
    </xf>
    <xf numFmtId="3" fontId="4" fillId="4" borderId="0" xfId="0" applyNumberFormat="1" applyFont="1" applyFill="1" applyBorder="1" applyAlignment="1">
      <alignment horizontal="center"/>
    </xf>
    <xf numFmtId="14" fontId="4" fillId="0" borderId="0" xfId="0" applyNumberFormat="1" applyFont="1" applyBorder="1"/>
    <xf numFmtId="14" fontId="4" fillId="4" borderId="0" xfId="0" applyNumberFormat="1" applyFont="1" applyFill="1" applyBorder="1"/>
    <xf numFmtId="176" fontId="0" fillId="0" borderId="0" xfId="0" applyNumberFormat="1"/>
    <xf numFmtId="164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14" xfId="0" applyFont="1" applyBorder="1"/>
    <xf numFmtId="177" fontId="11" fillId="0" borderId="0" xfId="0" applyNumberFormat="1" applyFont="1" applyProtection="1"/>
    <xf numFmtId="177" fontId="4" fillId="0" borderId="0" xfId="0" applyNumberFormat="1" applyFont="1" applyProtection="1"/>
    <xf numFmtId="177" fontId="4" fillId="0" borderId="0" xfId="2" applyNumberFormat="1" applyFont="1" applyAlignment="1" applyProtection="1">
      <alignment horizontal="center"/>
    </xf>
    <xf numFmtId="177" fontId="11" fillId="0" borderId="0" xfId="0" applyNumberFormat="1" applyFont="1" applyFill="1" applyBorder="1" applyProtection="1"/>
    <xf numFmtId="190" fontId="0" fillId="0" borderId="0" xfId="0" applyNumberFormat="1"/>
    <xf numFmtId="1" fontId="4" fillId="0" borderId="14" xfId="0" applyNumberFormat="1" applyFont="1" applyBorder="1"/>
    <xf numFmtId="182" fontId="6" fillId="0" borderId="0" xfId="2" applyNumberFormat="1" applyFont="1" applyFill="1" applyBorder="1" applyAlignment="1" applyProtection="1">
      <alignment horizontal="left"/>
    </xf>
    <xf numFmtId="3" fontId="4" fillId="0" borderId="5" xfId="0" applyNumberFormat="1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8" fontId="6" fillId="0" borderId="14" xfId="0" applyNumberFormat="1" applyFont="1" applyBorder="1"/>
    <xf numFmtId="173" fontId="6" fillId="0" borderId="0" xfId="0" applyNumberFormat="1" applyFont="1" applyFill="1" applyAlignment="1" applyProtection="1">
      <alignment horizontal="right"/>
    </xf>
    <xf numFmtId="167" fontId="0" fillId="0" borderId="14" xfId="0" applyNumberFormat="1" applyBorder="1"/>
    <xf numFmtId="3" fontId="4" fillId="0" borderId="2" xfId="0" applyNumberFormat="1" applyFont="1" applyBorder="1"/>
    <xf numFmtId="3" fontId="4" fillId="4" borderId="2" xfId="0" applyNumberFormat="1" applyFont="1" applyFill="1" applyBorder="1" applyAlignment="1">
      <alignment horizontal="center"/>
    </xf>
    <xf numFmtId="164" fontId="27" fillId="5" borderId="1" xfId="4" applyFont="1" applyFill="1" applyBorder="1" applyAlignment="1">
      <alignment horizontal="left" vertical="center"/>
    </xf>
    <xf numFmtId="164" fontId="27" fillId="5" borderId="3" xfId="4" applyFont="1" applyFill="1" applyBorder="1" applyAlignment="1">
      <alignment horizontal="left" vertical="center"/>
    </xf>
    <xf numFmtId="164" fontId="28" fillId="0" borderId="0" xfId="4" applyFont="1"/>
    <xf numFmtId="164" fontId="16" fillId="0" borderId="0" xfId="4"/>
    <xf numFmtId="164" fontId="27" fillId="0" borderId="0" xfId="4" applyFont="1" applyFill="1" applyBorder="1" applyAlignment="1">
      <alignment horizontal="left" vertical="center"/>
    </xf>
    <xf numFmtId="164" fontId="29" fillId="0" borderId="0" xfId="4" applyFont="1" applyFill="1"/>
    <xf numFmtId="164" fontId="16" fillId="0" borderId="0" xfId="4" applyFill="1"/>
    <xf numFmtId="164" fontId="16" fillId="0" borderId="0" xfId="4" applyFont="1"/>
    <xf numFmtId="0" fontId="14" fillId="0" borderId="0" xfId="6"/>
    <xf numFmtId="164" fontId="4" fillId="0" borderId="2" xfId="0" applyFont="1" applyBorder="1"/>
    <xf numFmtId="177" fontId="4" fillId="0" borderId="0" xfId="0" applyNumberFormat="1" applyFont="1" applyBorder="1"/>
    <xf numFmtId="164" fontId="9" fillId="0" borderId="0" xfId="0" applyFont="1" applyBorder="1"/>
    <xf numFmtId="177" fontId="9" fillId="0" borderId="0" xfId="0" applyNumberFormat="1" applyFont="1"/>
    <xf numFmtId="164" fontId="4" fillId="4" borderId="2" xfId="0" applyFont="1" applyFill="1" applyBorder="1" applyAlignment="1">
      <alignment horizontal="center"/>
    </xf>
    <xf numFmtId="164" fontId="4" fillId="0" borderId="7" xfId="0" applyFont="1" applyBorder="1"/>
    <xf numFmtId="164" fontId="8" fillId="0" borderId="0" xfId="0" applyFont="1" applyFill="1" applyBorder="1" applyAlignment="1">
      <alignment horizontal="center"/>
    </xf>
    <xf numFmtId="164" fontId="4" fillId="0" borderId="0" xfId="0" applyFont="1" applyFill="1"/>
    <xf numFmtId="177" fontId="1" fillId="0" borderId="14" xfId="0" applyNumberFormat="1" applyFont="1" applyBorder="1" applyAlignment="1">
      <alignment horizontal="center" wrapText="1"/>
    </xf>
    <xf numFmtId="177" fontId="26" fillId="0" borderId="0" xfId="0" applyNumberFormat="1" applyFont="1"/>
    <xf numFmtId="177" fontId="25" fillId="0" borderId="0" xfId="0" applyNumberFormat="1" applyFont="1"/>
    <xf numFmtId="177" fontId="25" fillId="0" borderId="0" xfId="0" applyNumberFormat="1" applyFont="1" applyAlignment="1">
      <alignment horizontal="center"/>
    </xf>
    <xf numFmtId="177" fontId="4" fillId="0" borderId="0" xfId="1" applyNumberFormat="1" applyFont="1"/>
    <xf numFmtId="38" fontId="4" fillId="0" borderId="0" xfId="0" applyNumberFormat="1" applyFont="1" applyBorder="1"/>
    <xf numFmtId="164" fontId="4" fillId="0" borderId="0" xfId="0" applyFont="1" applyFill="1" applyAlignment="1">
      <alignment horizontal="center"/>
    </xf>
    <xf numFmtId="164" fontId="4" fillId="0" borderId="0" xfId="0" quotePrefix="1" applyFont="1" applyFill="1" applyAlignment="1">
      <alignment horizontal="center"/>
    </xf>
    <xf numFmtId="177" fontId="4" fillId="0" borderId="0" xfId="0" applyNumberFormat="1" applyFont="1" applyFill="1" applyAlignment="1">
      <alignment horizontal="right"/>
    </xf>
    <xf numFmtId="164" fontId="6" fillId="0" borderId="0" xfId="0" applyFont="1" applyBorder="1"/>
    <xf numFmtId="164" fontId="9" fillId="0" borderId="0" xfId="0" applyFont="1" applyBorder="1" applyAlignment="1" applyProtection="1">
      <alignment horizontal="right"/>
    </xf>
    <xf numFmtId="177" fontId="14" fillId="0" borderId="0" xfId="0" applyNumberFormat="1" applyFont="1" applyAlignment="1">
      <alignment horizontal="center"/>
    </xf>
    <xf numFmtId="16" fontId="4" fillId="0" borderId="0" xfId="0" applyNumberFormat="1" applyFont="1"/>
    <xf numFmtId="38" fontId="11" fillId="0" borderId="0" xfId="0" applyNumberFormat="1" applyFont="1"/>
    <xf numFmtId="167" fontId="4" fillId="4" borderId="0" xfId="0" applyNumberFormat="1" applyFont="1" applyFill="1"/>
    <xf numFmtId="177" fontId="4" fillId="4" borderId="0" xfId="0" applyNumberFormat="1" applyFont="1" applyFill="1"/>
    <xf numFmtId="164" fontId="4" fillId="4" borderId="0" xfId="0" applyFont="1" applyFill="1"/>
    <xf numFmtId="177" fontId="25" fillId="4" borderId="0" xfId="0" applyNumberFormat="1" applyFont="1" applyFill="1"/>
    <xf numFmtId="177" fontId="25" fillId="4" borderId="0" xfId="0" applyNumberFormat="1" applyFont="1" applyFill="1" applyAlignment="1">
      <alignment horizontal="center"/>
    </xf>
    <xf numFmtId="173" fontId="4" fillId="4" borderId="0" xfId="1" applyNumberFormat="1" applyFont="1" applyFill="1"/>
    <xf numFmtId="178" fontId="11" fillId="4" borderId="0" xfId="0" applyNumberFormat="1" applyFont="1" applyFill="1" applyBorder="1" applyAlignment="1" applyProtection="1">
      <alignment horizontal="center"/>
    </xf>
    <xf numFmtId="164" fontId="4" fillId="0" borderId="0" xfId="0" quotePrefix="1" applyNumberFormat="1" applyFont="1" applyFill="1" applyAlignment="1">
      <alignment horizontal="center"/>
    </xf>
    <xf numFmtId="167" fontId="4" fillId="0" borderId="0" xfId="0" applyNumberFormat="1" applyFont="1" applyFill="1"/>
    <xf numFmtId="188" fontId="4" fillId="0" borderId="0" xfId="0" applyNumberFormat="1" applyFont="1" applyFill="1" applyProtection="1"/>
    <xf numFmtId="188" fontId="4" fillId="0" borderId="0" xfId="1" applyNumberFormat="1" applyFont="1" applyFill="1"/>
    <xf numFmtId="177" fontId="4" fillId="0" borderId="0" xfId="0" applyNumberFormat="1" applyFont="1" applyFill="1"/>
    <xf numFmtId="177" fontId="25" fillId="0" borderId="0" xfId="0" applyNumberFormat="1" applyFont="1" applyFill="1"/>
    <xf numFmtId="177" fontId="25" fillId="0" borderId="0" xfId="0" applyNumberFormat="1" applyFont="1" applyFill="1" applyAlignment="1">
      <alignment horizontal="center"/>
    </xf>
    <xf numFmtId="165" fontId="6" fillId="0" borderId="14" xfId="0" applyNumberFormat="1" applyFont="1" applyBorder="1" applyAlignment="1" applyProtection="1">
      <alignment horizontal="fill"/>
    </xf>
    <xf numFmtId="164" fontId="9" fillId="0" borderId="0" xfId="0" applyFont="1"/>
    <xf numFmtId="170" fontId="6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70" fontId="4" fillId="0" borderId="5" xfId="0" applyNumberFormat="1" applyFont="1" applyBorder="1"/>
    <xf numFmtId="164" fontId="4" fillId="0" borderId="15" xfId="0" applyFont="1" applyBorder="1"/>
    <xf numFmtId="38" fontId="4" fillId="0" borderId="16" xfId="0" applyNumberFormat="1" applyFont="1" applyBorder="1"/>
    <xf numFmtId="164" fontId="4" fillId="0" borderId="17" xfId="0" applyFont="1" applyBorder="1"/>
    <xf numFmtId="164" fontId="4" fillId="0" borderId="30" xfId="0" applyFont="1" applyBorder="1"/>
    <xf numFmtId="164" fontId="4" fillId="0" borderId="0" xfId="0" applyFont="1" applyBorder="1" applyAlignment="1">
      <alignment horizontal="right"/>
    </xf>
    <xf numFmtId="164" fontId="4" fillId="4" borderId="0" xfId="0" applyFont="1" applyFill="1" applyBorder="1"/>
    <xf numFmtId="164" fontId="4" fillId="4" borderId="0" xfId="0" applyFont="1" applyFill="1" applyBorder="1" applyProtection="1"/>
    <xf numFmtId="164" fontId="6" fillId="4" borderId="0" xfId="0" applyFont="1" applyFill="1" applyBorder="1" applyProtection="1"/>
    <xf numFmtId="164" fontId="11" fillId="4" borderId="0" xfId="0" applyFont="1" applyFill="1" applyBorder="1"/>
    <xf numFmtId="164" fontId="6" fillId="4" borderId="0" xfId="0" applyNumberFormat="1" applyFont="1" applyFill="1" applyBorder="1" applyAlignment="1" applyProtection="1">
      <alignment horizontal="center"/>
    </xf>
    <xf numFmtId="164" fontId="6" fillId="4" borderId="0" xfId="0" applyFont="1" applyFill="1" applyBorder="1" applyAlignment="1" applyProtection="1">
      <alignment horizontal="center"/>
    </xf>
    <xf numFmtId="185" fontId="4" fillId="4" borderId="0" xfId="2" applyNumberFormat="1" applyFont="1" applyFill="1" applyBorder="1" applyAlignment="1">
      <alignment horizontal="center"/>
    </xf>
    <xf numFmtId="185" fontId="4" fillId="4" borderId="0" xfId="0" applyNumberFormat="1" applyFont="1" applyFill="1" applyBorder="1" applyProtection="1"/>
    <xf numFmtId="164" fontId="6" fillId="4" borderId="0" xfId="0" applyFont="1" applyFill="1" applyBorder="1" applyAlignment="1" applyProtection="1">
      <alignment horizontal="fill"/>
    </xf>
    <xf numFmtId="164" fontId="6" fillId="4" borderId="0" xfId="0" applyFont="1" applyFill="1" applyBorder="1" applyAlignment="1">
      <alignment horizontal="center"/>
    </xf>
    <xf numFmtId="164" fontId="6" fillId="6" borderId="5" xfId="0" applyFont="1" applyFill="1" applyBorder="1" applyAlignment="1" applyProtection="1">
      <alignment horizontal="center"/>
    </xf>
    <xf numFmtId="185" fontId="4" fillId="4" borderId="0" xfId="0" applyNumberFormat="1" applyFont="1" applyFill="1" applyBorder="1" applyAlignment="1"/>
    <xf numFmtId="164" fontId="4" fillId="4" borderId="0" xfId="0" applyFont="1" applyFill="1" applyBorder="1" applyAlignment="1" applyProtection="1">
      <alignment horizontal="centerContinuous"/>
    </xf>
    <xf numFmtId="164" fontId="6" fillId="4" borderId="0" xfId="0" applyNumberFormat="1" applyFont="1" applyFill="1" applyBorder="1" applyAlignment="1" applyProtection="1">
      <alignment horizontal="left"/>
    </xf>
    <xf numFmtId="164" fontId="4" fillId="4" borderId="0" xfId="0" applyNumberFormat="1" applyFont="1" applyFill="1" applyBorder="1" applyAlignment="1" applyProtection="1">
      <alignment horizontal="left"/>
    </xf>
    <xf numFmtId="164" fontId="6" fillId="4" borderId="0" xfId="0" applyNumberFormat="1" applyFont="1" applyFill="1" applyBorder="1" applyProtection="1"/>
    <xf numFmtId="178" fontId="11" fillId="4" borderId="0" xfId="0" applyNumberFormat="1" applyFont="1" applyFill="1" applyBorder="1" applyProtection="1"/>
    <xf numFmtId="165" fontId="6" fillId="4" borderId="0" xfId="0" applyNumberFormat="1" applyFont="1" applyFill="1" applyBorder="1" applyProtection="1"/>
    <xf numFmtId="164" fontId="6" fillId="6" borderId="7" xfId="0" applyFont="1" applyFill="1" applyBorder="1" applyAlignment="1" applyProtection="1">
      <alignment horizontal="center"/>
    </xf>
    <xf numFmtId="170" fontId="6" fillId="6" borderId="14" xfId="0" applyNumberFormat="1" applyFont="1" applyFill="1" applyBorder="1" applyProtection="1"/>
    <xf numFmtId="185" fontId="4" fillId="4" borderId="0" xfId="2" applyNumberFormat="1" applyFont="1" applyFill="1" applyBorder="1" applyAlignment="1" applyProtection="1">
      <alignment horizontal="center"/>
    </xf>
    <xf numFmtId="185" fontId="4" fillId="4" borderId="0" xfId="0" applyNumberFormat="1" applyFont="1" applyFill="1" applyBorder="1" applyAlignment="1" applyProtection="1">
      <alignment horizontal="centerContinuous"/>
    </xf>
    <xf numFmtId="164" fontId="4" fillId="4" borderId="0" xfId="0" applyNumberFormat="1" applyFont="1" applyFill="1" applyBorder="1" applyAlignment="1" applyProtection="1">
      <alignment horizontal="center"/>
    </xf>
    <xf numFmtId="10" fontId="6" fillId="4" borderId="0" xfId="0" applyNumberFormat="1" applyFont="1" applyFill="1" applyBorder="1" applyProtection="1"/>
    <xf numFmtId="185" fontId="4" fillId="4" borderId="0" xfId="0" applyNumberFormat="1" applyFont="1" applyFill="1" applyBorder="1"/>
    <xf numFmtId="164" fontId="4" fillId="6" borderId="0" xfId="0" applyFont="1" applyFill="1" applyBorder="1" applyProtection="1"/>
    <xf numFmtId="164" fontId="11" fillId="6" borderId="0" xfId="0" applyFont="1" applyFill="1" applyBorder="1"/>
    <xf numFmtId="178" fontId="11" fillId="6" borderId="0" xfId="0" applyNumberFormat="1" applyFont="1" applyFill="1" applyBorder="1" applyProtection="1"/>
    <xf numFmtId="164" fontId="4" fillId="6" borderId="0" xfId="0" applyFont="1" applyFill="1" applyBorder="1"/>
    <xf numFmtId="185" fontId="4" fillId="6" borderId="0" xfId="2" applyNumberFormat="1" applyFont="1" applyFill="1" applyBorder="1" applyAlignment="1" applyProtection="1">
      <alignment horizontal="center"/>
    </xf>
    <xf numFmtId="185" fontId="4" fillId="6" borderId="0" xfId="0" applyNumberFormat="1" applyFont="1" applyFill="1" applyBorder="1"/>
    <xf numFmtId="164" fontId="11" fillId="4" borderId="5" xfId="0" applyFont="1" applyFill="1" applyBorder="1" applyAlignment="1" applyProtection="1">
      <alignment horizontal="center"/>
    </xf>
    <xf numFmtId="164" fontId="11" fillId="4" borderId="0" xfId="0" applyFont="1" applyFill="1" applyBorder="1" applyAlignment="1" applyProtection="1">
      <alignment horizontal="center"/>
    </xf>
    <xf numFmtId="185" fontId="6" fillId="4" borderId="0" xfId="2" applyNumberFormat="1" applyFont="1" applyFill="1" applyBorder="1" applyAlignment="1" applyProtection="1">
      <alignment horizontal="center"/>
    </xf>
    <xf numFmtId="164" fontId="11" fillId="4" borderId="2" xfId="0" applyFont="1" applyFill="1" applyBorder="1" applyAlignment="1" applyProtection="1">
      <alignment horizontal="center"/>
    </xf>
    <xf numFmtId="164" fontId="11" fillId="4" borderId="0" xfId="0" applyFont="1" applyFill="1" applyBorder="1" applyAlignment="1">
      <alignment horizontal="center"/>
    </xf>
    <xf numFmtId="185" fontId="6" fillId="4" borderId="0" xfId="2" applyNumberFormat="1" applyFont="1" applyFill="1" applyBorder="1" applyAlignment="1">
      <alignment horizontal="center"/>
    </xf>
    <xf numFmtId="177" fontId="6" fillId="4" borderId="0" xfId="0" applyNumberFormat="1" applyFont="1" applyFill="1" applyBorder="1" applyProtection="1"/>
    <xf numFmtId="177" fontId="19" fillId="4" borderId="0" xfId="0" applyNumberFormat="1" applyFont="1" applyFill="1" applyBorder="1" applyProtection="1"/>
    <xf numFmtId="164" fontId="6" fillId="4" borderId="0" xfId="0" applyFont="1" applyFill="1" applyBorder="1"/>
    <xf numFmtId="164" fontId="11" fillId="4" borderId="7" xfId="0" applyFont="1" applyFill="1" applyBorder="1" applyAlignment="1" applyProtection="1">
      <alignment horizontal="center"/>
    </xf>
    <xf numFmtId="164" fontId="11" fillId="4" borderId="0" xfId="0" quotePrefix="1" applyFont="1" applyFill="1" applyBorder="1" applyAlignment="1" applyProtection="1">
      <alignment horizontal="center"/>
    </xf>
    <xf numFmtId="188" fontId="4" fillId="0" borderId="0" xfId="0" applyNumberFormat="1" applyFont="1" applyFill="1"/>
    <xf numFmtId="188" fontId="12" fillId="0" borderId="0" xfId="1" applyNumberFormat="1" applyFont="1" applyFill="1"/>
    <xf numFmtId="173" fontId="4" fillId="0" borderId="0" xfId="1" applyNumberFormat="1" applyFont="1" applyFill="1"/>
    <xf numFmtId="177" fontId="11" fillId="7" borderId="0" xfId="0" applyNumberFormat="1" applyFont="1" applyFill="1" applyBorder="1" applyProtection="1"/>
    <xf numFmtId="178" fontId="11" fillId="7" borderId="0" xfId="0" applyNumberFormat="1" applyFont="1" applyFill="1" applyBorder="1" applyAlignment="1" applyProtection="1">
      <alignment horizontal="center"/>
    </xf>
    <xf numFmtId="177" fontId="11" fillId="7" borderId="14" xfId="0" applyNumberFormat="1" applyFont="1" applyFill="1" applyBorder="1" applyProtection="1"/>
    <xf numFmtId="178" fontId="11" fillId="7" borderId="0" xfId="0" applyNumberFormat="1" applyFont="1" applyFill="1" applyAlignment="1" applyProtection="1">
      <alignment horizontal="center"/>
    </xf>
    <xf numFmtId="177" fontId="21" fillId="7" borderId="0" xfId="0" applyNumberFormat="1" applyFont="1" applyFill="1" applyAlignment="1" applyProtection="1">
      <alignment horizontal="center"/>
    </xf>
    <xf numFmtId="176" fontId="6" fillId="8" borderId="0" xfId="0" applyNumberFormat="1" applyFont="1" applyFill="1" applyProtection="1"/>
    <xf numFmtId="178" fontId="8" fillId="7" borderId="0" xfId="0" applyNumberFormat="1" applyFont="1" applyFill="1" applyBorder="1" applyAlignment="1" applyProtection="1">
      <alignment horizontal="center"/>
    </xf>
    <xf numFmtId="178" fontId="8" fillId="7" borderId="0" xfId="0" applyNumberFormat="1" applyFont="1" applyFill="1" applyBorder="1" applyAlignment="1" applyProtection="1">
      <alignment horizontal="right"/>
    </xf>
    <xf numFmtId="178" fontId="30" fillId="7" borderId="0" xfId="0" applyNumberFormat="1" applyFont="1" applyFill="1" applyBorder="1" applyAlignment="1" applyProtection="1">
      <alignment horizontal="right"/>
    </xf>
    <xf numFmtId="164" fontId="8" fillId="7" borderId="0" xfId="0" applyNumberFormat="1" applyFont="1" applyFill="1" applyBorder="1" applyAlignment="1" applyProtection="1">
      <alignment horizontal="right"/>
    </xf>
    <xf numFmtId="173" fontId="4" fillId="7" borderId="0" xfId="0" applyNumberFormat="1" applyFont="1" applyFill="1" applyProtection="1"/>
    <xf numFmtId="173" fontId="6" fillId="7" borderId="0" xfId="0" applyNumberFormat="1" applyFont="1" applyFill="1" applyAlignment="1" applyProtection="1">
      <alignment horizontal="right"/>
    </xf>
    <xf numFmtId="173" fontId="4" fillId="7" borderId="0" xfId="0" applyNumberFormat="1" applyFont="1" applyFill="1"/>
    <xf numFmtId="182" fontId="6" fillId="7" borderId="0" xfId="2" applyNumberFormat="1" applyFont="1" applyFill="1" applyBorder="1" applyAlignment="1" applyProtection="1">
      <alignment horizontal="left"/>
    </xf>
    <xf numFmtId="1" fontId="4" fillId="0" borderId="0" xfId="0" applyNumberFormat="1" applyFont="1" applyBorder="1"/>
    <xf numFmtId="176" fontId="6" fillId="4" borderId="0" xfId="0" applyNumberFormat="1" applyFont="1" applyFill="1" applyBorder="1" applyProtection="1"/>
    <xf numFmtId="165" fontId="6" fillId="0" borderId="0" xfId="0" applyNumberFormat="1" applyFont="1" applyBorder="1" applyAlignment="1" applyProtection="1">
      <alignment horizontal="center"/>
    </xf>
    <xf numFmtId="191" fontId="4" fillId="0" borderId="0" xfId="0" applyNumberFormat="1" applyFont="1" applyProtection="1"/>
    <xf numFmtId="1" fontId="4" fillId="7" borderId="0" xfId="0" applyNumberFormat="1" applyFont="1" applyFill="1" applyAlignment="1" applyProtection="1">
      <alignment horizontal="center"/>
    </xf>
    <xf numFmtId="173" fontId="4" fillId="7" borderId="0" xfId="0" applyNumberFormat="1" applyFont="1" applyFill="1" applyAlignment="1" applyProtection="1">
      <alignment horizontal="right"/>
    </xf>
    <xf numFmtId="177" fontId="21" fillId="7" borderId="0" xfId="0" applyNumberFormat="1" applyFont="1" applyFill="1" applyBorder="1" applyAlignment="1" applyProtection="1">
      <alignment horizontal="center"/>
    </xf>
    <xf numFmtId="3" fontId="4" fillId="0" borderId="2" xfId="0" applyNumberFormat="1" applyFont="1" applyFill="1" applyBorder="1" applyAlignment="1">
      <alignment horizontal="right"/>
    </xf>
    <xf numFmtId="177" fontId="11" fillId="0" borderId="0" xfId="0" applyNumberFormat="1" applyFont="1" applyFill="1" applyBorder="1" applyAlignment="1" applyProtection="1">
      <alignment horizontal="center"/>
    </xf>
    <xf numFmtId="165" fontId="6" fillId="4" borderId="0" xfId="0" applyNumberFormat="1" applyFont="1" applyFill="1" applyBorder="1" applyAlignment="1" applyProtection="1">
      <alignment horizontal="center"/>
    </xf>
    <xf numFmtId="10" fontId="6" fillId="4" borderId="0" xfId="0" applyNumberFormat="1" applyFont="1" applyFill="1" applyBorder="1" applyAlignment="1" applyProtection="1">
      <alignment horizontal="center"/>
    </xf>
    <xf numFmtId="164" fontId="4" fillId="6" borderId="0" xfId="0" applyFont="1" applyFill="1" applyBorder="1" applyAlignment="1" applyProtection="1">
      <alignment horizontal="center"/>
    </xf>
    <xf numFmtId="177" fontId="6" fillId="4" borderId="0" xfId="0" applyNumberFormat="1" applyFont="1" applyFill="1" applyBorder="1" applyAlignment="1" applyProtection="1">
      <alignment horizontal="center"/>
    </xf>
    <xf numFmtId="167" fontId="7" fillId="0" borderId="0" xfId="0" applyNumberFormat="1" applyFont="1" applyAlignment="1">
      <alignment horizontal="center"/>
    </xf>
    <xf numFmtId="173" fontId="4" fillId="0" borderId="0" xfId="0" applyNumberFormat="1" applyFont="1" applyFill="1" applyAlignment="1" applyProtection="1">
      <alignment horizontal="center"/>
    </xf>
    <xf numFmtId="173" fontId="4" fillId="7" borderId="0" xfId="0" applyNumberFormat="1" applyFont="1" applyFill="1" applyAlignment="1" applyProtection="1">
      <alignment horizontal="center"/>
    </xf>
    <xf numFmtId="173" fontId="4" fillId="0" borderId="0" xfId="0" applyNumberFormat="1" applyFont="1" applyFill="1" applyAlignment="1">
      <alignment horizontal="center"/>
    </xf>
    <xf numFmtId="173" fontId="4" fillId="7" borderId="0" xfId="0" applyNumberFormat="1" applyFont="1" applyFill="1" applyAlignment="1">
      <alignment horizontal="center"/>
    </xf>
    <xf numFmtId="177" fontId="4" fillId="0" borderId="0" xfId="0" applyNumberFormat="1" applyFont="1" applyFill="1" applyAlignment="1">
      <alignment horizontal="center"/>
    </xf>
    <xf numFmtId="164" fontId="22" fillId="0" borderId="0" xfId="0" applyFont="1" applyAlignment="1">
      <alignment horizontal="center"/>
    </xf>
    <xf numFmtId="164" fontId="0" fillId="0" borderId="0" xfId="0" applyAlignment="1">
      <alignment wrapText="1"/>
    </xf>
    <xf numFmtId="164" fontId="31" fillId="5" borderId="0" xfId="0" applyFont="1" applyFill="1" applyAlignment="1">
      <alignment horizontal="center" wrapText="1"/>
    </xf>
    <xf numFmtId="164" fontId="32" fillId="5" borderId="8" xfId="0" applyFont="1" applyFill="1" applyBorder="1" applyAlignment="1">
      <alignment horizontal="center" wrapText="1"/>
    </xf>
    <xf numFmtId="164" fontId="33" fillId="5" borderId="8" xfId="0" applyFont="1" applyFill="1" applyBorder="1" applyAlignment="1">
      <alignment horizontal="right" wrapText="1"/>
    </xf>
    <xf numFmtId="164" fontId="34" fillId="5" borderId="8" xfId="0" applyFont="1" applyFill="1" applyBorder="1" applyAlignment="1">
      <alignment horizontal="center" wrapText="1"/>
    </xf>
    <xf numFmtId="164" fontId="33" fillId="5" borderId="8" xfId="0" applyFont="1" applyFill="1" applyBorder="1" applyAlignment="1">
      <alignment horizontal="center" wrapText="1"/>
    </xf>
    <xf numFmtId="164" fontId="35" fillId="5" borderId="8" xfId="0" applyFont="1" applyFill="1" applyBorder="1" applyAlignment="1">
      <alignment horizontal="right" wrapText="1"/>
    </xf>
    <xf numFmtId="164" fontId="35" fillId="5" borderId="8" xfId="0" applyFont="1" applyFill="1" applyBorder="1" applyAlignment="1">
      <alignment horizontal="center" wrapText="1"/>
    </xf>
    <xf numFmtId="164" fontId="34" fillId="5" borderId="8" xfId="0" applyFont="1" applyFill="1" applyBorder="1" applyAlignment="1">
      <alignment wrapText="1"/>
    </xf>
    <xf numFmtId="164" fontId="34" fillId="5" borderId="8" xfId="0" applyFont="1" applyFill="1" applyBorder="1" applyAlignment="1">
      <alignment horizontal="right" wrapText="1"/>
    </xf>
    <xf numFmtId="191" fontId="32" fillId="5" borderId="8" xfId="0" applyNumberFormat="1" applyFont="1" applyFill="1" applyBorder="1" applyAlignment="1">
      <alignment horizontal="center" wrapText="1"/>
    </xf>
    <xf numFmtId="191" fontId="33" fillId="5" borderId="8" xfId="0" applyNumberFormat="1" applyFont="1" applyFill="1" applyBorder="1" applyAlignment="1">
      <alignment wrapText="1"/>
    </xf>
    <xf numFmtId="191" fontId="34" fillId="5" borderId="8" xfId="0" applyNumberFormat="1" applyFont="1" applyFill="1" applyBorder="1" applyAlignment="1">
      <alignment horizontal="center" wrapText="1"/>
    </xf>
    <xf numFmtId="191" fontId="4" fillId="0" borderId="0" xfId="0" applyNumberFormat="1" applyFont="1" applyFill="1" applyProtection="1"/>
    <xf numFmtId="177" fontId="11" fillId="7" borderId="7" xfId="0" applyNumberFormat="1" applyFont="1" applyFill="1" applyBorder="1" applyProtection="1"/>
    <xf numFmtId="0" fontId="4" fillId="0" borderId="0" xfId="0" applyNumberFormat="1" applyFont="1"/>
    <xf numFmtId="165" fontId="4" fillId="0" borderId="4" xfId="0" applyNumberFormat="1" applyFont="1" applyBorder="1" applyAlignment="1" applyProtection="1">
      <alignment horizontal="center"/>
    </xf>
    <xf numFmtId="164" fontId="4" fillId="0" borderId="5" xfId="0" applyFont="1" applyBorder="1"/>
    <xf numFmtId="14" fontId="4" fillId="4" borderId="2" xfId="0" applyNumberFormat="1" applyFont="1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3" fontId="4" fillId="4" borderId="5" xfId="0" applyNumberFormat="1" applyFont="1" applyFill="1" applyBorder="1" applyAlignment="1">
      <alignment horizontal="center"/>
    </xf>
    <xf numFmtId="191" fontId="0" fillId="0" borderId="0" xfId="0" applyNumberFormat="1"/>
    <xf numFmtId="173" fontId="6" fillId="4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>
      <alignment horizontal="center"/>
    </xf>
    <xf numFmtId="3" fontId="4" fillId="0" borderId="14" xfId="0" applyNumberFormat="1" applyFont="1" applyBorder="1"/>
    <xf numFmtId="3" fontId="4" fillId="4" borderId="30" xfId="0" applyNumberFormat="1" applyFont="1" applyFill="1" applyBorder="1" applyAlignment="1">
      <alignment horizontal="center"/>
    </xf>
    <xf numFmtId="167" fontId="4" fillId="0" borderId="0" xfId="0" applyNumberFormat="1" applyFont="1" applyBorder="1"/>
    <xf numFmtId="38" fontId="4" fillId="0" borderId="0" xfId="1" applyNumberFormat="1" applyFont="1" applyAlignment="1">
      <alignment horizontal="right"/>
    </xf>
    <xf numFmtId="38" fontId="4" fillId="0" borderId="0" xfId="0" applyNumberFormat="1" applyFont="1" applyProtection="1"/>
    <xf numFmtId="1" fontId="4" fillId="0" borderId="5" xfId="0" applyNumberFormat="1" applyFont="1" applyBorder="1"/>
    <xf numFmtId="1" fontId="4" fillId="0" borderId="2" xfId="0" applyNumberFormat="1" applyFont="1" applyBorder="1"/>
    <xf numFmtId="14" fontId="4" fillId="0" borderId="2" xfId="0" applyNumberFormat="1" applyFont="1" applyBorder="1"/>
    <xf numFmtId="14" fontId="4" fillId="4" borderId="2" xfId="0" applyNumberFormat="1" applyFont="1" applyFill="1" applyBorder="1"/>
    <xf numFmtId="3" fontId="4" fillId="4" borderId="15" xfId="0" applyNumberFormat="1" applyFont="1" applyFill="1" applyBorder="1" applyAlignment="1">
      <alignment horizontal="center"/>
    </xf>
    <xf numFmtId="3" fontId="4" fillId="4" borderId="16" xfId="0" applyNumberFormat="1" applyFont="1" applyFill="1" applyBorder="1" applyAlignment="1">
      <alignment horizontal="center"/>
    </xf>
    <xf numFmtId="3" fontId="4" fillId="0" borderId="16" xfId="0" applyNumberFormat="1" applyFont="1" applyFill="1" applyBorder="1" applyAlignment="1">
      <alignment horizontal="right"/>
    </xf>
    <xf numFmtId="3" fontId="4" fillId="0" borderId="16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right"/>
    </xf>
    <xf numFmtId="191" fontId="4" fillId="0" borderId="0" xfId="0" applyNumberFormat="1" applyFont="1"/>
    <xf numFmtId="38" fontId="4" fillId="0" borderId="16" xfId="0" applyNumberFormat="1" applyFont="1" applyBorder="1" applyAlignment="1">
      <alignment horizontal="center"/>
    </xf>
    <xf numFmtId="164" fontId="4" fillId="4" borderId="5" xfId="0" applyFont="1" applyFill="1" applyBorder="1" applyAlignment="1">
      <alignment horizontal="center"/>
    </xf>
    <xf numFmtId="164" fontId="4" fillId="0" borderId="2" xfId="0" applyFont="1" applyFill="1" applyBorder="1" applyAlignment="1">
      <alignment horizontal="right"/>
    </xf>
    <xf numFmtId="38" fontId="36" fillId="9" borderId="0" xfId="0" applyNumberFormat="1" applyFont="1" applyFill="1"/>
    <xf numFmtId="164" fontId="4" fillId="0" borderId="5" xfId="0" applyFont="1" applyFill="1" applyBorder="1" applyAlignment="1">
      <alignment horizontal="center"/>
    </xf>
    <xf numFmtId="185" fontId="6" fillId="0" borderId="20" xfId="2" applyNumberFormat="1" applyFont="1" applyBorder="1" applyAlignment="1" applyProtection="1">
      <alignment horizontal="center"/>
    </xf>
    <xf numFmtId="185" fontId="6" fillId="0" borderId="20" xfId="0" applyNumberFormat="1" applyFont="1" applyBorder="1" applyProtection="1"/>
    <xf numFmtId="176" fontId="6" fillId="0" borderId="0" xfId="0" applyNumberFormat="1" applyFont="1" applyFill="1" applyProtection="1"/>
    <xf numFmtId="164" fontId="6" fillId="10" borderId="14" xfId="0" applyFont="1" applyFill="1" applyBorder="1" applyAlignment="1">
      <alignment horizontal="center"/>
    </xf>
    <xf numFmtId="164" fontId="6" fillId="11" borderId="14" xfId="0" applyFont="1" applyFill="1" applyBorder="1"/>
    <xf numFmtId="191" fontId="6" fillId="1" borderId="0" xfId="0" applyNumberFormat="1" applyFont="1" applyFill="1" applyProtection="1"/>
    <xf numFmtId="164" fontId="6" fillId="1" borderId="0" xfId="0" applyFont="1" applyFill="1" applyBorder="1" applyProtection="1"/>
    <xf numFmtId="164" fontId="6" fillId="4" borderId="0" xfId="0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3" xfId="0" applyNumberFormat="1" applyFont="1" applyBorder="1" applyAlignment="1" applyProtection="1">
      <alignment horizontal="center"/>
    </xf>
    <xf numFmtId="164" fontId="4" fillId="0" borderId="0" xfId="0" applyFont="1" applyBorder="1" applyAlignment="1" applyProtection="1">
      <alignment horizontal="center"/>
    </xf>
    <xf numFmtId="164" fontId="4" fillId="0" borderId="24" xfId="0" applyFont="1" applyBorder="1" applyAlignment="1">
      <alignment horizontal="center"/>
    </xf>
    <xf numFmtId="164" fontId="4" fillId="0" borderId="31" xfId="0" applyFont="1" applyBorder="1" applyAlignment="1">
      <alignment horizontal="center"/>
    </xf>
    <xf numFmtId="164" fontId="4" fillId="0" borderId="32" xfId="0" applyFont="1" applyBorder="1" applyAlignment="1">
      <alignment horizontal="center"/>
    </xf>
    <xf numFmtId="164" fontId="6" fillId="4" borderId="0" xfId="0" applyFont="1" applyFill="1" applyAlignment="1">
      <alignment horizontal="center"/>
    </xf>
    <xf numFmtId="164" fontId="6" fillId="4" borderId="16" xfId="0" applyNumberFormat="1" applyFont="1" applyFill="1" applyBorder="1" applyAlignment="1" applyProtection="1">
      <alignment horizontal="center"/>
    </xf>
    <xf numFmtId="164" fontId="6" fillId="4" borderId="0" xfId="0" applyNumberFormat="1" applyFont="1" applyFill="1" applyBorder="1" applyAlignment="1" applyProtection="1">
      <alignment horizontal="center"/>
    </xf>
    <xf numFmtId="164" fontId="6" fillId="0" borderId="1" xfId="0" applyFont="1" applyBorder="1" applyAlignment="1">
      <alignment horizontal="center"/>
    </xf>
    <xf numFmtId="164" fontId="6" fillId="0" borderId="3" xfId="0" applyFont="1" applyBorder="1" applyAlignment="1">
      <alignment horizontal="center"/>
    </xf>
    <xf numFmtId="164" fontId="4" fillId="0" borderId="1" xfId="0" applyFont="1" applyBorder="1" applyAlignment="1">
      <alignment horizontal="center"/>
    </xf>
    <xf numFmtId="164" fontId="4" fillId="0" borderId="3" xfId="0" applyFont="1" applyBorder="1" applyAlignment="1">
      <alignment horizontal="center"/>
    </xf>
    <xf numFmtId="164" fontId="0" fillId="0" borderId="0" xfId="0" applyAlignment="1">
      <alignment wrapText="1"/>
    </xf>
    <xf numFmtId="164" fontId="0" fillId="0" borderId="33" xfId="0" applyBorder="1" applyAlignment="1">
      <alignment wrapText="1"/>
    </xf>
    <xf numFmtId="164" fontId="0" fillId="0" borderId="34" xfId="0" applyBorder="1" applyAlignment="1">
      <alignment wrapText="1"/>
    </xf>
    <xf numFmtId="164" fontId="0" fillId="0" borderId="11" xfId="0" applyBorder="1" applyAlignment="1">
      <alignment wrapText="1"/>
    </xf>
    <xf numFmtId="164" fontId="0" fillId="0" borderId="0" xfId="0" applyAlignment="1">
      <alignment horizontal="center"/>
    </xf>
  </cellXfs>
  <cellStyles count="7">
    <cellStyle name="Comma" xfId="1" builtinId="3"/>
    <cellStyle name="Currency" xfId="2" builtinId="4"/>
    <cellStyle name="Currency_October '98" xfId="3"/>
    <cellStyle name="Normal" xfId="0" builtinId="0"/>
    <cellStyle name="Normal_Current_Storage_Summary" xfId="4"/>
    <cellStyle name="Normal_October '98" xfId="5"/>
    <cellStyle name="Normal_Properties_Sheets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2384191620058215"/>
          <c:y val="1.1146524981810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404154198560293E-2"/>
          <c:y val="3.0254853522058145E-2"/>
          <c:w val="0.90066407192623699"/>
          <c:h val="0.9347157377604279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286</c:v>
                </c:pt>
                <c:pt idx="1">
                  <c:v>286</c:v>
                </c:pt>
                <c:pt idx="2">
                  <c:v>286</c:v>
                </c:pt>
                <c:pt idx="3">
                  <c:v>286</c:v>
                </c:pt>
                <c:pt idx="4">
                  <c:v>286</c:v>
                </c:pt>
                <c:pt idx="5">
                  <c:v>286</c:v>
                </c:pt>
                <c:pt idx="6">
                  <c:v>286</c:v>
                </c:pt>
                <c:pt idx="7">
                  <c:v>286</c:v>
                </c:pt>
                <c:pt idx="8">
                  <c:v>286</c:v>
                </c:pt>
                <c:pt idx="9">
                  <c:v>286</c:v>
                </c:pt>
                <c:pt idx="10">
                  <c:v>286</c:v>
                </c:pt>
                <c:pt idx="11">
                  <c:v>286</c:v>
                </c:pt>
                <c:pt idx="12">
                  <c:v>286</c:v>
                </c:pt>
                <c:pt idx="13">
                  <c:v>286</c:v>
                </c:pt>
                <c:pt idx="14">
                  <c:v>286</c:v>
                </c:pt>
                <c:pt idx="15">
                  <c:v>286</c:v>
                </c:pt>
                <c:pt idx="16">
                  <c:v>286</c:v>
                </c:pt>
                <c:pt idx="17">
                  <c:v>286</c:v>
                </c:pt>
                <c:pt idx="18">
                  <c:v>286</c:v>
                </c:pt>
                <c:pt idx="19">
                  <c:v>286</c:v>
                </c:pt>
                <c:pt idx="20">
                  <c:v>286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286</c:v>
                </c:pt>
                <c:pt idx="26">
                  <c:v>286</c:v>
                </c:pt>
                <c:pt idx="27">
                  <c:v>286</c:v>
                </c:pt>
                <c:pt idx="28">
                  <c:v>286</c:v>
                </c:pt>
                <c:pt idx="29">
                  <c:v>286</c:v>
                </c:pt>
                <c:pt idx="3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2-4CD0-9030-30375EFDCDE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343.17599999999999</c:v>
                </c:pt>
                <c:pt idx="2">
                  <c:v>353.09500000000003</c:v>
                </c:pt>
                <c:pt idx="3">
                  <c:v>340.33699999999999</c:v>
                </c:pt>
                <c:pt idx="4">
                  <c:v>310.435</c:v>
                </c:pt>
                <c:pt idx="5">
                  <c:v>295.40800000000002</c:v>
                </c:pt>
                <c:pt idx="6">
                  <c:v>353.59399999999999</c:v>
                </c:pt>
                <c:pt idx="7">
                  <c:v>378.899</c:v>
                </c:pt>
                <c:pt idx="8">
                  <c:v>217.18</c:v>
                </c:pt>
                <c:pt idx="9">
                  <c:v>266.37099999999998</c:v>
                </c:pt>
                <c:pt idx="10">
                  <c:v>299.77499999999998</c:v>
                </c:pt>
                <c:pt idx="11">
                  <c:v>308.01600000000002</c:v>
                </c:pt>
                <c:pt idx="12">
                  <c:v>278.60300000000001</c:v>
                </c:pt>
                <c:pt idx="13">
                  <c:v>278.17599999999999</c:v>
                </c:pt>
                <c:pt idx="14">
                  <c:v>314.86599999999999</c:v>
                </c:pt>
                <c:pt idx="15">
                  <c:v>176.185</c:v>
                </c:pt>
                <c:pt idx="16">
                  <c:v>218.87100000000001</c:v>
                </c:pt>
                <c:pt idx="17">
                  <c:v>224.83099999999999</c:v>
                </c:pt>
                <c:pt idx="18">
                  <c:v>294.726</c:v>
                </c:pt>
                <c:pt idx="19">
                  <c:v>254.761</c:v>
                </c:pt>
                <c:pt idx="20">
                  <c:v>287.60599999999999</c:v>
                </c:pt>
                <c:pt idx="21">
                  <c:v>313.642</c:v>
                </c:pt>
                <c:pt idx="22">
                  <c:v>242.22</c:v>
                </c:pt>
                <c:pt idx="23">
                  <c:v>180.328</c:v>
                </c:pt>
                <c:pt idx="24">
                  <c:v>309.67200000000003</c:v>
                </c:pt>
                <c:pt idx="25">
                  <c:v>269.041</c:v>
                </c:pt>
                <c:pt idx="26">
                  <c:v>276.83699999999999</c:v>
                </c:pt>
                <c:pt idx="27">
                  <c:v>270.303</c:v>
                </c:pt>
                <c:pt idx="28">
                  <c:v>240.124</c:v>
                </c:pt>
                <c:pt idx="29">
                  <c:v>154.95699999999999</c:v>
                </c:pt>
                <c:pt idx="30">
                  <c:v>152.727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2-4CD0-9030-30375EFDCDE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0</c:v>
                </c:pt>
                <c:pt idx="1">
                  <c:v>-26.19</c:v>
                </c:pt>
                <c:pt idx="2">
                  <c:v>-12.167999999999999</c:v>
                </c:pt>
                <c:pt idx="3">
                  <c:v>-8.4060000000000006</c:v>
                </c:pt>
                <c:pt idx="4">
                  <c:v>0</c:v>
                </c:pt>
                <c:pt idx="5">
                  <c:v>-5.1050000000000004</c:v>
                </c:pt>
                <c:pt idx="6">
                  <c:v>-34.673000000000002</c:v>
                </c:pt>
                <c:pt idx="7">
                  <c:v>-64.253</c:v>
                </c:pt>
                <c:pt idx="8">
                  <c:v>-17.986999999999998</c:v>
                </c:pt>
                <c:pt idx="9">
                  <c:v>-9.8879999999999999</c:v>
                </c:pt>
                <c:pt idx="10">
                  <c:v>-2.3069999999999999</c:v>
                </c:pt>
                <c:pt idx="11">
                  <c:v>-2.5619999999999998</c:v>
                </c:pt>
                <c:pt idx="12">
                  <c:v>-73.024000000000001</c:v>
                </c:pt>
                <c:pt idx="13">
                  <c:v>-31.42</c:v>
                </c:pt>
                <c:pt idx="14">
                  <c:v>-29.594999999999999</c:v>
                </c:pt>
                <c:pt idx="15">
                  <c:v>-47.389000000000003</c:v>
                </c:pt>
                <c:pt idx="16">
                  <c:v>-16.302</c:v>
                </c:pt>
                <c:pt idx="17">
                  <c:v>-2.3809999999999998</c:v>
                </c:pt>
                <c:pt idx="18">
                  <c:v>-0.02</c:v>
                </c:pt>
                <c:pt idx="19">
                  <c:v>0</c:v>
                </c:pt>
                <c:pt idx="20">
                  <c:v>-0.75</c:v>
                </c:pt>
                <c:pt idx="21">
                  <c:v>0</c:v>
                </c:pt>
                <c:pt idx="22">
                  <c:v>-10.868</c:v>
                </c:pt>
                <c:pt idx="23">
                  <c:v>-3.84</c:v>
                </c:pt>
                <c:pt idx="24">
                  <c:v>-6.4550000000000001</c:v>
                </c:pt>
                <c:pt idx="25">
                  <c:v>-5.1820000000000004</c:v>
                </c:pt>
                <c:pt idx="26">
                  <c:v>-1.2410000000000001</c:v>
                </c:pt>
                <c:pt idx="27">
                  <c:v>-23.806000000000001</c:v>
                </c:pt>
                <c:pt idx="28">
                  <c:v>-15.223000000000001</c:v>
                </c:pt>
                <c:pt idx="29">
                  <c:v>-36</c:v>
                </c:pt>
                <c:pt idx="30">
                  <c:v>-78.265000000000001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2-4CD0-9030-30375EFDCDEB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316.98599999999999</c:v>
                </c:pt>
                <c:pt idx="2">
                  <c:v>340.92700000000002</c:v>
                </c:pt>
                <c:pt idx="3">
                  <c:v>331.93099999999998</c:v>
                </c:pt>
                <c:pt idx="4">
                  <c:v>310.435</c:v>
                </c:pt>
                <c:pt idx="5">
                  <c:v>290.303</c:v>
                </c:pt>
                <c:pt idx="6">
                  <c:v>318.92099999999999</c:v>
                </c:pt>
                <c:pt idx="7">
                  <c:v>314.64600000000002</c:v>
                </c:pt>
                <c:pt idx="8">
                  <c:v>199.19300000000001</c:v>
                </c:pt>
                <c:pt idx="9">
                  <c:v>256.483</c:v>
                </c:pt>
                <c:pt idx="10">
                  <c:v>297.46799999999996</c:v>
                </c:pt>
                <c:pt idx="11">
                  <c:v>305.45400000000001</c:v>
                </c:pt>
                <c:pt idx="12">
                  <c:v>205.57900000000001</c:v>
                </c:pt>
                <c:pt idx="13">
                  <c:v>246.75599999999997</c:v>
                </c:pt>
                <c:pt idx="14">
                  <c:v>285.27099999999996</c:v>
                </c:pt>
                <c:pt idx="15">
                  <c:v>128.79599999999999</c:v>
                </c:pt>
                <c:pt idx="16">
                  <c:v>202.56900000000002</c:v>
                </c:pt>
                <c:pt idx="17">
                  <c:v>222.45</c:v>
                </c:pt>
                <c:pt idx="18">
                  <c:v>294.70600000000002</c:v>
                </c:pt>
                <c:pt idx="19">
                  <c:v>254.761</c:v>
                </c:pt>
                <c:pt idx="20">
                  <c:v>286.85599999999999</c:v>
                </c:pt>
                <c:pt idx="21">
                  <c:v>313.642</c:v>
                </c:pt>
                <c:pt idx="22">
                  <c:v>231.352</c:v>
                </c:pt>
                <c:pt idx="23">
                  <c:v>176.488</c:v>
                </c:pt>
                <c:pt idx="24">
                  <c:v>303.21700000000004</c:v>
                </c:pt>
                <c:pt idx="25">
                  <c:v>263.85899999999998</c:v>
                </c:pt>
                <c:pt idx="26">
                  <c:v>275.596</c:v>
                </c:pt>
                <c:pt idx="27">
                  <c:v>246.49699999999999</c:v>
                </c:pt>
                <c:pt idx="28">
                  <c:v>224.90099999999998</c:v>
                </c:pt>
                <c:pt idx="29">
                  <c:v>118.95699999999999</c:v>
                </c:pt>
                <c:pt idx="30">
                  <c:v>74.462000000000003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2-4CD0-9030-30375EFD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73928"/>
        <c:axId val="1"/>
      </c:lineChart>
      <c:catAx>
        <c:axId val="17577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768282188329008"/>
              <c:y val="0.939492819895489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1.1589427396109669E-2"/>
              <c:y val="0.4012748993451921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739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794713698054834E-2"/>
          <c:y val="0.45700752425424668"/>
          <c:w val="0.93212108914424896"/>
          <c:h val="4.9363182062305395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39906685214153104"/>
          <c:y val="1.1290349255802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43693460529668E-2"/>
          <c:y val="3.0645233694321043E-2"/>
          <c:w val="0.92882226404870971"/>
          <c:h val="0.94032480230469306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7-4FD2-97CD-99D25135B76C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220.90099999999998</c:v>
                </c:pt>
                <c:pt idx="1">
                  <c:v>212.41800000000001</c:v>
                </c:pt>
                <c:pt idx="2">
                  <c:v>170.559</c:v>
                </c:pt>
                <c:pt idx="3">
                  <c:v>228.38499999999999</c:v>
                </c:pt>
                <c:pt idx="4">
                  <c:v>211.01000000000002</c:v>
                </c:pt>
                <c:pt idx="5">
                  <c:v>179.53899999999999</c:v>
                </c:pt>
                <c:pt idx="6">
                  <c:v>192.03799999999998</c:v>
                </c:pt>
                <c:pt idx="7">
                  <c:v>180.321</c:v>
                </c:pt>
                <c:pt idx="8">
                  <c:v>193.244</c:v>
                </c:pt>
                <c:pt idx="9">
                  <c:v>165.24299999999999</c:v>
                </c:pt>
                <c:pt idx="10">
                  <c:v>44.156000000000006</c:v>
                </c:pt>
                <c:pt idx="11">
                  <c:v>53.983000000000004</c:v>
                </c:pt>
                <c:pt idx="12">
                  <c:v>84.596000000000004</c:v>
                </c:pt>
                <c:pt idx="13">
                  <c:v>145.988</c:v>
                </c:pt>
                <c:pt idx="14">
                  <c:v>140.83999999999997</c:v>
                </c:pt>
                <c:pt idx="15">
                  <c:v>193.49299999999999</c:v>
                </c:pt>
                <c:pt idx="16">
                  <c:v>138.10499999999999</c:v>
                </c:pt>
                <c:pt idx="17">
                  <c:v>74.323000000000008</c:v>
                </c:pt>
                <c:pt idx="18">
                  <c:v>65.461999999999989</c:v>
                </c:pt>
                <c:pt idx="19">
                  <c:v>-1.1239999999999952</c:v>
                </c:pt>
                <c:pt idx="20">
                  <c:v>121.88199999999999</c:v>
                </c:pt>
                <c:pt idx="21">
                  <c:v>101.419</c:v>
                </c:pt>
                <c:pt idx="22">
                  <c:v>166.11</c:v>
                </c:pt>
                <c:pt idx="23">
                  <c:v>-50.771999999999991</c:v>
                </c:pt>
                <c:pt idx="24">
                  <c:v>94.275000000000006</c:v>
                </c:pt>
                <c:pt idx="25">
                  <c:v>82.938999999999993</c:v>
                </c:pt>
                <c:pt idx="26">
                  <c:v>81.205999999999989</c:v>
                </c:pt>
                <c:pt idx="27">
                  <c:v>71.533999999999992</c:v>
                </c:pt>
                <c:pt idx="28">
                  <c:v>153.84</c:v>
                </c:pt>
                <c:pt idx="29">
                  <c:v>201.15800000000002</c:v>
                </c:pt>
                <c:pt idx="30">
                  <c:v>11.350999999999999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7-4FD2-97CD-99D25135B76C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-5.304000000000002</c:v>
                </c:pt>
                <c:pt idx="1">
                  <c:v>82.135999999999996</c:v>
                </c:pt>
                <c:pt idx="2">
                  <c:v>18.571999999999974</c:v>
                </c:pt>
                <c:pt idx="3">
                  <c:v>-87.800000000000011</c:v>
                </c:pt>
                <c:pt idx="4">
                  <c:v>-6.7460000000000093</c:v>
                </c:pt>
                <c:pt idx="5">
                  <c:v>-124.32299999999999</c:v>
                </c:pt>
                <c:pt idx="6">
                  <c:v>-80.201999999999998</c:v>
                </c:pt>
                <c:pt idx="7">
                  <c:v>-84.915999999999983</c:v>
                </c:pt>
                <c:pt idx="8">
                  <c:v>-53.295999999999992</c:v>
                </c:pt>
                <c:pt idx="9">
                  <c:v>-126.36199999999999</c:v>
                </c:pt>
                <c:pt idx="10">
                  <c:v>-32.443999999999988</c:v>
                </c:pt>
                <c:pt idx="11">
                  <c:v>-16.048999999999992</c:v>
                </c:pt>
                <c:pt idx="12">
                  <c:v>-119.559</c:v>
                </c:pt>
                <c:pt idx="13">
                  <c:v>-3.8340000000000032</c:v>
                </c:pt>
                <c:pt idx="14">
                  <c:v>-62.708999999999989</c:v>
                </c:pt>
                <c:pt idx="15">
                  <c:v>40.290999999999997</c:v>
                </c:pt>
                <c:pt idx="16">
                  <c:v>-208.434</c:v>
                </c:pt>
                <c:pt idx="17">
                  <c:v>-241.58500000000001</c:v>
                </c:pt>
                <c:pt idx="18">
                  <c:v>-286.97199999999998</c:v>
                </c:pt>
                <c:pt idx="19">
                  <c:v>-162.29599999999999</c:v>
                </c:pt>
                <c:pt idx="20">
                  <c:v>-241.29399999999998</c:v>
                </c:pt>
                <c:pt idx="21">
                  <c:v>-228.35900000000004</c:v>
                </c:pt>
                <c:pt idx="22">
                  <c:v>-88.706999999999994</c:v>
                </c:pt>
                <c:pt idx="23">
                  <c:v>-96.763999999999982</c:v>
                </c:pt>
                <c:pt idx="24">
                  <c:v>-145.17500000000001</c:v>
                </c:pt>
                <c:pt idx="25">
                  <c:v>3.4569999999999936</c:v>
                </c:pt>
                <c:pt idx="26">
                  <c:v>70.509999999999991</c:v>
                </c:pt>
                <c:pt idx="27">
                  <c:v>-75.117000000000019</c:v>
                </c:pt>
                <c:pt idx="28">
                  <c:v>-104.58500000000001</c:v>
                </c:pt>
                <c:pt idx="29">
                  <c:v>56.744</c:v>
                </c:pt>
                <c:pt idx="30">
                  <c:v>31.824000000000012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7-4FD2-97CD-99D25135B76C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ysDash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215.59699999999998</c:v>
                </c:pt>
                <c:pt idx="1">
                  <c:v>294.55399999999997</c:v>
                </c:pt>
                <c:pt idx="2">
                  <c:v>189.13099999999997</c:v>
                </c:pt>
                <c:pt idx="3">
                  <c:v>140.58499999999998</c:v>
                </c:pt>
                <c:pt idx="4">
                  <c:v>204.26400000000001</c:v>
                </c:pt>
                <c:pt idx="5">
                  <c:v>55.215999999999994</c:v>
                </c:pt>
                <c:pt idx="6">
                  <c:v>111.83599999999998</c:v>
                </c:pt>
                <c:pt idx="7">
                  <c:v>95.405000000000015</c:v>
                </c:pt>
                <c:pt idx="8">
                  <c:v>139.94800000000001</c:v>
                </c:pt>
                <c:pt idx="9">
                  <c:v>38.881</c:v>
                </c:pt>
                <c:pt idx="10">
                  <c:v>11.712000000000018</c:v>
                </c:pt>
                <c:pt idx="11">
                  <c:v>37.934000000000012</c:v>
                </c:pt>
                <c:pt idx="12">
                  <c:v>-34.962999999999994</c:v>
                </c:pt>
                <c:pt idx="13">
                  <c:v>142.154</c:v>
                </c:pt>
                <c:pt idx="14">
                  <c:v>78.130999999999986</c:v>
                </c:pt>
                <c:pt idx="15">
                  <c:v>233.78399999999999</c:v>
                </c:pt>
                <c:pt idx="16">
                  <c:v>-70.329000000000008</c:v>
                </c:pt>
                <c:pt idx="17">
                  <c:v>-167.262</c:v>
                </c:pt>
                <c:pt idx="18">
                  <c:v>-221.51</c:v>
                </c:pt>
                <c:pt idx="19">
                  <c:v>-163.41999999999999</c:v>
                </c:pt>
                <c:pt idx="20">
                  <c:v>-119.41199999999999</c:v>
                </c:pt>
                <c:pt idx="21">
                  <c:v>-126.94000000000004</c:v>
                </c:pt>
                <c:pt idx="22">
                  <c:v>77.40300000000002</c:v>
                </c:pt>
                <c:pt idx="23">
                  <c:v>-147.53599999999997</c:v>
                </c:pt>
                <c:pt idx="24">
                  <c:v>-50.900000000000006</c:v>
                </c:pt>
                <c:pt idx="25">
                  <c:v>86.395999999999987</c:v>
                </c:pt>
                <c:pt idx="26">
                  <c:v>151.71599999999998</c:v>
                </c:pt>
                <c:pt idx="27">
                  <c:v>-3.5830000000000268</c:v>
                </c:pt>
                <c:pt idx="28">
                  <c:v>49.254999999999995</c:v>
                </c:pt>
                <c:pt idx="29">
                  <c:v>257.90200000000004</c:v>
                </c:pt>
                <c:pt idx="30">
                  <c:v>43.175000000000011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7-4FD2-97CD-99D25135B76C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-97.539999999999992</c:v>
                </c:pt>
                <c:pt idx="1">
                  <c:v>-171.94</c:v>
                </c:pt>
                <c:pt idx="2">
                  <c:v>-117.07399999999998</c:v>
                </c:pt>
                <c:pt idx="3">
                  <c:v>-27.765999999999998</c:v>
                </c:pt>
                <c:pt idx="4">
                  <c:v>-99.167000000000002</c:v>
                </c:pt>
                <c:pt idx="5">
                  <c:v>-15.442</c:v>
                </c:pt>
                <c:pt idx="6">
                  <c:v>-64.266000000000005</c:v>
                </c:pt>
                <c:pt idx="7">
                  <c:v>-48.748000000000005</c:v>
                </c:pt>
                <c:pt idx="8">
                  <c:v>-153.04300000000001</c:v>
                </c:pt>
                <c:pt idx="9">
                  <c:v>-33.837000000000003</c:v>
                </c:pt>
                <c:pt idx="10">
                  <c:v>38.593999999999994</c:v>
                </c:pt>
                <c:pt idx="11">
                  <c:v>12.875999999999991</c:v>
                </c:pt>
                <c:pt idx="12">
                  <c:v>87.651999999999987</c:v>
                </c:pt>
                <c:pt idx="13">
                  <c:v>-71.031999999999996</c:v>
                </c:pt>
                <c:pt idx="14">
                  <c:v>1.7870000000000061</c:v>
                </c:pt>
                <c:pt idx="15">
                  <c:v>-211.81099999999998</c:v>
                </c:pt>
                <c:pt idx="16">
                  <c:v>34.623999999999995</c:v>
                </c:pt>
                <c:pt idx="17">
                  <c:v>110.79999999999998</c:v>
                </c:pt>
                <c:pt idx="18">
                  <c:v>141.03200000000001</c:v>
                </c:pt>
                <c:pt idx="19">
                  <c:v>183.54599999999999</c:v>
                </c:pt>
                <c:pt idx="20">
                  <c:v>59.174000000000007</c:v>
                </c:pt>
                <c:pt idx="21">
                  <c:v>84.820999999999998</c:v>
                </c:pt>
                <c:pt idx="22">
                  <c:v>-170.79200000000003</c:v>
                </c:pt>
                <c:pt idx="23">
                  <c:v>90.487999999999971</c:v>
                </c:pt>
                <c:pt idx="24">
                  <c:v>-49.137</c:v>
                </c:pt>
                <c:pt idx="25">
                  <c:v>-33.52000000000001</c:v>
                </c:pt>
                <c:pt idx="26">
                  <c:v>-70.376999999999981</c:v>
                </c:pt>
                <c:pt idx="27">
                  <c:v>95.28400000000002</c:v>
                </c:pt>
                <c:pt idx="28">
                  <c:v>43.228000000000002</c:v>
                </c:pt>
                <c:pt idx="29">
                  <c:v>-216.089</c:v>
                </c:pt>
                <c:pt idx="30">
                  <c:v>-36.656000000000006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7-4FD2-97CD-99D25135B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61960"/>
        <c:axId val="1"/>
      </c:lineChart>
      <c:catAx>
        <c:axId val="175961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8.1680349853529757E-3"/>
              <c:y val="0.43709780690321065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961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8.1680349853529757E-3"/>
          <c:y val="1.129034925580249E-2"/>
          <c:w val="0.61026889961994368"/>
          <c:h val="8.225825886370384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43049776443161E-2"/>
          <c:y val="3.4920648453252282E-2"/>
          <c:w val="0.83307667722346512"/>
          <c:h val="0.89206383776035392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Sheet1!$AG$34</c:f>
              <c:numCache>
                <c:formatCode>General_)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C-41E5-8A49-28F029B9F5F0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61</c:v>
                </c:pt>
                <c:pt idx="1">
                  <c:v>66</c:v>
                </c:pt>
                <c:pt idx="2">
                  <c:v>74</c:v>
                </c:pt>
                <c:pt idx="3">
                  <c:v>70</c:v>
                </c:pt>
                <c:pt idx="4">
                  <c:v>68</c:v>
                </c:pt>
                <c:pt idx="5">
                  <c:v>77</c:v>
                </c:pt>
                <c:pt idx="6">
                  <c:v>79</c:v>
                </c:pt>
                <c:pt idx="7">
                  <c:v>79</c:v>
                </c:pt>
                <c:pt idx="8">
                  <c:v>80</c:v>
                </c:pt>
                <c:pt idx="9">
                  <c:v>74</c:v>
                </c:pt>
                <c:pt idx="10">
                  <c:v>72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75</c:v>
                </c:pt>
                <c:pt idx="15">
                  <c:v>78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79</c:v>
                </c:pt>
                <c:pt idx="20">
                  <c:v>81</c:v>
                </c:pt>
                <c:pt idx="21">
                  <c:v>80</c:v>
                </c:pt>
                <c:pt idx="22">
                  <c:v>78</c:v>
                </c:pt>
                <c:pt idx="23">
                  <c:v>72</c:v>
                </c:pt>
                <c:pt idx="24">
                  <c:v>69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75</c:v>
                </c:pt>
                <c:pt idx="2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C-41E5-8A49-28F029B9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03296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397.8</c:v>
                </c:pt>
                <c:pt idx="1">
                  <c:v>244.2</c:v>
                </c:pt>
                <c:pt idx="2">
                  <c:v>205.6</c:v>
                </c:pt>
                <c:pt idx="3">
                  <c:v>351.4</c:v>
                </c:pt>
                <c:pt idx="4">
                  <c:v>390.3</c:v>
                </c:pt>
                <c:pt idx="5">
                  <c:v>314.39999999999998</c:v>
                </c:pt>
                <c:pt idx="6">
                  <c:v>136.19999999999999</c:v>
                </c:pt>
                <c:pt idx="7">
                  <c:v>225.5</c:v>
                </c:pt>
                <c:pt idx="8">
                  <c:v>141.4</c:v>
                </c:pt>
                <c:pt idx="9">
                  <c:v>-77.8</c:v>
                </c:pt>
                <c:pt idx="10">
                  <c:v>244.3</c:v>
                </c:pt>
                <c:pt idx="11">
                  <c:v>247.6</c:v>
                </c:pt>
                <c:pt idx="12">
                  <c:v>84.9</c:v>
                </c:pt>
                <c:pt idx="13">
                  <c:v>28.5</c:v>
                </c:pt>
                <c:pt idx="14">
                  <c:v>246.1</c:v>
                </c:pt>
                <c:pt idx="15">
                  <c:v>-43</c:v>
                </c:pt>
                <c:pt idx="16">
                  <c:v>-260.89999999999998</c:v>
                </c:pt>
                <c:pt idx="17">
                  <c:v>-76.5</c:v>
                </c:pt>
                <c:pt idx="18">
                  <c:v>171.2</c:v>
                </c:pt>
                <c:pt idx="19">
                  <c:v>201.2</c:v>
                </c:pt>
                <c:pt idx="20">
                  <c:v>320.60000000000002</c:v>
                </c:pt>
                <c:pt idx="21">
                  <c:v>249.3</c:v>
                </c:pt>
                <c:pt idx="22">
                  <c:v>-19.2</c:v>
                </c:pt>
                <c:pt idx="23">
                  <c:v>-68.7</c:v>
                </c:pt>
                <c:pt idx="24">
                  <c:v>190.2</c:v>
                </c:pt>
                <c:pt idx="25">
                  <c:v>344.1</c:v>
                </c:pt>
                <c:pt idx="26">
                  <c:v>243.4</c:v>
                </c:pt>
                <c:pt idx="27">
                  <c:v>300.2</c:v>
                </c:pt>
                <c:pt idx="28">
                  <c:v>364.5</c:v>
                </c:pt>
                <c:pt idx="29">
                  <c:v>-189.2</c:v>
                </c:pt>
                <c:pt idx="30">
                  <c:v>-282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0C-41E5-8A49-28F029B9F5F0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58.685000000000002</c:v>
                </c:pt>
                <c:pt idx="2">
                  <c:v>-8.1650000000000489</c:v>
                </c:pt>
                <c:pt idx="3">
                  <c:v>16.560999999999979</c:v>
                </c:pt>
                <c:pt idx="4">
                  <c:v>156.07999999999998</c:v>
                </c:pt>
                <c:pt idx="5">
                  <c:v>81.909999999999968</c:v>
                </c:pt>
                <c:pt idx="6">
                  <c:v>-83.88</c:v>
                </c:pt>
                <c:pt idx="7">
                  <c:v>-4.910000000000025</c:v>
                </c:pt>
                <c:pt idx="8">
                  <c:v>190.49</c:v>
                </c:pt>
                <c:pt idx="9">
                  <c:v>-223.34500000000003</c:v>
                </c:pt>
                <c:pt idx="10">
                  <c:v>-59.922999999999945</c:v>
                </c:pt>
                <c:pt idx="11">
                  <c:v>-39.39500000000001</c:v>
                </c:pt>
                <c:pt idx="12">
                  <c:v>-178.87499999999997</c:v>
                </c:pt>
                <c:pt idx="13">
                  <c:v>-136.20099999999996</c:v>
                </c:pt>
                <c:pt idx="14">
                  <c:v>-38.731000000000023</c:v>
                </c:pt>
                <c:pt idx="15">
                  <c:v>100.18699999999995</c:v>
                </c:pt>
                <c:pt idx="16">
                  <c:v>-380.24299999999999</c:v>
                </c:pt>
                <c:pt idx="17">
                  <c:v>-271.14299999999997</c:v>
                </c:pt>
                <c:pt idx="18">
                  <c:v>-101.91500000000002</c:v>
                </c:pt>
                <c:pt idx="19">
                  <c:v>-175.08800000000002</c:v>
                </c:pt>
                <c:pt idx="20">
                  <c:v>116.95299999999997</c:v>
                </c:pt>
                <c:pt idx="21">
                  <c:v>-24.898999999999944</c:v>
                </c:pt>
                <c:pt idx="22">
                  <c:v>95.774000000000029</c:v>
                </c:pt>
                <c:pt idx="23">
                  <c:v>-196.48299999999998</c:v>
                </c:pt>
                <c:pt idx="24">
                  <c:v>118.30199999999995</c:v>
                </c:pt>
                <c:pt idx="25">
                  <c:v>143.03000000000009</c:v>
                </c:pt>
                <c:pt idx="26">
                  <c:v>38.986999999999995</c:v>
                </c:pt>
                <c:pt idx="27">
                  <c:v>-51.137</c:v>
                </c:pt>
                <c:pt idx="28">
                  <c:v>86.033000000000015</c:v>
                </c:pt>
                <c:pt idx="29">
                  <c:v>-51.73599999999999</c:v>
                </c:pt>
                <c:pt idx="30">
                  <c:v>-244.17500000000001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0C-41E5-8A49-28F029B9F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5203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1.0819177626278769E-2"/>
              <c:y val="0.4253969902487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2032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93508606627123647"/>
              <c:y val="0.3825398307833545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465243882421441"/>
          <c:y val="0.12857147839606525"/>
          <c:w val="0.81607511238217001"/>
          <c:h val="5.39682748822989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2900557376684329"/>
          <c:y val="1.2638250145404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35503502108759E-2"/>
          <c:y val="3.4755187899862851E-2"/>
          <c:w val="0.82320580785898101"/>
          <c:h val="0.9320709482235946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58.685000000000002</c:v>
                </c:pt>
                <c:pt idx="2">
                  <c:v>-8.1650000000000489</c:v>
                </c:pt>
                <c:pt idx="3">
                  <c:v>16.560999999999979</c:v>
                </c:pt>
                <c:pt idx="4">
                  <c:v>156.07999999999998</c:v>
                </c:pt>
                <c:pt idx="5">
                  <c:v>81.909999999999968</c:v>
                </c:pt>
                <c:pt idx="6">
                  <c:v>-83.88</c:v>
                </c:pt>
                <c:pt idx="7">
                  <c:v>-4.910000000000025</c:v>
                </c:pt>
                <c:pt idx="8">
                  <c:v>190.49</c:v>
                </c:pt>
                <c:pt idx="9">
                  <c:v>-223.34500000000003</c:v>
                </c:pt>
                <c:pt idx="10">
                  <c:v>-59.922999999999945</c:v>
                </c:pt>
                <c:pt idx="11">
                  <c:v>-39.39500000000001</c:v>
                </c:pt>
                <c:pt idx="12">
                  <c:v>-178.87499999999997</c:v>
                </c:pt>
                <c:pt idx="13">
                  <c:v>-136.20099999999996</c:v>
                </c:pt>
                <c:pt idx="14">
                  <c:v>-38.731000000000023</c:v>
                </c:pt>
                <c:pt idx="15">
                  <c:v>100.18699999999995</c:v>
                </c:pt>
                <c:pt idx="16">
                  <c:v>-380.24299999999999</c:v>
                </c:pt>
                <c:pt idx="17">
                  <c:v>-271.14299999999997</c:v>
                </c:pt>
                <c:pt idx="18">
                  <c:v>-101.91500000000002</c:v>
                </c:pt>
                <c:pt idx="19">
                  <c:v>-175.08800000000002</c:v>
                </c:pt>
                <c:pt idx="20">
                  <c:v>116.95299999999997</c:v>
                </c:pt>
                <c:pt idx="21">
                  <c:v>-24.898999999999944</c:v>
                </c:pt>
                <c:pt idx="22">
                  <c:v>95.774000000000029</c:v>
                </c:pt>
                <c:pt idx="23">
                  <c:v>-196.48299999999998</c:v>
                </c:pt>
                <c:pt idx="24">
                  <c:v>118.30199999999995</c:v>
                </c:pt>
                <c:pt idx="25">
                  <c:v>143.03000000000009</c:v>
                </c:pt>
                <c:pt idx="26">
                  <c:v>38.986999999999995</c:v>
                </c:pt>
                <c:pt idx="27">
                  <c:v>-51.137</c:v>
                </c:pt>
                <c:pt idx="28">
                  <c:v>86.033000000000015</c:v>
                </c:pt>
                <c:pt idx="29">
                  <c:v>-51.73599999999999</c:v>
                </c:pt>
                <c:pt idx="30">
                  <c:v>-244.17500000000001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F-49DB-98C4-03AD9C59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94608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A9F-49DB-98C4-03AD9C594E62}"/>
                </c:ext>
              </c:extLst>
            </c:dLbl>
            <c:dLbl>
              <c:idx val="1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A9F-49DB-98C4-03AD9C594E6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-5.3199999999999914E-2</c:v>
                </c:pt>
                <c:pt idx="3">
                  <c:v>3.9499999999999869E-2</c:v>
                </c:pt>
                <c:pt idx="4">
                  <c:v>3.9499999999999869E-2</c:v>
                </c:pt>
                <c:pt idx="5">
                  <c:v>0.13649999999999984</c:v>
                </c:pt>
                <c:pt idx="6">
                  <c:v>-1.8000000000002458E-3</c:v>
                </c:pt>
                <c:pt idx="7">
                  <c:v>-1.8000000000002458E-3</c:v>
                </c:pt>
                <c:pt idx="8">
                  <c:v>-1.8000000000002458E-3</c:v>
                </c:pt>
                <c:pt idx="9">
                  <c:v>9.2300000000000271E-2</c:v>
                </c:pt>
                <c:pt idx="10">
                  <c:v>0.20670000000000011</c:v>
                </c:pt>
                <c:pt idx="11">
                  <c:v>0.18409999999999993</c:v>
                </c:pt>
                <c:pt idx="12">
                  <c:v>0.24029999999999996</c:v>
                </c:pt>
                <c:pt idx="13">
                  <c:v>5.2000000000000046E-2</c:v>
                </c:pt>
                <c:pt idx="14">
                  <c:v>5.2000000000000046E-2</c:v>
                </c:pt>
                <c:pt idx="15">
                  <c:v>5.2000000000000046E-2</c:v>
                </c:pt>
                <c:pt idx="16">
                  <c:v>2.6800000000000157E-2</c:v>
                </c:pt>
                <c:pt idx="17">
                  <c:v>7.0500000000000007E-2</c:v>
                </c:pt>
                <c:pt idx="18">
                  <c:v>8.5700000000000109E-2</c:v>
                </c:pt>
                <c:pt idx="19">
                  <c:v>-4.2200000000000237E-2</c:v>
                </c:pt>
                <c:pt idx="20">
                  <c:v>-0.15139999999999976</c:v>
                </c:pt>
                <c:pt idx="21">
                  <c:v>-0.15139999999999976</c:v>
                </c:pt>
                <c:pt idx="22">
                  <c:v>-0.15139999999999976</c:v>
                </c:pt>
                <c:pt idx="23">
                  <c:v>-3.2999999999999918E-2</c:v>
                </c:pt>
                <c:pt idx="24">
                  <c:v>-3.7999999999999812E-2</c:v>
                </c:pt>
                <c:pt idx="25">
                  <c:v>1.7200000000000326E-2</c:v>
                </c:pt>
                <c:pt idx="26">
                  <c:v>0.18080000000000007</c:v>
                </c:pt>
                <c:pt idx="27">
                  <c:v>-2.9999999999999805E-2</c:v>
                </c:pt>
                <c:pt idx="28">
                  <c:v>-2.9999999999999805E-2</c:v>
                </c:pt>
                <c:pt idx="29">
                  <c:v>-2.9999999999999805E-2</c:v>
                </c:pt>
                <c:pt idx="30">
                  <c:v>0.21779999999999999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F-49DB-98C4-03AD9C594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6194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9.6685245889477633E-3"/>
              <c:y val="0.45023766143004146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946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95027784531372284"/>
              <c:y val="0.429700504943758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2486276340002136"/>
          <c:y val="0.94628897963717495"/>
          <c:w val="0.46685161586633483"/>
          <c:h val="4.58136567770919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FDD Activity</a:t>
            </a:r>
          </a:p>
        </c:rich>
      </c:tx>
      <c:layout>
        <c:manualLayout>
          <c:xMode val="edge"/>
          <c:yMode val="edge"/>
          <c:x val="0.41585535465924894"/>
          <c:y val="1.7114965506826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8205841446455"/>
          <c:y val="0.10513478811336037"/>
          <c:w val="0.59527121001390826"/>
          <c:h val="0.81418335911044193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Sheet1!$C$3:$C$33</c:f>
              <c:numCache>
                <c:formatCode>0_);[Red]\(0\)</c:formatCode>
                <c:ptCount val="31"/>
                <c:pt idx="0">
                  <c:v>286</c:v>
                </c:pt>
                <c:pt idx="1">
                  <c:v>286</c:v>
                </c:pt>
                <c:pt idx="2">
                  <c:v>286</c:v>
                </c:pt>
                <c:pt idx="3">
                  <c:v>286</c:v>
                </c:pt>
                <c:pt idx="4">
                  <c:v>286</c:v>
                </c:pt>
                <c:pt idx="5">
                  <c:v>286</c:v>
                </c:pt>
                <c:pt idx="6">
                  <c:v>286</c:v>
                </c:pt>
                <c:pt idx="7">
                  <c:v>286</c:v>
                </c:pt>
                <c:pt idx="8">
                  <c:v>286</c:v>
                </c:pt>
                <c:pt idx="9">
                  <c:v>286</c:v>
                </c:pt>
                <c:pt idx="10">
                  <c:v>286</c:v>
                </c:pt>
                <c:pt idx="11">
                  <c:v>286</c:v>
                </c:pt>
                <c:pt idx="12">
                  <c:v>286</c:v>
                </c:pt>
                <c:pt idx="13">
                  <c:v>286</c:v>
                </c:pt>
                <c:pt idx="14">
                  <c:v>286</c:v>
                </c:pt>
                <c:pt idx="15">
                  <c:v>286</c:v>
                </c:pt>
                <c:pt idx="16">
                  <c:v>286</c:v>
                </c:pt>
                <c:pt idx="17">
                  <c:v>286</c:v>
                </c:pt>
                <c:pt idx="18">
                  <c:v>286</c:v>
                </c:pt>
                <c:pt idx="19">
                  <c:v>286</c:v>
                </c:pt>
                <c:pt idx="20">
                  <c:v>286</c:v>
                </c:pt>
                <c:pt idx="21">
                  <c:v>286</c:v>
                </c:pt>
                <c:pt idx="22">
                  <c:v>286</c:v>
                </c:pt>
                <c:pt idx="23">
                  <c:v>286</c:v>
                </c:pt>
                <c:pt idx="24">
                  <c:v>286</c:v>
                </c:pt>
                <c:pt idx="25">
                  <c:v>286</c:v>
                </c:pt>
                <c:pt idx="26">
                  <c:v>286</c:v>
                </c:pt>
                <c:pt idx="27">
                  <c:v>286</c:v>
                </c:pt>
                <c:pt idx="28">
                  <c:v>286</c:v>
                </c:pt>
                <c:pt idx="29">
                  <c:v>286</c:v>
                </c:pt>
                <c:pt idx="30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3-4D6E-8102-9BEC66A3A4A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Injection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val>
            <c:numRef>
              <c:f>Sheet1!$D$3:$D$33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343.17599999999999</c:v>
                </c:pt>
                <c:pt idx="2">
                  <c:v>353.09500000000003</c:v>
                </c:pt>
                <c:pt idx="3">
                  <c:v>340.33699999999999</c:v>
                </c:pt>
                <c:pt idx="4">
                  <c:v>310.435</c:v>
                </c:pt>
                <c:pt idx="5">
                  <c:v>295.40800000000002</c:v>
                </c:pt>
                <c:pt idx="6">
                  <c:v>353.59399999999999</c:v>
                </c:pt>
                <c:pt idx="7">
                  <c:v>378.899</c:v>
                </c:pt>
                <c:pt idx="8">
                  <c:v>217.18</c:v>
                </c:pt>
                <c:pt idx="9">
                  <c:v>266.37099999999998</c:v>
                </c:pt>
                <c:pt idx="10">
                  <c:v>299.77499999999998</c:v>
                </c:pt>
                <c:pt idx="11">
                  <c:v>308.01600000000002</c:v>
                </c:pt>
                <c:pt idx="12">
                  <c:v>278.60300000000001</c:v>
                </c:pt>
                <c:pt idx="13">
                  <c:v>278.17599999999999</c:v>
                </c:pt>
                <c:pt idx="14">
                  <c:v>314.86599999999999</c:v>
                </c:pt>
                <c:pt idx="15">
                  <c:v>176.185</c:v>
                </c:pt>
                <c:pt idx="16">
                  <c:v>218.87100000000001</c:v>
                </c:pt>
                <c:pt idx="17">
                  <c:v>224.83099999999999</c:v>
                </c:pt>
                <c:pt idx="18">
                  <c:v>294.726</c:v>
                </c:pt>
                <c:pt idx="19">
                  <c:v>254.761</c:v>
                </c:pt>
                <c:pt idx="20">
                  <c:v>287.60599999999999</c:v>
                </c:pt>
                <c:pt idx="21">
                  <c:v>313.642</c:v>
                </c:pt>
                <c:pt idx="22">
                  <c:v>242.22</c:v>
                </c:pt>
                <c:pt idx="23">
                  <c:v>180.328</c:v>
                </c:pt>
                <c:pt idx="24">
                  <c:v>309.67200000000003</c:v>
                </c:pt>
                <c:pt idx="25">
                  <c:v>269.041</c:v>
                </c:pt>
                <c:pt idx="26">
                  <c:v>276.83699999999999</c:v>
                </c:pt>
                <c:pt idx="27">
                  <c:v>270.303</c:v>
                </c:pt>
                <c:pt idx="28">
                  <c:v>240.124</c:v>
                </c:pt>
                <c:pt idx="29">
                  <c:v>154.95699999999999</c:v>
                </c:pt>
                <c:pt idx="30">
                  <c:v>152.727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53-4D6E-8102-9BEC66A3A4A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Withdrawal</c:v>
                </c:pt>
              </c:strCache>
            </c:strRef>
          </c:tx>
          <c:spPr>
            <a:ln w="25400">
              <a:solidFill>
                <a:srgbClr val="800000"/>
              </a:solidFill>
              <a:prstDash val="lgDashDotDot"/>
            </a:ln>
          </c:spPr>
          <c:marker>
            <c:symbol val="none"/>
          </c:marker>
          <c:val>
            <c:numRef>
              <c:f>Sheet1!$E$3:$E$33</c:f>
              <c:numCache>
                <c:formatCode>0_);[Red]\(0\)</c:formatCode>
                <c:ptCount val="31"/>
                <c:pt idx="0">
                  <c:v>0</c:v>
                </c:pt>
                <c:pt idx="1">
                  <c:v>-26.19</c:v>
                </c:pt>
                <c:pt idx="2">
                  <c:v>-12.167999999999999</c:v>
                </c:pt>
                <c:pt idx="3">
                  <c:v>-8.4060000000000006</c:v>
                </c:pt>
                <c:pt idx="4">
                  <c:v>0</c:v>
                </c:pt>
                <c:pt idx="5">
                  <c:v>-5.1050000000000004</c:v>
                </c:pt>
                <c:pt idx="6">
                  <c:v>-34.673000000000002</c:v>
                </c:pt>
                <c:pt idx="7">
                  <c:v>-64.253</c:v>
                </c:pt>
                <c:pt idx="8">
                  <c:v>-17.986999999999998</c:v>
                </c:pt>
                <c:pt idx="9">
                  <c:v>-9.8879999999999999</c:v>
                </c:pt>
                <c:pt idx="10">
                  <c:v>-2.3069999999999999</c:v>
                </c:pt>
                <c:pt idx="11">
                  <c:v>-2.5619999999999998</c:v>
                </c:pt>
                <c:pt idx="12">
                  <c:v>-73.024000000000001</c:v>
                </c:pt>
                <c:pt idx="13">
                  <c:v>-31.42</c:v>
                </c:pt>
                <c:pt idx="14">
                  <c:v>-29.594999999999999</c:v>
                </c:pt>
                <c:pt idx="15">
                  <c:v>-47.389000000000003</c:v>
                </c:pt>
                <c:pt idx="16">
                  <c:v>-16.302</c:v>
                </c:pt>
                <c:pt idx="17">
                  <c:v>-2.3809999999999998</c:v>
                </c:pt>
                <c:pt idx="18">
                  <c:v>-0.02</c:v>
                </c:pt>
                <c:pt idx="19">
                  <c:v>0</c:v>
                </c:pt>
                <c:pt idx="20">
                  <c:v>-0.75</c:v>
                </c:pt>
                <c:pt idx="21">
                  <c:v>0</c:v>
                </c:pt>
                <c:pt idx="22">
                  <c:v>-10.868</c:v>
                </c:pt>
                <c:pt idx="23">
                  <c:v>-3.84</c:v>
                </c:pt>
                <c:pt idx="24">
                  <c:v>-6.4550000000000001</c:v>
                </c:pt>
                <c:pt idx="25">
                  <c:v>-5.1820000000000004</c:v>
                </c:pt>
                <c:pt idx="26">
                  <c:v>-1.2410000000000001</c:v>
                </c:pt>
                <c:pt idx="27">
                  <c:v>-23.806000000000001</c:v>
                </c:pt>
                <c:pt idx="28">
                  <c:v>-15.223000000000001</c:v>
                </c:pt>
                <c:pt idx="29">
                  <c:v>-36</c:v>
                </c:pt>
                <c:pt idx="30">
                  <c:v>-78.265000000000001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53-4D6E-8102-9BEC66A3A4A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Net FDD</c:v>
                </c:pt>
              </c:strCache>
            </c:strRef>
          </c:tx>
          <c:spPr>
            <a:ln w="25400">
              <a:solidFill>
                <a:srgbClr val="3366FF"/>
              </a:solidFill>
              <a:prstDash val="sysDash"/>
            </a:ln>
          </c:spPr>
          <c:marker>
            <c:symbol val="none"/>
          </c:marker>
          <c:val>
            <c:numRef>
              <c:f>Sheet1!$F$3:$F$33</c:f>
              <c:numCache>
                <c:formatCode>0_);[Red]\(0\)</c:formatCode>
                <c:ptCount val="31"/>
                <c:pt idx="0">
                  <c:v>334.80099999999999</c:v>
                </c:pt>
                <c:pt idx="1">
                  <c:v>316.98599999999999</c:v>
                </c:pt>
                <c:pt idx="2">
                  <c:v>340.92700000000002</c:v>
                </c:pt>
                <c:pt idx="3">
                  <c:v>331.93099999999998</c:v>
                </c:pt>
                <c:pt idx="4">
                  <c:v>310.435</c:v>
                </c:pt>
                <c:pt idx="5">
                  <c:v>290.303</c:v>
                </c:pt>
                <c:pt idx="6">
                  <c:v>318.92099999999999</c:v>
                </c:pt>
                <c:pt idx="7">
                  <c:v>314.64600000000002</c:v>
                </c:pt>
                <c:pt idx="8">
                  <c:v>199.19300000000001</c:v>
                </c:pt>
                <c:pt idx="9">
                  <c:v>256.483</c:v>
                </c:pt>
                <c:pt idx="10">
                  <c:v>297.46799999999996</c:v>
                </c:pt>
                <c:pt idx="11">
                  <c:v>305.45400000000001</c:v>
                </c:pt>
                <c:pt idx="12">
                  <c:v>205.57900000000001</c:v>
                </c:pt>
                <c:pt idx="13">
                  <c:v>246.75599999999997</c:v>
                </c:pt>
                <c:pt idx="14">
                  <c:v>285.27099999999996</c:v>
                </c:pt>
                <c:pt idx="15">
                  <c:v>128.79599999999999</c:v>
                </c:pt>
                <c:pt idx="16">
                  <c:v>202.56900000000002</c:v>
                </c:pt>
                <c:pt idx="17">
                  <c:v>222.45</c:v>
                </c:pt>
                <c:pt idx="18">
                  <c:v>294.70600000000002</c:v>
                </c:pt>
                <c:pt idx="19">
                  <c:v>254.761</c:v>
                </c:pt>
                <c:pt idx="20">
                  <c:v>286.85599999999999</c:v>
                </c:pt>
                <c:pt idx="21">
                  <c:v>313.642</c:v>
                </c:pt>
                <c:pt idx="22">
                  <c:v>231.352</c:v>
                </c:pt>
                <c:pt idx="23">
                  <c:v>176.488</c:v>
                </c:pt>
                <c:pt idx="24">
                  <c:v>303.21700000000004</c:v>
                </c:pt>
                <c:pt idx="25">
                  <c:v>263.85899999999998</c:v>
                </c:pt>
                <c:pt idx="26">
                  <c:v>275.596</c:v>
                </c:pt>
                <c:pt idx="27">
                  <c:v>246.49699999999999</c:v>
                </c:pt>
                <c:pt idx="28">
                  <c:v>224.90099999999998</c:v>
                </c:pt>
                <c:pt idx="29">
                  <c:v>118.95699999999999</c:v>
                </c:pt>
                <c:pt idx="30">
                  <c:v>74.462000000000003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53-4D6E-8102-9BEC66A3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95264"/>
        <c:axId val="1"/>
      </c:lineChart>
      <c:catAx>
        <c:axId val="1761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4075104311543813"/>
              <c:y val="0.89731319157216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357440890125189E-3"/>
              <c:y val="0.3618592707157520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952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68706536856746"/>
          <c:y val="0.14669970434422377"/>
          <c:w val="0.21696801112656469"/>
          <c:h val="0.26650446289200658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IDD Activity</a:t>
            </a:r>
          </a:p>
        </c:rich>
      </c:tx>
      <c:layout>
        <c:manualLayout>
          <c:xMode val="edge"/>
          <c:yMode val="edge"/>
          <c:x val="0.42083347603131654"/>
          <c:y val="1.699029629614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1115302570023"/>
          <c:y val="8.7378666665876556E-2"/>
          <c:w val="0.68472245440078894"/>
          <c:h val="0.830097333325827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Plan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Sheet1!$C$41:$C$71</c:f>
              <c:numCache>
                <c:formatCode>0_);[Red]\(0\)</c:formatCode>
                <c:ptCount val="31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F-432D-A5FD-C97D7CCB380A}"/>
            </c:ext>
          </c:extLst>
        </c:ser>
        <c:ser>
          <c:idx val="1"/>
          <c:order val="1"/>
          <c:tx>
            <c:strRef>
              <c:f>Sheet1!$F$40</c:f>
              <c:strCache>
                <c:ptCount val="1"/>
                <c:pt idx="0">
                  <c:v>Book Injection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Sheet1!$F$41:$F$71</c:f>
              <c:numCache>
                <c:formatCode>0_);[Red]\(0\)</c:formatCode>
                <c:ptCount val="31"/>
                <c:pt idx="0">
                  <c:v>220.90099999999998</c:v>
                </c:pt>
                <c:pt idx="1">
                  <c:v>212.41800000000001</c:v>
                </c:pt>
                <c:pt idx="2">
                  <c:v>170.559</c:v>
                </c:pt>
                <c:pt idx="3">
                  <c:v>228.38499999999999</c:v>
                </c:pt>
                <c:pt idx="4">
                  <c:v>211.01000000000002</c:v>
                </c:pt>
                <c:pt idx="5">
                  <c:v>179.53899999999999</c:v>
                </c:pt>
                <c:pt idx="6">
                  <c:v>192.03799999999998</c:v>
                </c:pt>
                <c:pt idx="7">
                  <c:v>180.321</c:v>
                </c:pt>
                <c:pt idx="8">
                  <c:v>193.244</c:v>
                </c:pt>
                <c:pt idx="9">
                  <c:v>165.24299999999999</c:v>
                </c:pt>
                <c:pt idx="10">
                  <c:v>44.156000000000006</c:v>
                </c:pt>
                <c:pt idx="11">
                  <c:v>53.983000000000004</c:v>
                </c:pt>
                <c:pt idx="12">
                  <c:v>84.596000000000004</c:v>
                </c:pt>
                <c:pt idx="13">
                  <c:v>145.988</c:v>
                </c:pt>
                <c:pt idx="14">
                  <c:v>140.83999999999997</c:v>
                </c:pt>
                <c:pt idx="15">
                  <c:v>193.49299999999999</c:v>
                </c:pt>
                <c:pt idx="16">
                  <c:v>138.10499999999999</c:v>
                </c:pt>
                <c:pt idx="17">
                  <c:v>74.323000000000008</c:v>
                </c:pt>
                <c:pt idx="18">
                  <c:v>65.461999999999989</c:v>
                </c:pt>
                <c:pt idx="19">
                  <c:v>-1.1239999999999952</c:v>
                </c:pt>
                <c:pt idx="20">
                  <c:v>121.88199999999999</c:v>
                </c:pt>
                <c:pt idx="21">
                  <c:v>101.419</c:v>
                </c:pt>
                <c:pt idx="22">
                  <c:v>166.11</c:v>
                </c:pt>
                <c:pt idx="23">
                  <c:v>-50.771999999999991</c:v>
                </c:pt>
                <c:pt idx="24">
                  <c:v>94.275000000000006</c:v>
                </c:pt>
                <c:pt idx="25">
                  <c:v>82.938999999999993</c:v>
                </c:pt>
                <c:pt idx="26">
                  <c:v>81.205999999999989</c:v>
                </c:pt>
                <c:pt idx="27">
                  <c:v>71.533999999999992</c:v>
                </c:pt>
                <c:pt idx="28">
                  <c:v>153.84</c:v>
                </c:pt>
                <c:pt idx="29">
                  <c:v>201.15800000000002</c:v>
                </c:pt>
                <c:pt idx="30">
                  <c:v>11.350999999999999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F-432D-A5FD-C97D7CCB380A}"/>
            </c:ext>
          </c:extLst>
        </c:ser>
        <c:ser>
          <c:idx val="2"/>
          <c:order val="2"/>
          <c:tx>
            <c:strRef>
              <c:f>Sheet1!$I$40</c:f>
              <c:strCache>
                <c:ptCount val="1"/>
                <c:pt idx="0">
                  <c:v>Book Withdraw</c:v>
                </c:pt>
              </c:strCache>
            </c:strRef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none"/>
          </c:marker>
          <c:val>
            <c:numRef>
              <c:f>Sheet1!$I$41:$I$71</c:f>
              <c:numCache>
                <c:formatCode>0_);[Red]\(0\)</c:formatCode>
                <c:ptCount val="31"/>
                <c:pt idx="0">
                  <c:v>-5.304000000000002</c:v>
                </c:pt>
                <c:pt idx="1">
                  <c:v>82.135999999999996</c:v>
                </c:pt>
                <c:pt idx="2">
                  <c:v>18.571999999999974</c:v>
                </c:pt>
                <c:pt idx="3">
                  <c:v>-87.800000000000011</c:v>
                </c:pt>
                <c:pt idx="4">
                  <c:v>-6.7460000000000093</c:v>
                </c:pt>
                <c:pt idx="5">
                  <c:v>-124.32299999999999</c:v>
                </c:pt>
                <c:pt idx="6">
                  <c:v>-80.201999999999998</c:v>
                </c:pt>
                <c:pt idx="7">
                  <c:v>-84.915999999999983</c:v>
                </c:pt>
                <c:pt idx="8">
                  <c:v>-53.295999999999992</c:v>
                </c:pt>
                <c:pt idx="9">
                  <c:v>-126.36199999999999</c:v>
                </c:pt>
                <c:pt idx="10">
                  <c:v>-32.443999999999988</c:v>
                </c:pt>
                <c:pt idx="11">
                  <c:v>-16.048999999999992</c:v>
                </c:pt>
                <c:pt idx="12">
                  <c:v>-119.559</c:v>
                </c:pt>
                <c:pt idx="13">
                  <c:v>-3.8340000000000032</c:v>
                </c:pt>
                <c:pt idx="14">
                  <c:v>-62.708999999999989</c:v>
                </c:pt>
                <c:pt idx="15">
                  <c:v>40.290999999999997</c:v>
                </c:pt>
                <c:pt idx="16">
                  <c:v>-208.434</c:v>
                </c:pt>
                <c:pt idx="17">
                  <c:v>-241.58500000000001</c:v>
                </c:pt>
                <c:pt idx="18">
                  <c:v>-286.97199999999998</c:v>
                </c:pt>
                <c:pt idx="19">
                  <c:v>-162.29599999999999</c:v>
                </c:pt>
                <c:pt idx="20">
                  <c:v>-241.29399999999998</c:v>
                </c:pt>
                <c:pt idx="21">
                  <c:v>-228.35900000000004</c:v>
                </c:pt>
                <c:pt idx="22">
                  <c:v>-88.706999999999994</c:v>
                </c:pt>
                <c:pt idx="23">
                  <c:v>-96.763999999999982</c:v>
                </c:pt>
                <c:pt idx="24">
                  <c:v>-145.17500000000001</c:v>
                </c:pt>
                <c:pt idx="25">
                  <c:v>3.4569999999999936</c:v>
                </c:pt>
                <c:pt idx="26">
                  <c:v>70.509999999999991</c:v>
                </c:pt>
                <c:pt idx="27">
                  <c:v>-75.117000000000019</c:v>
                </c:pt>
                <c:pt idx="28">
                  <c:v>-104.58500000000001</c:v>
                </c:pt>
                <c:pt idx="29">
                  <c:v>56.744</c:v>
                </c:pt>
                <c:pt idx="30">
                  <c:v>31.824000000000012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F-432D-A5FD-C97D7CCB380A}"/>
            </c:ext>
          </c:extLst>
        </c:ser>
        <c:ser>
          <c:idx val="3"/>
          <c:order val="3"/>
          <c:tx>
            <c:strRef>
              <c:f>Sheet1!$J$40</c:f>
              <c:strCache>
                <c:ptCount val="1"/>
                <c:pt idx="0">
                  <c:v>Net Book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Sheet1!$J$41:$J$71</c:f>
              <c:numCache>
                <c:formatCode>0_);[Red]\(0\)</c:formatCode>
                <c:ptCount val="31"/>
                <c:pt idx="0">
                  <c:v>215.59699999999998</c:v>
                </c:pt>
                <c:pt idx="1">
                  <c:v>294.55399999999997</c:v>
                </c:pt>
                <c:pt idx="2">
                  <c:v>189.13099999999997</c:v>
                </c:pt>
                <c:pt idx="3">
                  <c:v>140.58499999999998</c:v>
                </c:pt>
                <c:pt idx="4">
                  <c:v>204.26400000000001</c:v>
                </c:pt>
                <c:pt idx="5">
                  <c:v>55.215999999999994</c:v>
                </c:pt>
                <c:pt idx="6">
                  <c:v>111.83599999999998</c:v>
                </c:pt>
                <c:pt idx="7">
                  <c:v>95.405000000000015</c:v>
                </c:pt>
                <c:pt idx="8">
                  <c:v>139.94800000000001</c:v>
                </c:pt>
                <c:pt idx="9">
                  <c:v>38.881</c:v>
                </c:pt>
                <c:pt idx="10">
                  <c:v>11.712000000000018</c:v>
                </c:pt>
                <c:pt idx="11">
                  <c:v>37.934000000000012</c:v>
                </c:pt>
                <c:pt idx="12">
                  <c:v>-34.962999999999994</c:v>
                </c:pt>
                <c:pt idx="13">
                  <c:v>142.154</c:v>
                </c:pt>
                <c:pt idx="14">
                  <c:v>78.130999999999986</c:v>
                </c:pt>
                <c:pt idx="15">
                  <c:v>233.78399999999999</c:v>
                </c:pt>
                <c:pt idx="16">
                  <c:v>-70.329000000000008</c:v>
                </c:pt>
                <c:pt idx="17">
                  <c:v>-167.262</c:v>
                </c:pt>
                <c:pt idx="18">
                  <c:v>-221.51</c:v>
                </c:pt>
                <c:pt idx="19">
                  <c:v>-163.41999999999999</c:v>
                </c:pt>
                <c:pt idx="20">
                  <c:v>-119.41199999999999</c:v>
                </c:pt>
                <c:pt idx="21">
                  <c:v>-126.94000000000004</c:v>
                </c:pt>
                <c:pt idx="22">
                  <c:v>77.40300000000002</c:v>
                </c:pt>
                <c:pt idx="23">
                  <c:v>-147.53599999999997</c:v>
                </c:pt>
                <c:pt idx="24">
                  <c:v>-50.900000000000006</c:v>
                </c:pt>
                <c:pt idx="25">
                  <c:v>86.395999999999987</c:v>
                </c:pt>
                <c:pt idx="26">
                  <c:v>151.71599999999998</c:v>
                </c:pt>
                <c:pt idx="27">
                  <c:v>-3.5830000000000268</c:v>
                </c:pt>
                <c:pt idx="28">
                  <c:v>49.254999999999995</c:v>
                </c:pt>
                <c:pt idx="29">
                  <c:v>257.90200000000004</c:v>
                </c:pt>
                <c:pt idx="30">
                  <c:v>43.175000000000011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F-432D-A5FD-C97D7CCB380A}"/>
            </c:ext>
          </c:extLst>
        </c:ser>
        <c:ser>
          <c:idx val="4"/>
          <c:order val="4"/>
          <c:tx>
            <c:strRef>
              <c:f>Sheet1!$K$40</c:f>
              <c:strCache>
                <c:ptCount val="1"/>
                <c:pt idx="0">
                  <c:v>Net PnR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Sheet1!$K$41:$K$71</c:f>
              <c:numCache>
                <c:formatCode>0_);[Red]\(0\)</c:formatCode>
                <c:ptCount val="31"/>
                <c:pt idx="0">
                  <c:v>-97.539999999999992</c:v>
                </c:pt>
                <c:pt idx="1">
                  <c:v>-171.94</c:v>
                </c:pt>
                <c:pt idx="2">
                  <c:v>-117.07399999999998</c:v>
                </c:pt>
                <c:pt idx="3">
                  <c:v>-27.765999999999998</c:v>
                </c:pt>
                <c:pt idx="4">
                  <c:v>-99.167000000000002</c:v>
                </c:pt>
                <c:pt idx="5">
                  <c:v>-15.442</c:v>
                </c:pt>
                <c:pt idx="6">
                  <c:v>-64.266000000000005</c:v>
                </c:pt>
                <c:pt idx="7">
                  <c:v>-48.748000000000005</c:v>
                </c:pt>
                <c:pt idx="8">
                  <c:v>-153.04300000000001</c:v>
                </c:pt>
                <c:pt idx="9">
                  <c:v>-33.837000000000003</c:v>
                </c:pt>
                <c:pt idx="10">
                  <c:v>38.593999999999994</c:v>
                </c:pt>
                <c:pt idx="11">
                  <c:v>12.875999999999991</c:v>
                </c:pt>
                <c:pt idx="12">
                  <c:v>87.651999999999987</c:v>
                </c:pt>
                <c:pt idx="13">
                  <c:v>-71.031999999999996</c:v>
                </c:pt>
                <c:pt idx="14">
                  <c:v>1.7870000000000061</c:v>
                </c:pt>
                <c:pt idx="15">
                  <c:v>-211.81099999999998</c:v>
                </c:pt>
                <c:pt idx="16">
                  <c:v>34.623999999999995</c:v>
                </c:pt>
                <c:pt idx="17">
                  <c:v>110.79999999999998</c:v>
                </c:pt>
                <c:pt idx="18">
                  <c:v>141.03200000000001</c:v>
                </c:pt>
                <c:pt idx="19">
                  <c:v>183.54599999999999</c:v>
                </c:pt>
                <c:pt idx="20">
                  <c:v>59.174000000000007</c:v>
                </c:pt>
                <c:pt idx="21">
                  <c:v>84.820999999999998</c:v>
                </c:pt>
                <c:pt idx="22">
                  <c:v>-170.79200000000003</c:v>
                </c:pt>
                <c:pt idx="23">
                  <c:v>90.487999999999971</c:v>
                </c:pt>
                <c:pt idx="24">
                  <c:v>-49.137</c:v>
                </c:pt>
                <c:pt idx="25">
                  <c:v>-33.52000000000001</c:v>
                </c:pt>
                <c:pt idx="26">
                  <c:v>-70.376999999999981</c:v>
                </c:pt>
                <c:pt idx="27">
                  <c:v>95.28400000000002</c:v>
                </c:pt>
                <c:pt idx="28">
                  <c:v>43.228000000000002</c:v>
                </c:pt>
                <c:pt idx="29">
                  <c:v>-216.089</c:v>
                </c:pt>
                <c:pt idx="30">
                  <c:v>-36.656000000000006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F-432D-A5FD-C97D7CCB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96904"/>
        <c:axId val="1"/>
      </c:lineChart>
      <c:catAx>
        <c:axId val="17619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Month</a:t>
                </a:r>
              </a:p>
            </c:rich>
          </c:tx>
          <c:layout>
            <c:manualLayout>
              <c:xMode val="edge"/>
              <c:yMode val="edge"/>
              <c:x val="0.36250012291806472"/>
              <c:y val="0.907767259251050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1000 MMBtu</a:t>
                </a:r>
              </a:p>
            </c:rich>
          </c:tx>
          <c:layout>
            <c:manualLayout>
              <c:xMode val="edge"/>
              <c:yMode val="edge"/>
              <c:x val="9.7222255188752996E-3"/>
              <c:y val="0.35679622221899598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196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0025431323714"/>
          <c:y val="0.58980599999466676"/>
          <c:w val="0.24166674861204313"/>
          <c:h val="0.330097185182200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25" l="0.25" r="0.25" t="0.25" header="0" footer="0"/>
    <c:pageSetup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9557057201289"/>
          <c:y val="7.8199187854966337E-2"/>
          <c:w val="0.50139386583422918"/>
          <c:h val="0.78673122326814604"/>
        </c:manualLayout>
      </c:layout>
      <c:lineChart>
        <c:grouping val="standard"/>
        <c:varyColors val="0"/>
        <c:ser>
          <c:idx val="1"/>
          <c:order val="0"/>
          <c:tx>
            <c:strRef>
              <c:f>Sheet1!$AG$3</c:f>
              <c:strCache>
                <c:ptCount val="1"/>
                <c:pt idx="0">
                  <c:v>AVG TEMP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Sheet1!$AG$4:$AG$34</c:f>
              <c:numCache>
                <c:formatCode>General_)</c:formatCode>
                <c:ptCount val="31"/>
                <c:pt idx="0">
                  <c:v>73</c:v>
                </c:pt>
                <c:pt idx="1">
                  <c:v>73</c:v>
                </c:pt>
                <c:pt idx="2">
                  <c:v>73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F-4B15-B3C2-2A532B2978DA}"/>
            </c:ext>
          </c:extLst>
        </c:ser>
        <c:ser>
          <c:idx val="0"/>
          <c:order val="1"/>
          <c:tx>
            <c:strRef>
              <c:f>Sheet1!$AH$3</c:f>
              <c:strCache>
                <c:ptCount val="1"/>
                <c:pt idx="0">
                  <c:v>ACTUAL Temp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Sheet1!$AH$4:$AH$34</c:f>
              <c:numCache>
                <c:formatCode>General_)</c:formatCode>
                <c:ptCount val="31"/>
                <c:pt idx="0">
                  <c:v>61</c:v>
                </c:pt>
                <c:pt idx="1">
                  <c:v>66</c:v>
                </c:pt>
                <c:pt idx="2">
                  <c:v>74</c:v>
                </c:pt>
                <c:pt idx="3">
                  <c:v>70</c:v>
                </c:pt>
                <c:pt idx="4">
                  <c:v>68</c:v>
                </c:pt>
                <c:pt idx="5">
                  <c:v>77</c:v>
                </c:pt>
                <c:pt idx="6">
                  <c:v>79</c:v>
                </c:pt>
                <c:pt idx="7">
                  <c:v>79</c:v>
                </c:pt>
                <c:pt idx="8">
                  <c:v>80</c:v>
                </c:pt>
                <c:pt idx="9">
                  <c:v>74</c:v>
                </c:pt>
                <c:pt idx="10">
                  <c:v>72</c:v>
                </c:pt>
                <c:pt idx="11">
                  <c:v>72</c:v>
                </c:pt>
                <c:pt idx="12">
                  <c:v>74</c:v>
                </c:pt>
                <c:pt idx="13">
                  <c:v>76</c:v>
                </c:pt>
                <c:pt idx="14">
                  <c:v>75</c:v>
                </c:pt>
                <c:pt idx="15">
                  <c:v>78</c:v>
                </c:pt>
                <c:pt idx="16">
                  <c:v>79</c:v>
                </c:pt>
                <c:pt idx="17">
                  <c:v>79</c:v>
                </c:pt>
                <c:pt idx="18">
                  <c:v>78</c:v>
                </c:pt>
                <c:pt idx="19">
                  <c:v>79</c:v>
                </c:pt>
                <c:pt idx="20">
                  <c:v>81</c:v>
                </c:pt>
                <c:pt idx="21">
                  <c:v>80</c:v>
                </c:pt>
                <c:pt idx="22">
                  <c:v>78</c:v>
                </c:pt>
                <c:pt idx="23">
                  <c:v>72</c:v>
                </c:pt>
                <c:pt idx="24">
                  <c:v>69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75</c:v>
                </c:pt>
                <c:pt idx="2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F-4B15-B3C2-2A532B29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00184"/>
        <c:axId val="1"/>
      </c:lineChart>
      <c:lineChart>
        <c:grouping val="standard"/>
        <c:varyColors val="0"/>
        <c:ser>
          <c:idx val="2"/>
          <c:order val="2"/>
          <c:tx>
            <c:strRef>
              <c:f>Sheet1!$AI$3</c:f>
              <c:strCache>
                <c:ptCount val="1"/>
                <c:pt idx="0">
                  <c:v>Phys Storage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Sheet1!$AI$4:$AI$34</c:f>
              <c:numCache>
                <c:formatCode>0_);[Red]\(0\)</c:formatCode>
                <c:ptCount val="31"/>
                <c:pt idx="0">
                  <c:v>397.8</c:v>
                </c:pt>
                <c:pt idx="1">
                  <c:v>244.2</c:v>
                </c:pt>
                <c:pt idx="2">
                  <c:v>205.6</c:v>
                </c:pt>
                <c:pt idx="3">
                  <c:v>351.4</c:v>
                </c:pt>
                <c:pt idx="4">
                  <c:v>390.3</c:v>
                </c:pt>
                <c:pt idx="5">
                  <c:v>314.39999999999998</c:v>
                </c:pt>
                <c:pt idx="6">
                  <c:v>136.19999999999999</c:v>
                </c:pt>
                <c:pt idx="7">
                  <c:v>225.5</c:v>
                </c:pt>
                <c:pt idx="8">
                  <c:v>141.4</c:v>
                </c:pt>
                <c:pt idx="9">
                  <c:v>-77.8</c:v>
                </c:pt>
                <c:pt idx="10">
                  <c:v>244.3</c:v>
                </c:pt>
                <c:pt idx="11">
                  <c:v>247.6</c:v>
                </c:pt>
                <c:pt idx="12">
                  <c:v>84.9</c:v>
                </c:pt>
                <c:pt idx="13">
                  <c:v>28.5</c:v>
                </c:pt>
                <c:pt idx="14">
                  <c:v>246.1</c:v>
                </c:pt>
                <c:pt idx="15">
                  <c:v>-43</c:v>
                </c:pt>
                <c:pt idx="16">
                  <c:v>-260.89999999999998</c:v>
                </c:pt>
                <c:pt idx="17">
                  <c:v>-76.5</c:v>
                </c:pt>
                <c:pt idx="18">
                  <c:v>171.2</c:v>
                </c:pt>
                <c:pt idx="19">
                  <c:v>201.2</c:v>
                </c:pt>
                <c:pt idx="20">
                  <c:v>320.60000000000002</c:v>
                </c:pt>
                <c:pt idx="21">
                  <c:v>249.3</c:v>
                </c:pt>
                <c:pt idx="22">
                  <c:v>-19.2</c:v>
                </c:pt>
                <c:pt idx="23">
                  <c:v>-68.7</c:v>
                </c:pt>
                <c:pt idx="24">
                  <c:v>190.2</c:v>
                </c:pt>
                <c:pt idx="25">
                  <c:v>344.1</c:v>
                </c:pt>
                <c:pt idx="26">
                  <c:v>243.4</c:v>
                </c:pt>
                <c:pt idx="27">
                  <c:v>300.2</c:v>
                </c:pt>
                <c:pt idx="28">
                  <c:v>364.5</c:v>
                </c:pt>
                <c:pt idx="29">
                  <c:v>-189.2</c:v>
                </c:pt>
                <c:pt idx="30">
                  <c:v>-282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F-4B15-B3C2-2A532B2978DA}"/>
            </c:ext>
          </c:extLst>
        </c:ser>
        <c:ser>
          <c:idx val="3"/>
          <c:order val="3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58.685000000000002</c:v>
                </c:pt>
                <c:pt idx="2">
                  <c:v>-8.1650000000000489</c:v>
                </c:pt>
                <c:pt idx="3">
                  <c:v>16.560999999999979</c:v>
                </c:pt>
                <c:pt idx="4">
                  <c:v>156.07999999999998</c:v>
                </c:pt>
                <c:pt idx="5">
                  <c:v>81.909999999999968</c:v>
                </c:pt>
                <c:pt idx="6">
                  <c:v>-83.88</c:v>
                </c:pt>
                <c:pt idx="7">
                  <c:v>-4.910000000000025</c:v>
                </c:pt>
                <c:pt idx="8">
                  <c:v>190.49</c:v>
                </c:pt>
                <c:pt idx="9">
                  <c:v>-223.34500000000003</c:v>
                </c:pt>
                <c:pt idx="10">
                  <c:v>-59.922999999999945</c:v>
                </c:pt>
                <c:pt idx="11">
                  <c:v>-39.39500000000001</c:v>
                </c:pt>
                <c:pt idx="12">
                  <c:v>-178.87499999999997</c:v>
                </c:pt>
                <c:pt idx="13">
                  <c:v>-136.20099999999996</c:v>
                </c:pt>
                <c:pt idx="14">
                  <c:v>-38.731000000000023</c:v>
                </c:pt>
                <c:pt idx="15">
                  <c:v>100.18699999999995</c:v>
                </c:pt>
                <c:pt idx="16">
                  <c:v>-380.24299999999999</c:v>
                </c:pt>
                <c:pt idx="17">
                  <c:v>-271.14299999999997</c:v>
                </c:pt>
                <c:pt idx="18">
                  <c:v>-101.91500000000002</c:v>
                </c:pt>
                <c:pt idx="19">
                  <c:v>-175.08800000000002</c:v>
                </c:pt>
                <c:pt idx="20">
                  <c:v>116.95299999999997</c:v>
                </c:pt>
                <c:pt idx="21">
                  <c:v>-24.898999999999944</c:v>
                </c:pt>
                <c:pt idx="22">
                  <c:v>95.774000000000029</c:v>
                </c:pt>
                <c:pt idx="23">
                  <c:v>-196.48299999999998</c:v>
                </c:pt>
                <c:pt idx="24">
                  <c:v>118.30199999999995</c:v>
                </c:pt>
                <c:pt idx="25">
                  <c:v>143.03000000000009</c:v>
                </c:pt>
                <c:pt idx="26">
                  <c:v>38.986999999999995</c:v>
                </c:pt>
                <c:pt idx="27">
                  <c:v>-51.137</c:v>
                </c:pt>
                <c:pt idx="28">
                  <c:v>86.033000000000015</c:v>
                </c:pt>
                <c:pt idx="29">
                  <c:v>-51.73599999999999</c:v>
                </c:pt>
                <c:pt idx="30">
                  <c:v>-244.17500000000001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F-4B15-B3C2-2A532B297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6200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2.6462454030139877E-2"/>
              <c:y val="0.38862626691559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2001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'000 MMBtu</a:t>
                </a:r>
              </a:p>
            </c:rich>
          </c:tx>
          <c:layout>
            <c:manualLayout>
              <c:xMode val="edge"/>
              <c:yMode val="edge"/>
              <c:x val="0.70195141216792079"/>
              <c:y val="0.36019019860469342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23288465877115"/>
          <c:y val="0.35308118152696921"/>
          <c:w val="0.22284171814854631"/>
          <c:h val="0.239336908283381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Cash over Index - vs - Swing</a:t>
            </a:r>
          </a:p>
        </c:rich>
      </c:tx>
      <c:layout>
        <c:manualLayout>
          <c:xMode val="edge"/>
          <c:yMode val="edge"/>
          <c:x val="0.31926940313139429"/>
          <c:y val="1.67464750603272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70490504074344"/>
          <c:y val="9.0909436041776245E-2"/>
          <c:w val="0.61744170913956875"/>
          <c:h val="0.83014669227621984"/>
        </c:manualLayout>
      </c:layout>
      <c:lineChart>
        <c:grouping val="standard"/>
        <c:varyColors val="0"/>
        <c:ser>
          <c:idx val="1"/>
          <c:order val="0"/>
          <c:tx>
            <c:strRef>
              <c:f>Sheet1!$AJ$3</c:f>
              <c:strCache>
                <c:ptCount val="1"/>
                <c:pt idx="0">
                  <c:v>SWING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Sheet1!$AJ$4:$AJ$34</c:f>
              <c:numCache>
                <c:formatCode>0_);[Red]\(0\)</c:formatCode>
                <c:ptCount val="31"/>
                <c:pt idx="0">
                  <c:v>124.62700000000001</c:v>
                </c:pt>
                <c:pt idx="1">
                  <c:v>58.685000000000002</c:v>
                </c:pt>
                <c:pt idx="2">
                  <c:v>-8.1650000000000489</c:v>
                </c:pt>
                <c:pt idx="3">
                  <c:v>16.560999999999979</c:v>
                </c:pt>
                <c:pt idx="4">
                  <c:v>156.07999999999998</c:v>
                </c:pt>
                <c:pt idx="5">
                  <c:v>81.909999999999968</c:v>
                </c:pt>
                <c:pt idx="6">
                  <c:v>-83.88</c:v>
                </c:pt>
                <c:pt idx="7">
                  <c:v>-4.910000000000025</c:v>
                </c:pt>
                <c:pt idx="8">
                  <c:v>190.49</c:v>
                </c:pt>
                <c:pt idx="9">
                  <c:v>-223.34500000000003</c:v>
                </c:pt>
                <c:pt idx="10">
                  <c:v>-59.922999999999945</c:v>
                </c:pt>
                <c:pt idx="11">
                  <c:v>-39.39500000000001</c:v>
                </c:pt>
                <c:pt idx="12">
                  <c:v>-178.87499999999997</c:v>
                </c:pt>
                <c:pt idx="13">
                  <c:v>-136.20099999999996</c:v>
                </c:pt>
                <c:pt idx="14">
                  <c:v>-38.731000000000023</c:v>
                </c:pt>
                <c:pt idx="15">
                  <c:v>100.18699999999995</c:v>
                </c:pt>
                <c:pt idx="16">
                  <c:v>-380.24299999999999</c:v>
                </c:pt>
                <c:pt idx="17">
                  <c:v>-271.14299999999997</c:v>
                </c:pt>
                <c:pt idx="18">
                  <c:v>-101.91500000000002</c:v>
                </c:pt>
                <c:pt idx="19">
                  <c:v>-175.08800000000002</c:v>
                </c:pt>
                <c:pt idx="20">
                  <c:v>116.95299999999997</c:v>
                </c:pt>
                <c:pt idx="21">
                  <c:v>-24.898999999999944</c:v>
                </c:pt>
                <c:pt idx="22">
                  <c:v>95.774000000000029</c:v>
                </c:pt>
                <c:pt idx="23">
                  <c:v>-196.48299999999998</c:v>
                </c:pt>
                <c:pt idx="24">
                  <c:v>118.30199999999995</c:v>
                </c:pt>
                <c:pt idx="25">
                  <c:v>143.03000000000009</c:v>
                </c:pt>
                <c:pt idx="26">
                  <c:v>38.986999999999995</c:v>
                </c:pt>
                <c:pt idx="27">
                  <c:v>-51.137</c:v>
                </c:pt>
                <c:pt idx="28">
                  <c:v>86.033000000000015</c:v>
                </c:pt>
                <c:pt idx="29">
                  <c:v>-51.73599999999999</c:v>
                </c:pt>
                <c:pt idx="30">
                  <c:v>-244.17500000000001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1-44E2-BD0C-C4528064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58240"/>
        <c:axId val="1"/>
      </c:lineChart>
      <c:lineChart>
        <c:grouping val="standard"/>
        <c:varyColors val="0"/>
        <c:ser>
          <c:idx val="0"/>
          <c:order val="1"/>
          <c:tx>
            <c:strRef>
              <c:f>Sheet1!$AO$3</c:f>
              <c:strCache>
                <c:ptCount val="1"/>
                <c:pt idx="0">
                  <c:v>Cash/Index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621-44E2-BD0C-C45280649F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Sheet1!$AO$4:$AO$34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-5.3199999999999914E-2</c:v>
                </c:pt>
                <c:pt idx="3">
                  <c:v>3.9499999999999869E-2</c:v>
                </c:pt>
                <c:pt idx="4">
                  <c:v>3.9499999999999869E-2</c:v>
                </c:pt>
                <c:pt idx="5">
                  <c:v>0.13649999999999984</c:v>
                </c:pt>
                <c:pt idx="6">
                  <c:v>-1.8000000000002458E-3</c:v>
                </c:pt>
                <c:pt idx="7">
                  <c:v>-1.8000000000002458E-3</c:v>
                </c:pt>
                <c:pt idx="8">
                  <c:v>-1.8000000000002458E-3</c:v>
                </c:pt>
                <c:pt idx="9">
                  <c:v>9.2300000000000271E-2</c:v>
                </c:pt>
                <c:pt idx="10">
                  <c:v>0.20670000000000011</c:v>
                </c:pt>
                <c:pt idx="11">
                  <c:v>0.18409999999999993</c:v>
                </c:pt>
                <c:pt idx="12">
                  <c:v>0.24029999999999996</c:v>
                </c:pt>
                <c:pt idx="13">
                  <c:v>5.2000000000000046E-2</c:v>
                </c:pt>
                <c:pt idx="14">
                  <c:v>5.2000000000000046E-2</c:v>
                </c:pt>
                <c:pt idx="15">
                  <c:v>5.2000000000000046E-2</c:v>
                </c:pt>
                <c:pt idx="16">
                  <c:v>2.6800000000000157E-2</c:v>
                </c:pt>
                <c:pt idx="17">
                  <c:v>7.0500000000000007E-2</c:v>
                </c:pt>
                <c:pt idx="18">
                  <c:v>8.5700000000000109E-2</c:v>
                </c:pt>
                <c:pt idx="19">
                  <c:v>-4.2200000000000237E-2</c:v>
                </c:pt>
                <c:pt idx="20">
                  <c:v>-0.15139999999999976</c:v>
                </c:pt>
                <c:pt idx="21">
                  <c:v>-0.15139999999999976</c:v>
                </c:pt>
                <c:pt idx="22">
                  <c:v>-0.15139999999999976</c:v>
                </c:pt>
                <c:pt idx="23">
                  <c:v>-3.2999999999999918E-2</c:v>
                </c:pt>
                <c:pt idx="24">
                  <c:v>-3.7999999999999812E-2</c:v>
                </c:pt>
                <c:pt idx="25">
                  <c:v>1.7200000000000326E-2</c:v>
                </c:pt>
                <c:pt idx="26">
                  <c:v>0.18080000000000007</c:v>
                </c:pt>
                <c:pt idx="27">
                  <c:v>-2.9999999999999805E-2</c:v>
                </c:pt>
                <c:pt idx="28">
                  <c:v>-2.9999999999999805E-2</c:v>
                </c:pt>
                <c:pt idx="29">
                  <c:v>-2.9999999999999805E-2</c:v>
                </c:pt>
                <c:pt idx="30">
                  <c:v>0.21779999999999999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1-44E2-BD0C-C4528064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645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 of the Month</a:t>
                </a:r>
              </a:p>
            </c:rich>
          </c:tx>
          <c:layout>
            <c:manualLayout>
              <c:xMode val="edge"/>
              <c:yMode val="edge"/>
              <c:x val="0.32348882255603834"/>
              <c:y val="0.913879067577855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9.8453119908359487E-3"/>
              <c:y val="0.43062364440841377"/>
            </c:manualLayout>
          </c:layout>
          <c:overlay val="0"/>
          <c:spPr>
            <a:noFill/>
            <a:ln w="25400">
              <a:noFill/>
            </a:ln>
          </c:spPr>
        </c:title>
        <c:numFmt formatCode="0_);[Red]\(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582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 per MBtu</a:t>
                </a:r>
              </a:p>
            </c:rich>
          </c:tx>
          <c:layout>
            <c:manualLayout>
              <c:xMode val="edge"/>
              <c:yMode val="edge"/>
              <c:x val="0.81153500267319179"/>
              <c:y val="0.397130694287759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;[Red]\(0.0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68969068235574"/>
          <c:y val="0.86603199597692093"/>
          <c:w val="0.18846740096743103"/>
          <c:h val="0.12201003258238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7620</xdr:colOff>
      <xdr:row>7</xdr:row>
      <xdr:rowOff>38100</xdr:rowOff>
    </xdr:from>
    <xdr:to>
      <xdr:col>31</xdr:col>
      <xdr:colOff>419100</xdr:colOff>
      <xdr:row>10</xdr:row>
      <xdr:rowOff>68580</xdr:rowOff>
    </xdr:to>
    <xdr:sp macro="" textlink="">
      <xdr:nvSpPr>
        <xdr:cNvPr id="1028" name="Text 4"/>
        <xdr:cNvSpPr txBox="1">
          <a:spLocks noChangeArrowheads="1"/>
        </xdr:cNvSpPr>
      </xdr:nvSpPr>
      <xdr:spPr bwMode="auto">
        <a:xfrm>
          <a:off x="22418040" y="1470660"/>
          <a:ext cx="113538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INDEX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RATES</a:t>
          </a:r>
        </a:p>
      </xdr:txBody>
    </xdr:sp>
    <xdr:clientData/>
  </xdr:twoCellAnchor>
  <xdr:twoCellAnchor>
    <xdr:from>
      <xdr:col>30</xdr:col>
      <xdr:colOff>655320</xdr:colOff>
      <xdr:row>10</xdr:row>
      <xdr:rowOff>76200</xdr:rowOff>
    </xdr:from>
    <xdr:to>
      <xdr:col>30</xdr:col>
      <xdr:colOff>655320</xdr:colOff>
      <xdr:row>14</xdr:row>
      <xdr:rowOff>76200</xdr:rowOff>
    </xdr:to>
    <xdr:sp macro="" textlink="">
      <xdr:nvSpPr>
        <xdr:cNvPr id="1029" name="Line 5"/>
        <xdr:cNvSpPr>
          <a:spLocks noChangeShapeType="1"/>
        </xdr:cNvSpPr>
      </xdr:nvSpPr>
      <xdr:spPr bwMode="auto">
        <a:xfrm>
          <a:off x="23065740" y="2103120"/>
          <a:ext cx="0" cy="800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7620</xdr:colOff>
      <xdr:row>7</xdr:row>
      <xdr:rowOff>38100</xdr:rowOff>
    </xdr:from>
    <xdr:to>
      <xdr:col>31</xdr:col>
      <xdr:colOff>419100</xdr:colOff>
      <xdr:row>10</xdr:row>
      <xdr:rowOff>68580</xdr:rowOff>
    </xdr:to>
    <xdr:sp macro="" textlink="">
      <xdr:nvSpPr>
        <xdr:cNvPr id="1030" name="Text 4"/>
        <xdr:cNvSpPr txBox="1">
          <a:spLocks noChangeArrowheads="1"/>
        </xdr:cNvSpPr>
      </xdr:nvSpPr>
      <xdr:spPr bwMode="auto">
        <a:xfrm>
          <a:off x="22418040" y="1470660"/>
          <a:ext cx="1135380" cy="6248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INDEX</a:t>
          </a:r>
        </a:p>
        <a:p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 MT"/>
            </a:rPr>
            <a:t>RATES</a:t>
          </a:r>
        </a:p>
      </xdr:txBody>
    </xdr:sp>
    <xdr:clientData/>
  </xdr:twoCellAnchor>
  <xdr:twoCellAnchor>
    <xdr:from>
      <xdr:col>2</xdr:col>
      <xdr:colOff>30480</xdr:colOff>
      <xdr:row>59</xdr:row>
      <xdr:rowOff>76200</xdr:rowOff>
    </xdr:from>
    <xdr:to>
      <xdr:col>8</xdr:col>
      <xdr:colOff>144780</xdr:colOff>
      <xdr:row>83</xdr:row>
      <xdr:rowOff>106680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754380</xdr:colOff>
      <xdr:row>59</xdr:row>
      <xdr:rowOff>129540</xdr:rowOff>
    </xdr:from>
    <xdr:to>
      <xdr:col>15</xdr:col>
      <xdr:colOff>594360</xdr:colOff>
      <xdr:row>83</xdr:row>
      <xdr:rowOff>99060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548640</xdr:colOff>
      <xdr:row>59</xdr:row>
      <xdr:rowOff>106680</xdr:rowOff>
    </xdr:from>
    <xdr:to>
      <xdr:col>25</xdr:col>
      <xdr:colOff>929640</xdr:colOff>
      <xdr:row>83</xdr:row>
      <xdr:rowOff>152400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822960</xdr:colOff>
      <xdr:row>59</xdr:row>
      <xdr:rowOff>68580</xdr:rowOff>
    </xdr:from>
    <xdr:to>
      <xdr:col>33</xdr:col>
      <xdr:colOff>784860</xdr:colOff>
      <xdr:row>83</xdr:row>
      <xdr:rowOff>137160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0.98593</cdr:x>
      <cdr:y>0.74106</cdr:y>
    </cdr:from>
    <cdr:to>
      <cdr:x>0.98593</cdr:x>
      <cdr:y>0.74106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4240" y="35775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</xdr:row>
      <xdr:rowOff>30480</xdr:rowOff>
    </xdr:from>
    <xdr:to>
      <xdr:col>24</xdr:col>
      <xdr:colOff>457200</xdr:colOff>
      <xdr:row>2</xdr:row>
      <xdr:rowOff>175260</xdr:rowOff>
    </xdr:to>
    <xdr:sp macro="" textlink="">
      <xdr:nvSpPr>
        <xdr:cNvPr id="2049" name="Text 1"/>
        <xdr:cNvSpPr txBox="1">
          <a:spLocks noChangeArrowheads="1"/>
        </xdr:cNvSpPr>
      </xdr:nvSpPr>
      <xdr:spPr bwMode="auto">
        <a:xfrm>
          <a:off x="10119360" y="220980"/>
          <a:ext cx="1038606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50292" rIns="64008" bIns="0" anchor="t" upright="1"/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 MT"/>
            </a:rPr>
            <a:t>PARK 'n RIDE</a:t>
          </a:r>
        </a:p>
      </xdr:txBody>
    </xdr:sp>
    <xdr:clientData/>
  </xdr:twoCellAnchor>
  <xdr:twoCellAnchor>
    <xdr:from>
      <xdr:col>3</xdr:col>
      <xdr:colOff>7620</xdr:colOff>
      <xdr:row>12</xdr:row>
      <xdr:rowOff>144780</xdr:rowOff>
    </xdr:from>
    <xdr:to>
      <xdr:col>8</xdr:col>
      <xdr:colOff>68580</xdr:colOff>
      <xdr:row>15</xdr:row>
      <xdr:rowOff>0</xdr:rowOff>
    </xdr:to>
    <xdr:sp macro="" textlink="">
      <xdr:nvSpPr>
        <xdr:cNvPr id="2050" name="Text 2"/>
        <xdr:cNvSpPr txBox="1">
          <a:spLocks noChangeArrowheads="1"/>
        </xdr:cNvSpPr>
      </xdr:nvSpPr>
      <xdr:spPr bwMode="auto">
        <a:xfrm>
          <a:off x="2080260" y="2506980"/>
          <a:ext cx="4632960" cy="4267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Arial MT"/>
            </a:rPr>
            <a:t> </a:t>
          </a:r>
          <a:r>
            <a:rPr lang="en-US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SBA  AVAILABILITY</a:t>
          </a:r>
        </a:p>
        <a:p>
          <a:pPr algn="ctr" rtl="0">
            <a:defRPr sz="1000"/>
          </a:pPr>
          <a:endParaRPr lang="en-US" sz="28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</xdr:colOff>
          <xdr:row>15</xdr:row>
          <xdr:rowOff>7620</xdr:rowOff>
        </xdr:from>
        <xdr:to>
          <xdr:col>8</xdr:col>
          <xdr:colOff>83820</xdr:colOff>
          <xdr:row>20</xdr:row>
          <xdr:rowOff>160020</xdr:rowOff>
        </xdr:to>
        <xdr:sp macro="" textlink="">
          <xdr:nvSpPr>
            <xdr:cNvPr id="2052" name="Picture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548640</xdr:colOff>
      <xdr:row>50</xdr:row>
      <xdr:rowOff>106680</xdr:rowOff>
    </xdr:from>
    <xdr:to>
      <xdr:col>7</xdr:col>
      <xdr:colOff>342900</xdr:colOff>
      <xdr:row>53</xdr:row>
      <xdr:rowOff>0</xdr:rowOff>
    </xdr:to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5280660" y="9997440"/>
          <a:ext cx="77724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7</xdr:col>
      <xdr:colOff>38100</xdr:colOff>
      <xdr:row>52</xdr:row>
      <xdr:rowOff>114300</xdr:rowOff>
    </xdr:from>
    <xdr:ext cx="83820" cy="20828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5753100" y="10386060"/>
          <a:ext cx="83820" cy="205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68580</xdr:colOff>
          <xdr:row>15</xdr:row>
          <xdr:rowOff>30480</xdr:rowOff>
        </xdr:from>
        <xdr:to>
          <xdr:col>8</xdr:col>
          <xdr:colOff>76200</xdr:colOff>
          <xdr:row>20</xdr:row>
          <xdr:rowOff>121920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114300</xdr:colOff>
      <xdr:row>23</xdr:row>
      <xdr:rowOff>30480</xdr:rowOff>
    </xdr:from>
    <xdr:to>
      <xdr:col>9</xdr:col>
      <xdr:colOff>670560</xdr:colOff>
      <xdr:row>25</xdr:row>
      <xdr:rowOff>160020</xdr:rowOff>
    </xdr:to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3192780" y="4648200"/>
          <a:ext cx="492252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  <a:p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 MT"/>
            </a:rPr>
            <a:t>SBA NOT AVAILABLE IN SUMMER MONTHS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rgbClr val="000000"/>
            </a:solidFill>
            <a:latin typeface="Arial MT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0</xdr:row>
      <xdr:rowOff>30480</xdr:rowOff>
    </xdr:from>
    <xdr:to>
      <xdr:col>19</xdr:col>
      <xdr:colOff>601980</xdr:colOff>
      <xdr:row>18</xdr:row>
      <xdr:rowOff>129540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28</xdr:row>
      <xdr:rowOff>38100</xdr:rowOff>
    </xdr:from>
    <xdr:to>
      <xdr:col>19</xdr:col>
      <xdr:colOff>594360</xdr:colOff>
      <xdr:row>46</xdr:row>
      <xdr:rowOff>160020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0</xdr:rowOff>
    </xdr:from>
    <xdr:to>
      <xdr:col>29</xdr:col>
      <xdr:colOff>175260</xdr:colOff>
      <xdr:row>31</xdr:row>
      <xdr:rowOff>7620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220980</xdr:colOff>
      <xdr:row>34</xdr:row>
      <xdr:rowOff>160020</xdr:rowOff>
    </xdr:from>
    <xdr:to>
      <xdr:col>29</xdr:col>
      <xdr:colOff>152400</xdr:colOff>
      <xdr:row>53</xdr:row>
      <xdr:rowOff>137160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0.51225</cdr:x>
      <cdr:y>0.50797</cdr:y>
    </cdr:from>
    <cdr:to>
      <cdr:x>0.52622</cdr:x>
      <cdr:y>0.57709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76665" y="1619310"/>
          <a:ext cx="75792" cy="220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AUG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A_SBA00_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T\OMA\SUMJUN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Chart2"/>
      <sheetName val="Sheet1"/>
      <sheetName val="Aug"/>
      <sheetName val="Page 2"/>
    </sheetNames>
    <sheetDataSet>
      <sheetData sheetId="0" refreshError="1"/>
      <sheetData sheetId="1" refreshError="1"/>
      <sheetData sheetId="2"/>
      <sheetData sheetId="3">
        <row r="43">
          <cell r="T43">
            <v>531.4</v>
          </cell>
          <cell r="V43">
            <v>25.017999999999915</v>
          </cell>
        </row>
        <row r="44">
          <cell r="T44">
            <v>436.8</v>
          </cell>
          <cell r="V44">
            <v>-100.72700000000003</v>
          </cell>
        </row>
        <row r="45">
          <cell r="T45">
            <v>185.9</v>
          </cell>
          <cell r="V45">
            <v>-195.82799999999995</v>
          </cell>
        </row>
        <row r="46">
          <cell r="T46">
            <v>247.8</v>
          </cell>
          <cell r="V46">
            <v>-96.626999999999953</v>
          </cell>
        </row>
        <row r="47">
          <cell r="T47">
            <v>177</v>
          </cell>
          <cell r="V47">
            <v>-94.432000000000016</v>
          </cell>
        </row>
        <row r="48">
          <cell r="T48">
            <v>13.3</v>
          </cell>
          <cell r="V48">
            <v>-141.73199999999997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OGE "/>
      <sheetName val="OGE inv"/>
      <sheetName val="OGE POI"/>
      <sheetName val="Tenaska"/>
      <sheetName val="Ten inv"/>
      <sheetName val="Texaco"/>
      <sheetName val="UTILICORP"/>
      <sheetName val="Transc"/>
      <sheetName val="Coastal"/>
      <sheetName val="Scenarios"/>
      <sheetName val="Pricing-OGE"/>
      <sheetName val="Pricing-Ten"/>
      <sheetName val="Pricing-Tex"/>
      <sheetName val="TI"/>
      <sheetName val="Sheet9"/>
      <sheetName val="Sheet12"/>
      <sheetName val="Sheet14"/>
    </sheetNames>
    <sheetDataSet>
      <sheetData sheetId="0"/>
      <sheetData sheetId="1">
        <row r="42">
          <cell r="AH42">
            <v>25</v>
          </cell>
        </row>
        <row r="47">
          <cell r="R47">
            <v>0</v>
          </cell>
        </row>
      </sheetData>
      <sheetData sheetId="2"/>
      <sheetData sheetId="3"/>
      <sheetData sheetId="4">
        <row r="41">
          <cell r="AH41">
            <v>24</v>
          </cell>
        </row>
        <row r="46">
          <cell r="R46">
            <v>3</v>
          </cell>
        </row>
      </sheetData>
      <sheetData sheetId="5"/>
      <sheetData sheetId="6">
        <row r="43">
          <cell r="AH43">
            <v>26</v>
          </cell>
        </row>
        <row r="48">
          <cell r="R48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Page 2"/>
      <sheetName val="Sheet1"/>
      <sheetName val="BusOb"/>
      <sheetName val="properties"/>
    </sheetNames>
    <sheetDataSet>
      <sheetData sheetId="0">
        <row r="47">
          <cell r="H47">
            <v>313.94899999999996</v>
          </cell>
          <cell r="Q47">
            <v>357.44499999999994</v>
          </cell>
          <cell r="AA47">
            <v>321.3</v>
          </cell>
          <cell r="AC47">
            <v>91.568000000000097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1">
    <pageSetUpPr fitToPage="1"/>
  </sheetPr>
  <dimension ref="A1:BV251"/>
  <sheetViews>
    <sheetView showGridLines="0" tabSelected="1" topLeftCell="C6" zoomScale="75" workbookViewId="0">
      <pane xSplit="3" ySplit="11" topLeftCell="F17" activePane="bottomRight" state="frozen"/>
      <selection activeCell="C6" sqref="C6"/>
      <selection pane="topRight" activeCell="F6" sqref="F6"/>
      <selection pane="bottomLeft" activeCell="C17" sqref="C17"/>
      <selection pane="bottomRight" activeCell="C18" sqref="C18:C48"/>
    </sheetView>
  </sheetViews>
  <sheetFormatPr defaultColWidth="12.6640625" defaultRowHeight="15.6"/>
  <cols>
    <col min="1" max="1" width="12.33203125" style="5" customWidth="1"/>
    <col min="2" max="2" width="5.6640625" style="5" customWidth="1"/>
    <col min="3" max="3" width="7.6640625" style="5" customWidth="1"/>
    <col min="4" max="5" width="6.6640625" style="5" customWidth="1"/>
    <col min="6" max="6" width="15.109375" style="5" bestFit="1" customWidth="1"/>
    <col min="7" max="8" width="14.6640625" style="5" customWidth="1"/>
    <col min="9" max="9" width="11.6640625" style="95" bestFit="1" customWidth="1"/>
    <col min="10" max="10" width="13.6640625" style="5" customWidth="1"/>
    <col min="11" max="15" width="14.44140625" style="5" customWidth="1"/>
    <col min="16" max="16" width="13.6640625" style="5" customWidth="1"/>
    <col min="17" max="17" width="14.5546875" style="5" customWidth="1"/>
    <col min="18" max="18" width="10.5546875" style="163" customWidth="1"/>
    <col min="19" max="19" width="12" style="163" bestFit="1" customWidth="1"/>
    <col min="20" max="20" width="13.88671875" style="5" hidden="1" customWidth="1"/>
    <col min="21" max="21" width="12.6640625" style="5" hidden="1" customWidth="1"/>
    <col min="22" max="22" width="13.6640625" style="5" customWidth="1"/>
    <col min="23" max="24" width="12.6640625" style="5" hidden="1" customWidth="1"/>
    <col min="25" max="25" width="15.5546875" style="12" customWidth="1"/>
    <col min="26" max="27" width="14.5546875" style="5" customWidth="1"/>
    <col min="28" max="28" width="10.44140625" style="163" customWidth="1"/>
    <col min="29" max="29" width="15.6640625" style="5" customWidth="1"/>
    <col min="30" max="30" width="10.5546875" style="5" bestFit="1" customWidth="1"/>
    <col min="31" max="31" width="10.5546875" style="119" customWidth="1"/>
    <col min="32" max="32" width="10.6640625" style="120" customWidth="1"/>
    <col min="33" max="33" width="8.5546875" style="5" bestFit="1" customWidth="1"/>
    <col min="34" max="34" width="13.33203125" style="5" customWidth="1"/>
    <col min="35" max="35" width="16.6640625" style="5" customWidth="1"/>
    <col min="36" max="36" width="3.6640625" style="5" customWidth="1"/>
    <col min="37" max="37" width="14.5546875" style="5" customWidth="1"/>
    <col min="38" max="38" width="12.6640625" style="5" customWidth="1"/>
    <col min="39" max="39" width="13.5546875" style="12" customWidth="1"/>
    <col min="40" max="40" width="13.33203125" style="82" customWidth="1"/>
    <col min="41" max="42" width="12.6640625" style="5"/>
    <col min="43" max="43" width="13.33203125" style="87" customWidth="1"/>
    <col min="44" max="44" width="15.44140625" style="87" customWidth="1"/>
    <col min="45" max="46" width="12.6640625" style="5"/>
    <col min="47" max="47" width="13.88671875" style="87" customWidth="1"/>
    <col min="48" max="48" width="15.44140625" style="87" customWidth="1"/>
    <col min="49" max="49" width="15" style="87" customWidth="1"/>
    <col min="50" max="50" width="12.6640625" style="5"/>
    <col min="51" max="51" width="5.6640625" style="5" customWidth="1"/>
    <col min="52" max="16384" width="12.6640625" style="5"/>
  </cols>
  <sheetData>
    <row r="1" spans="1:64">
      <c r="A1" s="2"/>
      <c r="B1" s="3">
        <v>31</v>
      </c>
      <c r="C1" s="4"/>
      <c r="D1" s="4"/>
      <c r="E1" s="4"/>
      <c r="F1" s="4"/>
      <c r="G1" s="4"/>
      <c r="H1" s="4"/>
      <c r="I1" s="160"/>
      <c r="J1" s="4"/>
      <c r="K1" s="4"/>
      <c r="L1" s="4"/>
      <c r="M1" s="4"/>
      <c r="N1" s="4"/>
      <c r="O1" s="4"/>
      <c r="P1" s="4"/>
      <c r="Q1" s="4"/>
      <c r="R1" s="161"/>
      <c r="S1" s="161"/>
      <c r="T1" s="4"/>
      <c r="U1" s="4"/>
      <c r="V1" s="4"/>
      <c r="W1" s="4"/>
      <c r="X1" s="4"/>
      <c r="Y1" s="6"/>
      <c r="Z1" s="4"/>
      <c r="AA1" s="322"/>
      <c r="AB1" s="161"/>
      <c r="AC1" s="4"/>
      <c r="AD1" s="4"/>
      <c r="AE1" s="117"/>
      <c r="AF1" s="118"/>
      <c r="AG1" s="4"/>
      <c r="AI1" s="4"/>
      <c r="AJ1" s="4"/>
      <c r="AK1" s="4"/>
      <c r="AL1" s="4"/>
      <c r="AM1" s="6"/>
      <c r="AN1" s="81"/>
      <c r="AO1" s="6"/>
      <c r="AP1" s="7"/>
      <c r="AQ1" s="198"/>
      <c r="AR1" s="198"/>
      <c r="AS1" s="4"/>
      <c r="AT1" s="4"/>
    </row>
    <row r="2" spans="1:64">
      <c r="A2" s="2" t="s">
        <v>0</v>
      </c>
      <c r="B2" s="3">
        <f>COUNTA(F18:F48)</f>
        <v>31</v>
      </c>
      <c r="C2" s="3">
        <f>COUNTA(F19:F20,F22:F23,F26:F30,F33:F37,F40:F44,F47:F48)</f>
        <v>21</v>
      </c>
      <c r="D2" s="4"/>
      <c r="E2" s="4"/>
      <c r="F2" s="4"/>
      <c r="G2" s="4"/>
      <c r="H2" s="4">
        <f>[3]June!$H$47</f>
        <v>313.94899999999996</v>
      </c>
      <c r="I2" s="197"/>
      <c r="J2" s="197"/>
      <c r="K2" s="198"/>
      <c r="L2" s="198"/>
      <c r="M2" s="198"/>
      <c r="N2" s="198"/>
      <c r="O2" s="198"/>
      <c r="P2" s="198"/>
      <c r="Q2" s="198">
        <f>[3]June!$Q$47</f>
        <v>357.44499999999994</v>
      </c>
      <c r="R2" s="197"/>
      <c r="S2" s="198"/>
      <c r="T2" s="197"/>
      <c r="U2" s="198"/>
      <c r="V2" s="198"/>
      <c r="W2" s="198"/>
      <c r="X2" s="200"/>
      <c r="Y2" s="334"/>
      <c r="Z2" s="199"/>
      <c r="AA2" s="322">
        <f>[3]June!$AA$47</f>
        <v>321.3</v>
      </c>
      <c r="AB2" s="87"/>
      <c r="AC2" s="197">
        <f>[3]June!$AC$47</f>
        <v>91.568000000000097</v>
      </c>
      <c r="AE2" s="199"/>
      <c r="AF2" s="198"/>
      <c r="AG2" s="198"/>
      <c r="AH2" s="87"/>
      <c r="AI2" s="198"/>
      <c r="AJ2" s="198"/>
      <c r="AK2" s="4"/>
      <c r="AL2" s="4"/>
      <c r="AM2" s="6"/>
      <c r="AN2" s="81"/>
      <c r="AO2" s="4"/>
      <c r="AP2" s="7"/>
      <c r="AQ2" s="198"/>
      <c r="AR2" s="198"/>
      <c r="AS2" s="4"/>
      <c r="AT2" s="4"/>
    </row>
    <row r="3" spans="1:64">
      <c r="A3" s="2"/>
      <c r="B3" s="3"/>
      <c r="C3" s="3">
        <f>COUNTA(F18,F21,F24:F25,F31:F32,F38:F39,F45:F46)</f>
        <v>10</v>
      </c>
      <c r="D3" s="4"/>
      <c r="E3" s="4"/>
      <c r="F3" s="4"/>
      <c r="G3" s="4"/>
      <c r="H3" s="4"/>
      <c r="I3" s="160"/>
      <c r="J3" s="4"/>
      <c r="K3" s="4"/>
      <c r="L3" s="4"/>
      <c r="M3" s="4"/>
      <c r="N3" s="4"/>
      <c r="O3" s="4"/>
      <c r="P3" s="4"/>
      <c r="Q3" s="152"/>
      <c r="R3" s="161"/>
      <c r="S3" s="161"/>
      <c r="T3" s="4"/>
      <c r="U3" s="4"/>
      <c r="V3" s="4"/>
      <c r="W3" s="4"/>
      <c r="X3" s="4"/>
      <c r="Y3" s="6"/>
      <c r="Z3" s="4"/>
      <c r="AA3" s="101"/>
      <c r="AB3" s="4"/>
      <c r="AC3" s="152"/>
      <c r="AE3" s="117"/>
      <c r="AF3" s="118"/>
      <c r="AG3" s="4"/>
      <c r="AI3" s="4"/>
      <c r="AJ3" s="4"/>
      <c r="AK3" s="4"/>
      <c r="AL3" s="4"/>
      <c r="AM3" s="6"/>
      <c r="AN3" s="81"/>
      <c r="AO3" s="4"/>
      <c r="AP3" s="7"/>
      <c r="AQ3" s="198"/>
      <c r="AR3" s="198"/>
      <c r="AS3" s="4"/>
      <c r="AT3" s="4"/>
    </row>
    <row r="4" spans="1:64">
      <c r="A4" s="4"/>
      <c r="B4" s="3">
        <f>COUNTA(F32:F47)</f>
        <v>16</v>
      </c>
      <c r="H4" s="21"/>
      <c r="Q4" s="152"/>
      <c r="AA4" s="101"/>
      <c r="AC4" s="152"/>
      <c r="AF4" s="118"/>
      <c r="AG4" s="4"/>
      <c r="AI4" s="4"/>
      <c r="AJ4" s="4"/>
      <c r="AK4" s="4"/>
      <c r="AL4" s="4"/>
      <c r="AM4" s="6"/>
      <c r="AN4" s="81"/>
      <c r="AO4" s="4"/>
      <c r="AP4" s="7"/>
      <c r="AQ4" s="198"/>
      <c r="AR4" s="198"/>
      <c r="AS4" s="4"/>
      <c r="AT4" s="4"/>
      <c r="AV4" s="229" t="s">
        <v>103</v>
      </c>
      <c r="AW4" s="229" t="s">
        <v>104</v>
      </c>
      <c r="AZ4" s="5" t="s">
        <v>170</v>
      </c>
      <c r="BA4" s="5" t="s">
        <v>171</v>
      </c>
      <c r="BB4" s="5" t="s">
        <v>172</v>
      </c>
      <c r="BC4" s="5" t="s">
        <v>173</v>
      </c>
      <c r="BD4" s="5" t="s">
        <v>174</v>
      </c>
      <c r="BE4" s="5" t="s">
        <v>175</v>
      </c>
      <c r="BF4" s="5" t="s">
        <v>176</v>
      </c>
      <c r="BG4" s="5" t="s">
        <v>177</v>
      </c>
      <c r="BH4" s="5" t="s">
        <v>178</v>
      </c>
      <c r="BI4" s="5" t="s">
        <v>179</v>
      </c>
      <c r="BJ4" s="5" t="s">
        <v>180</v>
      </c>
      <c r="BK4" s="5" t="s">
        <v>181</v>
      </c>
      <c r="BL4" s="5" t="s">
        <v>182</v>
      </c>
    </row>
    <row r="5" spans="1:64">
      <c r="A5" s="4"/>
      <c r="B5" s="3"/>
      <c r="Q5" s="101"/>
      <c r="AA5" s="101"/>
      <c r="AC5" s="101"/>
      <c r="AF5" s="118"/>
      <c r="AG5" s="4"/>
      <c r="AI5" s="4"/>
      <c r="AJ5" s="4"/>
      <c r="AK5" s="4"/>
      <c r="AL5" s="4"/>
      <c r="AM5" s="6"/>
      <c r="AN5" s="81"/>
      <c r="AO5" s="4"/>
      <c r="AP5" s="7"/>
      <c r="AQ5" s="198"/>
      <c r="AR5" s="198"/>
      <c r="AS5" s="4"/>
      <c r="AT5" s="4"/>
      <c r="AU5" s="156" t="s">
        <v>106</v>
      </c>
      <c r="AV5" s="230" t="s">
        <v>105</v>
      </c>
      <c r="AW5" s="232">
        <v>20253</v>
      </c>
      <c r="AX5" s="201">
        <v>1093</v>
      </c>
      <c r="AZ5" s="5">
        <v>-1093</v>
      </c>
      <c r="BA5" s="5">
        <v>-1093</v>
      </c>
      <c r="BB5" s="5">
        <v>-1093</v>
      </c>
      <c r="BC5" s="5">
        <v>-1093</v>
      </c>
      <c r="BD5" s="5">
        <v>-1093</v>
      </c>
    </row>
    <row r="6" spans="1:64">
      <c r="A6" s="4"/>
      <c r="B6" s="4"/>
      <c r="C6" s="8" t="s">
        <v>214</v>
      </c>
      <c r="D6" s="9"/>
      <c r="E6" s="9"/>
      <c r="F6" s="10"/>
      <c r="G6" s="10"/>
      <c r="H6" s="10"/>
      <c r="AA6" s="101"/>
      <c r="AF6" s="118"/>
      <c r="AG6" s="4"/>
      <c r="AH6" s="11"/>
      <c r="AI6" s="4"/>
      <c r="AJ6" s="4"/>
      <c r="AK6" s="4"/>
      <c r="AL6" s="4"/>
      <c r="AM6" s="6"/>
      <c r="AN6" s="81"/>
      <c r="AU6" s="156" t="s">
        <v>106</v>
      </c>
      <c r="AV6" s="230" t="s">
        <v>105</v>
      </c>
      <c r="AW6" s="232">
        <v>77958</v>
      </c>
      <c r="AX6" s="201">
        <v>152</v>
      </c>
      <c r="AZ6" s="5">
        <v>-152</v>
      </c>
      <c r="BA6" s="5">
        <v>-152</v>
      </c>
      <c r="BB6" s="5">
        <v>-152</v>
      </c>
      <c r="BC6" s="5">
        <v>-152</v>
      </c>
      <c r="BD6" s="5">
        <v>-152</v>
      </c>
    </row>
    <row r="7" spans="1:64" s="36" customFormat="1" ht="19.5" customHeight="1">
      <c r="A7" s="109"/>
      <c r="B7" s="109"/>
      <c r="C7" s="267"/>
      <c r="D7" s="268"/>
      <c r="E7" s="268"/>
      <c r="F7" s="269"/>
      <c r="G7" s="269"/>
      <c r="H7" s="267"/>
      <c r="I7" s="270"/>
      <c r="J7" s="267"/>
      <c r="K7" s="267"/>
      <c r="L7" s="267"/>
      <c r="M7" s="267"/>
      <c r="N7" s="267"/>
      <c r="O7" s="267"/>
      <c r="P7" s="267"/>
      <c r="Q7" s="271" t="s">
        <v>1</v>
      </c>
      <c r="R7" s="249"/>
      <c r="S7" s="249"/>
      <c r="T7" s="272" t="s">
        <v>2</v>
      </c>
      <c r="U7" s="272" t="s">
        <v>3</v>
      </c>
      <c r="V7" s="272" t="s">
        <v>3</v>
      </c>
      <c r="W7" s="272" t="s">
        <v>43</v>
      </c>
      <c r="X7" s="272" t="s">
        <v>4</v>
      </c>
      <c r="Y7" s="272" t="s">
        <v>238</v>
      </c>
      <c r="Z7" s="271" t="s">
        <v>1</v>
      </c>
      <c r="AA7" s="271" t="s">
        <v>1</v>
      </c>
      <c r="AB7" s="249"/>
      <c r="AC7" s="267"/>
      <c r="AD7" s="267"/>
      <c r="AE7" s="273"/>
      <c r="AF7" s="274"/>
      <c r="AG7" s="268"/>
      <c r="AH7" s="110"/>
      <c r="AI7" s="109"/>
      <c r="AJ7" s="109"/>
      <c r="AK7" s="109"/>
      <c r="AL7" s="109"/>
      <c r="AM7" s="30"/>
      <c r="AN7" s="111"/>
      <c r="AQ7" s="222"/>
      <c r="AR7" s="222"/>
      <c r="AU7" s="156"/>
      <c r="AV7" s="230"/>
      <c r="AW7" s="232"/>
      <c r="AX7"/>
    </row>
    <row r="8" spans="1:64" s="36" customFormat="1">
      <c r="A8" s="109"/>
      <c r="B8" s="109"/>
      <c r="C8" s="268"/>
      <c r="D8" s="268"/>
      <c r="E8" s="268"/>
      <c r="F8" s="271" t="s">
        <v>5</v>
      </c>
      <c r="G8" s="275" t="s">
        <v>6</v>
      </c>
      <c r="H8" s="272" t="s">
        <v>7</v>
      </c>
      <c r="I8" s="270"/>
      <c r="J8" s="271" t="s">
        <v>8</v>
      </c>
      <c r="K8" s="275" t="s">
        <v>6</v>
      </c>
      <c r="L8" s="272" t="s">
        <v>7</v>
      </c>
      <c r="M8" s="275"/>
      <c r="N8" s="275"/>
      <c r="O8" s="275"/>
      <c r="P8" s="272" t="s">
        <v>7</v>
      </c>
      <c r="Q8" s="271" t="s">
        <v>9</v>
      </c>
      <c r="R8" s="249"/>
      <c r="S8" s="249"/>
      <c r="T8" s="271"/>
      <c r="U8" s="276" t="s">
        <v>10</v>
      </c>
      <c r="V8" s="276" t="s">
        <v>219</v>
      </c>
      <c r="W8" s="276" t="s">
        <v>218</v>
      </c>
      <c r="X8" s="271" t="s">
        <v>11</v>
      </c>
      <c r="Y8" s="271" t="s">
        <v>239</v>
      </c>
      <c r="Z8" s="271" t="s">
        <v>12</v>
      </c>
      <c r="AA8" s="271" t="s">
        <v>13</v>
      </c>
      <c r="AB8" s="249"/>
      <c r="AC8" s="277" t="s">
        <v>164</v>
      </c>
      <c r="AD8" s="269"/>
      <c r="AE8" s="273"/>
      <c r="AF8" s="278"/>
      <c r="AG8" s="279"/>
      <c r="AH8" s="110"/>
      <c r="AI8" s="109"/>
      <c r="AJ8" s="109"/>
      <c r="AK8" s="109"/>
      <c r="AL8" s="109"/>
      <c r="AM8" s="30"/>
      <c r="AN8" s="111"/>
      <c r="AQ8" s="222"/>
      <c r="AR8" s="222"/>
      <c r="AU8" s="156"/>
      <c r="AV8" s="230"/>
      <c r="AW8" s="232"/>
      <c r="AX8" s="201"/>
    </row>
    <row r="9" spans="1:64" s="36" customFormat="1">
      <c r="A9" s="109"/>
      <c r="B9" s="109"/>
      <c r="C9" s="280" t="s">
        <v>14</v>
      </c>
      <c r="D9" s="281"/>
      <c r="E9" s="281"/>
      <c r="F9" s="282">
        <f>F49</f>
        <v>8539.5630000000019</v>
      </c>
      <c r="G9" s="282">
        <f>G49</f>
        <v>-565.29999999999995</v>
      </c>
      <c r="H9" s="269">
        <f>F9+G9</f>
        <v>7974.2630000000017</v>
      </c>
      <c r="I9" s="270"/>
      <c r="J9" s="282">
        <f t="shared" ref="J9:AA9" si="0">J49</f>
        <v>6844.7619999999997</v>
      </c>
      <c r="K9" s="282">
        <f t="shared" si="0"/>
        <v>-5999.9689999999991</v>
      </c>
      <c r="L9" s="269">
        <f>J9+K9</f>
        <v>844.79300000000057</v>
      </c>
      <c r="M9" s="282"/>
      <c r="N9" s="282"/>
      <c r="O9" s="282"/>
      <c r="P9" s="282">
        <f t="shared" si="0"/>
        <v>140.4619999999999</v>
      </c>
      <c r="Q9" s="282">
        <f t="shared" si="0"/>
        <v>8114.7249999999985</v>
      </c>
      <c r="R9" s="283"/>
      <c r="S9" s="283"/>
      <c r="T9" s="284">
        <f t="shared" si="0"/>
        <v>0</v>
      </c>
      <c r="U9" s="284">
        <f t="shared" si="0"/>
        <v>0</v>
      </c>
      <c r="V9" s="284">
        <f>V49</f>
        <v>-46.5</v>
      </c>
      <c r="W9" s="284"/>
      <c r="X9" s="284">
        <f t="shared" si="0"/>
        <v>0</v>
      </c>
      <c r="Y9" s="335">
        <f>Y49</f>
        <v>-2500</v>
      </c>
      <c r="Z9" s="284">
        <f t="shared" si="0"/>
        <v>5568.2250000000004</v>
      </c>
      <c r="AA9" s="284">
        <f t="shared" si="0"/>
        <v>4625.5999999999995</v>
      </c>
      <c r="AB9" s="283"/>
      <c r="AC9" s="285" t="s">
        <v>165</v>
      </c>
      <c r="AD9" s="269"/>
      <c r="AE9" s="273"/>
      <c r="AF9" s="278"/>
      <c r="AG9" s="279"/>
      <c r="AH9" s="110"/>
      <c r="AI9" s="109"/>
      <c r="AJ9" s="109"/>
      <c r="AK9" s="109"/>
      <c r="AL9" s="109"/>
      <c r="AM9" s="30"/>
      <c r="AN9" s="111"/>
      <c r="AQ9" s="222"/>
      <c r="AR9" s="222"/>
      <c r="AU9" s="156"/>
      <c r="AV9" s="231"/>
      <c r="AW9" s="232"/>
      <c r="AX9" s="201"/>
    </row>
    <row r="10" spans="1:64" s="36" customFormat="1">
      <c r="A10" s="109"/>
      <c r="B10" s="109"/>
      <c r="C10" s="280" t="s">
        <v>15</v>
      </c>
      <c r="D10" s="281"/>
      <c r="E10" s="281"/>
      <c r="F10" s="284">
        <f>F15*$B$2</f>
        <v>8525</v>
      </c>
      <c r="G10" s="284">
        <f>G15*$B$2</f>
        <v>0</v>
      </c>
      <c r="H10" s="284">
        <f>F10+G10</f>
        <v>8525</v>
      </c>
      <c r="I10" s="270"/>
      <c r="J10" s="284">
        <f t="shared" ref="J10:X10" si="1">J15*$B$2</f>
        <v>7102.0000000000009</v>
      </c>
      <c r="K10" s="284">
        <f t="shared" si="1"/>
        <v>-5914.9999999999982</v>
      </c>
      <c r="L10" s="284">
        <f>J10+K10</f>
        <v>1187.0000000000027</v>
      </c>
      <c r="M10" s="284"/>
      <c r="N10" s="284"/>
      <c r="O10" s="284"/>
      <c r="P10" s="284">
        <f t="shared" si="1"/>
        <v>1187.0000000000014</v>
      </c>
      <c r="Q10" s="284">
        <f t="shared" si="1"/>
        <v>9712</v>
      </c>
      <c r="R10" s="283"/>
      <c r="S10" s="283"/>
      <c r="T10" s="284">
        <f t="shared" si="1"/>
        <v>0</v>
      </c>
      <c r="U10" s="284">
        <f t="shared" si="1"/>
        <v>0</v>
      </c>
      <c r="V10" s="284">
        <f>V15*$B$2</f>
        <v>-46.5</v>
      </c>
      <c r="W10" s="284"/>
      <c r="X10" s="284">
        <f t="shared" si="1"/>
        <v>0</v>
      </c>
      <c r="Y10" s="335">
        <f>Y15*$B$2</f>
        <v>-2500</v>
      </c>
      <c r="Z10" s="284">
        <f>Z15*$B$2</f>
        <v>7165.5000000000018</v>
      </c>
      <c r="AA10" s="284">
        <f>AA15*$B$2</f>
        <v>8008</v>
      </c>
      <c r="AB10" s="283"/>
      <c r="AC10" s="286">
        <v>12746</v>
      </c>
      <c r="AD10" s="269"/>
      <c r="AE10" s="287"/>
      <c r="AF10" s="288"/>
      <c r="AG10" s="279"/>
      <c r="AH10" s="110"/>
      <c r="AI10" s="109"/>
      <c r="AJ10" s="109"/>
      <c r="AK10" s="109"/>
      <c r="AL10" s="109"/>
      <c r="AM10" s="30"/>
      <c r="AQ10" s="222"/>
      <c r="AR10" s="222"/>
      <c r="AU10" s="156"/>
      <c r="AV10" s="231"/>
      <c r="AW10" s="232"/>
      <c r="AX10" s="201"/>
    </row>
    <row r="11" spans="1:64" s="36" customFormat="1">
      <c r="C11" s="280" t="s">
        <v>16</v>
      </c>
      <c r="D11" s="289"/>
      <c r="E11" s="289"/>
      <c r="F11" s="290">
        <f t="shared" ref="F11:Y11" si="2">F9/F10</f>
        <v>1.0017082697947217</v>
      </c>
      <c r="G11" s="290" t="e">
        <f t="shared" si="2"/>
        <v>#DIV/0!</v>
      </c>
      <c r="H11" s="290">
        <f>H9/H10</f>
        <v>0.93539741935483889</v>
      </c>
      <c r="I11" s="270"/>
      <c r="J11" s="290">
        <f t="shared" si="2"/>
        <v>0.96377949873275115</v>
      </c>
      <c r="K11" s="290">
        <f t="shared" si="2"/>
        <v>1.0143650042265429</v>
      </c>
      <c r="L11" s="290">
        <f>L9/L10</f>
        <v>0.71170429654591294</v>
      </c>
      <c r="M11" s="290"/>
      <c r="N11" s="290"/>
      <c r="O11" s="290"/>
      <c r="P11" s="290">
        <f t="shared" si="2"/>
        <v>0.11833361415332749</v>
      </c>
      <c r="Q11" s="290">
        <f t="shared" si="2"/>
        <v>0.83553593492586475</v>
      </c>
      <c r="R11" s="283"/>
      <c r="S11" s="283"/>
      <c r="T11" s="290" t="e">
        <f t="shared" si="2"/>
        <v>#DIV/0!</v>
      </c>
      <c r="U11" s="290" t="e">
        <f t="shared" si="2"/>
        <v>#DIV/0!</v>
      </c>
      <c r="V11" s="290">
        <f t="shared" si="2"/>
        <v>1</v>
      </c>
      <c r="W11" s="290"/>
      <c r="X11" s="290" t="e">
        <f t="shared" si="2"/>
        <v>#DIV/0!</v>
      </c>
      <c r="Y11" s="336">
        <f t="shared" si="2"/>
        <v>1</v>
      </c>
      <c r="Z11" s="290">
        <f>Z9/Z10</f>
        <v>0.77708813062591575</v>
      </c>
      <c r="AA11" s="290">
        <f>AA9/AA10</f>
        <v>0.57762237762237756</v>
      </c>
      <c r="AB11" s="283"/>
      <c r="AC11" s="269"/>
      <c r="AD11" s="269"/>
      <c r="AE11" s="287"/>
      <c r="AF11" s="291"/>
      <c r="AG11" s="267"/>
      <c r="AH11" s="238"/>
      <c r="AM11" s="86"/>
      <c r="AN11" s="112"/>
      <c r="AQ11" s="222"/>
      <c r="AR11" s="222"/>
      <c r="AU11" s="156"/>
      <c r="AV11" s="231"/>
      <c r="AW11" s="232"/>
      <c r="AX11" s="201"/>
    </row>
    <row r="12" spans="1:64" s="36" customFormat="1">
      <c r="C12" s="396" t="s">
        <v>253</v>
      </c>
      <c r="D12" s="292"/>
      <c r="E12" s="292"/>
      <c r="F12" s="292"/>
      <c r="G12" s="292"/>
      <c r="H12" s="292"/>
      <c r="I12" s="293"/>
      <c r="J12" s="292"/>
      <c r="K12" s="292"/>
      <c r="L12" s="292"/>
      <c r="M12" s="292"/>
      <c r="N12" s="292"/>
      <c r="O12" s="292"/>
      <c r="P12" s="292"/>
      <c r="Q12" s="292"/>
      <c r="R12" s="294"/>
      <c r="S12" s="294"/>
      <c r="T12" s="292"/>
      <c r="U12" s="295"/>
      <c r="V12" s="295"/>
      <c r="W12" s="295"/>
      <c r="X12" s="292"/>
      <c r="Y12" s="337"/>
      <c r="Z12" s="292"/>
      <c r="AA12" s="292"/>
      <c r="AB12" s="294"/>
      <c r="AC12" s="292"/>
      <c r="AD12" s="292"/>
      <c r="AE12" s="296"/>
      <c r="AF12" s="297"/>
      <c r="AG12" s="295"/>
      <c r="AH12" s="113"/>
      <c r="AM12" s="86"/>
      <c r="AN12" s="112"/>
      <c r="AQ12" s="222"/>
      <c r="AR12" s="222"/>
      <c r="AU12" s="156"/>
      <c r="AV12" s="231"/>
      <c r="AW12" s="232"/>
      <c r="AX12" s="201"/>
    </row>
    <row r="13" spans="1:64" s="36" customFormat="1">
      <c r="A13" s="109"/>
      <c r="B13" s="109"/>
      <c r="C13" s="268"/>
      <c r="D13" s="268"/>
      <c r="E13" s="268"/>
      <c r="F13" s="397" t="s">
        <v>19</v>
      </c>
      <c r="G13" s="397"/>
      <c r="H13" s="272" t="s">
        <v>7</v>
      </c>
      <c r="I13" s="298" t="s">
        <v>66</v>
      </c>
      <c r="J13" s="405" t="s">
        <v>220</v>
      </c>
      <c r="K13" s="406"/>
      <c r="L13" s="272" t="s">
        <v>7</v>
      </c>
      <c r="M13" s="404" t="s">
        <v>225</v>
      </c>
      <c r="N13" s="404"/>
      <c r="O13" s="272" t="s">
        <v>7</v>
      </c>
      <c r="P13" s="272" t="s">
        <v>7</v>
      </c>
      <c r="Q13" s="271" t="s">
        <v>1</v>
      </c>
      <c r="R13" s="298" t="s">
        <v>7</v>
      </c>
      <c r="S13" s="299"/>
      <c r="T13" s="272" t="s">
        <v>1</v>
      </c>
      <c r="U13" s="272" t="s">
        <v>3</v>
      </c>
      <c r="V13" s="272" t="s">
        <v>3</v>
      </c>
      <c r="W13" s="272" t="s">
        <v>43</v>
      </c>
      <c r="X13" s="272" t="s">
        <v>4</v>
      </c>
      <c r="Y13" s="272" t="s">
        <v>238</v>
      </c>
      <c r="Z13" s="271" t="s">
        <v>1</v>
      </c>
      <c r="AA13" s="271" t="s">
        <v>1</v>
      </c>
      <c r="AB13" s="298" t="s">
        <v>70</v>
      </c>
      <c r="AC13" s="280" t="s">
        <v>18</v>
      </c>
      <c r="AD13" s="280"/>
      <c r="AE13" s="300"/>
      <c r="AF13" s="274"/>
      <c r="AG13" s="268"/>
      <c r="AH13" s="113" t="s">
        <v>146</v>
      </c>
      <c r="AI13" s="109"/>
      <c r="AJ13" s="109"/>
      <c r="AK13" s="109"/>
      <c r="AL13" s="109"/>
      <c r="AM13" s="30"/>
      <c r="AN13" s="111"/>
      <c r="AQ13" s="222"/>
      <c r="AR13" s="222"/>
      <c r="AU13" s="156"/>
      <c r="AV13" s="231"/>
      <c r="AW13" s="232"/>
      <c r="AX13" s="201"/>
    </row>
    <row r="14" spans="1:64" s="36" customFormat="1" ht="16.2" thickBot="1">
      <c r="A14" s="109" t="s">
        <v>217</v>
      </c>
      <c r="B14" s="109"/>
      <c r="C14" s="268"/>
      <c r="D14" s="268"/>
      <c r="E14" s="268"/>
      <c r="F14" s="271" t="s">
        <v>222</v>
      </c>
      <c r="G14" s="272" t="s">
        <v>221</v>
      </c>
      <c r="H14" s="272" t="s">
        <v>19</v>
      </c>
      <c r="I14" s="301" t="s">
        <v>67</v>
      </c>
      <c r="J14" s="271" t="s">
        <v>222</v>
      </c>
      <c r="K14" s="272" t="s">
        <v>221</v>
      </c>
      <c r="L14" s="272" t="s">
        <v>223</v>
      </c>
      <c r="M14" s="271" t="s">
        <v>222</v>
      </c>
      <c r="N14" s="272" t="s">
        <v>221</v>
      </c>
      <c r="O14" s="272" t="s">
        <v>224</v>
      </c>
      <c r="P14" s="272" t="s">
        <v>20</v>
      </c>
      <c r="Q14" s="271" t="s">
        <v>9</v>
      </c>
      <c r="R14" s="301" t="s">
        <v>67</v>
      </c>
      <c r="S14" s="299" t="s">
        <v>84</v>
      </c>
      <c r="T14" s="271" t="s">
        <v>2</v>
      </c>
      <c r="U14" s="276" t="s">
        <v>10</v>
      </c>
      <c r="V14" s="276" t="s">
        <v>219</v>
      </c>
      <c r="W14" s="276" t="s">
        <v>218</v>
      </c>
      <c r="X14" s="271" t="s">
        <v>11</v>
      </c>
      <c r="Y14" s="271" t="s">
        <v>239</v>
      </c>
      <c r="Z14" s="271" t="s">
        <v>12</v>
      </c>
      <c r="AA14" s="271" t="s">
        <v>13</v>
      </c>
      <c r="AB14" s="301" t="s">
        <v>67</v>
      </c>
      <c r="AC14" s="302" t="s">
        <v>21</v>
      </c>
      <c r="AD14" s="276"/>
      <c r="AE14" s="303"/>
      <c r="AF14" s="274"/>
      <c r="AG14" s="268"/>
      <c r="AH14" s="113" t="s">
        <v>147</v>
      </c>
      <c r="AI14" s="109"/>
      <c r="AJ14" s="109"/>
      <c r="AK14" s="109"/>
      <c r="AL14" s="239" t="s">
        <v>149</v>
      </c>
      <c r="AM14" s="111" t="s">
        <v>148</v>
      </c>
      <c r="AN14" s="86"/>
      <c r="AQ14" s="222"/>
      <c r="AR14" s="222"/>
      <c r="AU14" s="156"/>
      <c r="AV14" s="231"/>
      <c r="AW14" s="232"/>
      <c r="AX14" s="201"/>
    </row>
    <row r="15" spans="1:64" s="36" customFormat="1" ht="16.8">
      <c r="A15" s="109" t="s">
        <v>55</v>
      </c>
      <c r="B15" s="109"/>
      <c r="C15" s="280" t="s">
        <v>22</v>
      </c>
      <c r="D15" s="281"/>
      <c r="E15" s="281"/>
      <c r="F15" s="304">
        <f>(F53/$B$1)*1000</f>
        <v>275</v>
      </c>
      <c r="G15" s="304">
        <f>(G53/$B$1)*1000</f>
        <v>0</v>
      </c>
      <c r="H15" s="305">
        <f>(H53/$B$1)*1000</f>
        <v>275</v>
      </c>
      <c r="I15" s="301" t="s">
        <v>68</v>
      </c>
      <c r="J15" s="304">
        <f t="shared" ref="J15:Q15" si="3">(J53/$B$1)*1000</f>
        <v>229.09677419354841</v>
      </c>
      <c r="K15" s="304">
        <f t="shared" si="3"/>
        <v>-190.80645161290317</v>
      </c>
      <c r="L15" s="304">
        <f t="shared" si="3"/>
        <v>38.290322580645203</v>
      </c>
      <c r="M15" s="304">
        <f t="shared" si="3"/>
        <v>0</v>
      </c>
      <c r="N15" s="304">
        <f t="shared" si="3"/>
        <v>0</v>
      </c>
      <c r="O15" s="304">
        <f t="shared" si="3"/>
        <v>-13.548387096774194</v>
      </c>
      <c r="P15" s="305">
        <f t="shared" si="3"/>
        <v>38.290322580645203</v>
      </c>
      <c r="Q15" s="304">
        <f t="shared" si="3"/>
        <v>313.29032258064518</v>
      </c>
      <c r="R15" s="301" t="s">
        <v>68</v>
      </c>
      <c r="S15" s="299" t="s">
        <v>85</v>
      </c>
      <c r="T15" s="284">
        <f t="shared" ref="T15:AA15" si="4">(T53/$B$1)*1000</f>
        <v>0</v>
      </c>
      <c r="U15" s="305">
        <f t="shared" si="4"/>
        <v>0</v>
      </c>
      <c r="V15" s="305">
        <f t="shared" si="4"/>
        <v>-1.5</v>
      </c>
      <c r="W15" s="305">
        <f t="shared" si="4"/>
        <v>0</v>
      </c>
      <c r="X15" s="284">
        <f t="shared" si="4"/>
        <v>0</v>
      </c>
      <c r="Y15" s="368">
        <f>(Y53/$B$1)*1000</f>
        <v>-80.645161290322577</v>
      </c>
      <c r="Z15" s="327">
        <f t="shared" si="4"/>
        <v>231.14516129032265</v>
      </c>
      <c r="AA15" s="327">
        <f t="shared" si="4"/>
        <v>258.32258064516128</v>
      </c>
      <c r="AB15" s="301" t="s">
        <v>68</v>
      </c>
      <c r="AC15" s="305">
        <v>0</v>
      </c>
      <c r="AD15" s="305"/>
      <c r="AE15" s="287"/>
      <c r="AF15" s="274"/>
      <c r="AG15" s="268"/>
      <c r="AH15" s="114"/>
      <c r="AI15" s="109"/>
      <c r="AJ15" s="109"/>
      <c r="AK15" s="109"/>
      <c r="AL15" s="400" t="s">
        <v>60</v>
      </c>
      <c r="AM15" s="400"/>
      <c r="AN15" s="400"/>
      <c r="AO15" s="400"/>
      <c r="AQ15" s="222"/>
      <c r="AR15" s="222"/>
      <c r="AU15" s="156"/>
      <c r="AV15" s="231"/>
      <c r="AW15" s="232"/>
      <c r="AX15" s="201"/>
      <c r="AZ15" s="401" t="s">
        <v>158</v>
      </c>
      <c r="BA15" s="402"/>
      <c r="BB15" s="402"/>
      <c r="BC15" s="402"/>
      <c r="BD15" s="403"/>
    </row>
    <row r="16" spans="1:64" ht="17.399999999999999" thickBot="1">
      <c r="A16" s="5">
        <v>100426</v>
      </c>
      <c r="B16" s="4"/>
      <c r="C16" s="306" t="s">
        <v>23</v>
      </c>
      <c r="D16" s="306"/>
      <c r="E16" s="306" t="s">
        <v>19</v>
      </c>
      <c r="F16" s="304">
        <f t="shared" ref="F16:T16" si="5">F49/$B2</f>
        <v>275.46977419354846</v>
      </c>
      <c r="G16" s="304">
        <f t="shared" si="5"/>
        <v>-18.235483870967741</v>
      </c>
      <c r="H16" s="305">
        <f>H49/$B2</f>
        <v>257.2342903225807</v>
      </c>
      <c r="I16" s="307" t="s">
        <v>69</v>
      </c>
      <c r="J16" s="304">
        <f t="shared" si="5"/>
        <v>220.79877419354838</v>
      </c>
      <c r="K16" s="304">
        <f t="shared" si="5"/>
        <v>-193.54738709677417</v>
      </c>
      <c r="L16" s="304">
        <f t="shared" si="5"/>
        <v>27.251387096774177</v>
      </c>
      <c r="M16" s="304">
        <f t="shared" si="5"/>
        <v>94.07548387096773</v>
      </c>
      <c r="N16" s="304">
        <f t="shared" si="5"/>
        <v>-116.79583870967744</v>
      </c>
      <c r="O16" s="304">
        <f t="shared" si="5"/>
        <v>-22.720354838709682</v>
      </c>
      <c r="P16" s="305">
        <f t="shared" si="5"/>
        <v>4.5310322580645126</v>
      </c>
      <c r="Q16" s="304">
        <f t="shared" si="5"/>
        <v>261.76532258064509</v>
      </c>
      <c r="R16" s="307" t="s">
        <v>69</v>
      </c>
      <c r="S16" s="308" t="s">
        <v>86</v>
      </c>
      <c r="T16" s="304">
        <f t="shared" si="5"/>
        <v>0</v>
      </c>
      <c r="U16" s="305">
        <f>U49/$B2</f>
        <v>0</v>
      </c>
      <c r="V16" s="305">
        <f>V49/$B2</f>
        <v>-1.5</v>
      </c>
      <c r="W16" s="305">
        <f>W49/$B2</f>
        <v>0</v>
      </c>
      <c r="X16" s="284">
        <f>X49/$B2</f>
        <v>0</v>
      </c>
      <c r="Y16" s="338">
        <f>Y49/$B2</f>
        <v>-80.645161290322577</v>
      </c>
      <c r="Z16" s="327">
        <f>Z49/B2</f>
        <v>179.62016129032259</v>
      </c>
      <c r="AA16" s="327">
        <f>AA49/B2</f>
        <v>149.21290322580643</v>
      </c>
      <c r="AB16" s="307" t="s">
        <v>69</v>
      </c>
      <c r="AC16" s="305">
        <f>AC49/$B2</f>
        <v>-30.407258064516121</v>
      </c>
      <c r="AD16" s="305"/>
      <c r="AE16" s="273"/>
      <c r="AF16" s="291"/>
      <c r="AG16" s="268"/>
      <c r="AH16" s="108"/>
      <c r="AK16" s="15"/>
      <c r="AL16" s="6" t="s">
        <v>216</v>
      </c>
      <c r="AN16" s="6" t="s">
        <v>61</v>
      </c>
      <c r="AQ16" s="87" t="s">
        <v>17</v>
      </c>
      <c r="AR16" s="87" t="s">
        <v>142</v>
      </c>
      <c r="AS16" s="5" t="s">
        <v>143</v>
      </c>
      <c r="AT16" s="5" t="s">
        <v>144</v>
      </c>
      <c r="AU16" s="87" t="s">
        <v>144</v>
      </c>
      <c r="AV16" s="231"/>
      <c r="AW16" s="232"/>
      <c r="AX16" s="201"/>
      <c r="AZ16" s="196" t="s">
        <v>159</v>
      </c>
      <c r="BA16" s="196" t="s">
        <v>160</v>
      </c>
      <c r="BB16" s="196" t="s">
        <v>161</v>
      </c>
      <c r="BC16" s="196" t="s">
        <v>162</v>
      </c>
      <c r="BD16" s="196" t="s">
        <v>163</v>
      </c>
    </row>
    <row r="17" spans="1:56" ht="16.8" thickTop="1" thickBot="1">
      <c r="A17" s="34" t="s">
        <v>215</v>
      </c>
      <c r="B17" s="4"/>
      <c r="C17" s="329"/>
      <c r="D17" s="115" t="s">
        <v>24</v>
      </c>
      <c r="E17" s="115" t="s">
        <v>25</v>
      </c>
      <c r="F17" s="17"/>
      <c r="G17" s="17"/>
      <c r="H17" s="4"/>
      <c r="J17" s="17"/>
      <c r="K17" s="17"/>
      <c r="L17" s="17"/>
      <c r="M17" s="17"/>
      <c r="N17" s="17"/>
      <c r="O17" s="17"/>
      <c r="P17" s="4"/>
      <c r="Q17" s="17"/>
      <c r="R17" s="161"/>
      <c r="S17" s="161"/>
      <c r="T17" s="17"/>
      <c r="X17" s="18"/>
      <c r="Y17" s="339"/>
      <c r="Z17" s="17"/>
      <c r="AA17" s="4"/>
      <c r="AB17" s="95"/>
      <c r="AC17" s="4"/>
      <c r="AD17" s="4"/>
      <c r="AE17" s="121" t="s">
        <v>26</v>
      </c>
      <c r="AF17" s="122" t="s">
        <v>27</v>
      </c>
      <c r="AG17" s="19"/>
      <c r="AH17" s="20"/>
      <c r="AI17" s="5" t="s">
        <v>28</v>
      </c>
      <c r="AK17" s="17">
        <f t="shared" ref="AK17:AK48" si="6">AM17+AO17</f>
        <v>0</v>
      </c>
      <c r="AL17" s="140">
        <v>3477.8</v>
      </c>
      <c r="AM17" s="141" t="s">
        <v>29</v>
      </c>
      <c r="AN17" s="147">
        <v>2694.4</v>
      </c>
      <c r="AO17" s="148"/>
      <c r="AP17" s="85"/>
      <c r="AU17" s="156"/>
      <c r="AV17" s="231"/>
      <c r="AW17" s="232"/>
      <c r="AX17" s="201"/>
    </row>
    <row r="18" spans="1:56">
      <c r="A18" s="260">
        <v>104050</v>
      </c>
      <c r="B18" s="4"/>
      <c r="C18" s="329">
        <v>37073</v>
      </c>
      <c r="D18" s="318">
        <v>61</v>
      </c>
      <c r="E18" s="319">
        <v>353</v>
      </c>
      <c r="F18" s="322">
        <v>334.80099999999999</v>
      </c>
      <c r="G18" s="322">
        <v>0</v>
      </c>
      <c r="H18" s="322">
        <f t="shared" ref="H18:H48" si="7">F18+G18</f>
        <v>334.80099999999999</v>
      </c>
      <c r="I18" s="312"/>
      <c r="J18" s="322">
        <v>254.02699999999999</v>
      </c>
      <c r="K18" s="322">
        <v>-135.97</v>
      </c>
      <c r="L18" s="322">
        <f t="shared" ref="L18:L48" si="8">J18+K18</f>
        <v>118.05699999999999</v>
      </c>
      <c r="M18" s="322">
        <f>'Page 2'!AN6</f>
        <v>33.125999999999998</v>
      </c>
      <c r="N18" s="322">
        <f>'Page 2'!AO6</f>
        <v>-130.666</v>
      </c>
      <c r="O18" s="322">
        <f t="shared" ref="O18:O48" si="9">M18+N18</f>
        <v>-97.539999999999992</v>
      </c>
      <c r="P18" s="322">
        <f>L18+O18</f>
        <v>20.516999999999996</v>
      </c>
      <c r="Q18" s="322">
        <f t="shared" ref="Q18:Q48" si="10">H18+P18</f>
        <v>355.31799999999998</v>
      </c>
      <c r="R18" s="312"/>
      <c r="S18" s="330">
        <f>ABS(F18)+ABS(G18)+ABS(J18)+ABS(K18)+ABS(M18)+ABS(N18)</f>
        <v>888.58999999999992</v>
      </c>
      <c r="T18" s="331"/>
      <c r="U18" s="324"/>
      <c r="V18" s="324">
        <v>-1.5</v>
      </c>
      <c r="W18" s="324"/>
      <c r="X18" s="324"/>
      <c r="Y18" s="341">
        <v>-80.644999999999996</v>
      </c>
      <c r="Z18" s="322">
        <f>Q18+T18+U18+V18+W18+X18+Y18</f>
        <v>273.173</v>
      </c>
      <c r="AA18" s="322">
        <f>SUM(AI18:AJ18)</f>
        <v>397.8</v>
      </c>
      <c r="AB18" s="312"/>
      <c r="AC18" s="322">
        <f t="shared" ref="AC18:AC30" si="11">AA18-Z18</f>
        <v>124.62700000000001</v>
      </c>
      <c r="AD18" s="312"/>
      <c r="AE18" s="325">
        <v>2.7875000000000001</v>
      </c>
      <c r="AF18" s="325">
        <v>2.7875000000000001</v>
      </c>
      <c r="AG18" s="317">
        <f t="shared" ref="AG18:AG28" si="12">AF18-AE18</f>
        <v>0</v>
      </c>
      <c r="AH18" s="103">
        <f t="shared" ref="AH18:AH48" si="13">AK18</f>
        <v>-61.600000000000364</v>
      </c>
      <c r="AI18" s="251">
        <v>397.8</v>
      </c>
      <c r="AJ18" s="23"/>
      <c r="AK18" s="17">
        <f t="shared" si="6"/>
        <v>-61.600000000000364</v>
      </c>
      <c r="AL18" s="143">
        <v>3431</v>
      </c>
      <c r="AM18" s="142">
        <f t="shared" ref="AM18:AM48" si="14">AL18-AL17</f>
        <v>-46.800000000000182</v>
      </c>
      <c r="AN18" s="145">
        <v>2679.6</v>
      </c>
      <c r="AO18" s="142">
        <f t="shared" ref="AO18:AO48" si="15">AN18-AN17</f>
        <v>-14.800000000000182</v>
      </c>
      <c r="AP18" s="87"/>
      <c r="AQ18" s="101"/>
      <c r="AR18" s="101"/>
      <c r="AV18" s="231">
        <f>SUM(AS18:AU18)</f>
        <v>0</v>
      </c>
      <c r="AW18" s="232">
        <f>AT18+AU18</f>
        <v>0</v>
      </c>
      <c r="AX18" s="201"/>
      <c r="AY18" s="329">
        <v>37073</v>
      </c>
      <c r="AZ18" s="393" t="s">
        <v>251</v>
      </c>
      <c r="BA18" s="393" t="s">
        <v>251</v>
      </c>
      <c r="BB18" s="393" t="s">
        <v>251</v>
      </c>
      <c r="BC18" s="393" t="s">
        <v>251</v>
      </c>
      <c r="BD18" s="393" t="s">
        <v>251</v>
      </c>
    </row>
    <row r="19" spans="1:56">
      <c r="A19" s="4"/>
      <c r="C19" s="329">
        <v>37074</v>
      </c>
      <c r="D19" s="318">
        <v>66</v>
      </c>
      <c r="E19" s="319"/>
      <c r="F19" s="101">
        <v>343.17599999999999</v>
      </c>
      <c r="G19" s="101">
        <v>-26.19</v>
      </c>
      <c r="H19" s="101">
        <f t="shared" si="7"/>
        <v>316.98599999999999</v>
      </c>
      <c r="I19" s="315"/>
      <c r="J19" s="101">
        <v>259.44</v>
      </c>
      <c r="K19" s="101">
        <v>-136.82599999999999</v>
      </c>
      <c r="L19" s="101">
        <f t="shared" si="8"/>
        <v>122.614</v>
      </c>
      <c r="M19" s="322">
        <f>'Page 2'!AN7</f>
        <v>47.021999999999998</v>
      </c>
      <c r="N19" s="322">
        <f>'Page 2'!AO7</f>
        <v>-218.96199999999999</v>
      </c>
      <c r="O19" s="101">
        <f t="shared" si="9"/>
        <v>-171.94</v>
      </c>
      <c r="P19" s="101">
        <f>L19+O19</f>
        <v>-49.325999999999993</v>
      </c>
      <c r="Q19" s="101">
        <f t="shared" si="10"/>
        <v>267.65999999999997</v>
      </c>
      <c r="R19" s="315"/>
      <c r="S19" s="189">
        <f t="shared" ref="S19:S48" si="16">ABS(F19)+ABS(G19)+ABS(J19)+ABS(K19)+ABS(M19)+ABS(N19)</f>
        <v>1031.616</v>
      </c>
      <c r="T19" s="102"/>
      <c r="U19" s="103"/>
      <c r="V19" s="103">
        <v>-1.5</v>
      </c>
      <c r="W19" s="103"/>
      <c r="X19" s="103"/>
      <c r="Y19" s="340">
        <v>-80.644999999999996</v>
      </c>
      <c r="Z19" s="101">
        <f t="shared" ref="Z19:Z48" si="17">Q19+T19+U19+V19+W19+X19+Y19</f>
        <v>185.51499999999999</v>
      </c>
      <c r="AA19" s="101">
        <f t="shared" ref="AA19:AA48" si="18">SUM(AI19:AJ19)</f>
        <v>244.2</v>
      </c>
      <c r="AB19" s="315"/>
      <c r="AC19" s="101">
        <f t="shared" si="11"/>
        <v>58.685000000000002</v>
      </c>
      <c r="AD19" s="315"/>
      <c r="AE19" s="203">
        <v>2.7875000000000001</v>
      </c>
      <c r="AF19" s="203">
        <v>2.7875000000000001</v>
      </c>
      <c r="AG19" s="317">
        <f t="shared" si="12"/>
        <v>0</v>
      </c>
      <c r="AH19" s="103">
        <f t="shared" si="13"/>
        <v>-106.5</v>
      </c>
      <c r="AI19" s="23">
        <v>244.2</v>
      </c>
      <c r="AJ19" s="23"/>
      <c r="AK19" s="17">
        <f t="shared" si="6"/>
        <v>-106.5</v>
      </c>
      <c r="AL19" s="143">
        <v>3368.5</v>
      </c>
      <c r="AM19" s="142">
        <f t="shared" si="14"/>
        <v>-62.5</v>
      </c>
      <c r="AN19" s="145">
        <v>2635.6</v>
      </c>
      <c r="AO19" s="142">
        <f t="shared" si="15"/>
        <v>-44</v>
      </c>
      <c r="AP19" s="87"/>
      <c r="AV19" s="231">
        <f t="shared" ref="AV19:AV26" si="19">SUM(AS19:AU19)</f>
        <v>0</v>
      </c>
      <c r="AW19" s="232">
        <f t="shared" ref="AW19:AW26" si="20">AT19+AU19</f>
        <v>0</v>
      </c>
      <c r="AX19"/>
      <c r="AY19" s="329">
        <v>37074</v>
      </c>
      <c r="AZ19" s="394" t="s">
        <v>252</v>
      </c>
      <c r="BA19" s="393" t="s">
        <v>251</v>
      </c>
      <c r="BB19" s="393" t="s">
        <v>251</v>
      </c>
      <c r="BC19" s="393" t="s">
        <v>251</v>
      </c>
      <c r="BD19" s="394" t="s">
        <v>252</v>
      </c>
    </row>
    <row r="20" spans="1:56">
      <c r="A20" s="99"/>
      <c r="C20" s="395">
        <v>37075</v>
      </c>
      <c r="D20" s="318">
        <v>74</v>
      </c>
      <c r="E20" s="319"/>
      <c r="F20" s="101">
        <v>353.09500000000003</v>
      </c>
      <c r="G20" s="101">
        <v>-12.167999999999999</v>
      </c>
      <c r="H20" s="101">
        <f t="shared" si="7"/>
        <v>340.92700000000002</v>
      </c>
      <c r="I20" s="316"/>
      <c r="J20" s="101">
        <v>222.613</v>
      </c>
      <c r="K20" s="101">
        <v>-150.55600000000001</v>
      </c>
      <c r="L20" s="101">
        <f t="shared" si="8"/>
        <v>72.056999999999988</v>
      </c>
      <c r="M20" s="322">
        <f>'Page 2'!AN8</f>
        <v>52.054000000000002</v>
      </c>
      <c r="N20" s="322">
        <f>'Page 2'!AO8</f>
        <v>-169.12799999999999</v>
      </c>
      <c r="O20" s="101">
        <f t="shared" si="9"/>
        <v>-117.07399999999998</v>
      </c>
      <c r="P20" s="101">
        <f t="shared" ref="P20:P48" si="21">L20+O20</f>
        <v>-45.016999999999996</v>
      </c>
      <c r="Q20" s="101">
        <f t="shared" si="10"/>
        <v>295.91000000000003</v>
      </c>
      <c r="R20" s="316"/>
      <c r="S20" s="189">
        <f t="shared" si="16"/>
        <v>959.61400000000003</v>
      </c>
      <c r="T20" s="102"/>
      <c r="U20" s="103"/>
      <c r="V20" s="103">
        <v>-1.5</v>
      </c>
      <c r="W20" s="103"/>
      <c r="X20" s="103"/>
      <c r="Y20" s="340">
        <v>-80.644999999999996</v>
      </c>
      <c r="Z20" s="101">
        <f t="shared" si="17"/>
        <v>213.76500000000004</v>
      </c>
      <c r="AA20" s="101">
        <f t="shared" si="18"/>
        <v>205.6</v>
      </c>
      <c r="AB20" s="316"/>
      <c r="AC20" s="101">
        <f t="shared" si="11"/>
        <v>-8.1650000000000489</v>
      </c>
      <c r="AD20" s="316"/>
      <c r="AE20" s="203">
        <v>2.6812</v>
      </c>
      <c r="AF20" s="203">
        <v>2.7343999999999999</v>
      </c>
      <c r="AG20" s="317">
        <f t="shared" si="12"/>
        <v>5.3199999999999914E-2</v>
      </c>
      <c r="AH20" s="103">
        <f t="shared" si="13"/>
        <v>10.000000000000455</v>
      </c>
      <c r="AI20" s="251">
        <v>205.6</v>
      </c>
      <c r="AJ20" s="251"/>
      <c r="AK20" s="17">
        <f t="shared" si="6"/>
        <v>10.000000000000455</v>
      </c>
      <c r="AL20" s="252">
        <v>3343.3</v>
      </c>
      <c r="AM20" s="250">
        <f t="shared" si="14"/>
        <v>-25.199999999999818</v>
      </c>
      <c r="AN20" s="253">
        <v>2670.8</v>
      </c>
      <c r="AO20" s="250">
        <f t="shared" si="15"/>
        <v>35.200000000000273</v>
      </c>
      <c r="AP20" s="254"/>
      <c r="AQ20" s="244"/>
      <c r="AR20" s="244"/>
      <c r="AS20" s="245"/>
      <c r="AT20" s="245"/>
      <c r="AU20" s="244"/>
      <c r="AV20" s="246">
        <f t="shared" si="19"/>
        <v>0</v>
      </c>
      <c r="AW20" s="247">
        <f t="shared" si="20"/>
        <v>0</v>
      </c>
      <c r="AX20" s="201"/>
      <c r="AY20" s="329">
        <v>37075</v>
      </c>
      <c r="AZ20" s="394" t="s">
        <v>252</v>
      </c>
      <c r="BA20" s="394" t="s">
        <v>252</v>
      </c>
      <c r="BB20" s="394" t="s">
        <v>252</v>
      </c>
      <c r="BC20" s="394" t="s">
        <v>252</v>
      </c>
      <c r="BD20" s="394" t="s">
        <v>252</v>
      </c>
    </row>
    <row r="21" spans="1:56">
      <c r="A21" s="100"/>
      <c r="C21" s="359">
        <v>37076</v>
      </c>
      <c r="D21" s="318">
        <v>70</v>
      </c>
      <c r="E21" s="319"/>
      <c r="F21" s="322">
        <v>340.33699999999999</v>
      </c>
      <c r="G21" s="322">
        <v>-8.4060000000000006</v>
      </c>
      <c r="H21" s="322">
        <f t="shared" si="7"/>
        <v>331.93099999999998</v>
      </c>
      <c r="I21" s="312"/>
      <c r="J21" s="322">
        <v>241.613</v>
      </c>
      <c r="K21" s="322">
        <v>-128.79400000000001</v>
      </c>
      <c r="L21" s="322">
        <f t="shared" si="8"/>
        <v>112.81899999999999</v>
      </c>
      <c r="M21" s="322">
        <f>'Page 2'!AN9</f>
        <v>13.228</v>
      </c>
      <c r="N21" s="322">
        <f>'Page 2'!AO9</f>
        <v>-40.994</v>
      </c>
      <c r="O21" s="322">
        <f t="shared" si="9"/>
        <v>-27.765999999999998</v>
      </c>
      <c r="P21" s="322">
        <f t="shared" si="21"/>
        <v>85.052999999999997</v>
      </c>
      <c r="Q21" s="322">
        <f t="shared" si="10"/>
        <v>416.98399999999998</v>
      </c>
      <c r="R21" s="312"/>
      <c r="S21" s="330">
        <f t="shared" si="16"/>
        <v>773.37199999999996</v>
      </c>
      <c r="T21" s="331"/>
      <c r="U21" s="324"/>
      <c r="V21" s="324">
        <v>-1.5</v>
      </c>
      <c r="W21" s="324"/>
      <c r="X21" s="324"/>
      <c r="Y21" s="341">
        <v>-80.644999999999996</v>
      </c>
      <c r="Z21" s="322">
        <f t="shared" si="17"/>
        <v>334.839</v>
      </c>
      <c r="AA21" s="322">
        <f t="shared" si="18"/>
        <v>351.4</v>
      </c>
      <c r="AB21" s="312"/>
      <c r="AC21" s="322">
        <f t="shared" si="11"/>
        <v>16.560999999999979</v>
      </c>
      <c r="AD21" s="312"/>
      <c r="AE21" s="325">
        <v>2.7936999999999999</v>
      </c>
      <c r="AF21" s="325">
        <v>2.7542</v>
      </c>
      <c r="AG21" s="317">
        <f t="shared" si="12"/>
        <v>-3.9499999999999869E-2</v>
      </c>
      <c r="AH21" s="103">
        <f t="shared" si="13"/>
        <v>52.499999999999545</v>
      </c>
      <c r="AI21" s="251">
        <v>351.4</v>
      </c>
      <c r="AJ21" s="251"/>
      <c r="AK21" s="17">
        <f t="shared" si="6"/>
        <v>52.499999999999545</v>
      </c>
      <c r="AL21" s="252">
        <v>3378.4</v>
      </c>
      <c r="AM21" s="250">
        <f t="shared" si="14"/>
        <v>35.099999999999909</v>
      </c>
      <c r="AN21" s="253">
        <v>2688.2</v>
      </c>
      <c r="AO21" s="250">
        <f t="shared" si="15"/>
        <v>17.399999999999636</v>
      </c>
      <c r="AP21" s="254"/>
      <c r="AQ21" s="152"/>
      <c r="AR21" s="152"/>
      <c r="AS21" s="245"/>
      <c r="AT21" s="245"/>
      <c r="AU21" s="244"/>
      <c r="AV21" s="246">
        <f t="shared" si="19"/>
        <v>0</v>
      </c>
      <c r="AW21" s="247">
        <f t="shared" si="20"/>
        <v>0</v>
      </c>
      <c r="AX21"/>
      <c r="AY21" s="359">
        <v>37076</v>
      </c>
      <c r="AZ21" s="394" t="s">
        <v>252</v>
      </c>
      <c r="BA21" s="393" t="s">
        <v>251</v>
      </c>
      <c r="BB21" s="393" t="s">
        <v>251</v>
      </c>
      <c r="BC21" s="393" t="s">
        <v>251</v>
      </c>
      <c r="BD21" s="393" t="s">
        <v>251</v>
      </c>
    </row>
    <row r="22" spans="1:56">
      <c r="A22" s="106"/>
      <c r="C22" s="329">
        <v>37077</v>
      </c>
      <c r="D22" s="318">
        <v>68</v>
      </c>
      <c r="E22" s="319"/>
      <c r="F22" s="101">
        <v>310.435</v>
      </c>
      <c r="G22" s="101">
        <v>0</v>
      </c>
      <c r="H22" s="101">
        <f t="shared" si="7"/>
        <v>310.435</v>
      </c>
      <c r="I22" s="313"/>
      <c r="J22" s="101">
        <v>241.57400000000001</v>
      </c>
      <c r="K22" s="101">
        <v>-136.477</v>
      </c>
      <c r="L22" s="101">
        <f t="shared" si="8"/>
        <v>105.09700000000001</v>
      </c>
      <c r="M22" s="322">
        <f>'Page 2'!AN10</f>
        <v>30.564</v>
      </c>
      <c r="N22" s="322">
        <f>'Page 2'!AO10</f>
        <v>-129.73099999999999</v>
      </c>
      <c r="O22" s="101">
        <f t="shared" si="9"/>
        <v>-99.167000000000002</v>
      </c>
      <c r="P22" s="101">
        <f t="shared" si="21"/>
        <v>5.9300000000000068</v>
      </c>
      <c r="Q22" s="101">
        <f t="shared" si="10"/>
        <v>316.36500000000001</v>
      </c>
      <c r="R22" s="313"/>
      <c r="S22" s="189">
        <f t="shared" si="16"/>
        <v>848.78099999999995</v>
      </c>
      <c r="T22" s="102"/>
      <c r="U22" s="103"/>
      <c r="V22" s="103">
        <v>-1.5</v>
      </c>
      <c r="W22" s="103"/>
      <c r="X22" s="103"/>
      <c r="Y22" s="340">
        <v>-80.644999999999996</v>
      </c>
      <c r="Z22" s="101">
        <f t="shared" si="17"/>
        <v>234.22000000000003</v>
      </c>
      <c r="AA22" s="101">
        <f t="shared" si="18"/>
        <v>390.3</v>
      </c>
      <c r="AB22" s="313"/>
      <c r="AC22" s="101">
        <f t="shared" si="11"/>
        <v>156.07999999999998</v>
      </c>
      <c r="AD22" s="313"/>
      <c r="AE22" s="203">
        <v>2.7936999999999999</v>
      </c>
      <c r="AF22" s="203">
        <v>2.7542</v>
      </c>
      <c r="AG22" s="317">
        <f t="shared" si="12"/>
        <v>-3.9499999999999869E-2</v>
      </c>
      <c r="AH22" s="103">
        <f t="shared" si="13"/>
        <v>-94.900000000000091</v>
      </c>
      <c r="AI22" s="23">
        <v>390.3</v>
      </c>
      <c r="AJ22" s="23"/>
      <c r="AK22" s="17">
        <f t="shared" si="6"/>
        <v>-94.900000000000091</v>
      </c>
      <c r="AL22" s="252">
        <v>3355.6</v>
      </c>
      <c r="AM22" s="250">
        <f t="shared" si="14"/>
        <v>-22.800000000000182</v>
      </c>
      <c r="AN22" s="253">
        <v>2616.1</v>
      </c>
      <c r="AO22" s="250">
        <f t="shared" si="15"/>
        <v>-72.099999999999909</v>
      </c>
      <c r="AP22" s="254"/>
      <c r="AQ22" s="101"/>
      <c r="AR22" s="101"/>
      <c r="AV22" s="231">
        <f t="shared" si="19"/>
        <v>0</v>
      </c>
      <c r="AW22" s="232">
        <f t="shared" si="20"/>
        <v>0</v>
      </c>
      <c r="AX22"/>
      <c r="AY22" s="329">
        <v>37077</v>
      </c>
      <c r="AZ22" s="393" t="s">
        <v>251</v>
      </c>
      <c r="BA22" s="393" t="s">
        <v>251</v>
      </c>
      <c r="BB22" s="393" t="s">
        <v>251</v>
      </c>
      <c r="BC22" s="393" t="s">
        <v>251</v>
      </c>
      <c r="BD22" s="393" t="s">
        <v>251</v>
      </c>
    </row>
    <row r="23" spans="1:56">
      <c r="C23" s="329">
        <v>37078</v>
      </c>
      <c r="D23" s="318">
        <v>77</v>
      </c>
      <c r="E23" s="319"/>
      <c r="F23" s="101">
        <v>295.40800000000002</v>
      </c>
      <c r="G23" s="101">
        <v>-5.1050000000000004</v>
      </c>
      <c r="H23" s="101">
        <f t="shared" si="7"/>
        <v>290.303</v>
      </c>
      <c r="I23" s="314">
        <f>SUM(H2,H18:H23)/1000</f>
        <v>2.2393320000000001</v>
      </c>
      <c r="J23" s="101">
        <v>192.61199999999999</v>
      </c>
      <c r="K23" s="101">
        <v>-152.83799999999999</v>
      </c>
      <c r="L23" s="101">
        <f t="shared" si="8"/>
        <v>39.774000000000001</v>
      </c>
      <c r="M23" s="322">
        <f>'Page 2'!AN11</f>
        <v>13.073</v>
      </c>
      <c r="N23" s="322">
        <f>'Page 2'!AO11</f>
        <v>-28.515000000000001</v>
      </c>
      <c r="O23" s="101">
        <f t="shared" si="9"/>
        <v>-15.442</v>
      </c>
      <c r="P23" s="101">
        <f t="shared" si="21"/>
        <v>24.332000000000001</v>
      </c>
      <c r="Q23" s="101">
        <f t="shared" si="10"/>
        <v>314.63499999999999</v>
      </c>
      <c r="R23" s="314">
        <f>SUM(Q2,Q18:Q23)/1000</f>
        <v>2.3243170000000002</v>
      </c>
      <c r="S23" s="189">
        <f t="shared" si="16"/>
        <v>687.55099999999993</v>
      </c>
      <c r="T23" s="102"/>
      <c r="U23" s="103"/>
      <c r="V23" s="103">
        <v>-1.5</v>
      </c>
      <c r="W23" s="103"/>
      <c r="X23" s="103"/>
      <c r="Y23" s="340">
        <v>-80.644999999999996</v>
      </c>
      <c r="Z23" s="101">
        <f t="shared" si="17"/>
        <v>232.49</v>
      </c>
      <c r="AA23" s="101">
        <f t="shared" si="18"/>
        <v>314.39999999999998</v>
      </c>
      <c r="AB23" s="314">
        <f>SUM(AA2,AA18:AA23)/1000</f>
        <v>2.2249999999999996</v>
      </c>
      <c r="AC23" s="101">
        <f t="shared" si="11"/>
        <v>81.909999999999968</v>
      </c>
      <c r="AD23" s="314">
        <f>SUM(AC2,AC18:AC23)/1000</f>
        <v>0.52126600000000001</v>
      </c>
      <c r="AE23" s="203">
        <v>2.9361999999999999</v>
      </c>
      <c r="AF23" s="203">
        <v>2.7997000000000001</v>
      </c>
      <c r="AG23" s="317">
        <f t="shared" si="12"/>
        <v>-0.13649999999999984</v>
      </c>
      <c r="AH23" s="103">
        <f t="shared" si="13"/>
        <v>-103</v>
      </c>
      <c r="AI23" s="23">
        <v>314.39999999999998</v>
      </c>
      <c r="AJ23" s="23"/>
      <c r="AK23" s="17">
        <f t="shared" si="6"/>
        <v>-103</v>
      </c>
      <c r="AL23" s="252">
        <v>3247.2</v>
      </c>
      <c r="AM23" s="250">
        <f t="shared" si="14"/>
        <v>-108.40000000000009</v>
      </c>
      <c r="AN23" s="253">
        <v>2621.5</v>
      </c>
      <c r="AO23" s="250">
        <f t="shared" si="15"/>
        <v>5.4000000000000909</v>
      </c>
      <c r="AP23" s="254"/>
      <c r="AQ23" s="101"/>
      <c r="AR23" s="101"/>
      <c r="AV23" s="231">
        <f t="shared" si="19"/>
        <v>0</v>
      </c>
      <c r="AW23" s="232">
        <f t="shared" si="20"/>
        <v>0</v>
      </c>
      <c r="AX23" s="201"/>
      <c r="AY23" s="329">
        <v>37078</v>
      </c>
      <c r="AZ23" s="394" t="s">
        <v>252</v>
      </c>
      <c r="BA23" s="394" t="s">
        <v>252</v>
      </c>
      <c r="BB23" s="393" t="s">
        <v>251</v>
      </c>
      <c r="BC23" s="393" t="s">
        <v>251</v>
      </c>
      <c r="BD23" s="393" t="s">
        <v>251</v>
      </c>
    </row>
    <row r="24" spans="1:56">
      <c r="C24" s="329">
        <v>37079</v>
      </c>
      <c r="D24" s="318">
        <v>79</v>
      </c>
      <c r="E24" s="319"/>
      <c r="F24" s="322">
        <v>353.59399999999999</v>
      </c>
      <c r="G24" s="322">
        <v>-34.673000000000002</v>
      </c>
      <c r="H24" s="322">
        <f t="shared" si="7"/>
        <v>318.92099999999999</v>
      </c>
      <c r="I24" s="315" t="s">
        <v>87</v>
      </c>
      <c r="J24" s="322">
        <v>202.61199999999999</v>
      </c>
      <c r="K24" s="322">
        <v>-155.042</v>
      </c>
      <c r="L24" s="322">
        <f t="shared" si="8"/>
        <v>47.569999999999993</v>
      </c>
      <c r="M24" s="322">
        <f>'Page 2'!AN12</f>
        <v>10.574</v>
      </c>
      <c r="N24" s="322">
        <f>'Page 2'!AO12</f>
        <v>-74.84</v>
      </c>
      <c r="O24" s="322">
        <f t="shared" si="9"/>
        <v>-64.266000000000005</v>
      </c>
      <c r="P24" s="322">
        <f t="shared" si="21"/>
        <v>-16.696000000000012</v>
      </c>
      <c r="Q24" s="322">
        <f t="shared" si="10"/>
        <v>302.22499999999997</v>
      </c>
      <c r="R24" s="315" t="s">
        <v>87</v>
      </c>
      <c r="S24" s="330">
        <f t="shared" si="16"/>
        <v>831.33500000000004</v>
      </c>
      <c r="T24" s="331"/>
      <c r="U24" s="324"/>
      <c r="V24" s="324">
        <v>-1.5</v>
      </c>
      <c r="W24" s="324"/>
      <c r="X24" s="324"/>
      <c r="Y24" s="341">
        <v>-80.644999999999996</v>
      </c>
      <c r="Z24" s="322">
        <f t="shared" si="17"/>
        <v>220.07999999999998</v>
      </c>
      <c r="AA24" s="322">
        <f t="shared" si="18"/>
        <v>136.19999999999999</v>
      </c>
      <c r="AB24" s="315" t="s">
        <v>87</v>
      </c>
      <c r="AC24" s="322">
        <f t="shared" si="11"/>
        <v>-83.88</v>
      </c>
      <c r="AD24" s="315" t="s">
        <v>87</v>
      </c>
      <c r="AE24" s="325">
        <v>2.7974999999999999</v>
      </c>
      <c r="AF24" s="325">
        <v>2.7993000000000001</v>
      </c>
      <c r="AG24" s="317">
        <f t="shared" si="12"/>
        <v>1.8000000000002458E-3</v>
      </c>
      <c r="AH24" s="103">
        <f t="shared" si="13"/>
        <v>127.20000000000027</v>
      </c>
      <c r="AI24" s="251">
        <v>136.19999999999999</v>
      </c>
      <c r="AJ24" s="23"/>
      <c r="AK24" s="17">
        <f t="shared" si="6"/>
        <v>127.20000000000027</v>
      </c>
      <c r="AL24" s="252">
        <v>3346.5</v>
      </c>
      <c r="AM24" s="250">
        <f t="shared" si="14"/>
        <v>99.300000000000182</v>
      </c>
      <c r="AN24" s="253">
        <v>2649.4</v>
      </c>
      <c r="AO24" s="250">
        <f t="shared" si="15"/>
        <v>27.900000000000091</v>
      </c>
      <c r="AP24" s="254"/>
      <c r="AQ24" s="101"/>
      <c r="AR24" s="101"/>
      <c r="AV24" s="231">
        <f t="shared" si="19"/>
        <v>0</v>
      </c>
      <c r="AW24" s="232">
        <f t="shared" si="20"/>
        <v>0</v>
      </c>
      <c r="AX24"/>
      <c r="AY24" s="329">
        <v>37079</v>
      </c>
      <c r="AZ24" s="393" t="s">
        <v>251</v>
      </c>
      <c r="BA24" s="393" t="s">
        <v>251</v>
      </c>
      <c r="BB24" s="393" t="s">
        <v>251</v>
      </c>
      <c r="BC24" s="393" t="s">
        <v>251</v>
      </c>
      <c r="BD24" s="393" t="s">
        <v>251</v>
      </c>
    </row>
    <row r="25" spans="1:56">
      <c r="C25" s="329">
        <v>37080</v>
      </c>
      <c r="D25" s="318">
        <v>79</v>
      </c>
      <c r="E25" s="319"/>
      <c r="F25" s="322">
        <v>378.899</v>
      </c>
      <c r="G25" s="322">
        <v>-64.253</v>
      </c>
      <c r="H25" s="322">
        <f t="shared" si="7"/>
        <v>314.64600000000002</v>
      </c>
      <c r="I25" s="316">
        <f>I23-I16</f>
        <v>2.2393320000000001</v>
      </c>
      <c r="J25" s="322">
        <v>202.613</v>
      </c>
      <c r="K25" s="322">
        <v>-155.95599999999999</v>
      </c>
      <c r="L25" s="322">
        <f t="shared" si="8"/>
        <v>46.657000000000011</v>
      </c>
      <c r="M25" s="322">
        <f>'Page 2'!AN13</f>
        <v>22.292000000000002</v>
      </c>
      <c r="N25" s="322">
        <f>'Page 2'!AO13</f>
        <v>-71.040000000000006</v>
      </c>
      <c r="O25" s="322">
        <f t="shared" si="9"/>
        <v>-48.748000000000005</v>
      </c>
      <c r="P25" s="322">
        <f t="shared" si="21"/>
        <v>-2.090999999999994</v>
      </c>
      <c r="Q25" s="322">
        <f t="shared" si="10"/>
        <v>312.55500000000001</v>
      </c>
      <c r="R25" s="316">
        <f>R23-R16</f>
        <v>2.3243170000000002</v>
      </c>
      <c r="S25" s="330">
        <f t="shared" si="16"/>
        <v>895.053</v>
      </c>
      <c r="T25" s="331"/>
      <c r="U25" s="324"/>
      <c r="V25" s="324">
        <v>-1.5</v>
      </c>
      <c r="W25" s="324"/>
      <c r="X25" s="324"/>
      <c r="Y25" s="341">
        <v>-80.644999999999996</v>
      </c>
      <c r="Z25" s="322">
        <f t="shared" si="17"/>
        <v>230.41000000000003</v>
      </c>
      <c r="AA25" s="322">
        <f t="shared" si="18"/>
        <v>225.5</v>
      </c>
      <c r="AB25" s="316">
        <f>AB23-AB16</f>
        <v>2.2249999999999996</v>
      </c>
      <c r="AC25" s="322">
        <f t="shared" si="11"/>
        <v>-4.910000000000025</v>
      </c>
      <c r="AD25" s="316">
        <f>AD23-AD16</f>
        <v>0.52126600000000001</v>
      </c>
      <c r="AE25" s="325">
        <v>2.7974999999999999</v>
      </c>
      <c r="AF25" s="325">
        <v>2.7993000000000001</v>
      </c>
      <c r="AG25" s="317">
        <f t="shared" si="12"/>
        <v>1.8000000000002458E-3</v>
      </c>
      <c r="AH25" s="103">
        <f t="shared" si="13"/>
        <v>26.599999999999909</v>
      </c>
      <c r="AI25" s="251">
        <v>225.5</v>
      </c>
      <c r="AJ25" s="23"/>
      <c r="AK25" s="17">
        <f t="shared" si="6"/>
        <v>26.599999999999909</v>
      </c>
      <c r="AL25" s="252">
        <v>3358.6</v>
      </c>
      <c r="AM25" s="250">
        <f t="shared" si="14"/>
        <v>12.099999999999909</v>
      </c>
      <c r="AN25" s="253">
        <v>2663.9</v>
      </c>
      <c r="AO25" s="250">
        <f t="shared" si="15"/>
        <v>14.5</v>
      </c>
      <c r="AP25" s="254"/>
      <c r="AQ25" s="101"/>
      <c r="AR25" s="101"/>
      <c r="AV25" s="231">
        <f t="shared" si="19"/>
        <v>0</v>
      </c>
      <c r="AW25" s="232">
        <f t="shared" si="20"/>
        <v>0</v>
      </c>
      <c r="AX25" s="201"/>
      <c r="AY25" s="329">
        <v>37080</v>
      </c>
      <c r="AZ25" s="393" t="s">
        <v>251</v>
      </c>
      <c r="BA25" s="393" t="s">
        <v>251</v>
      </c>
      <c r="BB25" s="393" t="s">
        <v>251</v>
      </c>
      <c r="BC25" s="394" t="s">
        <v>252</v>
      </c>
      <c r="BD25" s="393" t="s">
        <v>251</v>
      </c>
    </row>
    <row r="26" spans="1:56">
      <c r="C26" s="395">
        <v>37081</v>
      </c>
      <c r="D26" s="318">
        <v>80</v>
      </c>
      <c r="E26" s="319"/>
      <c r="F26" s="101">
        <v>217.18</v>
      </c>
      <c r="G26" s="101">
        <v>-17.986999999999998</v>
      </c>
      <c r="H26" s="101">
        <f t="shared" si="7"/>
        <v>199.19300000000001</v>
      </c>
      <c r="I26" s="315"/>
      <c r="J26" s="101">
        <v>202.613</v>
      </c>
      <c r="K26" s="101">
        <v>-215.708</v>
      </c>
      <c r="L26" s="101">
        <f t="shared" si="8"/>
        <v>-13.094999999999999</v>
      </c>
      <c r="M26" s="322">
        <f>'Page 2'!AN14</f>
        <v>9.3689999999999998</v>
      </c>
      <c r="N26" s="322">
        <f>'Page 2'!AO14</f>
        <v>-162.41200000000001</v>
      </c>
      <c r="O26" s="101">
        <f t="shared" si="9"/>
        <v>-153.04300000000001</v>
      </c>
      <c r="P26" s="101">
        <f t="shared" si="21"/>
        <v>-166.13800000000001</v>
      </c>
      <c r="Q26" s="101">
        <f t="shared" si="10"/>
        <v>33.055000000000007</v>
      </c>
      <c r="R26" s="315"/>
      <c r="S26" s="189">
        <f t="shared" si="16"/>
        <v>825.26900000000001</v>
      </c>
      <c r="T26" s="102"/>
      <c r="U26" s="103"/>
      <c r="V26" s="103">
        <v>-1.5</v>
      </c>
      <c r="W26" s="103"/>
      <c r="X26" s="103"/>
      <c r="Y26" s="340">
        <v>-80.644999999999996</v>
      </c>
      <c r="Z26" s="101">
        <f t="shared" si="17"/>
        <v>-49.089999999999989</v>
      </c>
      <c r="AA26" s="101">
        <f t="shared" si="18"/>
        <v>141.4</v>
      </c>
      <c r="AB26" s="315"/>
      <c r="AC26" s="101">
        <f t="shared" si="11"/>
        <v>190.49</v>
      </c>
      <c r="AD26" s="315"/>
      <c r="AE26" s="203">
        <v>2.7974999999999999</v>
      </c>
      <c r="AF26" s="203">
        <v>2.7993000000000001</v>
      </c>
      <c r="AG26" s="317">
        <f t="shared" si="12"/>
        <v>1.8000000000002458E-3</v>
      </c>
      <c r="AH26" s="103">
        <f t="shared" si="13"/>
        <v>-258.5</v>
      </c>
      <c r="AI26" s="23">
        <v>141.4</v>
      </c>
      <c r="AJ26" s="23"/>
      <c r="AK26" s="17">
        <f t="shared" si="6"/>
        <v>-258.5</v>
      </c>
      <c r="AL26" s="252">
        <v>3181.2</v>
      </c>
      <c r="AM26" s="250">
        <f t="shared" si="14"/>
        <v>-177.40000000000009</v>
      </c>
      <c r="AN26" s="253">
        <v>2582.8000000000002</v>
      </c>
      <c r="AO26" s="250">
        <f t="shared" si="15"/>
        <v>-81.099999999999909</v>
      </c>
      <c r="AP26" s="254"/>
      <c r="AQ26" s="101"/>
      <c r="AR26" s="101"/>
      <c r="AV26" s="231">
        <f t="shared" si="19"/>
        <v>0</v>
      </c>
      <c r="AW26" s="232">
        <f t="shared" si="20"/>
        <v>0</v>
      </c>
      <c r="AX26"/>
      <c r="AY26" s="329">
        <v>37081</v>
      </c>
      <c r="AZ26" s="394" t="s">
        <v>252</v>
      </c>
      <c r="BA26" s="394" t="s">
        <v>252</v>
      </c>
      <c r="BB26" s="394" t="s">
        <v>252</v>
      </c>
      <c r="BC26" s="394" t="s">
        <v>252</v>
      </c>
      <c r="BD26" s="394" t="s">
        <v>252</v>
      </c>
    </row>
    <row r="27" spans="1:56">
      <c r="C27" s="329">
        <v>37082</v>
      </c>
      <c r="D27" s="318">
        <v>74</v>
      </c>
      <c r="E27" s="319"/>
      <c r="F27" s="101">
        <v>266.37099999999998</v>
      </c>
      <c r="G27" s="101">
        <v>-9.8879999999999999</v>
      </c>
      <c r="H27" s="101">
        <f t="shared" si="7"/>
        <v>256.483</v>
      </c>
      <c r="I27" s="316"/>
      <c r="J27" s="101">
        <v>192.613</v>
      </c>
      <c r="K27" s="101">
        <v>-187.56899999999999</v>
      </c>
      <c r="L27" s="101">
        <f t="shared" si="8"/>
        <v>5.0440000000000111</v>
      </c>
      <c r="M27" s="322">
        <f>'Page 2'!AN15</f>
        <v>27.37</v>
      </c>
      <c r="N27" s="322">
        <f>'Page 2'!AO15</f>
        <v>-61.207000000000001</v>
      </c>
      <c r="O27" s="101">
        <f t="shared" si="9"/>
        <v>-33.837000000000003</v>
      </c>
      <c r="P27" s="101">
        <f t="shared" si="21"/>
        <v>-28.792999999999992</v>
      </c>
      <c r="Q27" s="101">
        <f t="shared" si="10"/>
        <v>227.69</v>
      </c>
      <c r="R27" s="316"/>
      <c r="S27" s="189">
        <f t="shared" si="16"/>
        <v>745.01799999999992</v>
      </c>
      <c r="T27" s="102"/>
      <c r="U27" s="103"/>
      <c r="V27" s="103">
        <v>-1.5</v>
      </c>
      <c r="W27" s="103"/>
      <c r="X27" s="103"/>
      <c r="Y27" s="340">
        <v>-80.644999999999996</v>
      </c>
      <c r="Z27" s="101">
        <f t="shared" si="17"/>
        <v>145.54500000000002</v>
      </c>
      <c r="AA27" s="101">
        <f t="shared" si="18"/>
        <v>-77.8</v>
      </c>
      <c r="AB27" s="316"/>
      <c r="AC27" s="101">
        <f t="shared" si="11"/>
        <v>-223.34500000000003</v>
      </c>
      <c r="AD27" s="316"/>
      <c r="AE27" s="203">
        <v>2.91</v>
      </c>
      <c r="AF27" s="203">
        <v>2.8176999999999999</v>
      </c>
      <c r="AG27" s="317">
        <f t="shared" si="12"/>
        <v>-9.2300000000000271E-2</v>
      </c>
      <c r="AH27" s="103">
        <f t="shared" si="13"/>
        <v>206.59999999999991</v>
      </c>
      <c r="AI27" s="251">
        <v>-77.8</v>
      </c>
      <c r="AJ27" s="251"/>
      <c r="AK27" s="17">
        <f t="shared" si="6"/>
        <v>206.59999999999991</v>
      </c>
      <c r="AL27" s="252">
        <v>3330.9</v>
      </c>
      <c r="AM27" s="250">
        <f t="shared" si="14"/>
        <v>149.70000000000027</v>
      </c>
      <c r="AN27" s="253">
        <v>2639.7</v>
      </c>
      <c r="AO27" s="250">
        <f t="shared" si="15"/>
        <v>56.899999999999636</v>
      </c>
      <c r="AP27" s="254"/>
      <c r="AQ27" s="152"/>
      <c r="AR27" s="152"/>
      <c r="AS27" s="245"/>
      <c r="AT27" s="245"/>
      <c r="AU27" s="244"/>
      <c r="AV27" s="246">
        <f t="shared" ref="AV27:AV32" si="22">SUM(AS27:AU27)</f>
        <v>0</v>
      </c>
      <c r="AW27" s="247">
        <f t="shared" ref="AW27:AW32" si="23">AT27+AU27</f>
        <v>0</v>
      </c>
      <c r="AX27" s="201"/>
      <c r="AY27" s="329">
        <v>37082</v>
      </c>
      <c r="AZ27" s="394" t="s">
        <v>252</v>
      </c>
      <c r="BA27" s="393" t="s">
        <v>251</v>
      </c>
      <c r="BB27" s="394" t="s">
        <v>252</v>
      </c>
      <c r="BC27" s="394" t="s">
        <v>252</v>
      </c>
      <c r="BD27" s="394" t="s">
        <v>252</v>
      </c>
    </row>
    <row r="28" spans="1:56">
      <c r="C28" s="395">
        <v>37083</v>
      </c>
      <c r="D28" s="318">
        <v>72</v>
      </c>
      <c r="E28" s="319"/>
      <c r="F28" s="101">
        <v>299.77499999999998</v>
      </c>
      <c r="G28" s="101">
        <v>-2.3069999999999999</v>
      </c>
      <c r="H28" s="101">
        <f t="shared" si="7"/>
        <v>297.46799999999996</v>
      </c>
      <c r="I28" s="312"/>
      <c r="J28" s="101">
        <v>192.613</v>
      </c>
      <c r="K28" s="101">
        <v>-142.30699999999999</v>
      </c>
      <c r="L28" s="101">
        <f t="shared" si="8"/>
        <v>50.306000000000012</v>
      </c>
      <c r="M28" s="322">
        <f>'Page 2'!AN16</f>
        <v>148.45699999999999</v>
      </c>
      <c r="N28" s="322">
        <f>'Page 2'!AO16</f>
        <v>-109.863</v>
      </c>
      <c r="O28" s="101">
        <f t="shared" si="9"/>
        <v>38.593999999999994</v>
      </c>
      <c r="P28" s="101">
        <f t="shared" si="21"/>
        <v>88.9</v>
      </c>
      <c r="Q28" s="101">
        <f t="shared" si="10"/>
        <v>386.36799999999994</v>
      </c>
      <c r="R28" s="312"/>
      <c r="S28" s="189">
        <f t="shared" si="16"/>
        <v>895.32199999999989</v>
      </c>
      <c r="T28" s="102"/>
      <c r="U28" s="103"/>
      <c r="V28" s="103">
        <v>-1.5</v>
      </c>
      <c r="W28" s="103"/>
      <c r="X28" s="103"/>
      <c r="Y28" s="340">
        <v>-80.644999999999996</v>
      </c>
      <c r="Z28" s="101">
        <f t="shared" si="17"/>
        <v>304.22299999999996</v>
      </c>
      <c r="AA28" s="101">
        <f t="shared" si="18"/>
        <v>244.3</v>
      </c>
      <c r="AB28" s="312"/>
      <c r="AC28" s="101">
        <f t="shared" si="11"/>
        <v>-59.922999999999945</v>
      </c>
      <c r="AD28" s="312"/>
      <c r="AE28" s="203">
        <v>3.0588000000000002</v>
      </c>
      <c r="AF28" s="203">
        <v>2.8521000000000001</v>
      </c>
      <c r="AG28" s="317">
        <f t="shared" si="12"/>
        <v>-0.20670000000000011</v>
      </c>
      <c r="AH28" s="103">
        <f t="shared" si="13"/>
        <v>-78.299999999999727</v>
      </c>
      <c r="AI28" s="251">
        <v>244.3</v>
      </c>
      <c r="AJ28" s="251"/>
      <c r="AK28" s="17">
        <f t="shared" si="6"/>
        <v>-78.299999999999727</v>
      </c>
      <c r="AL28" s="252">
        <v>3257.8</v>
      </c>
      <c r="AM28" s="250">
        <f t="shared" si="14"/>
        <v>-73.099999999999909</v>
      </c>
      <c r="AN28" s="253">
        <v>2634.5</v>
      </c>
      <c r="AO28" s="250">
        <f t="shared" si="15"/>
        <v>-5.1999999999998181</v>
      </c>
      <c r="AP28" s="254"/>
      <c r="AQ28" s="152"/>
      <c r="AR28" s="152"/>
      <c r="AS28" s="248"/>
      <c r="AT28" s="245"/>
      <c r="AU28" s="244"/>
      <c r="AV28" s="246">
        <f t="shared" si="22"/>
        <v>0</v>
      </c>
      <c r="AW28" s="247">
        <f t="shared" si="23"/>
        <v>0</v>
      </c>
      <c r="AX28" s="201"/>
      <c r="AY28" s="329">
        <v>37083</v>
      </c>
      <c r="AZ28" s="394" t="s">
        <v>252</v>
      </c>
      <c r="BA28" s="394" t="s">
        <v>252</v>
      </c>
      <c r="BB28" s="394" t="s">
        <v>252</v>
      </c>
      <c r="BC28" s="394" t="s">
        <v>252</v>
      </c>
      <c r="BD28" s="394" t="s">
        <v>252</v>
      </c>
    </row>
    <row r="29" spans="1:56">
      <c r="C29" s="329">
        <v>37084</v>
      </c>
      <c r="D29" s="318">
        <v>72</v>
      </c>
      <c r="E29" s="319"/>
      <c r="F29" s="101">
        <v>308.01600000000002</v>
      </c>
      <c r="G29" s="101">
        <v>-2.5619999999999998</v>
      </c>
      <c r="H29" s="101">
        <f t="shared" si="7"/>
        <v>305.45400000000001</v>
      </c>
      <c r="I29" s="313"/>
      <c r="J29" s="101">
        <v>192.613</v>
      </c>
      <c r="K29" s="101">
        <v>-141.803</v>
      </c>
      <c r="L29" s="101">
        <f t="shared" si="8"/>
        <v>50.81</v>
      </c>
      <c r="M29" s="322">
        <f>'Page 2'!AN17</f>
        <v>138.63</v>
      </c>
      <c r="N29" s="322">
        <f>'Page 2'!AO17</f>
        <v>-125.754</v>
      </c>
      <c r="O29" s="101">
        <f t="shared" si="9"/>
        <v>12.875999999999991</v>
      </c>
      <c r="P29" s="101">
        <f t="shared" si="21"/>
        <v>63.685999999999993</v>
      </c>
      <c r="Q29" s="101">
        <f t="shared" si="10"/>
        <v>369.14</v>
      </c>
      <c r="R29" s="315"/>
      <c r="S29" s="189">
        <f t="shared" si="16"/>
        <v>909.37800000000004</v>
      </c>
      <c r="T29" s="102"/>
      <c r="U29" s="103"/>
      <c r="V29" s="103">
        <v>-1.5</v>
      </c>
      <c r="W29" s="103"/>
      <c r="X29" s="103"/>
      <c r="Y29" s="340">
        <v>-80.644999999999996</v>
      </c>
      <c r="Z29" s="101">
        <f t="shared" si="17"/>
        <v>286.995</v>
      </c>
      <c r="AA29" s="101">
        <f t="shared" si="18"/>
        <v>247.6</v>
      </c>
      <c r="AB29" s="313"/>
      <c r="AC29" s="101">
        <f t="shared" si="11"/>
        <v>-39.39500000000001</v>
      </c>
      <c r="AD29" s="313"/>
      <c r="AE29" s="203">
        <v>3.0625</v>
      </c>
      <c r="AF29" s="203">
        <v>2.8784000000000001</v>
      </c>
      <c r="AG29" s="317">
        <f t="shared" ref="AG29:AG50" si="24">AF29-AE29</f>
        <v>-0.18409999999999993</v>
      </c>
      <c r="AH29" s="103">
        <f t="shared" si="13"/>
        <v>-101.70000000000027</v>
      </c>
      <c r="AI29" s="23">
        <v>247.6</v>
      </c>
      <c r="AJ29" s="23"/>
      <c r="AK29" s="17">
        <f t="shared" si="6"/>
        <v>-101.70000000000027</v>
      </c>
      <c r="AL29" s="252">
        <v>3215.4</v>
      </c>
      <c r="AM29" s="250">
        <f t="shared" si="14"/>
        <v>-42.400000000000091</v>
      </c>
      <c r="AN29" s="253">
        <v>2575.1999999999998</v>
      </c>
      <c r="AO29" s="250">
        <f t="shared" si="15"/>
        <v>-59.300000000000182</v>
      </c>
      <c r="AP29" s="254"/>
      <c r="AQ29" s="101"/>
      <c r="AR29" s="101"/>
      <c r="AV29" s="231">
        <f t="shared" si="22"/>
        <v>0</v>
      </c>
      <c r="AW29" s="232">
        <f t="shared" si="23"/>
        <v>0</v>
      </c>
      <c r="AX29"/>
      <c r="AY29" s="329">
        <v>37084</v>
      </c>
      <c r="AZ29" s="394" t="s">
        <v>252</v>
      </c>
      <c r="BA29" s="394" t="s">
        <v>252</v>
      </c>
      <c r="BB29" s="394" t="s">
        <v>252</v>
      </c>
      <c r="BC29" s="393" t="s">
        <v>251</v>
      </c>
      <c r="BD29" s="394" t="s">
        <v>252</v>
      </c>
    </row>
    <row r="30" spans="1:56">
      <c r="C30" s="329">
        <v>37085</v>
      </c>
      <c r="D30" s="318">
        <v>74</v>
      </c>
      <c r="E30" s="319"/>
      <c r="F30" s="101">
        <v>278.60300000000001</v>
      </c>
      <c r="G30" s="101">
        <v>-73.024000000000001</v>
      </c>
      <c r="H30" s="101">
        <f t="shared" si="7"/>
        <v>205.57900000000001</v>
      </c>
      <c r="I30" s="314">
        <f>SUM(H24:H30)/1000</f>
        <v>1.8977439999999997</v>
      </c>
      <c r="J30" s="101">
        <v>215.684</v>
      </c>
      <c r="K30" s="101">
        <v>-162.995</v>
      </c>
      <c r="L30" s="101">
        <f t="shared" si="8"/>
        <v>52.688999999999993</v>
      </c>
      <c r="M30" s="322">
        <f>'Page 2'!AN18</f>
        <v>131.08799999999999</v>
      </c>
      <c r="N30" s="322">
        <f>'Page 2'!AO18</f>
        <v>-43.436</v>
      </c>
      <c r="O30" s="101">
        <f t="shared" si="9"/>
        <v>87.651999999999987</v>
      </c>
      <c r="P30" s="101">
        <f t="shared" si="21"/>
        <v>140.34099999999998</v>
      </c>
      <c r="Q30" s="101">
        <f t="shared" si="10"/>
        <v>345.91999999999996</v>
      </c>
      <c r="R30" s="314">
        <f>SUM(Q24:Q30)/1000</f>
        <v>1.976953</v>
      </c>
      <c r="S30" s="189">
        <f t="shared" si="16"/>
        <v>904.83</v>
      </c>
      <c r="T30" s="102"/>
      <c r="U30" s="103"/>
      <c r="V30" s="103">
        <v>-1.5</v>
      </c>
      <c r="W30" s="103"/>
      <c r="X30" s="103"/>
      <c r="Y30" s="340">
        <v>-80.644999999999996</v>
      </c>
      <c r="Z30" s="101">
        <f t="shared" si="17"/>
        <v>263.77499999999998</v>
      </c>
      <c r="AA30" s="101">
        <f t="shared" si="18"/>
        <v>84.9</v>
      </c>
      <c r="AB30" s="314">
        <f>SUM(AA24:AA30)/1000</f>
        <v>1.0021</v>
      </c>
      <c r="AC30" s="101">
        <f t="shared" si="11"/>
        <v>-178.87499999999997</v>
      </c>
      <c r="AD30" s="314">
        <f>SUM(AC24:AC30)/1000</f>
        <v>-0.39983799999999997</v>
      </c>
      <c r="AE30" s="203">
        <v>3.1488</v>
      </c>
      <c r="AF30" s="203">
        <v>2.9085000000000001</v>
      </c>
      <c r="AG30" s="317">
        <f t="shared" si="24"/>
        <v>-0.24029999999999996</v>
      </c>
      <c r="AH30" s="103">
        <f t="shared" si="13"/>
        <v>118.00000000000045</v>
      </c>
      <c r="AI30" s="23">
        <v>84.9</v>
      </c>
      <c r="AJ30" s="23"/>
      <c r="AK30" s="17">
        <f t="shared" si="6"/>
        <v>118.00000000000045</v>
      </c>
      <c r="AL30" s="252">
        <v>3249.3</v>
      </c>
      <c r="AM30" s="250">
        <f t="shared" si="14"/>
        <v>33.900000000000091</v>
      </c>
      <c r="AN30" s="253">
        <v>2659.3</v>
      </c>
      <c r="AO30" s="250">
        <f t="shared" si="15"/>
        <v>84.100000000000364</v>
      </c>
      <c r="AP30" s="254"/>
      <c r="AQ30" s="102"/>
      <c r="AR30" s="103"/>
      <c r="AV30" s="231">
        <f t="shared" si="22"/>
        <v>0</v>
      </c>
      <c r="AW30" s="232">
        <f t="shared" si="23"/>
        <v>0</v>
      </c>
      <c r="AX30" s="201"/>
      <c r="AY30" s="329">
        <v>37085</v>
      </c>
      <c r="AZ30" s="394" t="s">
        <v>252</v>
      </c>
      <c r="BA30" s="393" t="s">
        <v>251</v>
      </c>
      <c r="BB30" s="393" t="s">
        <v>251</v>
      </c>
      <c r="BC30" s="394" t="s">
        <v>252</v>
      </c>
      <c r="BD30" s="394" t="s">
        <v>252</v>
      </c>
    </row>
    <row r="31" spans="1:56">
      <c r="C31" s="395">
        <v>37086</v>
      </c>
      <c r="D31" s="318">
        <v>76</v>
      </c>
      <c r="E31" s="319"/>
      <c r="F31" s="322">
        <v>278.17599999999999</v>
      </c>
      <c r="G31" s="322">
        <v>-31.42</v>
      </c>
      <c r="H31" s="322">
        <f t="shared" si="7"/>
        <v>246.75599999999997</v>
      </c>
      <c r="I31" s="315" t="s">
        <v>87</v>
      </c>
      <c r="J31" s="322">
        <v>216.29</v>
      </c>
      <c r="K31" s="322">
        <v>-145.16800000000001</v>
      </c>
      <c r="L31" s="322">
        <f t="shared" si="8"/>
        <v>71.121999999999986</v>
      </c>
      <c r="M31" s="322">
        <f>'Page 2'!AN19</f>
        <v>70.302000000000007</v>
      </c>
      <c r="N31" s="322">
        <f>'Page 2'!AO19</f>
        <v>-141.334</v>
      </c>
      <c r="O31" s="322">
        <f t="shared" si="9"/>
        <v>-71.031999999999996</v>
      </c>
      <c r="P31" s="322">
        <f t="shared" si="21"/>
        <v>8.99999999999892E-2</v>
      </c>
      <c r="Q31" s="322">
        <f t="shared" si="10"/>
        <v>246.84599999999995</v>
      </c>
      <c r="R31" s="315" t="s">
        <v>87</v>
      </c>
      <c r="S31" s="330">
        <f t="shared" si="16"/>
        <v>882.69</v>
      </c>
      <c r="T31" s="331"/>
      <c r="U31" s="324"/>
      <c r="V31" s="324">
        <v>-1.5</v>
      </c>
      <c r="W31" s="324"/>
      <c r="X31" s="324"/>
      <c r="Y31" s="343">
        <v>-80.644999999999996</v>
      </c>
      <c r="Z31" s="322">
        <f t="shared" si="17"/>
        <v>164.70099999999996</v>
      </c>
      <c r="AA31" s="322">
        <f t="shared" si="18"/>
        <v>28.5</v>
      </c>
      <c r="AB31" s="315" t="s">
        <v>87</v>
      </c>
      <c r="AC31" s="322">
        <f t="shared" ref="AC31:AC48" si="25">AA31-Z31</f>
        <v>-136.20099999999996</v>
      </c>
      <c r="AD31" s="315" t="s">
        <v>87</v>
      </c>
      <c r="AE31" s="325">
        <v>2.9662999999999999</v>
      </c>
      <c r="AF31" s="325">
        <v>2.9142999999999999</v>
      </c>
      <c r="AG31" s="317">
        <f t="shared" si="24"/>
        <v>-5.2000000000000046E-2</v>
      </c>
      <c r="AH31" s="103">
        <f t="shared" si="13"/>
        <v>97.099999999999909</v>
      </c>
      <c r="AI31" s="251">
        <v>28.5</v>
      </c>
      <c r="AJ31" s="23"/>
      <c r="AK31" s="17">
        <f t="shared" si="6"/>
        <v>97.099999999999909</v>
      </c>
      <c r="AL31" s="252">
        <v>3330.4</v>
      </c>
      <c r="AM31" s="250">
        <f t="shared" si="14"/>
        <v>81.099999999999909</v>
      </c>
      <c r="AN31" s="253">
        <v>2675.3</v>
      </c>
      <c r="AO31" s="250">
        <f t="shared" si="15"/>
        <v>16</v>
      </c>
      <c r="AP31" s="254"/>
      <c r="AV31" s="231">
        <f t="shared" si="22"/>
        <v>0</v>
      </c>
      <c r="AW31" s="232">
        <f t="shared" si="23"/>
        <v>0</v>
      </c>
      <c r="AY31" s="329">
        <v>37086</v>
      </c>
      <c r="AZ31" s="394" t="s">
        <v>252</v>
      </c>
      <c r="BA31" s="394" t="s">
        <v>252</v>
      </c>
      <c r="BB31" s="394" t="s">
        <v>252</v>
      </c>
      <c r="BC31" s="394" t="s">
        <v>252</v>
      </c>
      <c r="BD31" s="394" t="s">
        <v>252</v>
      </c>
    </row>
    <row r="32" spans="1:56">
      <c r="C32" s="329">
        <v>37087</v>
      </c>
      <c r="D32" s="318">
        <v>75</v>
      </c>
      <c r="E32" s="319"/>
      <c r="F32" s="322">
        <v>314.86599999999999</v>
      </c>
      <c r="G32" s="322">
        <v>-29.594999999999999</v>
      </c>
      <c r="H32" s="322">
        <f t="shared" si="7"/>
        <v>285.27099999999996</v>
      </c>
      <c r="I32" s="316">
        <f>I30-I23</f>
        <v>-0.34158800000000045</v>
      </c>
      <c r="J32" s="322">
        <v>217.18299999999999</v>
      </c>
      <c r="K32" s="322">
        <v>-137.26499999999999</v>
      </c>
      <c r="L32" s="322">
        <f t="shared" si="8"/>
        <v>79.918000000000006</v>
      </c>
      <c r="M32" s="322">
        <f>'Page 2'!AN20</f>
        <v>76.343000000000004</v>
      </c>
      <c r="N32" s="322">
        <f>'Page 2'!AO20</f>
        <v>-74.555999999999997</v>
      </c>
      <c r="O32" s="322">
        <f t="shared" si="9"/>
        <v>1.7870000000000061</v>
      </c>
      <c r="P32" s="322">
        <f t="shared" si="21"/>
        <v>81.705000000000013</v>
      </c>
      <c r="Q32" s="322">
        <f t="shared" si="10"/>
        <v>366.976</v>
      </c>
      <c r="R32" s="316">
        <f>R30-R23</f>
        <v>-0.34736400000000023</v>
      </c>
      <c r="S32" s="330">
        <f t="shared" si="16"/>
        <v>849.80799999999999</v>
      </c>
      <c r="T32" s="331"/>
      <c r="U32" s="324"/>
      <c r="V32" s="324">
        <v>-1.5</v>
      </c>
      <c r="W32" s="324"/>
      <c r="X32" s="324"/>
      <c r="Y32" s="343">
        <v>-80.644999999999996</v>
      </c>
      <c r="Z32" s="322">
        <f t="shared" si="17"/>
        <v>284.83100000000002</v>
      </c>
      <c r="AA32" s="322">
        <f t="shared" si="18"/>
        <v>246.1</v>
      </c>
      <c r="AB32" s="316">
        <f>AB30-AB23</f>
        <v>-1.2228999999999997</v>
      </c>
      <c r="AC32" s="322">
        <f t="shared" si="25"/>
        <v>-38.731000000000023</v>
      </c>
      <c r="AD32" s="316">
        <f>AD30-AD23</f>
        <v>-0.92110399999999992</v>
      </c>
      <c r="AE32" s="325">
        <v>2.9662999999999999</v>
      </c>
      <c r="AF32" s="325">
        <v>2.9142999999999999</v>
      </c>
      <c r="AG32" s="317">
        <f t="shared" si="24"/>
        <v>-5.2000000000000046E-2</v>
      </c>
      <c r="AH32" s="103">
        <f t="shared" si="13"/>
        <v>32.400000000000091</v>
      </c>
      <c r="AI32" s="251">
        <v>246.1</v>
      </c>
      <c r="AJ32" s="23"/>
      <c r="AK32" s="17">
        <f t="shared" si="6"/>
        <v>32.400000000000091</v>
      </c>
      <c r="AL32" s="252">
        <v>3336.8</v>
      </c>
      <c r="AM32" s="250">
        <f t="shared" si="14"/>
        <v>6.4000000000000909</v>
      </c>
      <c r="AN32" s="253">
        <v>2701.3</v>
      </c>
      <c r="AO32" s="250">
        <f t="shared" si="15"/>
        <v>26</v>
      </c>
      <c r="AP32" s="254"/>
      <c r="AV32" s="231">
        <f t="shared" si="22"/>
        <v>0</v>
      </c>
      <c r="AW32" s="232">
        <f t="shared" si="23"/>
        <v>0</v>
      </c>
      <c r="AX32" s="80"/>
      <c r="AY32" s="329">
        <v>37087</v>
      </c>
      <c r="AZ32" s="394" t="s">
        <v>252</v>
      </c>
      <c r="BA32" s="394" t="s">
        <v>252</v>
      </c>
      <c r="BB32" s="394" t="s">
        <v>252</v>
      </c>
      <c r="BC32" s="393" t="s">
        <v>251</v>
      </c>
      <c r="BD32" s="393" t="s">
        <v>251</v>
      </c>
    </row>
    <row r="33" spans="1:74">
      <c r="C33" s="329">
        <v>37088</v>
      </c>
      <c r="D33" s="318">
        <v>77</v>
      </c>
      <c r="E33" s="319">
        <v>420</v>
      </c>
      <c r="F33" s="101">
        <v>176.185</v>
      </c>
      <c r="G33" s="101">
        <v>-47.389000000000003</v>
      </c>
      <c r="H33" s="101">
        <f>F33+G33</f>
        <v>128.79599999999999</v>
      </c>
      <c r="I33" s="315"/>
      <c r="J33" s="101">
        <v>216.18</v>
      </c>
      <c r="K33" s="101">
        <v>-194.20699999999999</v>
      </c>
      <c r="L33" s="101">
        <f t="shared" si="8"/>
        <v>21.973000000000013</v>
      </c>
      <c r="M33" s="322">
        <f>'Page 2'!AN21</f>
        <v>22.687000000000001</v>
      </c>
      <c r="N33" s="322">
        <f>'Page 2'!AO21</f>
        <v>-234.49799999999999</v>
      </c>
      <c r="O33" s="101">
        <f t="shared" si="9"/>
        <v>-211.81099999999998</v>
      </c>
      <c r="P33" s="101">
        <f t="shared" si="21"/>
        <v>-189.83799999999997</v>
      </c>
      <c r="Q33" s="101">
        <f t="shared" si="10"/>
        <v>-61.041999999999973</v>
      </c>
      <c r="R33" s="315"/>
      <c r="S33" s="189">
        <f t="shared" si="16"/>
        <v>891.14599999999996</v>
      </c>
      <c r="T33" s="208"/>
      <c r="U33" s="103"/>
      <c r="V33" s="103">
        <v>-1.5</v>
      </c>
      <c r="W33" s="103"/>
      <c r="X33" s="103"/>
      <c r="Y33" s="342">
        <v>-80.644999999999996</v>
      </c>
      <c r="Z33" s="101">
        <f t="shared" si="17"/>
        <v>-143.18699999999995</v>
      </c>
      <c r="AA33" s="101">
        <f t="shared" si="18"/>
        <v>-43</v>
      </c>
      <c r="AB33" s="315"/>
      <c r="AC33" s="101">
        <f t="shared" si="25"/>
        <v>100.18699999999995</v>
      </c>
      <c r="AD33" s="315"/>
      <c r="AE33" s="203">
        <v>2.9662999999999999</v>
      </c>
      <c r="AF33" s="203">
        <v>2.9142999999999999</v>
      </c>
      <c r="AG33" s="317">
        <f t="shared" si="24"/>
        <v>-5.2000000000000046E-2</v>
      </c>
      <c r="AH33" s="103">
        <f t="shared" si="13"/>
        <v>-189.60000000000036</v>
      </c>
      <c r="AI33" s="23">
        <v>-43</v>
      </c>
      <c r="AJ33" s="23"/>
      <c r="AK33" s="17">
        <f t="shared" si="6"/>
        <v>-189.60000000000036</v>
      </c>
      <c r="AL33" s="252">
        <v>3238.8</v>
      </c>
      <c r="AM33" s="250">
        <f t="shared" si="14"/>
        <v>-98</v>
      </c>
      <c r="AN33" s="253">
        <v>2609.6999999999998</v>
      </c>
      <c r="AO33" s="250">
        <f t="shared" si="15"/>
        <v>-91.600000000000364</v>
      </c>
      <c r="AP33" s="254"/>
      <c r="AV33" s="231">
        <f t="shared" ref="AV33:AV38" si="26">SUM(AS33:AU33)</f>
        <v>0</v>
      </c>
      <c r="AW33" s="232">
        <f t="shared" ref="AW33:AW38" si="27">AT33+AU33</f>
        <v>0</v>
      </c>
      <c r="AY33" s="329">
        <v>37088</v>
      </c>
      <c r="AZ33" s="394" t="s">
        <v>252</v>
      </c>
      <c r="BA33" s="394" t="s">
        <v>252</v>
      </c>
      <c r="BB33" s="394" t="s">
        <v>252</v>
      </c>
      <c r="BC33" s="394" t="s">
        <v>252</v>
      </c>
      <c r="BD33" s="393" t="s">
        <v>251</v>
      </c>
    </row>
    <row r="34" spans="1:74">
      <c r="C34" s="395">
        <v>37089</v>
      </c>
      <c r="D34" s="318">
        <v>78</v>
      </c>
      <c r="E34" s="319"/>
      <c r="F34" s="101">
        <v>218.87100000000001</v>
      </c>
      <c r="G34" s="101">
        <v>-16.302</v>
      </c>
      <c r="H34" s="101">
        <f t="shared" si="7"/>
        <v>202.56900000000002</v>
      </c>
      <c r="I34" s="316"/>
      <c r="J34" s="101">
        <v>218.26499999999999</v>
      </c>
      <c r="K34" s="101">
        <v>-253.97</v>
      </c>
      <c r="L34" s="101">
        <f t="shared" si="8"/>
        <v>-35.705000000000013</v>
      </c>
      <c r="M34" s="322">
        <f>'Page 2'!AN22</f>
        <v>80.16</v>
      </c>
      <c r="N34" s="322">
        <f>'Page 2'!AO22</f>
        <v>-45.536000000000001</v>
      </c>
      <c r="O34" s="101">
        <f t="shared" si="9"/>
        <v>34.623999999999995</v>
      </c>
      <c r="P34" s="101">
        <f t="shared" si="21"/>
        <v>-1.0810000000000173</v>
      </c>
      <c r="Q34" s="101">
        <f t="shared" si="10"/>
        <v>201.488</v>
      </c>
      <c r="R34" s="316"/>
      <c r="S34" s="189">
        <f t="shared" si="16"/>
        <v>833.10400000000004</v>
      </c>
      <c r="T34" s="208"/>
      <c r="U34" s="103"/>
      <c r="V34" s="103">
        <v>-1.5</v>
      </c>
      <c r="W34" s="103"/>
      <c r="X34" s="103"/>
      <c r="Y34" s="342">
        <v>-80.644999999999996</v>
      </c>
      <c r="Z34" s="101">
        <f t="shared" si="17"/>
        <v>119.343</v>
      </c>
      <c r="AA34" s="101">
        <f t="shared" si="18"/>
        <v>-260.89999999999998</v>
      </c>
      <c r="AB34" s="316"/>
      <c r="AC34" s="101">
        <f t="shared" si="25"/>
        <v>-380.24299999999999</v>
      </c>
      <c r="AD34" s="316"/>
      <c r="AE34" s="203">
        <v>2.9437000000000002</v>
      </c>
      <c r="AF34" s="203">
        <v>2.9169</v>
      </c>
      <c r="AG34" s="317">
        <f t="shared" si="24"/>
        <v>-2.6800000000000157E-2</v>
      </c>
      <c r="AH34" s="103">
        <f t="shared" si="13"/>
        <v>128.59999999999991</v>
      </c>
      <c r="AI34" s="251">
        <v>-260.89999999999998</v>
      </c>
      <c r="AJ34" s="251"/>
      <c r="AK34" s="17">
        <f t="shared" si="6"/>
        <v>128.59999999999991</v>
      </c>
      <c r="AL34" s="252">
        <v>3326.6</v>
      </c>
      <c r="AM34" s="250">
        <f t="shared" si="14"/>
        <v>87.799999999999727</v>
      </c>
      <c r="AN34" s="253">
        <v>2650.5</v>
      </c>
      <c r="AO34" s="250">
        <f t="shared" si="15"/>
        <v>40.800000000000182</v>
      </c>
      <c r="AP34" s="254"/>
      <c r="AQ34" s="244"/>
      <c r="AR34" s="244"/>
      <c r="AS34" s="245"/>
      <c r="AT34" s="245"/>
      <c r="AU34" s="244"/>
      <c r="AV34" s="246">
        <f t="shared" si="26"/>
        <v>0</v>
      </c>
      <c r="AW34" s="247">
        <f t="shared" si="27"/>
        <v>0</v>
      </c>
      <c r="AY34" s="329">
        <v>37089</v>
      </c>
      <c r="AZ34" s="394" t="s">
        <v>252</v>
      </c>
      <c r="BA34" s="394" t="s">
        <v>252</v>
      </c>
      <c r="BB34" s="394" t="s">
        <v>252</v>
      </c>
      <c r="BC34" s="394" t="s">
        <v>252</v>
      </c>
      <c r="BD34" s="394" t="s">
        <v>252</v>
      </c>
    </row>
    <row r="35" spans="1:74">
      <c r="C35" s="329">
        <v>37090</v>
      </c>
      <c r="D35" s="318">
        <v>80</v>
      </c>
      <c r="E35" s="319"/>
      <c r="F35" s="101">
        <v>224.83099999999999</v>
      </c>
      <c r="G35" s="101">
        <v>-2.3809999999999998</v>
      </c>
      <c r="H35" s="101">
        <f t="shared" si="7"/>
        <v>222.45</v>
      </c>
      <c r="I35" s="312"/>
      <c r="J35" s="101">
        <v>218.631</v>
      </c>
      <c r="K35" s="101">
        <v>-275.09300000000002</v>
      </c>
      <c r="L35" s="101">
        <f t="shared" si="8"/>
        <v>-56.462000000000018</v>
      </c>
      <c r="M35" s="322">
        <f>'Page 2'!AN23</f>
        <v>144.30799999999999</v>
      </c>
      <c r="N35" s="322">
        <f>'Page 2'!AO23</f>
        <v>-33.508000000000003</v>
      </c>
      <c r="O35" s="101">
        <f t="shared" si="9"/>
        <v>110.79999999999998</v>
      </c>
      <c r="P35" s="101">
        <f t="shared" si="21"/>
        <v>54.337999999999965</v>
      </c>
      <c r="Q35" s="101">
        <f t="shared" si="10"/>
        <v>276.78799999999995</v>
      </c>
      <c r="R35" s="312"/>
      <c r="S35" s="189">
        <f t="shared" si="16"/>
        <v>898.75199999999995</v>
      </c>
      <c r="T35" s="208"/>
      <c r="U35" s="103"/>
      <c r="V35" s="103">
        <v>-1.5</v>
      </c>
      <c r="W35" s="103"/>
      <c r="X35" s="103"/>
      <c r="Y35" s="342">
        <v>-80.644999999999996</v>
      </c>
      <c r="Z35" s="101">
        <f t="shared" si="17"/>
        <v>194.64299999999997</v>
      </c>
      <c r="AA35" s="101">
        <f t="shared" si="18"/>
        <v>-76.5</v>
      </c>
      <c r="AB35" s="312"/>
      <c r="AC35" s="101">
        <f t="shared" si="25"/>
        <v>-271.14299999999997</v>
      </c>
      <c r="AD35" s="312"/>
      <c r="AE35" s="203">
        <v>2.9937999999999998</v>
      </c>
      <c r="AF35" s="203">
        <v>2.9232999999999998</v>
      </c>
      <c r="AG35" s="317">
        <f t="shared" si="24"/>
        <v>-7.0500000000000007E-2</v>
      </c>
      <c r="AH35" s="103">
        <f t="shared" si="13"/>
        <v>33.500000000000455</v>
      </c>
      <c r="AI35" s="251">
        <v>-76.5</v>
      </c>
      <c r="AJ35" s="251"/>
      <c r="AK35" s="17">
        <f t="shared" si="6"/>
        <v>33.500000000000455</v>
      </c>
      <c r="AL35" s="252">
        <v>3367.3</v>
      </c>
      <c r="AM35" s="250">
        <f t="shared" si="14"/>
        <v>40.700000000000273</v>
      </c>
      <c r="AN35" s="253">
        <v>2643.3</v>
      </c>
      <c r="AO35" s="250">
        <f t="shared" si="15"/>
        <v>-7.1999999999998181</v>
      </c>
      <c r="AP35" s="254"/>
      <c r="AQ35" s="244"/>
      <c r="AR35" s="244"/>
      <c r="AS35" s="245"/>
      <c r="AT35" s="245"/>
      <c r="AU35" s="244"/>
      <c r="AV35" s="246">
        <f t="shared" si="26"/>
        <v>0</v>
      </c>
      <c r="AW35" s="247">
        <f t="shared" si="27"/>
        <v>0</v>
      </c>
      <c r="AY35" s="329">
        <v>37090</v>
      </c>
      <c r="AZ35" s="394" t="s">
        <v>252</v>
      </c>
      <c r="BA35" s="394" t="s">
        <v>252</v>
      </c>
      <c r="BB35" s="393" t="s">
        <v>251</v>
      </c>
      <c r="BC35" s="394" t="s">
        <v>252</v>
      </c>
      <c r="BD35" s="394" t="s">
        <v>252</v>
      </c>
    </row>
    <row r="36" spans="1:74">
      <c r="C36" s="395">
        <v>37091</v>
      </c>
      <c r="D36" s="318">
        <v>78</v>
      </c>
      <c r="E36" s="319"/>
      <c r="F36" s="101">
        <v>294.726</v>
      </c>
      <c r="G36" s="101">
        <v>-0.02</v>
      </c>
      <c r="H36" s="101">
        <f t="shared" si="7"/>
        <v>294.70600000000002</v>
      </c>
      <c r="I36" s="315"/>
      <c r="J36" s="101">
        <v>218.875</v>
      </c>
      <c r="K36" s="101">
        <v>-299.35300000000001</v>
      </c>
      <c r="L36" s="101">
        <f t="shared" si="8"/>
        <v>-80.478000000000009</v>
      </c>
      <c r="M36" s="322">
        <f>'Page 2'!AN24</f>
        <v>153.41300000000001</v>
      </c>
      <c r="N36" s="322">
        <f>'Page 2'!AO24</f>
        <v>-12.381</v>
      </c>
      <c r="O36" s="101">
        <f t="shared" si="9"/>
        <v>141.03200000000001</v>
      </c>
      <c r="P36" s="101">
        <f t="shared" si="21"/>
        <v>60.554000000000002</v>
      </c>
      <c r="Q36" s="101">
        <f t="shared" si="10"/>
        <v>355.26</v>
      </c>
      <c r="R36" s="315"/>
      <c r="S36" s="189">
        <f t="shared" si="16"/>
        <v>978.76799999999992</v>
      </c>
      <c r="T36" s="208"/>
      <c r="U36" s="103"/>
      <c r="V36" s="103">
        <v>-1.5</v>
      </c>
      <c r="W36" s="103"/>
      <c r="X36" s="103"/>
      <c r="Y36" s="342">
        <v>-80.644999999999996</v>
      </c>
      <c r="Z36" s="101">
        <f t="shared" si="17"/>
        <v>273.11500000000001</v>
      </c>
      <c r="AA36" s="101">
        <f t="shared" si="18"/>
        <v>171.2</v>
      </c>
      <c r="AB36" s="313"/>
      <c r="AC36" s="101">
        <f t="shared" si="25"/>
        <v>-101.91500000000002</v>
      </c>
      <c r="AD36" s="313"/>
      <c r="AE36" s="203">
        <v>3.0162</v>
      </c>
      <c r="AF36" s="203">
        <v>2.9304999999999999</v>
      </c>
      <c r="AG36" s="317">
        <f t="shared" si="24"/>
        <v>-8.5700000000000109E-2</v>
      </c>
      <c r="AH36" s="103">
        <f t="shared" si="13"/>
        <v>-109.50000000000045</v>
      </c>
      <c r="AI36" s="251">
        <v>171.2</v>
      </c>
      <c r="AJ36" s="251"/>
      <c r="AK36" s="17">
        <f t="shared" si="6"/>
        <v>-109.50000000000045</v>
      </c>
      <c r="AL36" s="252">
        <v>3291.6</v>
      </c>
      <c r="AM36" s="250">
        <f t="shared" si="14"/>
        <v>-75.700000000000273</v>
      </c>
      <c r="AN36" s="253">
        <v>2609.5</v>
      </c>
      <c r="AO36" s="250">
        <f t="shared" si="15"/>
        <v>-33.800000000000182</v>
      </c>
      <c r="AP36" s="254"/>
      <c r="AQ36" s="254"/>
      <c r="AR36" s="254"/>
      <c r="AS36" s="228"/>
      <c r="AT36" s="228"/>
      <c r="AU36" s="254"/>
      <c r="AV36" s="255">
        <f t="shared" si="26"/>
        <v>0</v>
      </c>
      <c r="AW36" s="256">
        <f t="shared" si="27"/>
        <v>0</v>
      </c>
      <c r="AY36" s="329">
        <v>37091</v>
      </c>
      <c r="AZ36" s="394" t="s">
        <v>252</v>
      </c>
      <c r="BA36" s="394" t="s">
        <v>252</v>
      </c>
      <c r="BB36" s="394" t="s">
        <v>252</v>
      </c>
      <c r="BC36" s="394" t="s">
        <v>252</v>
      </c>
      <c r="BD36" s="394" t="s">
        <v>252</v>
      </c>
      <c r="BG36" s="5">
        <v>353997</v>
      </c>
      <c r="BH36" s="5">
        <v>-336628</v>
      </c>
      <c r="BI36" s="5">
        <v>131947</v>
      </c>
      <c r="BJ36" s="5">
        <v>114965</v>
      </c>
      <c r="BK36" s="5">
        <f>(BG36-BI36)/1000</f>
        <v>222.05</v>
      </c>
      <c r="BL36" s="5">
        <f>(BH36+BJ36)/1000</f>
        <v>-221.66300000000001</v>
      </c>
    </row>
    <row r="37" spans="1:74">
      <c r="C37" s="329">
        <v>37092</v>
      </c>
      <c r="D37" s="318">
        <v>79</v>
      </c>
      <c r="E37" s="319"/>
      <c r="F37" s="101">
        <v>254.761</v>
      </c>
      <c r="G37" s="101">
        <v>0</v>
      </c>
      <c r="H37" s="101">
        <f t="shared" si="7"/>
        <v>254.761</v>
      </c>
      <c r="I37" s="314">
        <f>SUM(H31:H37)/1000</f>
        <v>1.6353089999999997</v>
      </c>
      <c r="J37" s="101">
        <v>223.929</v>
      </c>
      <c r="K37" s="101">
        <v>-203.803</v>
      </c>
      <c r="L37" s="101">
        <f t="shared" si="8"/>
        <v>20.126000000000005</v>
      </c>
      <c r="M37" s="322">
        <f>'Page 2'!AN25</f>
        <v>225.053</v>
      </c>
      <c r="N37" s="322">
        <f>'Page 2'!AO25</f>
        <v>-41.506999999999998</v>
      </c>
      <c r="O37" s="101">
        <f t="shared" si="9"/>
        <v>183.54599999999999</v>
      </c>
      <c r="P37" s="101">
        <f t="shared" si="21"/>
        <v>203.672</v>
      </c>
      <c r="Q37" s="101">
        <f t="shared" si="10"/>
        <v>458.43299999999999</v>
      </c>
      <c r="R37" s="314">
        <f>SUM(Q31:Q37)/1000</f>
        <v>1.844749</v>
      </c>
      <c r="S37" s="189">
        <f t="shared" si="16"/>
        <v>949.05299999999988</v>
      </c>
      <c r="T37" s="208"/>
      <c r="U37" s="103"/>
      <c r="V37" s="103">
        <v>-1.5</v>
      </c>
      <c r="W37" s="103"/>
      <c r="X37" s="103"/>
      <c r="Y37" s="342">
        <v>-80.644999999999996</v>
      </c>
      <c r="Z37" s="101">
        <f t="shared" si="17"/>
        <v>376.28800000000001</v>
      </c>
      <c r="AA37" s="101">
        <f t="shared" si="18"/>
        <v>201.2</v>
      </c>
      <c r="AB37" s="314">
        <f>SUM(AA31:AA37)/1000</f>
        <v>0.2666</v>
      </c>
      <c r="AC37" s="101">
        <f t="shared" si="25"/>
        <v>-175.08800000000002</v>
      </c>
      <c r="AD37" s="314">
        <f>SUM(AC31:AC37)/1000</f>
        <v>-1.003134</v>
      </c>
      <c r="AE37" s="203">
        <v>2.8849999999999998</v>
      </c>
      <c r="AF37" s="203">
        <v>2.9272</v>
      </c>
      <c r="AG37" s="317">
        <f t="shared" si="24"/>
        <v>4.2200000000000237E-2</v>
      </c>
      <c r="AH37" s="103">
        <f t="shared" si="13"/>
        <v>108</v>
      </c>
      <c r="AI37" s="23">
        <v>201.2</v>
      </c>
      <c r="AJ37" s="23"/>
      <c r="AK37" s="17">
        <f t="shared" si="6"/>
        <v>108</v>
      </c>
      <c r="AL37" s="252">
        <v>3402.4</v>
      </c>
      <c r="AM37" s="250">
        <f t="shared" si="14"/>
        <v>110.80000000000018</v>
      </c>
      <c r="AN37" s="253">
        <v>2606.6999999999998</v>
      </c>
      <c r="AO37" s="250">
        <f t="shared" si="15"/>
        <v>-2.8000000000001819</v>
      </c>
      <c r="AP37" s="254"/>
      <c r="AV37" s="231">
        <f t="shared" si="26"/>
        <v>0</v>
      </c>
      <c r="AW37" s="232">
        <f t="shared" si="27"/>
        <v>0</v>
      </c>
      <c r="AY37" s="329">
        <v>37092</v>
      </c>
      <c r="AZ37" s="394" t="s">
        <v>252</v>
      </c>
      <c r="BA37" s="393" t="s">
        <v>251</v>
      </c>
      <c r="BB37" s="393" t="s">
        <v>251</v>
      </c>
      <c r="BC37" s="393" t="s">
        <v>251</v>
      </c>
      <c r="BD37" s="393" t="s">
        <v>251</v>
      </c>
      <c r="BG37" s="5">
        <v>357126</v>
      </c>
      <c r="BH37" s="5">
        <v>-300484</v>
      </c>
      <c r="BI37" s="5">
        <v>134530</v>
      </c>
      <c r="BJ37" s="5">
        <v>89426</v>
      </c>
      <c r="BK37" s="5">
        <f t="shared" ref="BK37:BK42" si="28">(BG37-BI37)/1000</f>
        <v>222.596</v>
      </c>
      <c r="BL37" s="5">
        <f t="shared" ref="BL37:BL42" si="29">(BH37+BJ37)/1000</f>
        <v>-211.05799999999999</v>
      </c>
    </row>
    <row r="38" spans="1:74">
      <c r="A38" s="5">
        <f>1.55/45.329614</f>
        <v>3.4193981885660883E-2</v>
      </c>
      <c r="C38" s="395">
        <v>37093</v>
      </c>
      <c r="D38" s="318">
        <v>81</v>
      </c>
      <c r="E38" s="320"/>
      <c r="F38" s="322">
        <v>287.60599999999999</v>
      </c>
      <c r="G38" s="322">
        <v>-0.75</v>
      </c>
      <c r="H38" s="322">
        <f t="shared" si="7"/>
        <v>286.85599999999999</v>
      </c>
      <c r="I38" s="315" t="s">
        <v>87</v>
      </c>
      <c r="J38" s="322">
        <v>221.029</v>
      </c>
      <c r="K38" s="322">
        <v>-281.267</v>
      </c>
      <c r="L38" s="322">
        <f t="shared" si="8"/>
        <v>-60.238</v>
      </c>
      <c r="M38" s="322">
        <f>'Page 2'!AN26</f>
        <v>99.147000000000006</v>
      </c>
      <c r="N38" s="322">
        <f>'Page 2'!AO26</f>
        <v>-39.972999999999999</v>
      </c>
      <c r="O38" s="322">
        <f t="shared" si="9"/>
        <v>59.174000000000007</v>
      </c>
      <c r="P38" s="322">
        <f t="shared" si="21"/>
        <v>-1.063999999999993</v>
      </c>
      <c r="Q38" s="322">
        <f t="shared" si="10"/>
        <v>285.79200000000003</v>
      </c>
      <c r="R38" s="315" t="s">
        <v>87</v>
      </c>
      <c r="S38" s="330">
        <f t="shared" si="16"/>
        <v>929.77200000000005</v>
      </c>
      <c r="T38" s="323"/>
      <c r="U38" s="324"/>
      <c r="V38" s="324">
        <v>-1.5</v>
      </c>
      <c r="W38" s="324"/>
      <c r="X38" s="324"/>
      <c r="Y38" s="343">
        <v>-80.644999999999996</v>
      </c>
      <c r="Z38" s="322">
        <f t="shared" si="17"/>
        <v>203.64700000000005</v>
      </c>
      <c r="AA38" s="322">
        <f t="shared" si="18"/>
        <v>320.60000000000002</v>
      </c>
      <c r="AB38" s="315" t="s">
        <v>87</v>
      </c>
      <c r="AC38" s="322">
        <f t="shared" si="25"/>
        <v>116.95299999999997</v>
      </c>
      <c r="AD38" s="315" t="s">
        <v>87</v>
      </c>
      <c r="AE38" s="325">
        <v>2.7650000000000001</v>
      </c>
      <c r="AF38" s="325">
        <v>2.9163999999999999</v>
      </c>
      <c r="AG38" s="317">
        <f t="shared" si="24"/>
        <v>0.15139999999999976</v>
      </c>
      <c r="AH38" s="103">
        <v>0</v>
      </c>
      <c r="AI38" s="251">
        <v>320.60000000000002</v>
      </c>
      <c r="AJ38" s="23"/>
      <c r="AK38" s="17">
        <v>0</v>
      </c>
      <c r="AL38" s="309">
        <v>3317.9</v>
      </c>
      <c r="AM38" s="250">
        <v>0</v>
      </c>
      <c r="AN38" s="253">
        <v>2607.9</v>
      </c>
      <c r="AO38" s="250">
        <v>0</v>
      </c>
      <c r="AP38" s="254"/>
      <c r="AV38" s="230">
        <f t="shared" si="26"/>
        <v>0</v>
      </c>
      <c r="AW38" s="240">
        <f t="shared" si="27"/>
        <v>0</v>
      </c>
      <c r="AY38" s="329">
        <v>37093</v>
      </c>
      <c r="AZ38" s="394" t="s">
        <v>252</v>
      </c>
      <c r="BA38" s="394" t="s">
        <v>252</v>
      </c>
      <c r="BB38" s="394" t="s">
        <v>252</v>
      </c>
      <c r="BC38" s="394" t="s">
        <v>252</v>
      </c>
      <c r="BD38" s="394" t="s">
        <v>252</v>
      </c>
      <c r="BG38" s="5">
        <v>331721</v>
      </c>
      <c r="BH38" s="5">
        <v>-261754</v>
      </c>
      <c r="BI38" s="5">
        <v>37938</v>
      </c>
      <c r="BJ38" s="5">
        <v>50779</v>
      </c>
      <c r="BK38" s="5">
        <f t="shared" si="28"/>
        <v>293.78300000000002</v>
      </c>
      <c r="BL38" s="5">
        <f t="shared" si="29"/>
        <v>-210.97499999999999</v>
      </c>
    </row>
    <row r="39" spans="1:74">
      <c r="C39" s="395">
        <v>37094</v>
      </c>
      <c r="D39" s="318">
        <v>80</v>
      </c>
      <c r="E39" s="319"/>
      <c r="F39" s="322">
        <v>313.642</v>
      </c>
      <c r="G39" s="322">
        <v>0</v>
      </c>
      <c r="H39" s="322">
        <f t="shared" si="7"/>
        <v>313.642</v>
      </c>
      <c r="I39" s="316">
        <f>I37-I30</f>
        <v>-0.26243499999999997</v>
      </c>
      <c r="J39" s="322">
        <v>221.029</v>
      </c>
      <c r="K39" s="322">
        <v>-263.14800000000002</v>
      </c>
      <c r="L39" s="322">
        <f t="shared" si="8"/>
        <v>-42.119000000000028</v>
      </c>
      <c r="M39" s="322">
        <f>'Page 2'!AN27</f>
        <v>119.61</v>
      </c>
      <c r="N39" s="322">
        <f>'Page 2'!AO27</f>
        <v>-34.789000000000001</v>
      </c>
      <c r="O39" s="322">
        <f t="shared" si="9"/>
        <v>84.820999999999998</v>
      </c>
      <c r="P39" s="322">
        <f t="shared" si="21"/>
        <v>42.70199999999997</v>
      </c>
      <c r="Q39" s="322">
        <f t="shared" si="10"/>
        <v>356.34399999999994</v>
      </c>
      <c r="R39" s="316">
        <f>R37-R30</f>
        <v>-0.13220399999999999</v>
      </c>
      <c r="S39" s="330">
        <f t="shared" si="16"/>
        <v>952.21800000000007</v>
      </c>
      <c r="T39" s="323"/>
      <c r="U39" s="324"/>
      <c r="V39" s="324">
        <v>-1.5</v>
      </c>
      <c r="W39" s="324"/>
      <c r="X39" s="324"/>
      <c r="Y39" s="343">
        <v>-80.644999999999996</v>
      </c>
      <c r="Z39" s="322">
        <f t="shared" si="17"/>
        <v>274.19899999999996</v>
      </c>
      <c r="AA39" s="322">
        <f t="shared" si="18"/>
        <v>249.3</v>
      </c>
      <c r="AB39" s="316">
        <f>AB37-AB30</f>
        <v>-0.73550000000000004</v>
      </c>
      <c r="AC39" s="322">
        <f t="shared" si="25"/>
        <v>-24.898999999999944</v>
      </c>
      <c r="AD39" s="316">
        <f>AD37-AD30</f>
        <v>-0.60329600000000005</v>
      </c>
      <c r="AE39" s="325">
        <v>2.7650000000000001</v>
      </c>
      <c r="AF39" s="325">
        <v>2.9163999999999999</v>
      </c>
      <c r="AG39" s="317">
        <f t="shared" si="24"/>
        <v>0.15139999999999976</v>
      </c>
      <c r="AH39" s="103">
        <f t="shared" si="13"/>
        <v>58.499999999999545</v>
      </c>
      <c r="AI39" s="251">
        <v>249.3</v>
      </c>
      <c r="AJ39" s="23"/>
      <c r="AK39" s="17">
        <f t="shared" si="6"/>
        <v>58.499999999999545</v>
      </c>
      <c r="AL39" s="309">
        <v>3320.1</v>
      </c>
      <c r="AM39" s="250">
        <f t="shared" si="14"/>
        <v>2.1999999999998181</v>
      </c>
      <c r="AN39" s="253">
        <v>2664.2</v>
      </c>
      <c r="AO39" s="250">
        <f t="shared" si="15"/>
        <v>56.299999999999727</v>
      </c>
      <c r="AP39" s="254"/>
      <c r="AV39" s="231">
        <f t="shared" ref="AV39:AV44" si="30">SUM(AS39:AU39)</f>
        <v>0</v>
      </c>
      <c r="AW39" s="232">
        <f t="shared" ref="AW39:AW44" si="31">AT39+AU39</f>
        <v>0</v>
      </c>
      <c r="AY39" s="329">
        <v>37094</v>
      </c>
      <c r="AZ39" s="394" t="s">
        <v>252</v>
      </c>
      <c r="BA39" s="394" t="s">
        <v>252</v>
      </c>
      <c r="BB39" s="394" t="s">
        <v>252</v>
      </c>
      <c r="BC39" s="394" t="s">
        <v>252</v>
      </c>
      <c r="BD39" s="394" t="s">
        <v>252</v>
      </c>
      <c r="BG39" s="5">
        <v>332160</v>
      </c>
      <c r="BH39" s="5">
        <v>-366850</v>
      </c>
      <c r="BI39" s="5">
        <v>110570</v>
      </c>
      <c r="BJ39" s="5">
        <v>155435</v>
      </c>
      <c r="BK39" s="5">
        <f t="shared" si="28"/>
        <v>221.59</v>
      </c>
      <c r="BL39" s="5">
        <f t="shared" si="29"/>
        <v>-211.41499999999999</v>
      </c>
    </row>
    <row r="40" spans="1:74">
      <c r="C40" s="395">
        <v>37095</v>
      </c>
      <c r="D40" s="318">
        <v>78</v>
      </c>
      <c r="E40" s="319"/>
      <c r="F40" s="101">
        <v>242.22</v>
      </c>
      <c r="G40" s="101">
        <v>-10.868</v>
      </c>
      <c r="H40" s="101">
        <f t="shared" si="7"/>
        <v>231.352</v>
      </c>
      <c r="I40" s="315"/>
      <c r="J40" s="101">
        <v>221.029</v>
      </c>
      <c r="K40" s="101">
        <v>-314.41800000000001</v>
      </c>
      <c r="L40" s="101">
        <f t="shared" si="8"/>
        <v>-93.38900000000001</v>
      </c>
      <c r="M40" s="322">
        <f>'Page 2'!AN28</f>
        <v>54.918999999999997</v>
      </c>
      <c r="N40" s="322">
        <f>'Page 2'!AO28</f>
        <v>-225.71100000000001</v>
      </c>
      <c r="O40" s="101">
        <f t="shared" si="9"/>
        <v>-170.79200000000003</v>
      </c>
      <c r="P40" s="101">
        <f t="shared" si="21"/>
        <v>-264.18100000000004</v>
      </c>
      <c r="Q40" s="101">
        <f t="shared" si="10"/>
        <v>-32.829000000000036</v>
      </c>
      <c r="R40" s="315"/>
      <c r="S40" s="189">
        <f t="shared" si="16"/>
        <v>1069.165</v>
      </c>
      <c r="T40" s="208"/>
      <c r="U40" s="103"/>
      <c r="V40" s="103">
        <v>-1.5</v>
      </c>
      <c r="W40" s="103"/>
      <c r="X40" s="103"/>
      <c r="Y40" s="342">
        <v>-80.644999999999996</v>
      </c>
      <c r="Z40" s="101">
        <f t="shared" si="17"/>
        <v>-114.97400000000003</v>
      </c>
      <c r="AA40" s="101">
        <f t="shared" si="18"/>
        <v>-19.2</v>
      </c>
      <c r="AB40" s="315"/>
      <c r="AC40" s="101">
        <f t="shared" si="25"/>
        <v>95.774000000000029</v>
      </c>
      <c r="AD40" s="315"/>
      <c r="AE40" s="203">
        <v>2.7650000000000001</v>
      </c>
      <c r="AF40" s="203">
        <v>2.9163999999999999</v>
      </c>
      <c r="AG40" s="317">
        <f t="shared" si="24"/>
        <v>0.15139999999999976</v>
      </c>
      <c r="AH40" s="103">
        <f t="shared" si="13"/>
        <v>-123.29999999999973</v>
      </c>
      <c r="AI40" s="23">
        <v>-19.2</v>
      </c>
      <c r="AJ40" s="23"/>
      <c r="AK40" s="17">
        <f t="shared" si="6"/>
        <v>-123.29999999999973</v>
      </c>
      <c r="AL40" s="309">
        <v>3314.9</v>
      </c>
      <c r="AM40" s="250">
        <f t="shared" si="14"/>
        <v>-5.1999999999998181</v>
      </c>
      <c r="AN40" s="253">
        <v>2546.1</v>
      </c>
      <c r="AO40" s="250">
        <f t="shared" si="15"/>
        <v>-118.09999999999991</v>
      </c>
      <c r="AP40" s="254"/>
      <c r="AV40" s="231">
        <f t="shared" si="30"/>
        <v>0</v>
      </c>
      <c r="AW40" s="232">
        <f t="shared" si="31"/>
        <v>0</v>
      </c>
      <c r="AY40" s="329">
        <v>37095</v>
      </c>
      <c r="AZ40" s="394" t="s">
        <v>252</v>
      </c>
      <c r="BA40" s="394" t="s">
        <v>252</v>
      </c>
      <c r="BB40" s="394" t="s">
        <v>252</v>
      </c>
      <c r="BC40" s="394" t="s">
        <v>252</v>
      </c>
      <c r="BD40" s="394" t="s">
        <v>252</v>
      </c>
      <c r="BG40" s="5">
        <v>288087</v>
      </c>
      <c r="BH40" s="5">
        <v>-328396</v>
      </c>
      <c r="BI40" s="5">
        <v>50388</v>
      </c>
      <c r="BJ40" s="5">
        <v>108601</v>
      </c>
      <c r="BK40" s="5">
        <f t="shared" si="28"/>
        <v>237.69900000000001</v>
      </c>
      <c r="BL40" s="5">
        <f t="shared" si="29"/>
        <v>-219.79499999999999</v>
      </c>
    </row>
    <row r="41" spans="1:74">
      <c r="C41" s="395">
        <v>37096</v>
      </c>
      <c r="D41" s="318">
        <v>71</v>
      </c>
      <c r="E41" s="319"/>
      <c r="F41" s="101">
        <v>180.328</v>
      </c>
      <c r="G41" s="101">
        <v>-3.84</v>
      </c>
      <c r="H41" s="101">
        <f t="shared" si="7"/>
        <v>176.488</v>
      </c>
      <c r="I41" s="316"/>
      <c r="J41" s="101">
        <v>218.93299999999999</v>
      </c>
      <c r="K41" s="101">
        <v>-275.98099999999999</v>
      </c>
      <c r="L41" s="101">
        <f t="shared" si="8"/>
        <v>-57.048000000000002</v>
      </c>
      <c r="M41" s="322">
        <f>'Page 2'!AN29</f>
        <v>269.70499999999998</v>
      </c>
      <c r="N41" s="322">
        <f>'Page 2'!AO29</f>
        <v>-179.21700000000001</v>
      </c>
      <c r="O41" s="101">
        <f t="shared" si="9"/>
        <v>90.487999999999971</v>
      </c>
      <c r="P41" s="101">
        <f t="shared" si="21"/>
        <v>33.439999999999969</v>
      </c>
      <c r="Q41" s="101">
        <f t="shared" si="10"/>
        <v>209.92799999999997</v>
      </c>
      <c r="R41" s="316"/>
      <c r="S41" s="189">
        <f t="shared" si="16"/>
        <v>1128.0040000000001</v>
      </c>
      <c r="T41" s="208"/>
      <c r="U41" s="103"/>
      <c r="V41" s="103">
        <v>-1.5</v>
      </c>
      <c r="W41" s="103"/>
      <c r="X41" s="103"/>
      <c r="Y41" s="342">
        <v>-80.644999999999996</v>
      </c>
      <c r="Z41" s="101">
        <f t="shared" si="17"/>
        <v>127.78299999999997</v>
      </c>
      <c r="AA41" s="101">
        <f t="shared" si="18"/>
        <v>-68.7</v>
      </c>
      <c r="AB41" s="316"/>
      <c r="AC41" s="101">
        <f t="shared" si="25"/>
        <v>-196.48299999999998</v>
      </c>
      <c r="AD41" s="316"/>
      <c r="AE41" s="203">
        <v>2.8812000000000002</v>
      </c>
      <c r="AF41" s="203">
        <v>2.9142000000000001</v>
      </c>
      <c r="AG41" s="317">
        <f t="shared" si="24"/>
        <v>3.2999999999999918E-2</v>
      </c>
      <c r="AH41" s="103">
        <f t="shared" si="13"/>
        <v>216.70000000000027</v>
      </c>
      <c r="AI41" s="251">
        <v>-68.7</v>
      </c>
      <c r="AJ41" s="251"/>
      <c r="AK41" s="17">
        <f t="shared" si="6"/>
        <v>216.70000000000027</v>
      </c>
      <c r="AL41" s="309">
        <v>3396.8</v>
      </c>
      <c r="AM41" s="250">
        <f t="shared" si="14"/>
        <v>81.900000000000091</v>
      </c>
      <c r="AN41" s="253">
        <v>2680.9</v>
      </c>
      <c r="AO41" s="250">
        <f t="shared" si="15"/>
        <v>134.80000000000018</v>
      </c>
      <c r="AP41" s="254"/>
      <c r="AQ41" s="244"/>
      <c r="AR41" s="244"/>
      <c r="AS41" s="245"/>
      <c r="AT41" s="245"/>
      <c r="AU41" s="244"/>
      <c r="AV41" s="246">
        <f t="shared" si="30"/>
        <v>0</v>
      </c>
      <c r="AW41" s="247">
        <f t="shared" si="31"/>
        <v>0</v>
      </c>
      <c r="AY41" s="329">
        <v>37096</v>
      </c>
      <c r="AZ41" s="394" t="s">
        <v>252</v>
      </c>
      <c r="BA41" s="394" t="s">
        <v>252</v>
      </c>
      <c r="BB41" s="394" t="s">
        <v>252</v>
      </c>
      <c r="BC41" s="394" t="s">
        <v>252</v>
      </c>
      <c r="BD41" s="394" t="s">
        <v>252</v>
      </c>
      <c r="BG41" s="5">
        <v>284384</v>
      </c>
      <c r="BH41" s="5">
        <v>-307325</v>
      </c>
      <c r="BI41" s="5">
        <v>46684</v>
      </c>
      <c r="BJ41" s="5">
        <v>88522</v>
      </c>
      <c r="BK41" s="5">
        <f t="shared" si="28"/>
        <v>237.7</v>
      </c>
      <c r="BL41" s="5">
        <f t="shared" si="29"/>
        <v>-218.803</v>
      </c>
    </row>
    <row r="42" spans="1:74">
      <c r="C42" s="395">
        <v>37097</v>
      </c>
      <c r="D42" s="318">
        <v>69</v>
      </c>
      <c r="E42" s="319"/>
      <c r="F42" s="101">
        <v>309.67200000000003</v>
      </c>
      <c r="G42" s="101">
        <v>-6.4550000000000001</v>
      </c>
      <c r="H42" s="101">
        <f t="shared" si="7"/>
        <v>303.21700000000004</v>
      </c>
      <c r="I42" s="312"/>
      <c r="J42" s="101">
        <v>218.97200000000001</v>
      </c>
      <c r="K42" s="101">
        <v>-319.00900000000001</v>
      </c>
      <c r="L42" s="101">
        <f t="shared" si="8"/>
        <v>-100.03700000000001</v>
      </c>
      <c r="M42" s="322">
        <f>'Page 2'!AN30</f>
        <v>124.697</v>
      </c>
      <c r="N42" s="322">
        <f>'Page 2'!AO30</f>
        <v>-173.834</v>
      </c>
      <c r="O42" s="101">
        <f t="shared" si="9"/>
        <v>-49.137</v>
      </c>
      <c r="P42" s="101">
        <f t="shared" si="21"/>
        <v>-149.17400000000001</v>
      </c>
      <c r="Q42" s="101">
        <f t="shared" si="10"/>
        <v>154.04300000000003</v>
      </c>
      <c r="R42" s="312"/>
      <c r="S42" s="189">
        <f t="shared" si="16"/>
        <v>1152.6390000000001</v>
      </c>
      <c r="T42" s="208"/>
      <c r="U42" s="103"/>
      <c r="V42" s="103">
        <v>-1.5</v>
      </c>
      <c r="W42" s="103"/>
      <c r="X42" s="103"/>
      <c r="Y42" s="342">
        <v>-80.644999999999996</v>
      </c>
      <c r="Z42" s="101">
        <f t="shared" si="17"/>
        <v>71.898000000000039</v>
      </c>
      <c r="AA42" s="101">
        <f t="shared" si="18"/>
        <v>190.2</v>
      </c>
      <c r="AB42" s="312"/>
      <c r="AC42" s="101">
        <f t="shared" si="25"/>
        <v>118.30199999999995</v>
      </c>
      <c r="AD42" s="312"/>
      <c r="AE42" s="203">
        <v>2.8738000000000001</v>
      </c>
      <c r="AF42" s="203">
        <v>2.9117999999999999</v>
      </c>
      <c r="AG42" s="317">
        <f t="shared" si="24"/>
        <v>3.7999999999999812E-2</v>
      </c>
      <c r="AH42" s="103">
        <f t="shared" si="13"/>
        <v>0.3999999999996362</v>
      </c>
      <c r="AI42" s="251">
        <v>190.2</v>
      </c>
      <c r="AJ42" s="251"/>
      <c r="AK42" s="17">
        <f t="shared" si="6"/>
        <v>0.3999999999996362</v>
      </c>
      <c r="AL42" s="309">
        <v>3346.2</v>
      </c>
      <c r="AM42" s="250">
        <f t="shared" si="14"/>
        <v>-50.600000000000364</v>
      </c>
      <c r="AN42" s="253">
        <v>2731.9</v>
      </c>
      <c r="AO42" s="250">
        <f t="shared" si="15"/>
        <v>51</v>
      </c>
      <c r="AP42" s="254"/>
      <c r="AQ42" s="244"/>
      <c r="AR42" s="244"/>
      <c r="AS42" s="245"/>
      <c r="AT42" s="245"/>
      <c r="AU42" s="244"/>
      <c r="AV42" s="246">
        <f t="shared" si="30"/>
        <v>0</v>
      </c>
      <c r="AW42" s="247">
        <f t="shared" si="31"/>
        <v>0</v>
      </c>
      <c r="AY42" s="329">
        <v>37097</v>
      </c>
      <c r="AZ42" s="394" t="s">
        <v>252</v>
      </c>
      <c r="BA42" s="394" t="s">
        <v>252</v>
      </c>
      <c r="BB42" s="394" t="s">
        <v>252</v>
      </c>
      <c r="BC42" s="394" t="s">
        <v>252</v>
      </c>
      <c r="BD42" s="394" t="s">
        <v>252</v>
      </c>
      <c r="BG42" s="5">
        <v>257805</v>
      </c>
      <c r="BH42" s="5">
        <v>-405809</v>
      </c>
      <c r="BI42" s="190">
        <v>30726</v>
      </c>
      <c r="BJ42" s="105">
        <v>186002</v>
      </c>
      <c r="BK42" s="5">
        <f t="shared" si="28"/>
        <v>227.07900000000001</v>
      </c>
      <c r="BL42" s="5">
        <f t="shared" si="29"/>
        <v>-219.80699999999999</v>
      </c>
    </row>
    <row r="43" spans="1:74">
      <c r="C43" s="395">
        <v>37098</v>
      </c>
      <c r="D43" s="318">
        <v>68</v>
      </c>
      <c r="E43" s="319"/>
      <c r="F43" s="101">
        <v>269.041</v>
      </c>
      <c r="G43" s="101">
        <v>-5.1820000000000004</v>
      </c>
      <c r="H43" s="101">
        <f t="shared" si="7"/>
        <v>263.85899999999998</v>
      </c>
      <c r="I43" s="312"/>
      <c r="J43" s="101">
        <v>218.77099999999999</v>
      </c>
      <c r="K43" s="101">
        <v>-165.89500000000001</v>
      </c>
      <c r="L43" s="101">
        <f t="shared" si="8"/>
        <v>52.875999999999976</v>
      </c>
      <c r="M43" s="322">
        <f>'Page 2'!AN31</f>
        <v>135.83199999999999</v>
      </c>
      <c r="N43" s="322">
        <f>'Page 2'!AO31</f>
        <v>-169.352</v>
      </c>
      <c r="O43" s="101">
        <f t="shared" si="9"/>
        <v>-33.52000000000001</v>
      </c>
      <c r="P43" s="101">
        <f t="shared" si="21"/>
        <v>19.355999999999966</v>
      </c>
      <c r="Q43" s="101">
        <f t="shared" si="10"/>
        <v>283.21499999999992</v>
      </c>
      <c r="R43" s="312"/>
      <c r="S43" s="189">
        <f t="shared" si="16"/>
        <v>964.07299999999998</v>
      </c>
      <c r="T43" s="208"/>
      <c r="U43" s="103"/>
      <c r="V43" s="103">
        <v>-1.5</v>
      </c>
      <c r="W43" s="103"/>
      <c r="X43" s="103"/>
      <c r="Y43" s="342">
        <v>-80.644999999999996</v>
      </c>
      <c r="Z43" s="101">
        <f t="shared" si="17"/>
        <v>201.06999999999994</v>
      </c>
      <c r="AA43" s="101">
        <f t="shared" si="18"/>
        <v>344.1</v>
      </c>
      <c r="AB43" s="312"/>
      <c r="AC43" s="101">
        <f t="shared" si="25"/>
        <v>143.03000000000009</v>
      </c>
      <c r="AD43" s="313"/>
      <c r="AE43" s="203">
        <v>2.93</v>
      </c>
      <c r="AF43" s="203">
        <v>2.9127999999999998</v>
      </c>
      <c r="AG43" s="317">
        <f t="shared" si="24"/>
        <v>-1.7200000000000326E-2</v>
      </c>
      <c r="AH43" s="103">
        <f t="shared" si="13"/>
        <v>-109.69999999999982</v>
      </c>
      <c r="AI43" s="23">
        <v>344.1</v>
      </c>
      <c r="AJ43" s="23"/>
      <c r="AK43" s="17">
        <f t="shared" si="6"/>
        <v>-109.69999999999982</v>
      </c>
      <c r="AL43" s="309">
        <v>3295.9</v>
      </c>
      <c r="AM43" s="250">
        <f t="shared" si="14"/>
        <v>-50.299999999999727</v>
      </c>
      <c r="AN43" s="253">
        <v>2672.5</v>
      </c>
      <c r="AO43" s="250">
        <f t="shared" si="15"/>
        <v>-59.400000000000091</v>
      </c>
      <c r="AP43" s="254"/>
      <c r="AV43" s="231">
        <f t="shared" si="30"/>
        <v>0</v>
      </c>
      <c r="AW43" s="232">
        <f t="shared" si="31"/>
        <v>0</v>
      </c>
      <c r="AY43" s="329">
        <v>37098</v>
      </c>
      <c r="AZ43" s="394" t="s">
        <v>252</v>
      </c>
      <c r="BA43" s="394" t="s">
        <v>252</v>
      </c>
      <c r="BB43" s="394" t="s">
        <v>252</v>
      </c>
      <c r="BC43" s="394" t="s">
        <v>252</v>
      </c>
      <c r="BD43" s="394" t="s">
        <v>252</v>
      </c>
    </row>
    <row r="44" spans="1:74">
      <c r="C44" s="395">
        <v>37099</v>
      </c>
      <c r="D44" s="318">
        <v>70</v>
      </c>
      <c r="E44" s="319"/>
      <c r="F44" s="101">
        <v>276.83699999999999</v>
      </c>
      <c r="G44" s="101">
        <v>-1.2410000000000001</v>
      </c>
      <c r="H44" s="101">
        <f t="shared" si="7"/>
        <v>275.596</v>
      </c>
      <c r="I44" s="314">
        <f>SUM(H38:H44)/1000</f>
        <v>1.85101</v>
      </c>
      <c r="J44" s="101">
        <v>218.91</v>
      </c>
      <c r="K44" s="101">
        <v>-137.571</v>
      </c>
      <c r="L44" s="101">
        <f t="shared" si="8"/>
        <v>81.338999999999999</v>
      </c>
      <c r="M44" s="322">
        <f>'Page 2'!AN32</f>
        <v>137.70400000000001</v>
      </c>
      <c r="N44" s="322">
        <f>'Page 2'!AO32</f>
        <v>-208.08099999999999</v>
      </c>
      <c r="O44" s="101">
        <f t="shared" si="9"/>
        <v>-70.376999999999981</v>
      </c>
      <c r="P44" s="101">
        <f t="shared" si="21"/>
        <v>10.962000000000018</v>
      </c>
      <c r="Q44" s="101">
        <f t="shared" si="10"/>
        <v>286.55799999999999</v>
      </c>
      <c r="R44" s="360">
        <f>SUM(Q38:Q44)/1000</f>
        <v>1.543051</v>
      </c>
      <c r="S44" s="189">
        <f t="shared" si="16"/>
        <v>980.34399999999994</v>
      </c>
      <c r="T44" s="208"/>
      <c r="U44" s="103"/>
      <c r="V44" s="103">
        <v>-1.5</v>
      </c>
      <c r="W44" s="103"/>
      <c r="X44" s="103"/>
      <c r="Y44" s="342">
        <v>-80.644999999999996</v>
      </c>
      <c r="Z44" s="101">
        <f t="shared" si="17"/>
        <v>204.41300000000001</v>
      </c>
      <c r="AA44" s="101">
        <f t="shared" si="18"/>
        <v>243.4</v>
      </c>
      <c r="AB44" s="314">
        <f>SUM(AA38:AA44)/1000</f>
        <v>1.2597</v>
      </c>
      <c r="AC44" s="101">
        <f t="shared" si="25"/>
        <v>38.986999999999995</v>
      </c>
      <c r="AD44" s="314">
        <f>SUM(AC38:AC44)/1000</f>
        <v>0.29166400000000009</v>
      </c>
      <c r="AE44" s="203">
        <v>3.1036999999999999</v>
      </c>
      <c r="AF44" s="203">
        <v>2.9228999999999998</v>
      </c>
      <c r="AG44" s="317">
        <f t="shared" si="24"/>
        <v>-0.18080000000000007</v>
      </c>
      <c r="AH44" s="103">
        <f t="shared" si="13"/>
        <v>37.099999999999909</v>
      </c>
      <c r="AI44" s="23">
        <v>243.4</v>
      </c>
      <c r="AJ44" s="23"/>
      <c r="AK44" s="17">
        <f t="shared" si="6"/>
        <v>37.099999999999909</v>
      </c>
      <c r="AL44" s="309">
        <v>3313.8</v>
      </c>
      <c r="AM44" s="250">
        <f t="shared" si="14"/>
        <v>17.900000000000091</v>
      </c>
      <c r="AN44" s="253">
        <v>2691.7</v>
      </c>
      <c r="AO44" s="250">
        <f t="shared" si="15"/>
        <v>19.199999999999818</v>
      </c>
      <c r="AP44" s="254"/>
      <c r="AS44" s="23"/>
      <c r="AV44" s="231">
        <f t="shared" si="30"/>
        <v>0</v>
      </c>
      <c r="AW44" s="232">
        <f t="shared" si="31"/>
        <v>0</v>
      </c>
      <c r="AY44" s="329">
        <v>37099</v>
      </c>
      <c r="AZ44" s="394" t="s">
        <v>252</v>
      </c>
      <c r="BA44" s="394" t="s">
        <v>252</v>
      </c>
      <c r="BB44" s="394" t="s">
        <v>252</v>
      </c>
      <c r="BC44" s="394" t="s">
        <v>252</v>
      </c>
      <c r="BD44" s="394" t="s">
        <v>252</v>
      </c>
    </row>
    <row r="45" spans="1:74">
      <c r="C45" s="329">
        <v>37100</v>
      </c>
      <c r="D45" s="318">
        <v>72</v>
      </c>
      <c r="E45" s="319"/>
      <c r="F45" s="322">
        <v>270.303</v>
      </c>
      <c r="G45" s="322">
        <v>-23.806000000000001</v>
      </c>
      <c r="H45" s="322">
        <f t="shared" si="7"/>
        <v>246.49699999999999</v>
      </c>
      <c r="I45" s="315" t="s">
        <v>87</v>
      </c>
      <c r="J45" s="322">
        <v>248.90600000000001</v>
      </c>
      <c r="K45" s="322">
        <v>-157.20500000000001</v>
      </c>
      <c r="L45" s="322">
        <f t="shared" si="8"/>
        <v>91.700999999999993</v>
      </c>
      <c r="M45" s="322">
        <f>'Page 2'!AN33</f>
        <v>177.37200000000001</v>
      </c>
      <c r="N45" s="322">
        <f>'Page 2'!AO33</f>
        <v>-82.087999999999994</v>
      </c>
      <c r="O45" s="322">
        <f t="shared" si="9"/>
        <v>95.28400000000002</v>
      </c>
      <c r="P45" s="322">
        <f t="shared" si="21"/>
        <v>186.98500000000001</v>
      </c>
      <c r="Q45" s="322">
        <f t="shared" si="10"/>
        <v>433.48199999999997</v>
      </c>
      <c r="R45" s="315" t="s">
        <v>87</v>
      </c>
      <c r="S45" s="330">
        <f t="shared" si="16"/>
        <v>959.68000000000006</v>
      </c>
      <c r="T45" s="331"/>
      <c r="U45" s="324"/>
      <c r="V45" s="324">
        <v>-1.5</v>
      </c>
      <c r="W45" s="324"/>
      <c r="X45" s="324"/>
      <c r="Y45" s="343">
        <v>-80.644999999999996</v>
      </c>
      <c r="Z45" s="322">
        <f t="shared" si="17"/>
        <v>351.33699999999999</v>
      </c>
      <c r="AA45" s="322">
        <f t="shared" si="18"/>
        <v>300.2</v>
      </c>
      <c r="AB45" s="315" t="s">
        <v>87</v>
      </c>
      <c r="AC45" s="322">
        <f t="shared" si="25"/>
        <v>-51.137</v>
      </c>
      <c r="AD45" s="315" t="s">
        <v>87</v>
      </c>
      <c r="AE45" s="325">
        <v>2.8913000000000002</v>
      </c>
      <c r="AF45" s="325">
        <v>2.9213</v>
      </c>
      <c r="AG45" s="317">
        <f t="shared" si="24"/>
        <v>2.9999999999999805E-2</v>
      </c>
      <c r="AH45" s="103">
        <f t="shared" si="13"/>
        <v>113.5</v>
      </c>
      <c r="AI45" s="251">
        <v>300.2</v>
      </c>
      <c r="AJ45" s="23"/>
      <c r="AK45" s="17">
        <f t="shared" si="6"/>
        <v>113.5</v>
      </c>
      <c r="AL45" s="309">
        <v>3338</v>
      </c>
      <c r="AM45" s="250">
        <f t="shared" si="14"/>
        <v>24.199999999999818</v>
      </c>
      <c r="AN45" s="253">
        <v>2781</v>
      </c>
      <c r="AO45" s="250">
        <f t="shared" si="15"/>
        <v>89.300000000000182</v>
      </c>
      <c r="AP45" s="254"/>
      <c r="AS45" s="23"/>
      <c r="AV45" s="231">
        <f>SUM(AS45:AU45)</f>
        <v>0</v>
      </c>
      <c r="AW45" s="232">
        <f>AT45+AU45</f>
        <v>0</v>
      </c>
      <c r="AX45" s="23"/>
      <c r="AY45" s="329">
        <v>37100</v>
      </c>
      <c r="AZ45" s="394" t="s">
        <v>252</v>
      </c>
      <c r="BA45" s="394" t="s">
        <v>252</v>
      </c>
      <c r="BB45" s="394" t="s">
        <v>252</v>
      </c>
      <c r="BC45" s="393" t="s">
        <v>251</v>
      </c>
      <c r="BD45" s="393" t="s">
        <v>251</v>
      </c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</row>
    <row r="46" spans="1:74">
      <c r="C46" s="395">
        <v>37101</v>
      </c>
      <c r="D46" s="318">
        <v>75</v>
      </c>
      <c r="E46" s="319"/>
      <c r="F46" s="322">
        <v>240.124</v>
      </c>
      <c r="G46" s="322">
        <v>-15.223000000000001</v>
      </c>
      <c r="H46" s="322">
        <f t="shared" si="7"/>
        <v>224.90099999999998</v>
      </c>
      <c r="I46" s="316">
        <f>I44-I37</f>
        <v>0.21570100000000036</v>
      </c>
      <c r="J46" s="322">
        <v>248.90600000000001</v>
      </c>
      <c r="K46" s="322">
        <v>-156.423</v>
      </c>
      <c r="L46" s="322">
        <f t="shared" si="8"/>
        <v>92.483000000000004</v>
      </c>
      <c r="M46" s="322">
        <f>'Page 2'!AN34</f>
        <v>95.066000000000003</v>
      </c>
      <c r="N46" s="322">
        <f>'Page 2'!AO34</f>
        <v>-51.838000000000001</v>
      </c>
      <c r="O46" s="322">
        <f t="shared" si="9"/>
        <v>43.228000000000002</v>
      </c>
      <c r="P46" s="322">
        <f t="shared" si="21"/>
        <v>135.71100000000001</v>
      </c>
      <c r="Q46" s="322">
        <f t="shared" si="10"/>
        <v>360.61199999999997</v>
      </c>
      <c r="R46" s="316">
        <f>R44-R37</f>
        <v>-0.30169800000000002</v>
      </c>
      <c r="S46" s="330">
        <f t="shared" si="16"/>
        <v>807.58</v>
      </c>
      <c r="T46" s="331"/>
      <c r="U46" s="324"/>
      <c r="V46" s="324">
        <v>-1.5</v>
      </c>
      <c r="W46" s="324"/>
      <c r="X46" s="324"/>
      <c r="Y46" s="343">
        <v>-80.644999999999996</v>
      </c>
      <c r="Z46" s="322">
        <f t="shared" si="17"/>
        <v>278.46699999999998</v>
      </c>
      <c r="AA46" s="322">
        <f t="shared" si="18"/>
        <v>364.5</v>
      </c>
      <c r="AB46" s="316">
        <f>AB44-AB37</f>
        <v>0.99310000000000009</v>
      </c>
      <c r="AC46" s="322">
        <f t="shared" si="25"/>
        <v>86.033000000000015</v>
      </c>
      <c r="AD46" s="316">
        <f>AD44-AD37</f>
        <v>1.2947980000000001</v>
      </c>
      <c r="AE46" s="325">
        <v>2.8913000000000002</v>
      </c>
      <c r="AF46" s="325">
        <v>2.9213</v>
      </c>
      <c r="AG46" s="317">
        <f t="shared" si="24"/>
        <v>2.9999999999999805E-2</v>
      </c>
      <c r="AH46" s="103">
        <f t="shared" si="13"/>
        <v>-73.700000000000273</v>
      </c>
      <c r="AI46" s="251">
        <v>364.5</v>
      </c>
      <c r="AJ46" s="23"/>
      <c r="AK46" s="17">
        <f t="shared" si="6"/>
        <v>-73.700000000000273</v>
      </c>
      <c r="AL46" s="309">
        <v>3317.1</v>
      </c>
      <c r="AM46" s="250">
        <f t="shared" si="14"/>
        <v>-20.900000000000091</v>
      </c>
      <c r="AN46" s="310">
        <v>2728.2</v>
      </c>
      <c r="AO46" s="250">
        <f t="shared" si="15"/>
        <v>-52.800000000000182</v>
      </c>
      <c r="AP46" s="254"/>
      <c r="AS46" s="23"/>
      <c r="AT46" s="23"/>
      <c r="AX46" s="23"/>
      <c r="AY46" s="329">
        <v>37101</v>
      </c>
      <c r="AZ46" s="394" t="s">
        <v>252</v>
      </c>
      <c r="BA46" s="394" t="s">
        <v>252</v>
      </c>
      <c r="BB46" s="394" t="s">
        <v>252</v>
      </c>
      <c r="BC46" s="394" t="s">
        <v>252</v>
      </c>
      <c r="BD46" s="394" t="s">
        <v>252</v>
      </c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</row>
    <row r="47" spans="1:74">
      <c r="C47" s="395">
        <v>37102</v>
      </c>
      <c r="D47" s="318">
        <v>82</v>
      </c>
      <c r="E47" s="321"/>
      <c r="F47" s="101">
        <v>154.95699999999999</v>
      </c>
      <c r="G47" s="101">
        <v>-36</v>
      </c>
      <c r="H47" s="101">
        <f t="shared" si="7"/>
        <v>118.95699999999999</v>
      </c>
      <c r="I47" s="315"/>
      <c r="J47" s="103">
        <v>248.90600000000001</v>
      </c>
      <c r="K47" s="103">
        <v>-207.09299999999999</v>
      </c>
      <c r="L47" s="101">
        <f t="shared" si="8"/>
        <v>41.813000000000017</v>
      </c>
      <c r="M47" s="322">
        <f>'Page 2'!AN35</f>
        <v>47.747999999999998</v>
      </c>
      <c r="N47" s="322">
        <f>'Page 2'!AO35</f>
        <v>-263.83699999999999</v>
      </c>
      <c r="O47" s="101">
        <f t="shared" si="9"/>
        <v>-216.089</v>
      </c>
      <c r="P47" s="101">
        <f t="shared" si="21"/>
        <v>-174.27599999999998</v>
      </c>
      <c r="Q47" s="101">
        <f t="shared" si="10"/>
        <v>-55.318999999999988</v>
      </c>
      <c r="R47" s="315"/>
      <c r="S47" s="189">
        <f t="shared" si="16"/>
        <v>958.54100000000005</v>
      </c>
      <c r="T47" s="102"/>
      <c r="U47" s="101"/>
      <c r="V47" s="101">
        <v>-1.5</v>
      </c>
      <c r="W47" s="101"/>
      <c r="X47" s="103"/>
      <c r="Y47" s="342">
        <v>-80.644999999999996</v>
      </c>
      <c r="Z47" s="101">
        <f t="shared" si="17"/>
        <v>-137.464</v>
      </c>
      <c r="AA47" s="101">
        <f t="shared" si="18"/>
        <v>-189.2</v>
      </c>
      <c r="AB47" s="313"/>
      <c r="AC47" s="101">
        <f t="shared" si="25"/>
        <v>-51.73599999999999</v>
      </c>
      <c r="AD47" s="313"/>
      <c r="AE47" s="203">
        <v>2.8913000000000002</v>
      </c>
      <c r="AF47" s="203">
        <v>2.9213</v>
      </c>
      <c r="AG47" s="317">
        <f t="shared" si="24"/>
        <v>2.9999999999999805E-2</v>
      </c>
      <c r="AH47" s="103">
        <f t="shared" si="13"/>
        <v>-0.29999999999972715</v>
      </c>
      <c r="AI47" s="23">
        <v>-189.2</v>
      </c>
      <c r="AJ47" s="23"/>
      <c r="AK47" s="17">
        <f t="shared" si="6"/>
        <v>-0.29999999999972715</v>
      </c>
      <c r="AL47" s="309">
        <v>3317</v>
      </c>
      <c r="AM47" s="250">
        <f t="shared" si="14"/>
        <v>-9.9999999999909051E-2</v>
      </c>
      <c r="AN47" s="253">
        <v>2728</v>
      </c>
      <c r="AO47" s="250">
        <f t="shared" si="15"/>
        <v>-0.1999999999998181</v>
      </c>
      <c r="AP47" s="254"/>
      <c r="AS47" s="23"/>
      <c r="AT47" s="23"/>
      <c r="AX47" s="23"/>
      <c r="AY47" s="329">
        <v>37102</v>
      </c>
      <c r="AZ47" s="394" t="s">
        <v>252</v>
      </c>
      <c r="BA47" s="394" t="s">
        <v>252</v>
      </c>
      <c r="BB47" s="394" t="s">
        <v>252</v>
      </c>
      <c r="BC47" s="394" t="s">
        <v>252</v>
      </c>
      <c r="BD47" s="394" t="s">
        <v>252</v>
      </c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</row>
    <row r="48" spans="1:74">
      <c r="C48" s="395">
        <v>37103</v>
      </c>
      <c r="D48" s="318">
        <v>85</v>
      </c>
      <c r="E48" s="321"/>
      <c r="F48" s="101">
        <v>152.727</v>
      </c>
      <c r="G48" s="101">
        <v>-78.265000000000001</v>
      </c>
      <c r="H48" s="101">
        <f t="shared" si="7"/>
        <v>74.462000000000003</v>
      </c>
      <c r="I48" s="316"/>
      <c r="J48" s="103">
        <v>216.77799999999999</v>
      </c>
      <c r="K48" s="103">
        <v>-210.25899999999999</v>
      </c>
      <c r="L48" s="101">
        <f t="shared" si="8"/>
        <v>6.5190000000000055</v>
      </c>
      <c r="M48" s="322">
        <f>'Page 2'!AN36</f>
        <v>205.42699999999999</v>
      </c>
      <c r="N48" s="322">
        <f>'Page 2'!AO36</f>
        <v>-242.083</v>
      </c>
      <c r="O48" s="101">
        <f t="shared" si="9"/>
        <v>-36.656000000000006</v>
      </c>
      <c r="P48" s="101">
        <f t="shared" si="21"/>
        <v>-30.137</v>
      </c>
      <c r="Q48" s="101">
        <f t="shared" si="10"/>
        <v>44.325000000000003</v>
      </c>
      <c r="R48" s="316"/>
      <c r="S48" s="189">
        <f t="shared" si="16"/>
        <v>1105.539</v>
      </c>
      <c r="T48" s="102"/>
      <c r="U48" s="103"/>
      <c r="V48" s="101">
        <v>-1.5</v>
      </c>
      <c r="W48" s="103"/>
      <c r="X48" s="103"/>
      <c r="Y48" s="342">
        <v>-80.650000000000006</v>
      </c>
      <c r="Z48" s="101">
        <f t="shared" si="17"/>
        <v>-37.825000000000003</v>
      </c>
      <c r="AA48" s="101">
        <f t="shared" si="18"/>
        <v>-282</v>
      </c>
      <c r="AB48" s="332"/>
      <c r="AC48" s="101">
        <f t="shared" si="25"/>
        <v>-244.17500000000001</v>
      </c>
      <c r="AD48" s="332"/>
      <c r="AE48" s="203">
        <v>3.15</v>
      </c>
      <c r="AF48" s="203">
        <v>2.9321999999999999</v>
      </c>
      <c r="AG48" s="317">
        <f t="shared" si="24"/>
        <v>-0.21779999999999999</v>
      </c>
      <c r="AH48" s="103">
        <f t="shared" si="13"/>
        <v>-67</v>
      </c>
      <c r="AI48" s="251">
        <v>-282</v>
      </c>
      <c r="AJ48" s="251"/>
      <c r="AK48" s="17">
        <f t="shared" si="6"/>
        <v>-67</v>
      </c>
      <c r="AL48" s="309">
        <v>3355</v>
      </c>
      <c r="AM48" s="250">
        <f t="shared" si="14"/>
        <v>38</v>
      </c>
      <c r="AN48" s="253">
        <v>2623</v>
      </c>
      <c r="AO48" s="250">
        <f t="shared" si="15"/>
        <v>-105</v>
      </c>
      <c r="AP48" s="254"/>
      <c r="AQ48" s="244"/>
      <c r="AR48" s="244"/>
      <c r="AS48" s="243"/>
      <c r="AT48" s="243"/>
      <c r="AU48" s="244"/>
      <c r="AV48" s="244"/>
      <c r="AW48" s="244"/>
      <c r="AX48" s="23"/>
      <c r="AY48" s="329">
        <v>37103</v>
      </c>
      <c r="AZ48" s="394" t="s">
        <v>252</v>
      </c>
      <c r="BA48" s="394" t="s">
        <v>252</v>
      </c>
      <c r="BB48" s="394" t="s">
        <v>252</v>
      </c>
      <c r="BC48" s="394" t="s">
        <v>252</v>
      </c>
      <c r="BD48" s="394" t="s">
        <v>252</v>
      </c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</row>
    <row r="49" spans="1:74" ht="16.2" thickBot="1">
      <c r="C49" s="25"/>
      <c r="D49"/>
      <c r="E49" s="4"/>
      <c r="F49" s="26">
        <f t="shared" ref="F49:AC49" si="32">SUM(F18:F48)</f>
        <v>8539.5630000000019</v>
      </c>
      <c r="G49" s="26">
        <f t="shared" si="32"/>
        <v>-565.29999999999995</v>
      </c>
      <c r="H49" s="26">
        <f>SUM(H18:H48)</f>
        <v>7974.2630000000026</v>
      </c>
      <c r="J49" s="26">
        <f t="shared" si="32"/>
        <v>6844.7619999999997</v>
      </c>
      <c r="K49" s="26">
        <f t="shared" si="32"/>
        <v>-5999.9689999999991</v>
      </c>
      <c r="L49" s="26">
        <f t="shared" si="32"/>
        <v>844.79299999999955</v>
      </c>
      <c r="M49" s="26">
        <f>SUM(M18:M48)</f>
        <v>2916.3399999999997</v>
      </c>
      <c r="N49" s="26">
        <f>SUM(N18:N48)</f>
        <v>-3620.6710000000007</v>
      </c>
      <c r="O49" s="26">
        <f t="shared" si="32"/>
        <v>-704.33100000000013</v>
      </c>
      <c r="P49" s="26">
        <f t="shared" si="32"/>
        <v>140.4619999999999</v>
      </c>
      <c r="Q49" s="26">
        <f t="shared" si="32"/>
        <v>8114.7249999999985</v>
      </c>
      <c r="R49" s="161"/>
      <c r="S49" s="162"/>
      <c r="T49" s="26">
        <f t="shared" si="32"/>
        <v>0</v>
      </c>
      <c r="U49" s="26">
        <f t="shared" si="32"/>
        <v>0</v>
      </c>
      <c r="V49" s="26">
        <f>SUM(V18:V48)</f>
        <v>-46.5</v>
      </c>
      <c r="W49" s="26">
        <f>SUM(W18:W48)</f>
        <v>0</v>
      </c>
      <c r="X49" s="26">
        <f t="shared" si="32"/>
        <v>0</v>
      </c>
      <c r="Y49" s="26">
        <f t="shared" si="32"/>
        <v>-2500</v>
      </c>
      <c r="Z49" s="26">
        <f t="shared" si="32"/>
        <v>5568.2250000000004</v>
      </c>
      <c r="AA49" s="26">
        <f t="shared" si="32"/>
        <v>4625.5999999999995</v>
      </c>
      <c r="AB49" s="161"/>
      <c r="AC49" s="26">
        <f t="shared" si="32"/>
        <v>-942.62499999999977</v>
      </c>
      <c r="AD49" s="26"/>
      <c r="AE49" s="26"/>
      <c r="AF49" s="26"/>
      <c r="AG49" s="392"/>
      <c r="AH49" s="26">
        <f>SUM(AH18:AH48)</f>
        <v>-110.90000000000055</v>
      </c>
      <c r="AI49" s="26">
        <f>SUM(AI18:AI48)</f>
        <v>4625.5999999999995</v>
      </c>
      <c r="AJ49" s="26"/>
      <c r="AK49" s="17"/>
      <c r="AL49" s="252"/>
      <c r="AM49" s="235"/>
      <c r="AN49" s="253"/>
      <c r="AO49" s="253"/>
      <c r="AP49" s="311"/>
      <c r="AQ49" s="233">
        <f>SUM(AQ18:AQ48)</f>
        <v>0</v>
      </c>
      <c r="AR49" s="233">
        <f t="shared" ref="AR49:AX49" si="33">SUM(AR18:AR48)</f>
        <v>0</v>
      </c>
      <c r="AS49" s="233">
        <f t="shared" si="33"/>
        <v>0</v>
      </c>
      <c r="AT49" s="233">
        <f t="shared" si="33"/>
        <v>0</v>
      </c>
      <c r="AU49" s="233">
        <f t="shared" si="33"/>
        <v>0</v>
      </c>
      <c r="AV49" s="233">
        <f t="shared" si="33"/>
        <v>0</v>
      </c>
      <c r="AW49" s="233">
        <f t="shared" si="33"/>
        <v>0</v>
      </c>
      <c r="AX49" s="233">
        <f t="shared" si="33"/>
        <v>0</v>
      </c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</row>
    <row r="50" spans="1:74" ht="16.2" thickBot="1">
      <c r="A50" s="4"/>
      <c r="B50" s="4"/>
      <c r="C50" s="14"/>
      <c r="D50"/>
      <c r="E50" s="4"/>
      <c r="F50" s="17"/>
      <c r="G50" s="23"/>
      <c r="H50" s="23"/>
      <c r="I50" s="160"/>
      <c r="J50" s="17"/>
      <c r="P50" s="4"/>
      <c r="Q50" s="17"/>
      <c r="R50" s="161"/>
      <c r="S50" s="186">
        <f>SUM(S18:S49)</f>
        <v>28486.605000000007</v>
      </c>
      <c r="T50" s="17"/>
      <c r="AA50" s="24"/>
      <c r="AB50" s="166"/>
      <c r="AE50" s="390">
        <v>2.7875000000000001</v>
      </c>
      <c r="AF50" s="391">
        <v>2.9321999999999999</v>
      </c>
      <c r="AG50" s="317">
        <f t="shared" si="24"/>
        <v>0.14469999999999983</v>
      </c>
      <c r="AI50" s="4"/>
      <c r="AJ50" s="4"/>
      <c r="AK50" s="4"/>
      <c r="AL50" s="143"/>
      <c r="AM50" s="6"/>
      <c r="AN50" s="146"/>
      <c r="AO50" s="144"/>
      <c r="AP50" s="87"/>
      <c r="AS50" s="23"/>
      <c r="AT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</row>
    <row r="51" spans="1:74">
      <c r="A51" s="4"/>
      <c r="B51" s="4"/>
      <c r="C51" s="4"/>
      <c r="D51" s="4"/>
      <c r="E51" s="4"/>
      <c r="F51" s="27" t="s">
        <v>19</v>
      </c>
      <c r="G51" s="28"/>
      <c r="H51" s="159"/>
      <c r="I51" s="160"/>
      <c r="J51" s="398"/>
      <c r="K51" s="399"/>
      <c r="L51" s="328"/>
      <c r="M51" s="328"/>
      <c r="N51" s="328"/>
      <c r="O51" s="328"/>
      <c r="P51" s="4"/>
      <c r="Q51" s="29"/>
      <c r="R51" s="162"/>
      <c r="S51" s="162"/>
      <c r="T51" s="29"/>
      <c r="U51" s="13"/>
      <c r="V51" s="13"/>
      <c r="W51" s="13"/>
      <c r="X51" s="29"/>
      <c r="Y51" s="29"/>
      <c r="AF51" s="118"/>
      <c r="AI51" s="4"/>
      <c r="AJ51" s="4"/>
      <c r="AK51" s="4"/>
      <c r="AL51" s="4"/>
      <c r="AM51" s="6"/>
      <c r="AN51" s="146"/>
      <c r="AP51" s="87"/>
      <c r="AS51" s="23"/>
      <c r="AT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</row>
    <row r="52" spans="1:74">
      <c r="A52" s="30"/>
      <c r="B52" s="4"/>
      <c r="C52" s="31" t="s">
        <v>30</v>
      </c>
      <c r="D52" s="7"/>
      <c r="E52" s="7"/>
      <c r="F52" s="32" t="s">
        <v>31</v>
      </c>
      <c r="G52" s="32" t="s">
        <v>31</v>
      </c>
      <c r="H52" s="32"/>
      <c r="I52" s="160"/>
      <c r="J52" s="32" t="s">
        <v>31</v>
      </c>
      <c r="K52" s="32"/>
      <c r="L52" s="32"/>
      <c r="M52" s="32"/>
      <c r="N52" s="32"/>
      <c r="O52" s="32"/>
      <c r="P52" s="4"/>
      <c r="Q52" s="29" t="s">
        <v>32</v>
      </c>
      <c r="R52" s="162"/>
      <c r="S52" s="162"/>
      <c r="T52" s="32" t="s">
        <v>31</v>
      </c>
      <c r="U52" s="33"/>
      <c r="V52" s="33"/>
      <c r="W52" s="33"/>
      <c r="X52" s="32" t="s">
        <v>31</v>
      </c>
      <c r="Y52" s="362"/>
      <c r="Z52" s="29" t="s">
        <v>12</v>
      </c>
      <c r="AA52" s="29" t="s">
        <v>13</v>
      </c>
      <c r="AB52" s="162"/>
      <c r="AC52" s="257" t="s">
        <v>166</v>
      </c>
      <c r="AD52" s="32"/>
      <c r="AE52" s="117"/>
      <c r="AF52" s="118"/>
      <c r="AI52" s="4"/>
      <c r="AJ52" s="4"/>
      <c r="AK52" s="4"/>
      <c r="AL52" s="4"/>
      <c r="AM52" s="6"/>
      <c r="AN52" s="81"/>
      <c r="AS52" s="23"/>
      <c r="AT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</row>
    <row r="53" spans="1:74">
      <c r="A53" s="30"/>
      <c r="B53" s="4"/>
      <c r="C53" s="149" t="s">
        <v>241</v>
      </c>
      <c r="D53" s="34"/>
      <c r="E53" s="34"/>
      <c r="F53" s="21">
        <f>9.703-0.62-0.558</f>
        <v>8.5250000000000004</v>
      </c>
      <c r="G53" s="21">
        <v>0</v>
      </c>
      <c r="H53" s="21">
        <f>F53+G53</f>
        <v>8.5250000000000004</v>
      </c>
      <c r="J53" s="21">
        <f>7.102</f>
        <v>7.1020000000000003</v>
      </c>
      <c r="K53" s="21">
        <f>-4.918-0.077-0.05-0.1-0.75-0.02</f>
        <v>-5.9149999999999991</v>
      </c>
      <c r="L53" s="21">
        <f>J53+K53</f>
        <v>1.1870000000000012</v>
      </c>
      <c r="M53" s="21"/>
      <c r="N53" s="21"/>
      <c r="O53" s="21">
        <f>-0.42</f>
        <v>-0.42</v>
      </c>
      <c r="P53" s="21">
        <f>J53+K53</f>
        <v>1.1870000000000012</v>
      </c>
      <c r="Q53" s="21">
        <f>H53+P53</f>
        <v>9.7120000000000015</v>
      </c>
      <c r="R53" s="161"/>
      <c r="S53" s="161"/>
      <c r="T53" s="21">
        <v>0</v>
      </c>
      <c r="U53" s="22">
        <v>0</v>
      </c>
      <c r="V53" s="22">
        <f>(31*-1.5)/1000</f>
        <v>-4.65E-2</v>
      </c>
      <c r="W53" s="22">
        <v>0</v>
      </c>
      <c r="X53" s="237">
        <v>0</v>
      </c>
      <c r="Y53" s="344">
        <v>-2.5</v>
      </c>
      <c r="Z53" s="26">
        <f>Q53+T53+U53+V53+W53+X53+Y53</f>
        <v>7.1655000000000015</v>
      </c>
      <c r="AA53" s="35">
        <v>8.0079999999999991</v>
      </c>
      <c r="AC53" s="259">
        <f>AC10+AC49+T49+U49+V49+X49</f>
        <v>11756.875</v>
      </c>
      <c r="AD53" s="17"/>
      <c r="AE53" s="117"/>
      <c r="AF53" s="118"/>
      <c r="AI53" s="4"/>
      <c r="AJ53" s="4"/>
      <c r="AK53" s="4"/>
      <c r="AL53" s="4"/>
      <c r="AM53" s="6"/>
      <c r="AN53" s="81"/>
      <c r="AS53" s="23"/>
      <c r="AT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</row>
    <row r="54" spans="1:74" ht="16.2" thickBot="1">
      <c r="A54" s="36"/>
      <c r="C54" s="36"/>
      <c r="D54" s="36"/>
      <c r="E54" s="107"/>
      <c r="F54" s="227"/>
      <c r="G54" s="228"/>
      <c r="I54" s="185" t="s">
        <v>90</v>
      </c>
      <c r="J54" s="373"/>
      <c r="K54" s="374"/>
      <c r="L54" s="374"/>
      <c r="M54" s="21"/>
      <c r="N54" s="21"/>
      <c r="O54" s="21"/>
      <c r="P54" s="21"/>
      <c r="Q54" s="185" t="s">
        <v>90</v>
      </c>
      <c r="R54" s="185"/>
      <c r="X54" s="235"/>
      <c r="Y54" s="235"/>
      <c r="AA54" s="26"/>
      <c r="AB54" s="161"/>
      <c r="AC54" s="37"/>
      <c r="AD54" s="37"/>
      <c r="AQ54" s="87">
        <f>AQ49+AQ67</f>
        <v>0</v>
      </c>
      <c r="AR54" s="87">
        <f>AR49+AR67</f>
        <v>0</v>
      </c>
      <c r="AS54" s="23"/>
      <c r="AT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</row>
    <row r="55" spans="1:74" ht="17.399999999999999">
      <c r="A55" s="36"/>
      <c r="C55" s="36" t="s">
        <v>77</v>
      </c>
      <c r="E55" s="36"/>
      <c r="F55" s="222">
        <f>SUM(F19:F20,F22:F23,F26:F30,F33:F37,F40:F44,F47:F48)/$C$2</f>
        <v>258.4388095238096</v>
      </c>
      <c r="G55" s="222">
        <f>SUM(G19:G20,G22:G23,G26:G30,G33:G37,G40:G44,G47:G48)/$C$2</f>
        <v>-17.008285714285712</v>
      </c>
      <c r="H55" s="222">
        <f>SUM(H19:H20,H22:H23,H26:H30,H33:H37,H40:H44,H47:H48)/$C$2</f>
        <v>241.43052380952381</v>
      </c>
      <c r="I55" s="170">
        <f>H55/H57</f>
        <v>0.87792917748917743</v>
      </c>
      <c r="J55" s="222">
        <f>SUM(J19:J20,J22:J23,J26:J30,J33:J37,J40:J44,J47:J48)/$C$2</f>
        <v>217.64542857142857</v>
      </c>
      <c r="K55" s="222">
        <f>SUM(K19:K20,K22:K23,K26:K30,K33:K37,K40:K44,K47:K48)/$C$2</f>
        <v>-203.98719047619042</v>
      </c>
      <c r="L55" s="222">
        <f>SUM(L19:L20,L22:L23,L26:L30,L33:L37,L40:L44,L47:L48)/$C$2</f>
        <v>13.658238095238099</v>
      </c>
      <c r="M55" s="222"/>
      <c r="N55" s="222"/>
      <c r="O55" s="222"/>
      <c r="P55" s="42">
        <f>SUM(P19:P20,P22:P23,P26:P30,P33:P37,P40:P44,P47:P48)/$C$2</f>
        <v>-18.688095238095244</v>
      </c>
      <c r="Q55" s="170">
        <f>ABS(P55/P57)</f>
        <v>0.48806314438159387</v>
      </c>
      <c r="R55" s="170"/>
      <c r="S55" s="170"/>
      <c r="X55" s="228"/>
      <c r="Y55" s="235"/>
      <c r="Z55" s="79"/>
      <c r="AA55" s="222">
        <f>SUM(AA19:AA20,AA22:AA23,AA26:AA30,AA33:AA37,AA40:AA44,AA47:AA48)/$C$2</f>
        <v>95.500000000000028</v>
      </c>
      <c r="AB55" s="170">
        <f>AA55/AA57</f>
        <v>0.36969280719280734</v>
      </c>
      <c r="AC55" s="372">
        <f>SUM(AC19:AC20,AC22:AC23,AC26:AC30,AC33:AC37,AC40:AC44,AC47:AC48)/$C$2</f>
        <v>-45.097190476190477</v>
      </c>
      <c r="AD55" s="169"/>
      <c r="AS55" s="23"/>
      <c r="AT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</row>
    <row r="56" spans="1:74" ht="17.399999999999999">
      <c r="A56" s="36"/>
      <c r="C56" s="36" t="s">
        <v>78</v>
      </c>
      <c r="D56" s="36"/>
      <c r="E56" s="36"/>
      <c r="F56" s="87">
        <f>SUM(F18,F21,F24:F25,F31:F32,F38:F39,F45:F46)/$C$3</f>
        <v>311.23479999999989</v>
      </c>
      <c r="G56" s="87">
        <f>SUM(G18,G21,G24:G25,G31:G32,G38:G39,G45:G46)/$C$3</f>
        <v>-20.812600000000003</v>
      </c>
      <c r="H56" s="87">
        <f>SUM(H18,H21,H24:H25,H31:H32,H38:H39,H45:H46)/$C$3</f>
        <v>290.42219999999992</v>
      </c>
      <c r="I56" s="170">
        <f>H56/H57</f>
        <v>1.0560807272727271</v>
      </c>
      <c r="J56" s="87">
        <f>SUM(J18,J21,J24:J25,J31:J32,J38:J39,J45:J46)/$C$3</f>
        <v>227.42080000000001</v>
      </c>
      <c r="K56" s="87">
        <f>SUM(K18,K21,K24:K25,K31:K32,K38:K39,K45:K46)/$C$3</f>
        <v>-171.62380000000002</v>
      </c>
      <c r="L56" s="87">
        <f>SUM(L18,L21,L24:L25,L31:L32,L38:L39,L45:L46)/$C$3</f>
        <v>55.796999999999983</v>
      </c>
      <c r="M56" s="87"/>
      <c r="N56" s="87"/>
      <c r="O56" s="87"/>
      <c r="P56" s="361">
        <f>SUM(P18,P21,P24:P25,P31:P32,P38:P39,P45:P46)/$C$3</f>
        <v>53.291200000000003</v>
      </c>
      <c r="Q56" s="170">
        <f>P56/P57</f>
        <v>1.3917668070766624</v>
      </c>
      <c r="R56" s="170"/>
      <c r="S56" s="170"/>
      <c r="X56" s="236"/>
      <c r="Y56" s="236"/>
      <c r="Z56" s="79"/>
      <c r="AA56" s="87">
        <f>SUM(AA18,AA21,AA24:AA25,AA31:AA32,AA38:AA39,AA45:AA46)/$C$3</f>
        <v>262.01</v>
      </c>
      <c r="AB56" s="170">
        <f>AA56/AA57</f>
        <v>1.0142744755244755</v>
      </c>
      <c r="AC56" s="22">
        <f>SUM(AC18,AC21,AC24:AC25,AC31:AC32,AC38:AC39,AC45:AC46)/$C$3</f>
        <v>0.44160000000000255</v>
      </c>
      <c r="AD56" s="171"/>
      <c r="AP56" s="241" t="s">
        <v>178</v>
      </c>
      <c r="AS56" s="23"/>
      <c r="AT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</row>
    <row r="57" spans="1:74" ht="18">
      <c r="A57" s="36"/>
      <c r="C57" s="223" t="s">
        <v>76</v>
      </c>
      <c r="D57" s="223"/>
      <c r="E57" s="223"/>
      <c r="F57" s="224">
        <f>F15</f>
        <v>275</v>
      </c>
      <c r="G57" s="224">
        <f>G15</f>
        <v>0</v>
      </c>
      <c r="H57" s="224">
        <f>H15</f>
        <v>275</v>
      </c>
      <c r="I57" s="173"/>
      <c r="J57" s="224">
        <f>J15</f>
        <v>229.09677419354841</v>
      </c>
      <c r="K57" s="224">
        <f>K15</f>
        <v>-190.80645161290317</v>
      </c>
      <c r="L57" s="224">
        <f>L15</f>
        <v>38.290322580645203</v>
      </c>
      <c r="M57" s="224"/>
      <c r="N57" s="224"/>
      <c r="O57" s="224"/>
      <c r="P57" s="224">
        <f>P15</f>
        <v>38.290322580645203</v>
      </c>
      <c r="Q57" s="172"/>
      <c r="R57" s="174"/>
      <c r="S57" s="174"/>
      <c r="T57" s="168"/>
      <c r="U57" s="168"/>
      <c r="V57" s="168"/>
      <c r="W57" s="168"/>
      <c r="X57" s="168"/>
      <c r="Y57" s="345"/>
      <c r="Z57" s="168"/>
      <c r="AA57" s="224">
        <f>AA15</f>
        <v>258.32258064516128</v>
      </c>
      <c r="AB57" s="175"/>
      <c r="AC57" s="224">
        <f>AC15</f>
        <v>0</v>
      </c>
      <c r="AD57" s="172"/>
      <c r="AP57" s="5" t="s">
        <v>151</v>
      </c>
      <c r="AS57" s="23"/>
      <c r="AT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</row>
    <row r="58" spans="1:74">
      <c r="A58" s="36"/>
      <c r="C58" s="36"/>
      <c r="D58" s="36"/>
      <c r="E58" s="36"/>
      <c r="F58" s="36"/>
      <c r="J58" s="150"/>
      <c r="K58" s="21"/>
      <c r="L58" s="21"/>
      <c r="M58" s="21"/>
      <c r="N58" s="21"/>
      <c r="O58" s="21"/>
      <c r="P58" s="21"/>
      <c r="Z58" s="166" t="s">
        <v>88</v>
      </c>
      <c r="AB58" s="5"/>
      <c r="AC58" s="5">
        <f>COUNTIF(AC18:AC48,"&gt;50")</f>
        <v>11</v>
      </c>
      <c r="AD58" s="37"/>
      <c r="AP58" s="5" t="s">
        <v>152</v>
      </c>
      <c r="AQ58" s="87">
        <f>AQ56-AQ57</f>
        <v>0</v>
      </c>
      <c r="AR58" s="87">
        <f>AR56-AR57</f>
        <v>0</v>
      </c>
      <c r="AS58" s="23"/>
      <c r="AT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</row>
    <row r="59" spans="1:74">
      <c r="P59" s="21"/>
      <c r="S59" s="242">
        <f>S50+AQ67+(ABS(AR67))</f>
        <v>28486.605000000007</v>
      </c>
      <c r="Z59" s="176" t="s">
        <v>89</v>
      </c>
      <c r="AB59" s="5"/>
      <c r="AC59" s="5">
        <f>COUNTIF(AC18:AC48,"&lt;-50")</f>
        <v>13</v>
      </c>
      <c r="AG59" s="89"/>
      <c r="AH59" s="90"/>
      <c r="AP59" s="241" t="s">
        <v>179</v>
      </c>
      <c r="AS59" s="23"/>
      <c r="AT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</row>
    <row r="60" spans="1:74">
      <c r="P60" s="21"/>
      <c r="Z60" s="176"/>
      <c r="AB60" s="5"/>
      <c r="AG60" s="89"/>
      <c r="AH60" s="90"/>
      <c r="AP60" s="5" t="s">
        <v>151</v>
      </c>
      <c r="AS60" s="23"/>
      <c r="AT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</row>
    <row r="61" spans="1:74">
      <c r="P61" s="21"/>
      <c r="Z61" s="176"/>
      <c r="AB61" s="5"/>
      <c r="AG61" s="89"/>
      <c r="AH61" s="90"/>
      <c r="AP61" s="5" t="s">
        <v>152</v>
      </c>
      <c r="AQ61" s="87">
        <f>AQ59-AQ60</f>
        <v>0</v>
      </c>
      <c r="AR61" s="87">
        <f>AR59-AR60</f>
        <v>0</v>
      </c>
      <c r="AS61" s="23"/>
      <c r="AT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</row>
    <row r="62" spans="1:74">
      <c r="P62" s="21"/>
      <c r="Z62" s="176"/>
      <c r="AB62" s="5"/>
      <c r="AG62" s="89"/>
      <c r="AH62" s="90"/>
      <c r="AP62" s="5" t="s">
        <v>180</v>
      </c>
      <c r="AS62" s="23"/>
      <c r="AT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</row>
    <row r="63" spans="1:74">
      <c r="P63" s="21"/>
      <c r="Z63" s="176"/>
      <c r="AB63" s="5"/>
      <c r="AG63" s="89"/>
      <c r="AH63" s="90"/>
      <c r="AP63" s="5" t="s">
        <v>151</v>
      </c>
      <c r="AS63" s="23"/>
      <c r="AT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</row>
    <row r="64" spans="1:74">
      <c r="P64" s="21"/>
      <c r="Z64" s="176"/>
      <c r="AB64" s="5"/>
      <c r="AG64" s="89"/>
      <c r="AH64" s="90"/>
      <c r="AP64" s="5" t="s">
        <v>152</v>
      </c>
      <c r="AQ64" s="87">
        <f>AQ62-AQ63</f>
        <v>0</v>
      </c>
      <c r="AR64" s="87">
        <f>AR62-AR63</f>
        <v>0</v>
      </c>
      <c r="AS64" s="23"/>
      <c r="AT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</row>
    <row r="65" spans="16:74">
      <c r="P65" s="21"/>
      <c r="Z65" s="176"/>
      <c r="AB65" s="5"/>
      <c r="AG65" s="89"/>
      <c r="AH65" s="90"/>
      <c r="AS65" s="23"/>
      <c r="AT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</row>
    <row r="66" spans="16:74">
      <c r="P66" s="21"/>
      <c r="Z66" s="176"/>
      <c r="AB66" s="5"/>
      <c r="AG66" s="89"/>
      <c r="AH66" s="90"/>
      <c r="AS66" s="23"/>
      <c r="AT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</row>
    <row r="67" spans="16:74">
      <c r="P67" s="21"/>
      <c r="Z67" s="176"/>
      <c r="AB67" s="5"/>
      <c r="AG67" s="89"/>
      <c r="AH67" s="90"/>
      <c r="AQ67" s="87">
        <f>AQ57+AQ60+AQ63</f>
        <v>0</v>
      </c>
      <c r="AR67" s="87">
        <f>AR57+AR60+AR63</f>
        <v>0</v>
      </c>
      <c r="AS67" s="23"/>
      <c r="AT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</row>
    <row r="68" spans="16:74">
      <c r="P68" s="21"/>
      <c r="Z68" s="176"/>
      <c r="AB68" s="5"/>
      <c r="AG68" s="89"/>
      <c r="AH68" s="90"/>
      <c r="AS68" s="23"/>
      <c r="AT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</row>
    <row r="69" spans="16:74">
      <c r="P69" s="21"/>
      <c r="Z69" s="176"/>
      <c r="AB69" s="5"/>
      <c r="AG69" s="89"/>
      <c r="AH69" s="90"/>
      <c r="AS69" s="23"/>
      <c r="AT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</row>
    <row r="70" spans="16:74">
      <c r="P70" s="21"/>
      <c r="Z70" s="176"/>
      <c r="AB70" s="5"/>
      <c r="AG70" s="89"/>
      <c r="AH70" s="90"/>
      <c r="AS70" s="23"/>
      <c r="AT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</row>
    <row r="71" spans="16:74">
      <c r="P71" s="21"/>
      <c r="Z71" s="176"/>
      <c r="AB71" s="5"/>
      <c r="AG71" s="89"/>
      <c r="AH71" s="90"/>
      <c r="AS71" s="23"/>
      <c r="AT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</row>
    <row r="72" spans="16:74">
      <c r="P72" s="21"/>
      <c r="Z72" s="176"/>
      <c r="AB72" s="5"/>
      <c r="AG72" s="89"/>
      <c r="AH72" s="90"/>
      <c r="AS72" s="23"/>
      <c r="AT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</row>
    <row r="73" spans="16:74">
      <c r="P73" s="21"/>
      <c r="Z73" s="176"/>
      <c r="AB73" s="5"/>
      <c r="AG73" s="89"/>
      <c r="AH73" s="90"/>
      <c r="AS73" s="23"/>
      <c r="AT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</row>
    <row r="74" spans="16:74">
      <c r="P74" s="21"/>
      <c r="Z74" s="176"/>
      <c r="AB74" s="5"/>
      <c r="AG74" s="89"/>
      <c r="AH74" s="90"/>
      <c r="AS74" s="23"/>
      <c r="AT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</row>
    <row r="75" spans="16:74">
      <c r="P75" s="21"/>
      <c r="Z75" s="176"/>
      <c r="AB75" s="5"/>
      <c r="AG75" s="89"/>
      <c r="AH75" s="90"/>
      <c r="AS75" s="23"/>
      <c r="AT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</row>
    <row r="76" spans="16:74">
      <c r="P76" s="21"/>
      <c r="Z76" s="176"/>
      <c r="AB76" s="5"/>
      <c r="AG76" s="89"/>
      <c r="AH76" s="90"/>
      <c r="AS76" s="23"/>
      <c r="AT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</row>
    <row r="77" spans="16:74">
      <c r="P77" s="21"/>
      <c r="Z77" s="176"/>
      <c r="AB77" s="5"/>
      <c r="AG77" s="89"/>
      <c r="AH77" s="90"/>
      <c r="AS77" s="23"/>
      <c r="AT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</row>
    <row r="78" spans="16:74">
      <c r="AG78" s="89"/>
      <c r="AH78" s="90"/>
      <c r="AS78" s="23"/>
      <c r="AT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</row>
    <row r="79" spans="16:74">
      <c r="AG79" s="89"/>
      <c r="AH79" s="90"/>
      <c r="AS79" s="23"/>
      <c r="AT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</row>
    <row r="80" spans="16:74">
      <c r="AG80" s="89"/>
      <c r="AH80" s="90"/>
      <c r="AS80" s="23"/>
      <c r="AT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</row>
    <row r="81" spans="1:74">
      <c r="AG81" s="89"/>
      <c r="AH81" s="90"/>
      <c r="AS81" s="23"/>
      <c r="AT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</row>
    <row r="82" spans="1:74">
      <c r="AG82" s="89"/>
      <c r="AH82" s="90"/>
      <c r="AS82" s="23"/>
      <c r="AT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</row>
    <row r="83" spans="1:74">
      <c r="AG83" s="89"/>
      <c r="AH83" s="90"/>
      <c r="AS83" s="23"/>
      <c r="AT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</row>
    <row r="84" spans="1:74">
      <c r="AG84" s="89"/>
      <c r="AH84" s="90"/>
      <c r="AS84" s="23"/>
      <c r="AT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</row>
    <row r="85" spans="1:74">
      <c r="AG85" s="89"/>
      <c r="AH85" s="90"/>
      <c r="AS85" s="23"/>
      <c r="AT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</row>
    <row r="86" spans="1:74">
      <c r="AG86" s="89"/>
      <c r="AH86" s="90"/>
      <c r="AS86" s="23"/>
      <c r="AT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</row>
    <row r="87" spans="1:74">
      <c r="AG87" s="89"/>
      <c r="AH87" s="90"/>
      <c r="AS87" s="23"/>
      <c r="AT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</row>
    <row r="88" spans="1:74">
      <c r="AG88" s="89"/>
      <c r="AH88" s="90"/>
      <c r="AS88" s="23"/>
      <c r="AT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</row>
    <row r="89" spans="1:74">
      <c r="AG89" s="89"/>
      <c r="AH89" s="90"/>
      <c r="AS89" s="23"/>
      <c r="AT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</row>
    <row r="90" spans="1:74">
      <c r="AG90" s="89"/>
      <c r="AH90" s="90"/>
      <c r="AS90" s="23"/>
      <c r="AT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</row>
    <row r="91" spans="1:74">
      <c r="AG91" s="89"/>
      <c r="AH91" s="90"/>
      <c r="AS91" s="23"/>
      <c r="AT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</row>
    <row r="92" spans="1:74">
      <c r="F92" s="5" t="s">
        <v>153</v>
      </c>
      <c r="AG92" s="89"/>
      <c r="AH92" s="90"/>
      <c r="AS92" s="23"/>
      <c r="AT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</row>
    <row r="93" spans="1:74">
      <c r="AG93" s="89"/>
      <c r="AH93" s="90"/>
      <c r="AS93" s="23"/>
      <c r="AT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</row>
    <row r="94" spans="1:74">
      <c r="F94" s="5" t="s">
        <v>154</v>
      </c>
      <c r="G94" s="5" t="s">
        <v>155</v>
      </c>
      <c r="H94" s="5" t="s">
        <v>156</v>
      </c>
      <c r="AG94" s="89"/>
      <c r="AH94" s="90"/>
      <c r="AS94" s="23"/>
      <c r="AT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</row>
    <row r="95" spans="1:74">
      <c r="D95" s="41" t="s">
        <v>183</v>
      </c>
      <c r="F95" s="139">
        <v>3074</v>
      </c>
      <c r="G95" s="139" t="s">
        <v>167</v>
      </c>
      <c r="H95" s="139" t="s">
        <v>167</v>
      </c>
      <c r="I95" s="258"/>
      <c r="AG95" s="89"/>
      <c r="AH95" s="90"/>
      <c r="AS95" s="23"/>
      <c r="AT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</row>
    <row r="96" spans="1:74">
      <c r="A96" s="4"/>
      <c r="B96" s="4"/>
      <c r="D96" s="41" t="s">
        <v>184</v>
      </c>
      <c r="F96" s="139">
        <v>3074</v>
      </c>
      <c r="G96" s="139" t="s">
        <v>167</v>
      </c>
      <c r="H96" s="139" t="s">
        <v>168</v>
      </c>
      <c r="I96" s="258"/>
      <c r="AI96" s="4"/>
      <c r="AJ96" s="4"/>
      <c r="AS96" s="23"/>
      <c r="AT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</row>
    <row r="97" spans="1:74">
      <c r="A97" s="4"/>
      <c r="B97" s="4"/>
      <c r="D97" s="41" t="s">
        <v>185</v>
      </c>
      <c r="F97" s="139"/>
      <c r="G97" s="139"/>
      <c r="H97" s="139"/>
      <c r="I97" s="258"/>
      <c r="AI97" s="4"/>
      <c r="AJ97" s="4"/>
      <c r="AS97" s="23"/>
      <c r="AT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</row>
    <row r="98" spans="1:74">
      <c r="D98" s="41" t="s">
        <v>186</v>
      </c>
      <c r="F98" s="139"/>
      <c r="G98" s="139"/>
      <c r="H98" s="139"/>
      <c r="I98" s="258"/>
      <c r="AI98" s="4"/>
      <c r="AJ98" s="4"/>
      <c r="AS98" s="23"/>
      <c r="AT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</row>
    <row r="99" spans="1:74">
      <c r="D99" s="41" t="s">
        <v>187</v>
      </c>
      <c r="F99" s="139">
        <v>3144</v>
      </c>
      <c r="G99" s="139" t="s">
        <v>167</v>
      </c>
      <c r="H99" s="139" t="s">
        <v>167</v>
      </c>
      <c r="I99" s="258"/>
      <c r="AI99" s="4"/>
      <c r="AJ99" s="4"/>
      <c r="AS99" s="23"/>
      <c r="AT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</row>
    <row r="100" spans="1:74">
      <c r="D100" s="41" t="s">
        <v>188</v>
      </c>
      <c r="F100" s="139">
        <v>3097</v>
      </c>
      <c r="G100" s="139" t="s">
        <v>169</v>
      </c>
      <c r="H100" s="139" t="s">
        <v>167</v>
      </c>
      <c r="I100" s="258"/>
      <c r="J100"/>
      <c r="K100"/>
      <c r="L100"/>
      <c r="M100"/>
      <c r="N100"/>
      <c r="O100"/>
      <c r="P100"/>
      <c r="Q100"/>
      <c r="Z100" s="166"/>
      <c r="AA100" s="36">
        <f>[1]Aug!T43</f>
        <v>531.4</v>
      </c>
      <c r="AB100" s="5"/>
      <c r="AC100" s="36">
        <f>[1]Aug!V43</f>
        <v>25.017999999999915</v>
      </c>
      <c r="AI100" s="4"/>
      <c r="AJ100" s="4"/>
      <c r="AS100" s="23"/>
      <c r="AT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</row>
    <row r="101" spans="1:74">
      <c r="D101" s="41" t="s">
        <v>189</v>
      </c>
      <c r="F101" s="139">
        <v>2935</v>
      </c>
      <c r="G101" s="139" t="s">
        <v>169</v>
      </c>
      <c r="H101" s="139" t="s">
        <v>167</v>
      </c>
      <c r="I101" s="258"/>
      <c r="J101"/>
      <c r="K101"/>
      <c r="L101"/>
      <c r="M101"/>
      <c r="N101"/>
      <c r="O101"/>
      <c r="P101"/>
      <c r="Q101"/>
      <c r="Z101" s="166"/>
      <c r="AA101" s="36">
        <f>[1]Aug!T44</f>
        <v>436.8</v>
      </c>
      <c r="AB101" s="5"/>
      <c r="AC101" s="36">
        <f>[1]Aug!V44</f>
        <v>-100.72700000000003</v>
      </c>
      <c r="AI101" s="4"/>
      <c r="AJ101" s="4"/>
      <c r="AS101" s="23"/>
      <c r="AT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</row>
    <row r="102" spans="1:74">
      <c r="D102" s="41" t="s">
        <v>190</v>
      </c>
      <c r="F102" s="139">
        <v>3067</v>
      </c>
      <c r="G102" s="139" t="s">
        <v>167</v>
      </c>
      <c r="H102" s="139" t="s">
        <v>167</v>
      </c>
      <c r="I102" s="258"/>
      <c r="J102"/>
      <c r="K102"/>
      <c r="L102"/>
      <c r="M102"/>
      <c r="N102"/>
      <c r="O102"/>
      <c r="P102"/>
      <c r="Q102"/>
      <c r="Z102" s="166"/>
      <c r="AA102" s="36">
        <f>[1]Aug!T45</f>
        <v>185.9</v>
      </c>
      <c r="AB102" s="5"/>
      <c r="AC102" s="36">
        <f>[1]Aug!V45</f>
        <v>-195.82799999999995</v>
      </c>
      <c r="AI102" s="4"/>
      <c r="AJ102" s="4"/>
      <c r="AS102" s="23"/>
      <c r="AT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</row>
    <row r="103" spans="1:74">
      <c r="D103" s="41" t="s">
        <v>191</v>
      </c>
      <c r="F103" s="139">
        <v>3110</v>
      </c>
      <c r="G103" s="139" t="s">
        <v>167</v>
      </c>
      <c r="H103" s="139" t="s">
        <v>167</v>
      </c>
      <c r="I103" s="258"/>
      <c r="J103"/>
      <c r="K103"/>
      <c r="L103"/>
      <c r="M103"/>
      <c r="N103"/>
      <c r="O103"/>
      <c r="P103"/>
      <c r="Q103"/>
      <c r="AA103" s="5">
        <f>[1]Aug!T46</f>
        <v>247.8</v>
      </c>
      <c r="AC103" s="36">
        <f>[1]Aug!V46</f>
        <v>-96.626999999999953</v>
      </c>
      <c r="AI103" s="4"/>
      <c r="AJ103" s="4"/>
      <c r="AS103" s="23"/>
      <c r="AT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</row>
    <row r="104" spans="1:74">
      <c r="D104" s="41" t="s">
        <v>192</v>
      </c>
      <c r="F104" s="139"/>
      <c r="G104" s="139"/>
      <c r="H104" s="139"/>
      <c r="I104" s="139"/>
      <c r="J104"/>
      <c r="K104"/>
      <c r="L104"/>
      <c r="M104"/>
      <c r="N104"/>
      <c r="O104"/>
      <c r="P104"/>
      <c r="Q104"/>
      <c r="AA104" s="5">
        <f>[1]Aug!T47</f>
        <v>177</v>
      </c>
      <c r="AC104" s="36">
        <f>[1]Aug!V47</f>
        <v>-94.432000000000016</v>
      </c>
      <c r="AI104" s="4"/>
      <c r="AJ104" s="4"/>
      <c r="AS104" s="23"/>
      <c r="AT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</row>
    <row r="105" spans="1:74">
      <c r="D105" s="41" t="s">
        <v>193</v>
      </c>
      <c r="F105" s="139"/>
      <c r="G105" s="139"/>
      <c r="H105" s="139"/>
      <c r="I105" s="139"/>
      <c r="J105"/>
      <c r="K105"/>
      <c r="L105"/>
      <c r="M105"/>
      <c r="N105"/>
      <c r="O105"/>
      <c r="P105"/>
      <c r="Q105"/>
      <c r="AA105" s="5">
        <f>[1]Aug!T48</f>
        <v>13.3</v>
      </c>
      <c r="AC105" s="36">
        <f>[1]Aug!V48</f>
        <v>-141.73199999999997</v>
      </c>
      <c r="AI105" s="4"/>
      <c r="AJ105" s="4"/>
      <c r="AS105" s="23"/>
      <c r="AT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</row>
    <row r="106" spans="1:74">
      <c r="D106" s="41" t="s">
        <v>194</v>
      </c>
      <c r="F106" s="139"/>
      <c r="G106" s="139"/>
      <c r="H106" s="139"/>
      <c r="I106" s="139"/>
      <c r="J106"/>
      <c r="K106"/>
      <c r="L106"/>
      <c r="M106"/>
      <c r="N106"/>
      <c r="O106"/>
      <c r="P106"/>
      <c r="Q106"/>
      <c r="AA106" s="5">
        <f>SUM(AA100:AA105)</f>
        <v>1592.2</v>
      </c>
      <c r="AC106" s="5">
        <f>SUM(AC100:AC105)</f>
        <v>-604.32799999999997</v>
      </c>
      <c r="AI106" s="4"/>
      <c r="AJ106" s="4"/>
      <c r="AS106" s="23"/>
      <c r="AT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</row>
    <row r="107" spans="1:74">
      <c r="D107" s="41" t="s">
        <v>195</v>
      </c>
      <c r="F107" s="139"/>
      <c r="G107" s="139"/>
      <c r="H107" s="139"/>
      <c r="I107" s="139"/>
      <c r="J107"/>
      <c r="K107"/>
      <c r="L107"/>
      <c r="M107"/>
      <c r="N107"/>
      <c r="O107"/>
      <c r="P107"/>
      <c r="Q107"/>
      <c r="AI107" s="4"/>
      <c r="AJ107" s="4"/>
      <c r="AS107" s="23"/>
      <c r="AT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</row>
    <row r="108" spans="1:74">
      <c r="A108" s="38"/>
      <c r="B108" s="38"/>
      <c r="D108" s="41" t="s">
        <v>196</v>
      </c>
      <c r="F108" s="139"/>
      <c r="G108" s="139"/>
      <c r="H108" s="139"/>
      <c r="I108" s="139"/>
      <c r="J108"/>
      <c r="K108"/>
      <c r="L108"/>
      <c r="M108"/>
      <c r="N108"/>
      <c r="O108"/>
      <c r="P108"/>
      <c r="Q108"/>
      <c r="AI108" s="4"/>
      <c r="AJ108" s="4"/>
      <c r="AS108" s="23"/>
      <c r="AT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</row>
    <row r="109" spans="1:74">
      <c r="A109" s="4"/>
      <c r="B109" s="4"/>
      <c r="D109" s="41" t="s">
        <v>197</v>
      </c>
      <c r="F109" s="139"/>
      <c r="G109" s="139"/>
      <c r="H109" s="139"/>
      <c r="I109" s="139"/>
      <c r="J109"/>
      <c r="K109"/>
      <c r="L109"/>
      <c r="M109"/>
      <c r="N109"/>
      <c r="O109"/>
      <c r="P109"/>
      <c r="Q109"/>
      <c r="AS109" s="23"/>
      <c r="AT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</row>
    <row r="110" spans="1:74">
      <c r="A110" s="4"/>
      <c r="B110" s="4"/>
      <c r="D110" s="41" t="s">
        <v>198</v>
      </c>
      <c r="F110" s="139"/>
      <c r="G110" s="139"/>
      <c r="H110" s="139"/>
      <c r="I110" s="139"/>
      <c r="J110"/>
      <c r="K110"/>
      <c r="L110"/>
      <c r="M110"/>
      <c r="N110"/>
      <c r="O110"/>
      <c r="P110"/>
      <c r="Q110"/>
      <c r="AS110" s="23"/>
      <c r="AT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</row>
    <row r="111" spans="1:74">
      <c r="A111" s="4"/>
      <c r="B111" s="4"/>
      <c r="D111" s="41" t="s">
        <v>199</v>
      </c>
      <c r="F111" s="139"/>
      <c r="G111" s="139"/>
      <c r="H111" s="139"/>
      <c r="I111" s="139"/>
      <c r="J111"/>
      <c r="K111"/>
      <c r="L111"/>
      <c r="M111"/>
      <c r="N111"/>
      <c r="O111"/>
      <c r="P111"/>
      <c r="Q111"/>
      <c r="AS111" s="23"/>
      <c r="AT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</row>
    <row r="112" spans="1:74">
      <c r="A112" s="34"/>
      <c r="B112" s="4"/>
      <c r="D112" s="41" t="s">
        <v>200</v>
      </c>
      <c r="F112" s="139"/>
      <c r="G112" s="139"/>
      <c r="H112" s="139"/>
      <c r="I112" s="139"/>
      <c r="J112"/>
      <c r="K112"/>
      <c r="L112"/>
      <c r="M112"/>
      <c r="N112"/>
      <c r="O112"/>
      <c r="P112"/>
      <c r="Q112"/>
      <c r="AS112" s="23"/>
      <c r="AT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</row>
    <row r="113" spans="1:74">
      <c r="A113" s="34"/>
      <c r="B113" s="4"/>
      <c r="D113" s="41" t="s">
        <v>201</v>
      </c>
      <c r="F113" s="139"/>
      <c r="G113" s="139"/>
      <c r="H113" s="139"/>
      <c r="I113" s="139"/>
      <c r="J113"/>
      <c r="K113"/>
      <c r="L113"/>
      <c r="M113"/>
      <c r="N113"/>
      <c r="O113"/>
      <c r="P113"/>
      <c r="Q113"/>
      <c r="AS113" s="23"/>
      <c r="AT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</row>
    <row r="114" spans="1:74">
      <c r="A114" s="34"/>
      <c r="B114" s="4"/>
      <c r="D114" s="41" t="s">
        <v>202</v>
      </c>
      <c r="F114" s="139"/>
      <c r="G114" s="139"/>
      <c r="H114" s="139"/>
      <c r="I114" s="139"/>
      <c r="J114"/>
      <c r="K114"/>
      <c r="L114"/>
      <c r="M114"/>
      <c r="N114"/>
      <c r="O114"/>
      <c r="P114"/>
      <c r="Q114"/>
      <c r="AS114" s="23"/>
      <c r="AT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</row>
    <row r="115" spans="1:74">
      <c r="A115" s="34"/>
      <c r="B115" s="4"/>
      <c r="D115" s="41" t="s">
        <v>203</v>
      </c>
      <c r="F115" s="139"/>
      <c r="G115" s="139"/>
      <c r="H115" s="139"/>
      <c r="I115" s="258"/>
      <c r="AS115" s="23"/>
      <c r="AT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</row>
    <row r="116" spans="1:74">
      <c r="A116" s="4"/>
      <c r="B116" s="4"/>
      <c r="D116" s="41" t="s">
        <v>204</v>
      </c>
      <c r="F116" s="139"/>
      <c r="G116" s="139"/>
      <c r="H116" s="139"/>
      <c r="I116" s="258"/>
      <c r="AS116" s="23"/>
      <c r="AT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</row>
    <row r="117" spans="1:74" ht="15" customHeight="1">
      <c r="A117" s="4"/>
      <c r="B117" s="4"/>
      <c r="D117" s="41" t="s">
        <v>205</v>
      </c>
      <c r="F117" s="139"/>
      <c r="G117" s="139"/>
      <c r="H117" s="139"/>
      <c r="I117" s="258"/>
      <c r="AS117" s="23"/>
      <c r="AT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</row>
    <row r="118" spans="1:74" ht="15" customHeight="1">
      <c r="A118" s="4"/>
      <c r="B118" s="4"/>
      <c r="D118" s="41" t="s">
        <v>206</v>
      </c>
      <c r="F118" s="139"/>
      <c r="G118" s="139"/>
      <c r="H118" s="139"/>
      <c r="I118" s="258"/>
      <c r="AS118" s="23"/>
      <c r="AT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</row>
    <row r="119" spans="1:74" ht="15" customHeight="1">
      <c r="A119" s="4"/>
      <c r="B119" s="4"/>
      <c r="D119" s="41" t="s">
        <v>207</v>
      </c>
      <c r="F119" s="139"/>
      <c r="G119" s="139"/>
      <c r="H119" s="139"/>
      <c r="I119" s="258"/>
      <c r="AM119" s="5"/>
      <c r="AS119" s="23"/>
      <c r="AT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</row>
    <row r="120" spans="1:74" ht="15" customHeight="1">
      <c r="A120" s="4"/>
      <c r="B120" s="4"/>
      <c r="D120" s="41" t="s">
        <v>208</v>
      </c>
      <c r="F120" s="139"/>
      <c r="G120" s="139"/>
      <c r="H120" s="139"/>
      <c r="I120" s="258"/>
      <c r="AM120" s="5"/>
      <c r="AS120" s="23"/>
      <c r="AT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</row>
    <row r="121" spans="1:74" ht="15" customHeight="1">
      <c r="A121" s="4"/>
      <c r="B121" s="4"/>
      <c r="D121" s="41" t="s">
        <v>209</v>
      </c>
      <c r="F121" s="139"/>
      <c r="G121" s="139"/>
      <c r="H121" s="139"/>
      <c r="I121" s="258"/>
      <c r="AL121" s="39"/>
      <c r="AM121" s="40"/>
      <c r="AS121" s="23"/>
      <c r="AT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</row>
    <row r="122" spans="1:74" ht="15" customHeight="1">
      <c r="A122" s="4"/>
      <c r="B122" s="4"/>
      <c r="D122" s="41" t="s">
        <v>210</v>
      </c>
      <c r="F122" s="139"/>
      <c r="G122" s="139"/>
      <c r="H122" s="139"/>
      <c r="I122" s="258"/>
      <c r="AL122" s="40"/>
      <c r="AM122" s="40"/>
      <c r="AN122" s="83"/>
      <c r="AS122" s="23"/>
      <c r="AT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</row>
    <row r="123" spans="1:74" ht="15" customHeight="1">
      <c r="A123" s="4"/>
      <c r="B123" s="4"/>
      <c r="D123" s="41" t="s">
        <v>211</v>
      </c>
      <c r="F123" s="139"/>
      <c r="G123" s="139"/>
      <c r="H123" s="139"/>
      <c r="I123" s="258"/>
      <c r="J123" s="82"/>
      <c r="K123" s="82"/>
      <c r="L123" s="82"/>
      <c r="M123" s="82"/>
      <c r="N123" s="82"/>
      <c r="O123" s="82"/>
      <c r="AL123" s="39"/>
      <c r="AM123" s="40"/>
      <c r="AS123" s="23"/>
      <c r="AT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</row>
    <row r="124" spans="1:74">
      <c r="A124" s="4"/>
      <c r="B124" s="4"/>
      <c r="D124" s="41" t="s">
        <v>212</v>
      </c>
      <c r="F124" s="139"/>
      <c r="G124" s="139"/>
      <c r="H124" s="139"/>
      <c r="I124" s="258"/>
      <c r="AI124" s="24"/>
      <c r="AJ124" s="24"/>
      <c r="AL124" s="39"/>
      <c r="AM124" s="40"/>
      <c r="AS124" s="23"/>
      <c r="AT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</row>
    <row r="125" spans="1:74">
      <c r="A125" s="4"/>
      <c r="B125" s="4"/>
      <c r="D125" s="41" t="s">
        <v>213</v>
      </c>
      <c r="F125" s="139"/>
      <c r="G125" s="139"/>
      <c r="H125" s="139"/>
      <c r="I125" s="258"/>
      <c r="AL125" s="39"/>
      <c r="AM125" s="40"/>
      <c r="AS125" s="23"/>
      <c r="AT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</row>
    <row r="126" spans="1:74">
      <c r="A126" s="4"/>
      <c r="B126" s="4"/>
      <c r="I126" s="258"/>
      <c r="AL126" s="39"/>
      <c r="AM126" s="40"/>
      <c r="AS126" s="23"/>
      <c r="AT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</row>
    <row r="127" spans="1:74">
      <c r="A127" s="4"/>
      <c r="AL127" s="39"/>
      <c r="AM127" s="40"/>
      <c r="AS127" s="23"/>
      <c r="AT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</row>
    <row r="128" spans="1:74">
      <c r="A128" s="4"/>
      <c r="AL128" s="39"/>
      <c r="AM128" s="40"/>
      <c r="AS128" s="23"/>
      <c r="AT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</row>
    <row r="129" spans="1:74">
      <c r="A129" s="4"/>
      <c r="AL129" s="39"/>
      <c r="AM129" s="40"/>
      <c r="AS129" s="23"/>
      <c r="AT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</row>
    <row r="130" spans="1:74">
      <c r="A130" s="4"/>
      <c r="AL130" s="39"/>
      <c r="AM130" s="40"/>
      <c r="AS130" s="23"/>
      <c r="AT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</row>
    <row r="131" spans="1:74">
      <c r="A131" s="4"/>
      <c r="P131" s="4"/>
      <c r="AS131" s="23"/>
      <c r="AT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</row>
    <row r="132" spans="1:74">
      <c r="A132" s="4"/>
      <c r="P132" s="4"/>
      <c r="AM132" s="5"/>
      <c r="AS132" s="23"/>
      <c r="AT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</row>
    <row r="133" spans="1:74">
      <c r="A133" s="4"/>
      <c r="B133" s="4"/>
      <c r="P133" s="4"/>
      <c r="Q133" s="41"/>
      <c r="R133" s="165"/>
      <c r="S133" s="165"/>
      <c r="AM133" s="5"/>
      <c r="AS133" s="23"/>
      <c r="AT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</row>
    <row r="134" spans="1:74">
      <c r="A134" s="4"/>
      <c r="B134" s="4"/>
      <c r="P134" s="4"/>
      <c r="AM134" s="5"/>
      <c r="AS134" s="23"/>
      <c r="AT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</row>
    <row r="135" spans="1:74">
      <c r="A135" s="4"/>
      <c r="B135" s="4"/>
      <c r="P135" s="4"/>
      <c r="Q135" s="41"/>
      <c r="R135" s="165"/>
      <c r="S135" s="165"/>
      <c r="AM135" s="5"/>
      <c r="AS135" s="23"/>
      <c r="AT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</row>
    <row r="136" spans="1:74">
      <c r="A136" s="4"/>
      <c r="B136" s="4"/>
      <c r="P136" s="4"/>
      <c r="Q136" s="41"/>
      <c r="R136" s="165"/>
      <c r="S136" s="165"/>
      <c r="AM136" s="5"/>
      <c r="AS136" s="23"/>
      <c r="AT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</row>
    <row r="137" spans="1:74">
      <c r="A137" s="4"/>
      <c r="B137" s="4"/>
      <c r="P137" s="4"/>
      <c r="Q137" s="41"/>
      <c r="R137" s="165"/>
      <c r="S137" s="165"/>
      <c r="AM137" s="5"/>
      <c r="AS137" s="23"/>
      <c r="AT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</row>
    <row r="138" spans="1:74">
      <c r="A138" s="4"/>
      <c r="B138" s="4"/>
      <c r="P138" s="4"/>
      <c r="AM138" s="5"/>
      <c r="AS138" s="23"/>
      <c r="AT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</row>
    <row r="139" spans="1:74">
      <c r="A139" s="4"/>
      <c r="B139" s="4"/>
      <c r="P139" s="17"/>
      <c r="AM139" s="5"/>
      <c r="AS139" s="23"/>
      <c r="AT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</row>
    <row r="140" spans="1:74">
      <c r="A140" s="4"/>
      <c r="B140" s="4"/>
      <c r="P140" s="4"/>
      <c r="AM140" s="5"/>
      <c r="AS140" s="23"/>
      <c r="AT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</row>
    <row r="141" spans="1:74">
      <c r="A141" s="4"/>
      <c r="B141" s="4"/>
      <c r="P141" s="4"/>
      <c r="AM141" s="5"/>
      <c r="AS141" s="23"/>
      <c r="AT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</row>
    <row r="142" spans="1:74">
      <c r="A142" s="4"/>
      <c r="B142" s="4"/>
      <c r="P142" s="4"/>
      <c r="AM142" s="5"/>
      <c r="AS142" s="23"/>
      <c r="AT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</row>
    <row r="143" spans="1:74">
      <c r="A143" s="4"/>
      <c r="B143" s="4"/>
      <c r="P143" s="4"/>
      <c r="Q143" s="41"/>
      <c r="R143" s="165"/>
      <c r="S143" s="165"/>
      <c r="AM143" s="5"/>
      <c r="AS143" s="23"/>
      <c r="AT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</row>
    <row r="144" spans="1:74">
      <c r="AM144" s="5"/>
      <c r="AS144" s="23"/>
      <c r="AT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</row>
    <row r="145" spans="1:74">
      <c r="A145" s="4"/>
      <c r="B145" s="4"/>
      <c r="P145" s="4"/>
      <c r="AM145" s="5"/>
      <c r="AS145" s="23"/>
      <c r="AT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</row>
    <row r="146" spans="1:74">
      <c r="AM146" s="5"/>
      <c r="AS146" s="23"/>
      <c r="AT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</row>
    <row r="147" spans="1:74">
      <c r="AM147" s="5"/>
      <c r="AS147" s="23"/>
      <c r="AT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</row>
    <row r="148" spans="1:74">
      <c r="AM148" s="5"/>
      <c r="AS148" s="23"/>
      <c r="AT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</row>
    <row r="149" spans="1:74">
      <c r="AM149" s="5"/>
      <c r="AS149" s="23"/>
      <c r="AT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</row>
    <row r="150" spans="1:74">
      <c r="AM150" s="5"/>
      <c r="AS150" s="23"/>
      <c r="AT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</row>
    <row r="151" spans="1:74">
      <c r="AM151" s="5"/>
      <c r="AS151" s="23"/>
      <c r="AT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</row>
    <row r="152" spans="1:74">
      <c r="AM152" s="5"/>
      <c r="AS152" s="23"/>
      <c r="AT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</row>
    <row r="153" spans="1:74">
      <c r="AG153" s="42"/>
      <c r="AM153" s="5"/>
      <c r="AS153" s="23"/>
      <c r="AT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</row>
    <row r="154" spans="1:74">
      <c r="A154"/>
      <c r="B154"/>
      <c r="C154"/>
      <c r="D154"/>
      <c r="E154"/>
      <c r="F154"/>
      <c r="G154"/>
      <c r="H154"/>
      <c r="I154" s="164"/>
      <c r="AG154" s="42"/>
      <c r="AM154" s="5"/>
      <c r="AS154" s="23"/>
      <c r="AT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</row>
    <row r="155" spans="1:74">
      <c r="A155"/>
      <c r="B155"/>
      <c r="C155"/>
      <c r="D155"/>
      <c r="E155"/>
      <c r="F155"/>
      <c r="G155"/>
      <c r="H155"/>
      <c r="I155" s="164"/>
      <c r="AG155" s="42"/>
      <c r="AM155" s="5"/>
      <c r="AS155" s="23"/>
      <c r="AT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</row>
    <row r="156" spans="1:74">
      <c r="C156" s="43" t="s">
        <v>33</v>
      </c>
      <c r="D156" s="43" t="s">
        <v>33</v>
      </c>
      <c r="E156" s="43"/>
      <c r="F156" s="4"/>
      <c r="G156" s="4"/>
      <c r="H156" s="4"/>
      <c r="I156" s="160"/>
      <c r="J156" s="4"/>
      <c r="K156" s="4"/>
      <c r="L156" s="4"/>
      <c r="M156" s="4"/>
      <c r="N156" s="4"/>
      <c r="O156" s="4"/>
      <c r="P156" s="4"/>
      <c r="Q156" s="4"/>
      <c r="R156" s="161"/>
      <c r="S156" s="161"/>
      <c r="AG156" s="42"/>
      <c r="AM156" s="5"/>
      <c r="AS156" s="23"/>
      <c r="AT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</row>
    <row r="157" spans="1:74">
      <c r="C157" s="4"/>
      <c r="D157" s="4"/>
      <c r="E157" s="4"/>
      <c r="F157" s="4"/>
      <c r="G157" s="4"/>
      <c r="H157" s="4"/>
      <c r="I157" s="160"/>
      <c r="J157" s="4"/>
      <c r="K157" s="4"/>
      <c r="L157" s="4"/>
      <c r="M157" s="4"/>
      <c r="N157" s="4"/>
      <c r="O157" s="4"/>
      <c r="P157" s="4"/>
      <c r="Q157" s="4"/>
      <c r="R157" s="161"/>
      <c r="S157" s="161"/>
      <c r="AG157" s="42"/>
      <c r="AM157" s="5"/>
      <c r="AS157" s="23"/>
      <c r="AT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</row>
    <row r="158" spans="1:74">
      <c r="C158" s="4"/>
      <c r="D158" s="4"/>
      <c r="E158" s="4"/>
      <c r="F158" s="4"/>
      <c r="G158" s="4"/>
      <c r="H158" s="4"/>
      <c r="I158" s="160"/>
      <c r="J158" s="4"/>
      <c r="K158" s="4"/>
      <c r="L158" s="4"/>
      <c r="M158" s="4"/>
      <c r="N158" s="4"/>
      <c r="O158" s="4"/>
      <c r="P158" s="4"/>
      <c r="Q158" s="4"/>
      <c r="R158" s="161"/>
      <c r="S158" s="161"/>
      <c r="AG158" s="42"/>
      <c r="AM158" s="5"/>
      <c r="AS158" s="23"/>
      <c r="AT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</row>
    <row r="159" spans="1:74">
      <c r="C159" s="4"/>
      <c r="D159" s="4"/>
      <c r="E159" s="4"/>
      <c r="F159" s="4"/>
      <c r="G159" s="4"/>
      <c r="H159" s="4"/>
      <c r="I159" s="160"/>
      <c r="J159" s="4"/>
      <c r="K159" s="4"/>
      <c r="L159" s="4"/>
      <c r="M159" s="4"/>
      <c r="N159" s="4"/>
      <c r="O159" s="4"/>
      <c r="P159" s="4"/>
      <c r="Q159" s="4"/>
      <c r="R159" s="161"/>
      <c r="S159" s="161"/>
      <c r="AG159" s="42"/>
      <c r="AM159" s="5"/>
      <c r="AS159" s="23"/>
      <c r="AT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</row>
    <row r="160" spans="1:74">
      <c r="AG160" s="42"/>
      <c r="AM160" s="5"/>
      <c r="AS160" s="23"/>
      <c r="AT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</row>
    <row r="161" spans="1:74">
      <c r="AG161" s="42"/>
      <c r="AM161" s="5"/>
      <c r="AS161" s="23"/>
      <c r="AT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</row>
    <row r="162" spans="1:74">
      <c r="AG162" s="42"/>
      <c r="AM162" s="5"/>
      <c r="AS162" s="23"/>
      <c r="AT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</row>
    <row r="163" spans="1:74">
      <c r="AG163" s="42"/>
      <c r="AM163" s="5"/>
      <c r="AS163" s="23"/>
      <c r="AT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</row>
    <row r="164" spans="1:74">
      <c r="AG164" s="42"/>
      <c r="AM164" s="5"/>
      <c r="AS164" s="23"/>
      <c r="AT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</row>
    <row r="165" spans="1:74">
      <c r="AG165" s="42"/>
      <c r="AM165" s="5"/>
      <c r="AS165" s="23"/>
      <c r="AT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</row>
    <row r="166" spans="1:74">
      <c r="AG166" s="42"/>
      <c r="AM166" s="5"/>
      <c r="AS166" s="23"/>
      <c r="AT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</row>
    <row r="167" spans="1:74">
      <c r="A167" s="43" t="s">
        <v>33</v>
      </c>
      <c r="B167"/>
      <c r="C167"/>
      <c r="D167"/>
      <c r="E167"/>
      <c r="F167"/>
      <c r="G167"/>
      <c r="H167"/>
      <c r="I167" s="164"/>
      <c r="J167"/>
      <c r="K167"/>
      <c r="L167"/>
      <c r="M167"/>
      <c r="N167"/>
      <c r="O167"/>
      <c r="AG167" s="42"/>
      <c r="AM167" s="5"/>
      <c r="AS167" s="23"/>
      <c r="AT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</row>
    <row r="168" spans="1:74">
      <c r="A168" s="4"/>
      <c r="B168"/>
      <c r="C168"/>
      <c r="D168"/>
      <c r="E168"/>
      <c r="F168"/>
      <c r="G168"/>
      <c r="H168"/>
      <c r="I168" s="164"/>
      <c r="J168"/>
      <c r="K168"/>
      <c r="L168"/>
      <c r="M168"/>
      <c r="N168"/>
      <c r="O168"/>
      <c r="AG168" s="42"/>
      <c r="AM168" s="5"/>
      <c r="AS168" s="23"/>
      <c r="AT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</row>
    <row r="169" spans="1:74">
      <c r="A169" s="4"/>
      <c r="B169"/>
      <c r="C169"/>
      <c r="D169"/>
      <c r="E169"/>
      <c r="F169"/>
      <c r="G169"/>
      <c r="H169"/>
      <c r="I169" s="164"/>
      <c r="J169"/>
      <c r="K169"/>
      <c r="L169"/>
      <c r="M169"/>
      <c r="N169"/>
      <c r="O169"/>
      <c r="AG169" s="42"/>
      <c r="AM169" s="5"/>
      <c r="AS169" s="23"/>
      <c r="AT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</row>
    <row r="170" spans="1:74">
      <c r="A170" s="4"/>
      <c r="B170"/>
      <c r="C170"/>
      <c r="D170"/>
      <c r="E170"/>
      <c r="F170"/>
      <c r="G170"/>
      <c r="H170"/>
      <c r="I170" s="164"/>
      <c r="J170"/>
      <c r="K170"/>
      <c r="L170"/>
      <c r="M170"/>
      <c r="N170"/>
      <c r="O170"/>
      <c r="AG170" s="42"/>
      <c r="AM170" s="5"/>
      <c r="AS170" s="23"/>
      <c r="AT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</row>
    <row r="171" spans="1:74">
      <c r="A171" s="34" t="s">
        <v>33</v>
      </c>
      <c r="B171"/>
      <c r="C171"/>
      <c r="D171"/>
      <c r="E171"/>
      <c r="F171"/>
      <c r="G171"/>
      <c r="H171"/>
      <c r="I171" s="164"/>
      <c r="J171"/>
      <c r="K171"/>
      <c r="L171"/>
      <c r="M171"/>
      <c r="N171"/>
      <c r="O171"/>
      <c r="AG171" s="42"/>
      <c r="AM171" s="5"/>
      <c r="AS171" s="23"/>
      <c r="AT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</row>
    <row r="172" spans="1:74">
      <c r="A172" s="34" t="s">
        <v>33</v>
      </c>
      <c r="B172"/>
      <c r="C172"/>
      <c r="D172"/>
      <c r="E172"/>
      <c r="F172"/>
      <c r="G172"/>
      <c r="H172"/>
      <c r="I172" s="164"/>
      <c r="J172"/>
      <c r="K172"/>
      <c r="L172"/>
      <c r="M172"/>
      <c r="N172"/>
      <c r="O172"/>
      <c r="AG172" s="42"/>
      <c r="AM172" s="5"/>
      <c r="AS172" s="23"/>
      <c r="AT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</row>
    <row r="173" spans="1:74">
      <c r="A173" s="34" t="s">
        <v>33</v>
      </c>
      <c r="B173"/>
      <c r="C173"/>
      <c r="D173"/>
      <c r="E173"/>
      <c r="F173"/>
      <c r="G173"/>
      <c r="H173"/>
      <c r="I173" s="164"/>
      <c r="J173"/>
      <c r="K173"/>
      <c r="L173"/>
      <c r="M173"/>
      <c r="N173"/>
      <c r="O173"/>
      <c r="AG173" s="42"/>
      <c r="AM173" s="5"/>
      <c r="AS173" s="23"/>
      <c r="AT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</row>
    <row r="174" spans="1:74">
      <c r="A174" s="4"/>
      <c r="B174"/>
      <c r="C174"/>
      <c r="D174"/>
      <c r="E174"/>
      <c r="F174"/>
      <c r="G174"/>
      <c r="H174"/>
      <c r="I174" s="164"/>
      <c r="J174"/>
      <c r="K174"/>
      <c r="L174"/>
      <c r="M174"/>
      <c r="N174"/>
      <c r="O174"/>
      <c r="AG174" s="42"/>
      <c r="AM174" s="5"/>
      <c r="AS174" s="23"/>
      <c r="AT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</row>
    <row r="175" spans="1:74">
      <c r="A175" s="4"/>
      <c r="B175"/>
      <c r="C175"/>
      <c r="D175"/>
      <c r="E175"/>
      <c r="F175"/>
      <c r="G175"/>
      <c r="H175"/>
      <c r="I175" s="164"/>
      <c r="J175"/>
      <c r="K175"/>
      <c r="L175"/>
      <c r="M175"/>
      <c r="N175"/>
      <c r="O175"/>
      <c r="AG175" s="42"/>
      <c r="AM175" s="5"/>
      <c r="AS175" s="23"/>
      <c r="AT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</row>
    <row r="176" spans="1:74">
      <c r="A176" s="4"/>
      <c r="B176"/>
      <c r="C176"/>
      <c r="D176"/>
      <c r="E176"/>
      <c r="F176"/>
      <c r="G176"/>
      <c r="H176"/>
      <c r="I176" s="164"/>
      <c r="J176"/>
      <c r="K176"/>
      <c r="L176"/>
      <c r="M176"/>
      <c r="N176"/>
      <c r="O176"/>
      <c r="AG176" s="42"/>
      <c r="AM176" s="5"/>
      <c r="AS176" s="23"/>
      <c r="AT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</row>
    <row r="177" spans="1:74">
      <c r="A177" s="4"/>
      <c r="B177"/>
      <c r="C177"/>
      <c r="D177"/>
      <c r="E177"/>
      <c r="F177"/>
      <c r="G177"/>
      <c r="H177"/>
      <c r="I177" s="164"/>
      <c r="J177"/>
      <c r="K177"/>
      <c r="L177"/>
      <c r="M177"/>
      <c r="N177"/>
      <c r="O177"/>
      <c r="AG177" s="42"/>
      <c r="AM177" s="5"/>
      <c r="AS177" s="23"/>
      <c r="AT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</row>
    <row r="178" spans="1:74">
      <c r="A178" s="4"/>
      <c r="B178"/>
      <c r="C178"/>
      <c r="D178"/>
      <c r="E178"/>
      <c r="F178"/>
      <c r="G178"/>
      <c r="H178"/>
      <c r="I178" s="164"/>
      <c r="J178"/>
      <c r="K178"/>
      <c r="L178"/>
      <c r="M178"/>
      <c r="N178"/>
      <c r="O178"/>
      <c r="AG178" s="42"/>
      <c r="AM178" s="5"/>
      <c r="AS178" s="23"/>
      <c r="AT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</row>
    <row r="179" spans="1:74">
      <c r="A179" s="4"/>
      <c r="B179"/>
      <c r="C179"/>
      <c r="D179"/>
      <c r="E179"/>
      <c r="F179"/>
      <c r="G179"/>
      <c r="H179"/>
      <c r="I179" s="164"/>
      <c r="J179"/>
      <c r="K179"/>
      <c r="L179"/>
      <c r="M179"/>
      <c r="N179"/>
      <c r="O179"/>
      <c r="AG179" s="42"/>
      <c r="AM179" s="5"/>
      <c r="AS179" s="23"/>
      <c r="AT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</row>
    <row r="180" spans="1:74">
      <c r="A180" s="4"/>
      <c r="B180"/>
      <c r="C180"/>
      <c r="D180"/>
      <c r="E180"/>
      <c r="F180"/>
      <c r="G180"/>
      <c r="H180"/>
      <c r="I180" s="164"/>
      <c r="J180"/>
      <c r="K180"/>
      <c r="L180"/>
      <c r="M180"/>
      <c r="N180"/>
      <c r="O180"/>
      <c r="AG180" s="42"/>
      <c r="AM180" s="5"/>
      <c r="AS180" s="23"/>
      <c r="AT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</row>
    <row r="181" spans="1:74">
      <c r="A181" s="4"/>
      <c r="B181"/>
      <c r="C181"/>
      <c r="D181"/>
      <c r="E181"/>
      <c r="F181"/>
      <c r="G181"/>
      <c r="H181"/>
      <c r="I181" s="164"/>
      <c r="J181"/>
      <c r="K181"/>
      <c r="L181"/>
      <c r="M181"/>
      <c r="N181"/>
      <c r="O181"/>
      <c r="AG181" s="42"/>
      <c r="AM181" s="5"/>
      <c r="AS181" s="23"/>
      <c r="AT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</row>
    <row r="182" spans="1:74">
      <c r="A182" s="4"/>
      <c r="B182"/>
      <c r="C182"/>
      <c r="D182"/>
      <c r="E182"/>
      <c r="F182"/>
      <c r="G182"/>
      <c r="H182"/>
      <c r="I182" s="164"/>
      <c r="J182"/>
      <c r="K182"/>
      <c r="L182"/>
      <c r="M182"/>
      <c r="N182"/>
      <c r="O182"/>
      <c r="AG182" s="42"/>
      <c r="AM182" s="5"/>
      <c r="AS182" s="23"/>
      <c r="AT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</row>
    <row r="183" spans="1:74">
      <c r="A183" s="4"/>
      <c r="B183"/>
      <c r="C183"/>
      <c r="D183"/>
      <c r="E183"/>
      <c r="F183"/>
      <c r="G183"/>
      <c r="H183"/>
      <c r="I183" s="164"/>
      <c r="J183"/>
      <c r="K183"/>
      <c r="L183"/>
      <c r="M183"/>
      <c r="N183"/>
      <c r="O183"/>
      <c r="AG183" s="42"/>
      <c r="AM183" s="5"/>
      <c r="AS183" s="23"/>
      <c r="AT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</row>
    <row r="184" spans="1:74">
      <c r="A184" s="4"/>
      <c r="B184"/>
      <c r="C184"/>
      <c r="D184"/>
      <c r="E184"/>
      <c r="F184"/>
      <c r="G184"/>
      <c r="H184"/>
      <c r="I184" s="164"/>
      <c r="J184"/>
      <c r="K184"/>
      <c r="L184"/>
      <c r="M184"/>
      <c r="N184"/>
      <c r="O184"/>
      <c r="AG184" s="42"/>
      <c r="AS184" s="23"/>
      <c r="AT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</row>
    <row r="185" spans="1:74">
      <c r="A185" s="4"/>
      <c r="B185"/>
      <c r="C185"/>
      <c r="D185"/>
      <c r="E185"/>
      <c r="F185"/>
      <c r="G185"/>
      <c r="H185"/>
      <c r="I185" s="164"/>
      <c r="J185"/>
      <c r="K185"/>
      <c r="L185"/>
      <c r="M185"/>
      <c r="N185"/>
      <c r="O185"/>
      <c r="AG185" s="42"/>
      <c r="AS185" s="23"/>
      <c r="AT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</row>
    <row r="186" spans="1:74">
      <c r="A186" s="4"/>
      <c r="B186"/>
      <c r="C186"/>
      <c r="D186"/>
      <c r="E186"/>
      <c r="F186"/>
      <c r="G186"/>
      <c r="H186"/>
      <c r="I186" s="164"/>
      <c r="J186"/>
      <c r="K186"/>
      <c r="L186"/>
      <c r="M186"/>
      <c r="N186"/>
      <c r="O186"/>
      <c r="AG186" s="42"/>
      <c r="AS186" s="23"/>
      <c r="AT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</row>
    <row r="187" spans="1:74">
      <c r="A187" s="4"/>
      <c r="B187"/>
      <c r="C187"/>
      <c r="D187"/>
      <c r="E187"/>
      <c r="F187"/>
      <c r="G187"/>
      <c r="H187"/>
      <c r="I187" s="164"/>
      <c r="J187"/>
      <c r="K187"/>
      <c r="L187"/>
      <c r="M187"/>
      <c r="N187"/>
      <c r="O187"/>
      <c r="AG187" s="42"/>
      <c r="AR187" s="156"/>
      <c r="AS187"/>
      <c r="AT187"/>
      <c r="AU187" s="156"/>
      <c r="AV187" s="156"/>
      <c r="AW187" s="156"/>
      <c r="AX187"/>
      <c r="AY187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</row>
    <row r="188" spans="1:74">
      <c r="A188" s="4"/>
      <c r="B188"/>
      <c r="C188"/>
      <c r="D188"/>
      <c r="E188"/>
      <c r="F188"/>
      <c r="G188"/>
      <c r="H188"/>
      <c r="I188" s="164"/>
      <c r="J188"/>
      <c r="K188"/>
      <c r="L188"/>
      <c r="M188"/>
      <c r="N188"/>
      <c r="O188"/>
      <c r="AG188" s="42"/>
      <c r="AS188" s="23"/>
      <c r="AT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</row>
    <row r="189" spans="1:74">
      <c r="A189" s="4"/>
      <c r="B189"/>
      <c r="C189"/>
      <c r="D189"/>
      <c r="E189"/>
      <c r="F189"/>
      <c r="G189"/>
      <c r="H189"/>
      <c r="I189" s="164"/>
      <c r="J189"/>
      <c r="K189"/>
      <c r="L189"/>
      <c r="M189"/>
      <c r="N189"/>
      <c r="O189"/>
      <c r="AG189" s="42"/>
      <c r="AS189" s="23"/>
      <c r="AT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</row>
    <row r="190" spans="1:74">
      <c r="A190" s="4"/>
      <c r="B190"/>
      <c r="C190"/>
      <c r="D190"/>
      <c r="E190"/>
      <c r="F190"/>
      <c r="G190"/>
      <c r="H190"/>
      <c r="I190" s="164"/>
      <c r="J190"/>
      <c r="K190"/>
      <c r="L190"/>
      <c r="M190"/>
      <c r="N190"/>
      <c r="O190"/>
      <c r="AG190" s="42"/>
      <c r="AS190" s="23"/>
      <c r="AT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</row>
    <row r="191" spans="1:74">
      <c r="A191" s="4"/>
      <c r="B191"/>
      <c r="C191"/>
      <c r="D191"/>
      <c r="E191"/>
      <c r="F191"/>
      <c r="G191"/>
      <c r="H191"/>
      <c r="I191" s="164"/>
      <c r="J191"/>
      <c r="K191"/>
      <c r="L191"/>
      <c r="M191"/>
      <c r="N191"/>
      <c r="O191"/>
      <c r="AG191" s="42"/>
      <c r="AS191" s="23"/>
      <c r="AT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</row>
    <row r="192" spans="1:74">
      <c r="A192" s="4"/>
      <c r="B192"/>
      <c r="C192"/>
      <c r="D192"/>
      <c r="E192"/>
      <c r="F192"/>
      <c r="G192"/>
      <c r="H192"/>
      <c r="I192" s="164"/>
      <c r="J192"/>
      <c r="K192"/>
      <c r="L192"/>
      <c r="M192"/>
      <c r="N192"/>
      <c r="O192"/>
      <c r="AG192" s="42"/>
      <c r="AS192" s="23"/>
      <c r="AT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</row>
    <row r="193" spans="1:74">
      <c r="A193" s="4"/>
      <c r="B193"/>
      <c r="C193"/>
      <c r="D193"/>
      <c r="E193"/>
      <c r="F193"/>
      <c r="G193"/>
      <c r="H193"/>
      <c r="I193" s="164"/>
      <c r="J193"/>
      <c r="K193"/>
      <c r="L193"/>
      <c r="M193"/>
      <c r="N193"/>
      <c r="O193"/>
      <c r="AG193" s="42"/>
      <c r="AS193" s="23"/>
      <c r="AT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</row>
    <row r="194" spans="1:74">
      <c r="AG194" s="42"/>
    </row>
    <row r="195" spans="1:74">
      <c r="AG195" s="42"/>
    </row>
    <row r="196" spans="1:74">
      <c r="AG196" s="42"/>
    </row>
    <row r="197" spans="1:74">
      <c r="AG197" s="42"/>
    </row>
    <row r="198" spans="1:74">
      <c r="AG198" s="42"/>
    </row>
    <row r="199" spans="1:74">
      <c r="AG199" s="42"/>
    </row>
    <row r="200" spans="1:74">
      <c r="AG200" s="42"/>
    </row>
    <row r="201" spans="1:74">
      <c r="AG201" s="42"/>
    </row>
    <row r="202" spans="1:74">
      <c r="AG202" s="42"/>
    </row>
    <row r="203" spans="1:74">
      <c r="AG203" s="42"/>
    </row>
    <row r="204" spans="1:74">
      <c r="AG204" s="42"/>
    </row>
    <row r="205" spans="1:74">
      <c r="AG205" s="42"/>
    </row>
    <row r="206" spans="1:74">
      <c r="AG206" s="42"/>
    </row>
    <row r="207" spans="1:74">
      <c r="AG207" s="42"/>
    </row>
    <row r="208" spans="1:74">
      <c r="AG208" s="42"/>
    </row>
    <row r="209" spans="33:33">
      <c r="AG209" s="42"/>
    </row>
    <row r="210" spans="33:33">
      <c r="AG210" s="42"/>
    </row>
    <row r="211" spans="33:33">
      <c r="AG211" s="42"/>
    </row>
    <row r="212" spans="33:33">
      <c r="AG212" s="42"/>
    </row>
    <row r="213" spans="33:33">
      <c r="AG213" s="42"/>
    </row>
    <row r="214" spans="33:33">
      <c r="AG214" s="42"/>
    </row>
    <row r="215" spans="33:33">
      <c r="AG215" s="42"/>
    </row>
    <row r="216" spans="33:33">
      <c r="AG216" s="42"/>
    </row>
    <row r="217" spans="33:33">
      <c r="AG217" s="42"/>
    </row>
    <row r="218" spans="33:33">
      <c r="AG218" s="42"/>
    </row>
    <row r="219" spans="33:33">
      <c r="AG219" s="42"/>
    </row>
    <row r="220" spans="33:33">
      <c r="AG220" s="42"/>
    </row>
    <row r="221" spans="33:33">
      <c r="AG221" s="42"/>
    </row>
    <row r="222" spans="33:33">
      <c r="AG222" s="42"/>
    </row>
    <row r="223" spans="33:33">
      <c r="AG223" s="42"/>
    </row>
    <row r="224" spans="33:33">
      <c r="AG224" s="42"/>
    </row>
    <row r="225" spans="33:33">
      <c r="AG225" s="42"/>
    </row>
    <row r="226" spans="33:33">
      <c r="AG226" s="42"/>
    </row>
    <row r="227" spans="33:33">
      <c r="AG227" s="42"/>
    </row>
    <row r="228" spans="33:33">
      <c r="AG228" s="42"/>
    </row>
    <row r="229" spans="33:33">
      <c r="AG229" s="42"/>
    </row>
    <row r="230" spans="33:33">
      <c r="AG230" s="42"/>
    </row>
    <row r="231" spans="33:33">
      <c r="AG231" s="42"/>
    </row>
    <row r="232" spans="33:33">
      <c r="AG232" s="42"/>
    </row>
    <row r="233" spans="33:33">
      <c r="AG233" s="42"/>
    </row>
    <row r="234" spans="33:33">
      <c r="AG234" s="42"/>
    </row>
    <row r="235" spans="33:33">
      <c r="AG235" s="42"/>
    </row>
    <row r="236" spans="33:33">
      <c r="AG236" s="42"/>
    </row>
    <row r="237" spans="33:33">
      <c r="AG237" s="42"/>
    </row>
    <row r="238" spans="33:33">
      <c r="AG238" s="42"/>
    </row>
    <row r="239" spans="33:33">
      <c r="AG239" s="42"/>
    </row>
    <row r="240" spans="33:33">
      <c r="AG240" s="42"/>
    </row>
    <row r="241" spans="33:33">
      <c r="AG241" s="42"/>
    </row>
    <row r="242" spans="33:33">
      <c r="AG242" s="42"/>
    </row>
    <row r="243" spans="33:33">
      <c r="AG243" s="42"/>
    </row>
    <row r="244" spans="33:33">
      <c r="AG244" s="42"/>
    </row>
    <row r="245" spans="33:33">
      <c r="AG245" s="42"/>
    </row>
    <row r="246" spans="33:33">
      <c r="AG246" s="42"/>
    </row>
    <row r="247" spans="33:33">
      <c r="AG247" s="42"/>
    </row>
    <row r="248" spans="33:33">
      <c r="AG248" s="42"/>
    </row>
    <row r="249" spans="33:33">
      <c r="AG249" s="42"/>
    </row>
    <row r="250" spans="33:33">
      <c r="AG250" s="42"/>
    </row>
    <row r="251" spans="33:33">
      <c r="AG251" s="42"/>
    </row>
  </sheetData>
  <mergeCells count="6">
    <mergeCell ref="F13:G13"/>
    <mergeCell ref="J51:K51"/>
    <mergeCell ref="AL15:AO15"/>
    <mergeCell ref="AZ15:BD15"/>
    <mergeCell ref="M13:N13"/>
    <mergeCell ref="J13:K13"/>
  </mergeCells>
  <phoneticPr fontId="0" type="noConversion"/>
  <printOptions gridLinesSet="0"/>
  <pageMargins left="0" right="0" top="0.5" bottom="0.25" header="0.25" footer="0"/>
  <pageSetup scale="39" orientation="landscape" horizontalDpi="4294967292" verticalDpi="4294967292" r:id="rId1"/>
  <headerFooter alignWithMargins="0">
    <oddHeader>&amp;RJULY 2001  STORAGE
&amp;D &amp;T</oddHeader>
    <oddFooter>&amp;L&amp;12 1-800-991-9019 - 6648482#&amp;R&amp;F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X146"/>
  <sheetViews>
    <sheetView topLeftCell="AD5" zoomScale="75" workbookViewId="0">
      <selection activeCell="AL6" sqref="AL6:AL69"/>
    </sheetView>
  </sheetViews>
  <sheetFormatPr defaultColWidth="9.109375" defaultRowHeight="15"/>
  <cols>
    <col min="1" max="1" width="11.6640625" style="5" customWidth="1"/>
    <col min="2" max="2" width="12.88671875" style="5" customWidth="1"/>
    <col min="3" max="3" width="5.6640625" style="384" customWidth="1"/>
    <col min="4" max="4" width="14.6640625" style="5" customWidth="1"/>
    <col min="5" max="5" width="11.6640625" style="5" customWidth="1"/>
    <col min="6" max="6" width="12.44140625" style="5" customWidth="1"/>
    <col min="7" max="7" width="14.33203125" style="5" customWidth="1"/>
    <col min="8" max="8" width="13.5546875" style="5" bestFit="1" customWidth="1"/>
    <col min="9" max="12" width="11.6640625" style="5" customWidth="1"/>
    <col min="13" max="13" width="11.44140625" style="5" customWidth="1"/>
    <col min="14" max="14" width="11.6640625" style="5" customWidth="1"/>
    <col min="15" max="17" width="12.6640625" style="5" customWidth="1"/>
    <col min="18" max="18" width="11.6640625" style="5" customWidth="1"/>
    <col min="19" max="28" width="12.6640625" style="5" customWidth="1"/>
    <col min="29" max="29" width="13.44140625" style="5" bestFit="1" customWidth="1"/>
    <col min="30" max="36" width="13.44140625" style="5" customWidth="1"/>
    <col min="37" max="37" width="12.33203125" style="80" customWidth="1"/>
    <col min="38" max="38" width="12.6640625" style="5" customWidth="1"/>
    <col min="39" max="39" width="9.109375" style="5"/>
    <col min="40" max="40" width="12.6640625" style="5" customWidth="1"/>
    <col min="41" max="41" width="11.44140625" style="5" bestFit="1" customWidth="1"/>
    <col min="42" max="16384" width="9.109375" style="5"/>
  </cols>
  <sheetData>
    <row r="1" spans="1:50">
      <c r="P1" s="36" t="s">
        <v>122</v>
      </c>
      <c r="Q1" s="36" t="s">
        <v>108</v>
      </c>
      <c r="R1" s="36" t="s">
        <v>109</v>
      </c>
      <c r="S1" s="36" t="s">
        <v>110</v>
      </c>
      <c r="T1" s="36" t="s">
        <v>111</v>
      </c>
      <c r="U1" s="36" t="s">
        <v>112</v>
      </c>
      <c r="V1" s="36" t="s">
        <v>113</v>
      </c>
      <c r="W1" s="36" t="s">
        <v>114</v>
      </c>
      <c r="X1" s="36" t="s">
        <v>115</v>
      </c>
      <c r="Y1" s="36" t="s">
        <v>116</v>
      </c>
      <c r="Z1" s="36" t="s">
        <v>117</v>
      </c>
      <c r="AA1" s="36" t="s">
        <v>150</v>
      </c>
      <c r="AB1" s="36" t="s">
        <v>120</v>
      </c>
      <c r="AC1" s="36" t="s">
        <v>121</v>
      </c>
      <c r="AD1" s="36"/>
    </row>
    <row r="2" spans="1:50" ht="15.6">
      <c r="B2" s="5">
        <v>144.84399999999999</v>
      </c>
      <c r="C2" s="329"/>
      <c r="D2" s="4"/>
      <c r="E2" s="4"/>
      <c r="F2" s="44" t="s">
        <v>34</v>
      </c>
      <c r="G2" s="45" t="s">
        <v>35</v>
      </c>
      <c r="I2" s="46"/>
      <c r="J2" s="47" t="s">
        <v>250</v>
      </c>
      <c r="K2" s="48"/>
      <c r="L2" s="12" t="s">
        <v>68</v>
      </c>
      <c r="AH2" s="36" t="s">
        <v>122</v>
      </c>
      <c r="AI2" s="36" t="s">
        <v>107</v>
      </c>
      <c r="AJ2" s="36" t="s">
        <v>108</v>
      </c>
      <c r="AK2" s="36" t="s">
        <v>109</v>
      </c>
      <c r="AL2" s="36" t="s">
        <v>110</v>
      </c>
      <c r="AM2" s="36" t="s">
        <v>111</v>
      </c>
      <c r="AN2" s="36" t="s">
        <v>112</v>
      </c>
      <c r="AO2" s="36" t="s">
        <v>113</v>
      </c>
      <c r="AP2" s="36" t="s">
        <v>114</v>
      </c>
      <c r="AQ2" s="36" t="s">
        <v>115</v>
      </c>
      <c r="AR2" s="36" t="s">
        <v>116</v>
      </c>
      <c r="AS2" s="36" t="s">
        <v>123</v>
      </c>
      <c r="AT2" s="36" t="s">
        <v>117</v>
      </c>
      <c r="AU2" s="36" t="s">
        <v>118</v>
      </c>
      <c r="AV2" s="36" t="s">
        <v>119</v>
      </c>
      <c r="AW2" s="5" t="s">
        <v>120</v>
      </c>
      <c r="AX2" s="36" t="s">
        <v>121</v>
      </c>
    </row>
    <row r="3" spans="1:50" ht="15.6">
      <c r="D3" s="1" t="s">
        <v>36</v>
      </c>
      <c r="E3" s="49"/>
      <c r="F3" s="50" t="s">
        <v>37</v>
      </c>
      <c r="G3" s="51" t="s">
        <v>38</v>
      </c>
      <c r="H3" s="5" t="s">
        <v>39</v>
      </c>
      <c r="I3" s="52">
        <v>2000</v>
      </c>
      <c r="J3" s="52">
        <v>1999</v>
      </c>
      <c r="K3" s="53">
        <v>1998</v>
      </c>
      <c r="L3" s="12" t="s">
        <v>69</v>
      </c>
      <c r="AH3" s="196">
        <v>98</v>
      </c>
      <c r="AI3" s="196">
        <v>61120</v>
      </c>
      <c r="AJ3" s="196">
        <v>62389</v>
      </c>
      <c r="AK3" s="196">
        <v>62996</v>
      </c>
      <c r="AL3" s="196">
        <v>62998</v>
      </c>
      <c r="AM3" s="196">
        <v>63001</v>
      </c>
      <c r="AN3" s="196">
        <v>71319</v>
      </c>
      <c r="AO3" s="196">
        <v>71320</v>
      </c>
      <c r="AP3" s="196">
        <v>71321</v>
      </c>
      <c r="AQ3" s="196">
        <v>71322</v>
      </c>
      <c r="AR3" s="196">
        <v>71323</v>
      </c>
      <c r="AS3" s="202">
        <v>71325</v>
      </c>
      <c r="AT3" s="196">
        <v>71327</v>
      </c>
      <c r="AU3" s="202">
        <v>71330</v>
      </c>
      <c r="AV3" s="196">
        <v>71451</v>
      </c>
      <c r="AW3" s="196">
        <v>71459</v>
      </c>
      <c r="AX3" s="196">
        <v>71460</v>
      </c>
    </row>
    <row r="4" spans="1:50" ht="15.6">
      <c r="A4" s="22"/>
      <c r="B4" s="54">
        <v>0.90600000000000003</v>
      </c>
      <c r="C4" s="329">
        <v>2.5000000000000001E-2</v>
      </c>
      <c r="D4" s="55" t="s">
        <v>40</v>
      </c>
      <c r="F4" s="23">
        <f>B4+((C4/July!B$1)*July!B$2)</f>
        <v>0.93100000000000005</v>
      </c>
      <c r="G4" s="54">
        <v>0.88500000000000001</v>
      </c>
      <c r="H4" s="56"/>
      <c r="I4" s="57">
        <v>1.8089999999999999</v>
      </c>
      <c r="J4" s="57">
        <v>1.726</v>
      </c>
      <c r="K4" s="128">
        <v>1.9730000000000001</v>
      </c>
      <c r="L4" s="154"/>
      <c r="M4" s="36" t="s">
        <v>157</v>
      </c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L4" s="5" t="s">
        <v>71</v>
      </c>
    </row>
    <row r="5" spans="1:50" ht="15.6">
      <c r="A5" s="22"/>
      <c r="B5" s="58">
        <v>1.7629999999999999</v>
      </c>
      <c r="C5" s="329">
        <v>2.5000000000000001E-2</v>
      </c>
      <c r="D5" s="55" t="s">
        <v>41</v>
      </c>
      <c r="F5" s="23">
        <f>B5+((C5/July!B$1)*July!B$2)</f>
        <v>1.7879999999999998</v>
      </c>
      <c r="G5" s="58">
        <v>1.7410000000000001</v>
      </c>
      <c r="H5" s="56"/>
      <c r="I5" s="59">
        <v>1.498</v>
      </c>
      <c r="J5" s="59">
        <v>1.115</v>
      </c>
      <c r="K5" s="129">
        <v>1.7230000000000001</v>
      </c>
      <c r="L5" s="154"/>
      <c r="M5" s="363"/>
      <c r="N5" s="36"/>
      <c r="O5" s="326"/>
      <c r="P5" s="363">
        <v>98</v>
      </c>
      <c r="Q5" s="196">
        <v>62389</v>
      </c>
      <c r="R5" s="363">
        <v>62996</v>
      </c>
      <c r="S5" s="196">
        <v>62998</v>
      </c>
      <c r="T5" s="363">
        <v>63001</v>
      </c>
      <c r="U5" s="196">
        <v>71320</v>
      </c>
      <c r="V5" s="363">
        <v>71322</v>
      </c>
      <c r="W5" s="196">
        <v>71323</v>
      </c>
      <c r="X5" s="363">
        <v>71327</v>
      </c>
      <c r="Y5" s="196">
        <v>71330</v>
      </c>
      <c r="Z5" s="363">
        <v>71451</v>
      </c>
      <c r="AA5" s="196">
        <v>71456</v>
      </c>
      <c r="AB5" s="363">
        <v>71459</v>
      </c>
      <c r="AC5" s="196">
        <v>71460</v>
      </c>
      <c r="AD5" s="375">
        <v>78122</v>
      </c>
      <c r="AE5" s="202">
        <v>78124</v>
      </c>
      <c r="AF5" s="370">
        <v>78125</v>
      </c>
      <c r="AG5" s="196" t="s">
        <v>59</v>
      </c>
      <c r="AH5" s="36"/>
      <c r="AI5" s="36"/>
      <c r="AJ5" s="36"/>
      <c r="AK5" s="177"/>
      <c r="AL5" s="389"/>
      <c r="AN5" s="5" t="s">
        <v>63</v>
      </c>
      <c r="AO5" s="5" t="s">
        <v>64</v>
      </c>
    </row>
    <row r="6" spans="1:50" ht="15.6">
      <c r="A6" s="22"/>
      <c r="B6" s="58">
        <v>92.183000000000007</v>
      </c>
      <c r="C6" s="329">
        <v>4.3</v>
      </c>
      <c r="D6" s="55" t="s">
        <v>42</v>
      </c>
      <c r="F6" s="23">
        <f>B6+((C6/July!B$1)*July!B$2)</f>
        <v>96.483000000000004</v>
      </c>
      <c r="G6" s="58">
        <v>96.417000000000002</v>
      </c>
      <c r="H6" s="56">
        <v>0.16658000000000001</v>
      </c>
      <c r="I6" s="59">
        <v>97.748000000000005</v>
      </c>
      <c r="J6" s="59">
        <v>97.87</v>
      </c>
      <c r="K6" s="130">
        <v>97.688000000000002</v>
      </c>
      <c r="L6" s="154"/>
      <c r="M6" s="364">
        <v>37073</v>
      </c>
      <c r="N6" s="104"/>
      <c r="O6" s="190"/>
      <c r="P6" s="366"/>
      <c r="Q6" s="190">
        <v>5473</v>
      </c>
      <c r="R6" s="366">
        <v>18046</v>
      </c>
      <c r="S6" s="190">
        <v>0</v>
      </c>
      <c r="T6" s="366">
        <v>0</v>
      </c>
      <c r="U6" s="190">
        <v>0</v>
      </c>
      <c r="V6" s="366"/>
      <c r="W6" s="190"/>
      <c r="X6" s="366"/>
      <c r="Y6" s="190"/>
      <c r="Z6" s="366">
        <v>0</v>
      </c>
      <c r="AA6" s="371"/>
      <c r="AB6" s="366">
        <v>8665</v>
      </c>
      <c r="AC6" s="371"/>
      <c r="AD6" s="379"/>
      <c r="AE6" s="379"/>
      <c r="AF6" s="379">
        <v>942</v>
      </c>
      <c r="AG6" s="386">
        <v>33126</v>
      </c>
      <c r="AH6" s="104"/>
      <c r="AI6" s="104"/>
      <c r="AJ6" s="104"/>
      <c r="AK6" s="105"/>
      <c r="AL6" s="386">
        <v>33126</v>
      </c>
      <c r="AM6" s="5">
        <v>1</v>
      </c>
      <c r="AN6">
        <f>AL6/1000</f>
        <v>33.125999999999998</v>
      </c>
      <c r="AO6">
        <f>(AL7/1000)*-1</f>
        <v>-130.666</v>
      </c>
    </row>
    <row r="7" spans="1:50" ht="15.6">
      <c r="A7" s="22"/>
      <c r="B7" s="58">
        <v>16.420000000000002</v>
      </c>
      <c r="C7" s="329">
        <v>4.4999999999999998E-2</v>
      </c>
      <c r="D7" s="55" t="s">
        <v>43</v>
      </c>
      <c r="F7" s="23">
        <f>B7+((C7/July!B$1)*July!B$2)</f>
        <v>16.465000000000003</v>
      </c>
      <c r="G7" s="58">
        <v>16.887</v>
      </c>
      <c r="H7" s="56">
        <f>G7/F7</f>
        <v>1.0256301245065289</v>
      </c>
      <c r="I7" s="59">
        <v>16.465</v>
      </c>
      <c r="J7" s="59">
        <v>17.835999999999999</v>
      </c>
      <c r="K7" s="130">
        <v>17.853000000000002</v>
      </c>
      <c r="L7" s="154"/>
      <c r="M7" s="365"/>
      <c r="N7" s="36"/>
      <c r="O7" s="105"/>
      <c r="P7" s="210"/>
      <c r="Q7" s="105">
        <v>2674</v>
      </c>
      <c r="R7" s="210">
        <v>0</v>
      </c>
      <c r="S7" s="105">
        <v>7255</v>
      </c>
      <c r="T7" s="210">
        <v>97667</v>
      </c>
      <c r="U7" s="105">
        <v>7563</v>
      </c>
      <c r="V7" s="210"/>
      <c r="W7" s="105"/>
      <c r="X7" s="210"/>
      <c r="Y7" s="105"/>
      <c r="Z7" s="210">
        <v>13188</v>
      </c>
      <c r="AA7" s="105"/>
      <c r="AB7" s="210">
        <v>2319</v>
      </c>
      <c r="AC7" s="105"/>
      <c r="AD7" s="153"/>
      <c r="AE7" s="153"/>
      <c r="AF7" s="153">
        <v>0</v>
      </c>
      <c r="AG7" s="221">
        <v>130666</v>
      </c>
      <c r="AH7" s="36"/>
      <c r="AI7" s="36"/>
      <c r="AJ7" s="36"/>
      <c r="AK7" s="105"/>
      <c r="AL7" s="221">
        <v>130666</v>
      </c>
      <c r="AM7" s="5">
        <v>2</v>
      </c>
      <c r="AN7">
        <f>AL8/1000</f>
        <v>47.021999999999998</v>
      </c>
      <c r="AO7">
        <f>AL9/1000*-1</f>
        <v>-218.96199999999999</v>
      </c>
    </row>
    <row r="8" spans="1:50" ht="15.6">
      <c r="A8" s="22"/>
      <c r="B8" s="58">
        <v>47.207000000000001</v>
      </c>
      <c r="C8" s="329">
        <v>2.5819999999999999</v>
      </c>
      <c r="D8" s="55" t="s">
        <v>44</v>
      </c>
      <c r="F8" s="23">
        <f>B8+((C8/July!B$1)*July!B$2)</f>
        <v>49.789000000000001</v>
      </c>
      <c r="G8" s="58">
        <v>46.999000000000002</v>
      </c>
      <c r="H8" s="56">
        <f>G8/F8</f>
        <v>0.94396352608005785</v>
      </c>
      <c r="I8" s="59">
        <v>41.704999999999998</v>
      </c>
      <c r="J8" s="59">
        <v>45.177999999999997</v>
      </c>
      <c r="K8" s="130">
        <v>48.222999999999999</v>
      </c>
      <c r="L8" s="154"/>
      <c r="M8" s="364">
        <v>37074</v>
      </c>
      <c r="N8" s="104"/>
      <c r="O8" s="190"/>
      <c r="P8" s="211"/>
      <c r="Q8" s="190">
        <v>7274</v>
      </c>
      <c r="R8" s="211">
        <v>10626</v>
      </c>
      <c r="S8" s="190">
        <v>0</v>
      </c>
      <c r="T8" s="211">
        <v>0</v>
      </c>
      <c r="U8" s="190">
        <v>15980</v>
      </c>
      <c r="V8" s="211">
        <v>0</v>
      </c>
      <c r="W8" s="190"/>
      <c r="X8" s="211"/>
      <c r="Y8" s="190"/>
      <c r="Z8" s="211">
        <v>0</v>
      </c>
      <c r="AA8" s="190"/>
      <c r="AB8" s="211">
        <v>13142</v>
      </c>
      <c r="AC8" s="190"/>
      <c r="AD8" s="380">
        <v>0</v>
      </c>
      <c r="AE8" s="380"/>
      <c r="AF8" s="380"/>
      <c r="AG8" s="225">
        <v>47022</v>
      </c>
      <c r="AH8" s="104"/>
      <c r="AI8" s="104"/>
      <c r="AJ8" s="104"/>
      <c r="AK8" s="105"/>
      <c r="AL8" s="225">
        <v>47022</v>
      </c>
      <c r="AM8" s="5">
        <v>3</v>
      </c>
      <c r="AN8">
        <f>AL10/1000</f>
        <v>52.054000000000002</v>
      </c>
      <c r="AO8">
        <f>AL11/1000*-1</f>
        <v>-169.12799999999999</v>
      </c>
    </row>
    <row r="9" spans="1:50" ht="15.6">
      <c r="B9" s="60"/>
      <c r="C9" s="329"/>
      <c r="D9" s="46"/>
      <c r="E9" s="61"/>
      <c r="F9" s="62">
        <f>SUM(F3:F8)</f>
        <v>165.45600000000002</v>
      </c>
      <c r="G9" s="62">
        <f>SUM(G4:G8)</f>
        <v>162.929</v>
      </c>
      <c r="I9" s="63"/>
      <c r="J9" s="63"/>
      <c r="K9" s="98"/>
      <c r="L9" s="154"/>
      <c r="M9" s="365"/>
      <c r="N9" s="36"/>
      <c r="O9" s="105"/>
      <c r="P9" s="210"/>
      <c r="Q9" s="105">
        <v>21358</v>
      </c>
      <c r="R9" s="210">
        <v>10973</v>
      </c>
      <c r="S9" s="105">
        <v>9158</v>
      </c>
      <c r="T9" s="210">
        <v>100770</v>
      </c>
      <c r="U9" s="105">
        <v>27561</v>
      </c>
      <c r="V9" s="210">
        <v>9773</v>
      </c>
      <c r="W9" s="105"/>
      <c r="X9" s="210"/>
      <c r="Y9" s="105"/>
      <c r="Z9" s="210">
        <v>22186</v>
      </c>
      <c r="AA9" s="105"/>
      <c r="AB9" s="210">
        <v>2183</v>
      </c>
      <c r="AC9" s="105"/>
      <c r="AD9" s="153">
        <v>15000</v>
      </c>
      <c r="AE9" s="153"/>
      <c r="AF9" s="153"/>
      <c r="AG9" s="221">
        <v>218962</v>
      </c>
      <c r="AH9" s="36"/>
      <c r="AI9" s="36"/>
      <c r="AJ9" s="36"/>
      <c r="AK9" s="105"/>
      <c r="AL9" s="221">
        <v>218962</v>
      </c>
      <c r="AM9" s="5">
        <v>4</v>
      </c>
      <c r="AN9">
        <f>AL12/1000</f>
        <v>13.228</v>
      </c>
      <c r="AO9">
        <f>AL13/1000*-1</f>
        <v>-40.994</v>
      </c>
    </row>
    <row r="10" spans="1:50" ht="15.6">
      <c r="B10" s="64"/>
      <c r="D10" s="14"/>
      <c r="F10" s="65" t="s">
        <v>45</v>
      </c>
      <c r="G10" s="65">
        <f>G9-G7</f>
        <v>146.042</v>
      </c>
      <c r="I10" s="63">
        <v>163.839</v>
      </c>
      <c r="J10" s="63">
        <v>170.79</v>
      </c>
      <c r="K10" s="98">
        <v>167.411</v>
      </c>
      <c r="M10" s="364">
        <v>37075</v>
      </c>
      <c r="N10" s="104"/>
      <c r="O10" s="190"/>
      <c r="P10" s="211"/>
      <c r="Q10" s="190">
        <v>3786</v>
      </c>
      <c r="R10" s="211">
        <v>2631</v>
      </c>
      <c r="S10" s="190">
        <v>10241</v>
      </c>
      <c r="T10" s="211">
        <v>3022</v>
      </c>
      <c r="U10" s="190">
        <v>19217</v>
      </c>
      <c r="V10" s="211"/>
      <c r="W10" s="190"/>
      <c r="X10" s="211"/>
      <c r="Y10" s="190"/>
      <c r="Z10" s="211">
        <v>0</v>
      </c>
      <c r="AA10" s="190"/>
      <c r="AB10" s="211">
        <v>13157</v>
      </c>
      <c r="AC10" s="190"/>
      <c r="AD10" s="380"/>
      <c r="AE10" s="380"/>
      <c r="AF10" s="380"/>
      <c r="AG10" s="225">
        <v>52054</v>
      </c>
      <c r="AH10" s="104"/>
      <c r="AI10" s="104"/>
      <c r="AJ10" s="104"/>
      <c r="AK10" s="105"/>
      <c r="AL10" s="225">
        <v>52054</v>
      </c>
      <c r="AM10" s="5">
        <v>5</v>
      </c>
      <c r="AN10">
        <f>AL14/1000</f>
        <v>30.564</v>
      </c>
      <c r="AO10">
        <f>AL15/1000*-1</f>
        <v>-129.73099999999999</v>
      </c>
    </row>
    <row r="11" spans="1:50" ht="15.6">
      <c r="B11" s="123">
        <f>SUM(C4:C9)</f>
        <v>6.9769999999999994</v>
      </c>
      <c r="I11" s="65">
        <v>146.83500000000001</v>
      </c>
      <c r="J11" s="65">
        <v>153.61199999999999</v>
      </c>
      <c r="K11" s="65">
        <v>150.399</v>
      </c>
      <c r="M11" s="365"/>
      <c r="N11" s="36"/>
      <c r="O11" s="105"/>
      <c r="P11" s="210"/>
      <c r="Q11" s="105">
        <v>26171</v>
      </c>
      <c r="R11" s="210">
        <v>69120</v>
      </c>
      <c r="S11" s="105">
        <v>0</v>
      </c>
      <c r="T11" s="210">
        <v>64321</v>
      </c>
      <c r="U11" s="105">
        <v>0</v>
      </c>
      <c r="V11" s="210"/>
      <c r="W11" s="105"/>
      <c r="X11" s="210"/>
      <c r="Y11" s="105"/>
      <c r="Z11" s="210">
        <v>7322</v>
      </c>
      <c r="AA11" s="105"/>
      <c r="AB11" s="210">
        <v>2194</v>
      </c>
      <c r="AC11" s="105"/>
      <c r="AD11" s="153"/>
      <c r="AE11" s="153"/>
      <c r="AF11" s="153"/>
      <c r="AG11" s="221">
        <v>169128</v>
      </c>
      <c r="AH11" s="36"/>
      <c r="AI11" s="36"/>
      <c r="AJ11" s="36"/>
      <c r="AK11" s="105"/>
      <c r="AL11" s="221">
        <v>169128</v>
      </c>
      <c r="AM11" s="5">
        <v>6</v>
      </c>
      <c r="AN11">
        <f>AL16/1000</f>
        <v>13.073</v>
      </c>
      <c r="AO11">
        <f>AL17/1000*-1</f>
        <v>-28.515000000000001</v>
      </c>
    </row>
    <row r="12" spans="1:50">
      <c r="M12" s="364">
        <v>37076</v>
      </c>
      <c r="N12" s="104"/>
      <c r="O12" s="190"/>
      <c r="P12" s="211"/>
      <c r="Q12" s="190">
        <v>982</v>
      </c>
      <c r="R12" s="211">
        <v>3872</v>
      </c>
      <c r="S12" s="190"/>
      <c r="T12" s="211">
        <v>2010</v>
      </c>
      <c r="U12" s="190"/>
      <c r="V12" s="211">
        <v>0</v>
      </c>
      <c r="W12" s="190"/>
      <c r="X12" s="211"/>
      <c r="Y12" s="190"/>
      <c r="Z12" s="211"/>
      <c r="AA12" s="190">
        <v>6364</v>
      </c>
      <c r="AB12" s="211">
        <v>0</v>
      </c>
      <c r="AC12" s="190"/>
      <c r="AD12" s="380"/>
      <c r="AE12" s="380"/>
      <c r="AF12" s="380"/>
      <c r="AG12" s="225">
        <v>13228</v>
      </c>
      <c r="AH12" s="104"/>
      <c r="AI12" s="104"/>
      <c r="AJ12" s="104"/>
      <c r="AK12" s="105"/>
      <c r="AL12" s="225">
        <v>13228</v>
      </c>
      <c r="AM12" s="5">
        <v>7</v>
      </c>
      <c r="AN12">
        <f>AL18/1000</f>
        <v>10.574</v>
      </c>
      <c r="AO12">
        <f>AL19/1000*-1</f>
        <v>-74.84</v>
      </c>
    </row>
    <row r="13" spans="1:50">
      <c r="B13" s="151"/>
      <c r="M13" s="365"/>
      <c r="N13" s="36"/>
      <c r="O13" s="105"/>
      <c r="P13" s="210"/>
      <c r="Q13" s="105">
        <v>2228</v>
      </c>
      <c r="R13" s="210">
        <v>0</v>
      </c>
      <c r="S13" s="105"/>
      <c r="T13" s="210">
        <v>29656</v>
      </c>
      <c r="U13" s="105"/>
      <c r="V13" s="210">
        <v>54</v>
      </c>
      <c r="W13" s="105"/>
      <c r="X13" s="210"/>
      <c r="Y13" s="105"/>
      <c r="Z13" s="210"/>
      <c r="AA13" s="105">
        <v>0</v>
      </c>
      <c r="AB13" s="210">
        <v>9056</v>
      </c>
      <c r="AC13" s="105"/>
      <c r="AD13" s="153"/>
      <c r="AE13" s="153"/>
      <c r="AF13" s="153"/>
      <c r="AG13" s="221">
        <v>40994</v>
      </c>
      <c r="AH13" s="36"/>
      <c r="AI13" s="36"/>
      <c r="AJ13" s="36"/>
      <c r="AK13" s="105"/>
      <c r="AL13" s="221">
        <v>40994</v>
      </c>
      <c r="AM13" s="5">
        <v>8</v>
      </c>
      <c r="AN13">
        <f>AL20/1000</f>
        <v>22.292000000000002</v>
      </c>
      <c r="AO13">
        <f>AL21/1000*-1</f>
        <v>-71.040000000000006</v>
      </c>
    </row>
    <row r="14" spans="1:50">
      <c r="M14" s="364">
        <v>37077</v>
      </c>
      <c r="N14" s="104"/>
      <c r="O14" s="190"/>
      <c r="P14" s="211"/>
      <c r="Q14" s="190">
        <v>24</v>
      </c>
      <c r="R14" s="211">
        <v>5466</v>
      </c>
      <c r="S14" s="190">
        <v>0</v>
      </c>
      <c r="T14" s="211">
        <v>25074</v>
      </c>
      <c r="U14" s="190">
        <v>0</v>
      </c>
      <c r="V14" s="211">
        <v>0</v>
      </c>
      <c r="W14" s="190"/>
      <c r="X14" s="211"/>
      <c r="Y14" s="190"/>
      <c r="Z14" s="211"/>
      <c r="AA14" s="190"/>
      <c r="AB14" s="211">
        <v>0</v>
      </c>
      <c r="AC14" s="190"/>
      <c r="AD14" s="380"/>
      <c r="AE14" s="380"/>
      <c r="AF14" s="380"/>
      <c r="AG14" s="225">
        <v>30564</v>
      </c>
      <c r="AH14" s="104"/>
      <c r="AI14" s="104"/>
      <c r="AJ14" s="104"/>
      <c r="AK14" s="105"/>
      <c r="AL14" s="225">
        <v>30564</v>
      </c>
      <c r="AM14" s="5">
        <v>9</v>
      </c>
      <c r="AN14">
        <f>AL22/1000</f>
        <v>9.3689999999999998</v>
      </c>
      <c r="AO14">
        <f>AL23/1000*-1</f>
        <v>-162.41200000000001</v>
      </c>
    </row>
    <row r="15" spans="1:50">
      <c r="M15" s="365"/>
      <c r="N15" s="36"/>
      <c r="O15" s="105"/>
      <c r="P15" s="210"/>
      <c r="Q15" s="105">
        <v>32921</v>
      </c>
      <c r="R15" s="210">
        <v>0</v>
      </c>
      <c r="S15" s="105">
        <v>4014</v>
      </c>
      <c r="T15" s="210">
        <v>76380</v>
      </c>
      <c r="U15" s="105">
        <v>5096</v>
      </c>
      <c r="V15" s="210">
        <v>54</v>
      </c>
      <c r="W15" s="105"/>
      <c r="X15" s="210"/>
      <c r="Y15" s="105"/>
      <c r="Z15" s="210"/>
      <c r="AA15" s="105"/>
      <c r="AB15" s="210">
        <v>11266</v>
      </c>
      <c r="AC15" s="105"/>
      <c r="AD15" s="153"/>
      <c r="AE15" s="153"/>
      <c r="AF15" s="153"/>
      <c r="AG15" s="221">
        <v>129731</v>
      </c>
      <c r="AH15" s="36"/>
      <c r="AI15" s="36"/>
      <c r="AJ15" s="36"/>
      <c r="AK15" s="105"/>
      <c r="AL15" s="221">
        <v>129731</v>
      </c>
      <c r="AM15" s="5">
        <v>10</v>
      </c>
      <c r="AN15">
        <f>AL24/1000</f>
        <v>27.37</v>
      </c>
      <c r="AO15">
        <f>AL25/1000*-1</f>
        <v>-61.207000000000001</v>
      </c>
    </row>
    <row r="16" spans="1:50" ht="15.6">
      <c r="D16" s="69" t="s">
        <v>46</v>
      </c>
      <c r="E16" s="67" t="s">
        <v>47</v>
      </c>
      <c r="F16" s="68"/>
      <c r="M16" s="364">
        <v>37078</v>
      </c>
      <c r="N16" s="104"/>
      <c r="O16" s="190"/>
      <c r="P16" s="211"/>
      <c r="Q16" s="190">
        <v>2565</v>
      </c>
      <c r="R16" s="211">
        <v>0</v>
      </c>
      <c r="S16" s="190">
        <v>0</v>
      </c>
      <c r="T16" s="211">
        <v>622</v>
      </c>
      <c r="U16" s="190">
        <v>9886</v>
      </c>
      <c r="V16" s="211"/>
      <c r="W16" s="190"/>
      <c r="X16" s="211"/>
      <c r="Y16" s="190"/>
      <c r="Z16" s="211"/>
      <c r="AA16" s="190"/>
      <c r="AB16" s="211">
        <v>0</v>
      </c>
      <c r="AC16" s="190"/>
      <c r="AD16" s="380"/>
      <c r="AE16" s="380"/>
      <c r="AF16" s="380"/>
      <c r="AG16" s="225">
        <v>13073</v>
      </c>
      <c r="AH16" s="104"/>
      <c r="AI16" s="104"/>
      <c r="AJ16" s="104"/>
      <c r="AK16" s="105"/>
      <c r="AL16" s="225">
        <v>13073</v>
      </c>
      <c r="AM16" s="5">
        <v>11</v>
      </c>
      <c r="AN16">
        <f>AL26/1000</f>
        <v>148.45699999999999</v>
      </c>
      <c r="AO16">
        <f>AL27/1000*-1</f>
        <v>-109.863</v>
      </c>
    </row>
    <row r="17" spans="2:41" ht="15.6">
      <c r="D17" s="138" t="s">
        <v>48</v>
      </c>
      <c r="E17" s="69" t="s">
        <v>49</v>
      </c>
      <c r="F17" s="73" t="s">
        <v>50</v>
      </c>
      <c r="H17" s="70"/>
      <c r="M17" s="365"/>
      <c r="N17" s="36"/>
      <c r="O17" s="105"/>
      <c r="P17" s="210"/>
      <c r="Q17" s="105">
        <v>2605</v>
      </c>
      <c r="R17" s="210">
        <v>8203</v>
      </c>
      <c r="S17" s="105">
        <v>11847</v>
      </c>
      <c r="T17" s="210">
        <v>88</v>
      </c>
      <c r="U17" s="105">
        <v>4111</v>
      </c>
      <c r="V17" s="210"/>
      <c r="W17" s="105"/>
      <c r="X17" s="210"/>
      <c r="Y17" s="105"/>
      <c r="Z17" s="210"/>
      <c r="AA17" s="105"/>
      <c r="AB17" s="210">
        <v>1661</v>
      </c>
      <c r="AC17" s="105"/>
      <c r="AD17" s="153"/>
      <c r="AE17" s="153"/>
      <c r="AF17" s="153"/>
      <c r="AG17" s="221">
        <v>28515</v>
      </c>
      <c r="AH17" s="36"/>
      <c r="AI17" s="36"/>
      <c r="AJ17" s="36"/>
      <c r="AK17" s="105"/>
      <c r="AL17" s="221">
        <v>28515</v>
      </c>
      <c r="AM17" s="5">
        <v>12</v>
      </c>
      <c r="AN17">
        <f>AL28/1000</f>
        <v>138.63</v>
      </c>
      <c r="AO17">
        <f>AL29/1000*-1</f>
        <v>-125.754</v>
      </c>
    </row>
    <row r="18" spans="2:41" ht="18">
      <c r="D18" s="91" t="s">
        <v>139</v>
      </c>
      <c r="E18" s="116"/>
      <c r="F18" s="71"/>
      <c r="G18" s="5">
        <v>14.523999999999999</v>
      </c>
      <c r="M18" s="364">
        <v>37079</v>
      </c>
      <c r="N18" s="104"/>
      <c r="O18" s="190"/>
      <c r="P18" s="211">
        <v>3950</v>
      </c>
      <c r="Q18" s="190">
        <v>716</v>
      </c>
      <c r="R18" s="211">
        <v>4226</v>
      </c>
      <c r="S18" s="190">
        <v>0</v>
      </c>
      <c r="T18" s="211">
        <v>77</v>
      </c>
      <c r="U18" s="190">
        <v>1605</v>
      </c>
      <c r="V18" s="211"/>
      <c r="W18" s="190"/>
      <c r="X18" s="211"/>
      <c r="Y18" s="190"/>
      <c r="Z18" s="211"/>
      <c r="AA18" s="190"/>
      <c r="AB18" s="211">
        <v>0</v>
      </c>
      <c r="AC18" s="190"/>
      <c r="AD18" s="380"/>
      <c r="AE18" s="380"/>
      <c r="AF18" s="380"/>
      <c r="AG18" s="225">
        <v>10574</v>
      </c>
      <c r="AH18" s="104"/>
      <c r="AI18" s="104"/>
      <c r="AJ18" s="104"/>
      <c r="AK18" s="105"/>
      <c r="AL18" s="225">
        <v>10574</v>
      </c>
      <c r="AM18" s="5">
        <v>13</v>
      </c>
      <c r="AN18">
        <f>AL30/1000</f>
        <v>131.08799999999999</v>
      </c>
      <c r="AO18">
        <f>AL31/1000*-1</f>
        <v>-43.436</v>
      </c>
    </row>
    <row r="19" spans="2:41" ht="18">
      <c r="D19" s="92" t="s">
        <v>140</v>
      </c>
      <c r="E19" s="16"/>
      <c r="F19" s="16"/>
      <c r="G19" s="5">
        <v>14.513999999999999</v>
      </c>
      <c r="M19" s="365"/>
      <c r="N19" s="36"/>
      <c r="O19" s="105"/>
      <c r="P19" s="210">
        <v>0</v>
      </c>
      <c r="Q19" s="105">
        <v>3576</v>
      </c>
      <c r="R19" s="210">
        <v>0</v>
      </c>
      <c r="S19" s="105">
        <v>17841</v>
      </c>
      <c r="T19" s="210">
        <v>52551</v>
      </c>
      <c r="U19" s="105">
        <v>0</v>
      </c>
      <c r="V19" s="210"/>
      <c r="W19" s="105"/>
      <c r="X19" s="210"/>
      <c r="Y19" s="105"/>
      <c r="Z19" s="210"/>
      <c r="AA19" s="105"/>
      <c r="AB19" s="210">
        <v>872</v>
      </c>
      <c r="AC19" s="105"/>
      <c r="AD19" s="153"/>
      <c r="AE19" s="153"/>
      <c r="AF19" s="153"/>
      <c r="AG19" s="221">
        <v>74840</v>
      </c>
      <c r="AH19" s="36"/>
      <c r="AI19" s="36"/>
      <c r="AJ19" s="36"/>
      <c r="AK19" s="105"/>
      <c r="AL19" s="221">
        <v>74840</v>
      </c>
      <c r="AM19" s="5">
        <v>14</v>
      </c>
      <c r="AN19">
        <f>AL32/1000</f>
        <v>70.302000000000007</v>
      </c>
      <c r="AO19">
        <f>AL33/1000*-1</f>
        <v>-141.334</v>
      </c>
    </row>
    <row r="20" spans="2:41" ht="18">
      <c r="D20" s="93" t="s">
        <v>141</v>
      </c>
      <c r="E20" s="72"/>
      <c r="F20" s="72"/>
      <c r="G20" s="5">
        <v>0</v>
      </c>
      <c r="M20" s="364">
        <v>37080</v>
      </c>
      <c r="N20" s="104"/>
      <c r="O20" s="190"/>
      <c r="P20" s="211">
        <v>4792</v>
      </c>
      <c r="Q20" s="190">
        <v>5013</v>
      </c>
      <c r="R20" s="211"/>
      <c r="S20" s="190"/>
      <c r="T20" s="211">
        <v>7204</v>
      </c>
      <c r="U20" s="190">
        <v>5283</v>
      </c>
      <c r="V20" s="211"/>
      <c r="W20" s="190"/>
      <c r="X20" s="211"/>
      <c r="Y20" s="190"/>
      <c r="Z20" s="211"/>
      <c r="AA20" s="190"/>
      <c r="AB20" s="211">
        <v>0</v>
      </c>
      <c r="AC20" s="190"/>
      <c r="AD20" s="380"/>
      <c r="AE20" s="380"/>
      <c r="AF20" s="380"/>
      <c r="AG20" s="225">
        <v>22292</v>
      </c>
      <c r="AH20" s="104"/>
      <c r="AI20" s="104"/>
      <c r="AJ20" s="104"/>
      <c r="AK20" s="105"/>
      <c r="AL20" s="225">
        <v>22292</v>
      </c>
      <c r="AM20" s="5">
        <v>15</v>
      </c>
      <c r="AN20">
        <f>AL34/1000</f>
        <v>76.343000000000004</v>
      </c>
      <c r="AO20">
        <f>AL35/1000*-1</f>
        <v>-74.555999999999997</v>
      </c>
    </row>
    <row r="21" spans="2:41" ht="15.6" thickBot="1">
      <c r="D21" s="139"/>
      <c r="G21" s="5">
        <v>0</v>
      </c>
      <c r="J21"/>
      <c r="M21" s="221"/>
      <c r="N21" s="36"/>
      <c r="O21" s="105"/>
      <c r="P21" s="210">
        <v>0</v>
      </c>
      <c r="Q21" s="105">
        <v>5463</v>
      </c>
      <c r="R21" s="210"/>
      <c r="S21" s="105"/>
      <c r="T21" s="210">
        <v>59565</v>
      </c>
      <c r="U21" s="105">
        <v>0</v>
      </c>
      <c r="V21" s="210"/>
      <c r="W21" s="105"/>
      <c r="X21" s="210"/>
      <c r="Y21" s="105"/>
      <c r="Z21" s="333"/>
      <c r="AA21" s="195"/>
      <c r="AB21" s="333">
        <v>6012</v>
      </c>
      <c r="AC21" s="195"/>
      <c r="AD21" s="381"/>
      <c r="AE21" s="381"/>
      <c r="AF21" s="381"/>
      <c r="AG21" s="387">
        <v>71040</v>
      </c>
      <c r="AH21" s="194"/>
      <c r="AI21" s="194"/>
      <c r="AJ21" s="194"/>
      <c r="AK21" s="105"/>
      <c r="AL21" s="387">
        <v>71040</v>
      </c>
      <c r="AM21" s="5">
        <v>16</v>
      </c>
      <c r="AN21">
        <f>AL36/1000</f>
        <v>22.687000000000001</v>
      </c>
      <c r="AO21">
        <f>AL37/1000*-1</f>
        <v>-234.49799999999999</v>
      </c>
    </row>
    <row r="22" spans="2:41" ht="15.6">
      <c r="D22" s="66"/>
      <c r="E22" s="67" t="s">
        <v>51</v>
      </c>
      <c r="F22" s="68"/>
      <c r="G22" s="67"/>
      <c r="H22" s="68"/>
      <c r="I22" s="66" t="s">
        <v>52</v>
      </c>
      <c r="J22" s="61"/>
      <c r="K22" s="125"/>
      <c r="L22" s="131" t="s">
        <v>57</v>
      </c>
      <c r="M22" s="364">
        <v>37081</v>
      </c>
      <c r="N22" s="104"/>
      <c r="O22" s="190"/>
      <c r="P22" s="211">
        <v>5082</v>
      </c>
      <c r="Q22" s="190">
        <v>3703</v>
      </c>
      <c r="R22" s="211">
        <v>527</v>
      </c>
      <c r="S22" s="190">
        <v>0</v>
      </c>
      <c r="T22" s="211">
        <v>0</v>
      </c>
      <c r="U22" s="190">
        <v>0</v>
      </c>
      <c r="V22" s="211">
        <v>57</v>
      </c>
      <c r="W22" s="190"/>
      <c r="X22" s="211">
        <v>0</v>
      </c>
      <c r="Y22" s="190">
        <v>0</v>
      </c>
      <c r="Z22" s="211"/>
      <c r="AA22" s="190"/>
      <c r="AB22" s="211">
        <v>0</v>
      </c>
      <c r="AC22" s="190"/>
      <c r="AD22" s="380"/>
      <c r="AE22" s="380"/>
      <c r="AF22" s="380"/>
      <c r="AG22" s="225">
        <v>9369</v>
      </c>
      <c r="AH22" s="104"/>
      <c r="AI22" s="104"/>
      <c r="AJ22" s="104"/>
      <c r="AK22" s="105"/>
      <c r="AL22" s="225">
        <v>9369</v>
      </c>
      <c r="AM22" s="5">
        <v>17</v>
      </c>
      <c r="AN22">
        <f>AL38/1000</f>
        <v>80.16</v>
      </c>
      <c r="AO22">
        <f>AL39/1000*-1</f>
        <v>-45.536000000000001</v>
      </c>
    </row>
    <row r="23" spans="2:41" ht="16.2" thickBot="1">
      <c r="D23" s="66"/>
      <c r="E23" s="69" t="s">
        <v>145</v>
      </c>
      <c r="F23" s="137"/>
      <c r="G23" s="69"/>
      <c r="H23" s="74" t="s">
        <v>50</v>
      </c>
      <c r="I23" s="69" t="s">
        <v>53</v>
      </c>
      <c r="J23" s="124"/>
      <c r="K23" s="126"/>
      <c r="L23" s="132" t="s">
        <v>58</v>
      </c>
      <c r="M23" s="365"/>
      <c r="N23" s="194"/>
      <c r="O23" s="195"/>
      <c r="P23" s="333">
        <v>0</v>
      </c>
      <c r="Q23" s="195">
        <v>19913</v>
      </c>
      <c r="R23" s="333">
        <v>0</v>
      </c>
      <c r="S23" s="195">
        <v>4108</v>
      </c>
      <c r="T23" s="333">
        <v>113370</v>
      </c>
      <c r="U23" s="195">
        <v>15550</v>
      </c>
      <c r="V23" s="333">
        <v>0</v>
      </c>
      <c r="W23" s="195"/>
      <c r="X23" s="210">
        <v>1</v>
      </c>
      <c r="Y23" s="195">
        <v>1</v>
      </c>
      <c r="Z23" s="333"/>
      <c r="AA23" s="195"/>
      <c r="AB23" s="333">
        <v>9469</v>
      </c>
      <c r="AC23" s="195"/>
      <c r="AD23" s="153"/>
      <c r="AE23" s="153"/>
      <c r="AF23" s="153"/>
      <c r="AG23" s="221">
        <v>162412</v>
      </c>
      <c r="AH23" s="36"/>
      <c r="AI23" s="36"/>
      <c r="AJ23" s="36"/>
      <c r="AK23" s="105"/>
      <c r="AL23" s="221">
        <v>162412</v>
      </c>
      <c r="AM23" s="5">
        <v>18</v>
      </c>
      <c r="AN23">
        <f>AL40/1000</f>
        <v>144.30799999999999</v>
      </c>
      <c r="AO23">
        <f>AL41/1000*-1</f>
        <v>-33.508000000000003</v>
      </c>
    </row>
    <row r="24" spans="2:41" ht="18">
      <c r="D24" s="91" t="s">
        <v>54</v>
      </c>
      <c r="E24" s="75">
        <v>0</v>
      </c>
      <c r="F24" s="71">
        <v>269.35700000000003</v>
      </c>
      <c r="G24" s="134">
        <v>14.513999999999999</v>
      </c>
      <c r="H24" s="71">
        <f>'[2]OGE '!$R$47</f>
        <v>0</v>
      </c>
      <c r="I24" s="71">
        <f>'[2]OGE '!$AH$42</f>
        <v>25</v>
      </c>
      <c r="J24" s="71"/>
      <c r="K24" s="204"/>
      <c r="L24" s="80">
        <v>378000</v>
      </c>
      <c r="M24" s="364">
        <v>37082</v>
      </c>
      <c r="N24" s="104"/>
      <c r="O24" s="190"/>
      <c r="P24" s="211">
        <v>2668</v>
      </c>
      <c r="Q24" s="190">
        <v>252</v>
      </c>
      <c r="R24" s="211">
        <v>0</v>
      </c>
      <c r="S24" s="190">
        <v>0</v>
      </c>
      <c r="T24" s="211">
        <v>24450</v>
      </c>
      <c r="U24" s="190">
        <v>0</v>
      </c>
      <c r="V24" s="211"/>
      <c r="W24" s="190"/>
      <c r="X24" s="211">
        <v>0</v>
      </c>
      <c r="Y24" s="190"/>
      <c r="Z24" s="211"/>
      <c r="AA24" s="190"/>
      <c r="AB24" s="211">
        <v>0</v>
      </c>
      <c r="AC24" s="190"/>
      <c r="AD24" s="380">
        <v>0</v>
      </c>
      <c r="AE24" s="380"/>
      <c r="AF24" s="380"/>
      <c r="AG24" s="225">
        <v>27370</v>
      </c>
      <c r="AH24" s="104"/>
      <c r="AI24" s="104"/>
      <c r="AJ24" s="104"/>
      <c r="AK24" s="105"/>
      <c r="AL24" s="225">
        <v>27370</v>
      </c>
      <c r="AM24" s="5">
        <v>19</v>
      </c>
      <c r="AN24">
        <f>AL42/1000</f>
        <v>153.41300000000001</v>
      </c>
      <c r="AO24">
        <f>AL43/1000*-1</f>
        <v>-12.381</v>
      </c>
    </row>
    <row r="25" spans="2:41" ht="18">
      <c r="D25" s="92" t="s">
        <v>56</v>
      </c>
      <c r="E25" s="76">
        <v>3</v>
      </c>
      <c r="F25" s="16">
        <v>260.49799999999999</v>
      </c>
      <c r="G25" s="135">
        <v>14.513999999999999</v>
      </c>
      <c r="H25" s="16">
        <f>[2]Tenaska!$R$46</f>
        <v>3</v>
      </c>
      <c r="I25" s="16">
        <f>[2]Tenaska!$AH$41</f>
        <v>24</v>
      </c>
      <c r="J25" s="16"/>
      <c r="K25" s="205"/>
      <c r="L25" s="80">
        <v>189000</v>
      </c>
      <c r="M25" s="365"/>
      <c r="N25" s="194"/>
      <c r="O25" s="195"/>
      <c r="P25" s="333">
        <v>0</v>
      </c>
      <c r="Q25" s="195">
        <v>1381</v>
      </c>
      <c r="R25" s="333">
        <v>9144</v>
      </c>
      <c r="S25" s="195">
        <v>5398</v>
      </c>
      <c r="T25" s="333">
        <v>5221</v>
      </c>
      <c r="U25" s="195">
        <v>5468</v>
      </c>
      <c r="V25" s="333"/>
      <c r="W25" s="195"/>
      <c r="X25" s="210">
        <v>1</v>
      </c>
      <c r="Y25" s="195"/>
      <c r="Z25" s="333"/>
      <c r="AA25" s="195"/>
      <c r="AB25" s="333">
        <v>14594</v>
      </c>
      <c r="AC25" s="195"/>
      <c r="AD25" s="153">
        <v>20000</v>
      </c>
      <c r="AE25" s="153"/>
      <c r="AF25" s="153"/>
      <c r="AG25" s="221">
        <v>61207</v>
      </c>
      <c r="AH25" s="36"/>
      <c r="AI25" s="36"/>
      <c r="AJ25" s="36"/>
      <c r="AK25" s="105"/>
      <c r="AL25" s="221">
        <v>61207</v>
      </c>
      <c r="AM25" s="5">
        <v>20</v>
      </c>
      <c r="AN25">
        <f>AL44/1000</f>
        <v>225.053</v>
      </c>
      <c r="AO25">
        <f>AL45/1000*-1</f>
        <v>-41.506999999999998</v>
      </c>
    </row>
    <row r="26" spans="2:41" ht="15.6">
      <c r="D26" s="94" t="s">
        <v>138</v>
      </c>
      <c r="E26" s="77">
        <v>1</v>
      </c>
      <c r="F26" s="72">
        <v>259.04000000000002</v>
      </c>
      <c r="G26" s="136">
        <v>14.513999999999999</v>
      </c>
      <c r="H26" s="72">
        <f>[2]Texaco!$R$48</f>
        <v>1</v>
      </c>
      <c r="I26" s="72">
        <f>[2]Texaco!$AH$43</f>
        <v>26</v>
      </c>
      <c r="J26" s="72"/>
      <c r="K26" s="206"/>
      <c r="L26" s="80">
        <v>330000</v>
      </c>
      <c r="M26" s="364">
        <v>37083</v>
      </c>
      <c r="N26" s="104"/>
      <c r="O26" s="190"/>
      <c r="P26" s="211">
        <v>3</v>
      </c>
      <c r="Q26" s="190">
        <v>1268</v>
      </c>
      <c r="R26" s="211">
        <v>0</v>
      </c>
      <c r="S26" s="190">
        <v>0</v>
      </c>
      <c r="T26" s="211">
        <v>94969</v>
      </c>
      <c r="U26" s="190">
        <v>0</v>
      </c>
      <c r="V26" s="211">
        <v>18614</v>
      </c>
      <c r="W26" s="190">
        <v>4202</v>
      </c>
      <c r="X26" s="211"/>
      <c r="Y26" s="190"/>
      <c r="Z26" s="211"/>
      <c r="AA26" s="190"/>
      <c r="AB26" s="211">
        <v>29401</v>
      </c>
      <c r="AC26" s="190"/>
      <c r="AD26" s="380"/>
      <c r="AE26" s="380"/>
      <c r="AF26" s="380"/>
      <c r="AG26" s="225">
        <v>148457</v>
      </c>
      <c r="AH26" s="104"/>
      <c r="AI26" s="104"/>
      <c r="AJ26" s="104"/>
      <c r="AK26" s="105"/>
      <c r="AL26" s="225">
        <v>148457</v>
      </c>
      <c r="AM26" s="5">
        <v>21</v>
      </c>
      <c r="AN26">
        <f>AL46/1000</f>
        <v>99.147000000000006</v>
      </c>
      <c r="AO26">
        <f>AL47/1000*-1</f>
        <v>-39.972999999999999</v>
      </c>
    </row>
    <row r="27" spans="2:41">
      <c r="B27" s="167"/>
      <c r="D27" s="78"/>
      <c r="E27" s="78"/>
      <c r="F27" s="78"/>
      <c r="G27" s="78"/>
      <c r="H27" s="78"/>
      <c r="K27" s="12"/>
      <c r="L27" s="5">
        <v>-500000</v>
      </c>
      <c r="M27" s="365"/>
      <c r="N27" s="194"/>
      <c r="O27" s="195"/>
      <c r="P27" s="333">
        <v>0</v>
      </c>
      <c r="Q27" s="36">
        <v>1632</v>
      </c>
      <c r="R27" s="221">
        <v>17112</v>
      </c>
      <c r="S27" s="36">
        <v>63123</v>
      </c>
      <c r="T27" s="221">
        <v>2007</v>
      </c>
      <c r="U27" s="36">
        <v>14525</v>
      </c>
      <c r="V27" s="221">
        <v>0</v>
      </c>
      <c r="W27" s="36">
        <v>0</v>
      </c>
      <c r="X27" s="221"/>
      <c r="Y27" s="36"/>
      <c r="Z27" s="221"/>
      <c r="AA27" s="36"/>
      <c r="AB27" s="221">
        <v>11464</v>
      </c>
      <c r="AC27" s="36"/>
      <c r="AD27" s="154"/>
      <c r="AE27" s="154"/>
      <c r="AF27" s="153"/>
      <c r="AG27" s="221">
        <v>109863</v>
      </c>
      <c r="AH27" s="36"/>
      <c r="AI27" s="36"/>
      <c r="AJ27" s="36"/>
      <c r="AK27" s="105"/>
      <c r="AL27" s="221">
        <v>109863</v>
      </c>
      <c r="AM27" s="5">
        <v>22</v>
      </c>
      <c r="AN27">
        <f>AL48/1000</f>
        <v>119.61</v>
      </c>
      <c r="AO27">
        <f>AL49/1000*-1</f>
        <v>-34.789000000000001</v>
      </c>
    </row>
    <row r="28" spans="2:41" ht="15.6">
      <c r="B28" s="167"/>
      <c r="D28" s="84"/>
      <c r="G28" s="79"/>
      <c r="H28" s="95"/>
      <c r="I28" s="127"/>
      <c r="J28" s="127"/>
      <c r="M28" s="364">
        <v>37084</v>
      </c>
      <c r="N28" s="104"/>
      <c r="O28" s="190"/>
      <c r="P28" s="211">
        <v>20223</v>
      </c>
      <c r="Q28" s="190">
        <v>9164</v>
      </c>
      <c r="R28" s="211">
        <v>0</v>
      </c>
      <c r="S28" s="190">
        <v>0</v>
      </c>
      <c r="T28" s="211">
        <v>81566</v>
      </c>
      <c r="U28" s="190">
        <v>0</v>
      </c>
      <c r="V28" s="211"/>
      <c r="W28" s="190"/>
      <c r="X28" s="211"/>
      <c r="Y28" s="190"/>
      <c r="Z28" s="211"/>
      <c r="AA28" s="190"/>
      <c r="AB28" s="211">
        <v>27677</v>
      </c>
      <c r="AC28" s="190"/>
      <c r="AD28" s="380">
        <v>0</v>
      </c>
      <c r="AE28" s="380"/>
      <c r="AF28" s="380"/>
      <c r="AG28" s="225">
        <v>138630</v>
      </c>
      <c r="AH28" s="104"/>
      <c r="AI28" s="104"/>
      <c r="AJ28" s="104"/>
      <c r="AK28" s="105"/>
      <c r="AL28" s="225">
        <v>138630</v>
      </c>
      <c r="AM28" s="5">
        <v>23</v>
      </c>
      <c r="AN28">
        <f>AL50/1000</f>
        <v>54.918999999999997</v>
      </c>
      <c r="AO28">
        <f>AL51/1000*-1</f>
        <v>-225.71100000000001</v>
      </c>
    </row>
    <row r="29" spans="2:41" ht="15" customHeight="1">
      <c r="B29" s="167"/>
      <c r="D29" s="84"/>
      <c r="E29" s="36"/>
      <c r="F29" s="36"/>
      <c r="I29" s="36"/>
      <c r="J29" s="407"/>
      <c r="K29" s="408"/>
      <c r="M29" s="365"/>
      <c r="N29" s="194"/>
      <c r="O29" s="195"/>
      <c r="P29" s="333">
        <v>0</v>
      </c>
      <c r="Q29" s="36">
        <v>7165</v>
      </c>
      <c r="R29" s="221">
        <v>20778</v>
      </c>
      <c r="S29" s="36">
        <v>72449</v>
      </c>
      <c r="T29" s="221">
        <v>0</v>
      </c>
      <c r="U29" s="36">
        <v>3004</v>
      </c>
      <c r="V29" s="221"/>
      <c r="W29" s="36"/>
      <c r="X29" s="221"/>
      <c r="Y29" s="36"/>
      <c r="Z29" s="221"/>
      <c r="AA29" s="36"/>
      <c r="AB29" s="221">
        <v>2358</v>
      </c>
      <c r="AC29" s="369"/>
      <c r="AD29" s="154">
        <v>20000</v>
      </c>
      <c r="AE29" s="153"/>
      <c r="AF29" s="153"/>
      <c r="AG29" s="221">
        <v>125754</v>
      </c>
      <c r="AH29" s="36"/>
      <c r="AI29" s="36"/>
      <c r="AJ29" s="36"/>
      <c r="AK29" s="105"/>
      <c r="AL29" s="221">
        <v>125754</v>
      </c>
      <c r="AM29" s="5">
        <v>24</v>
      </c>
      <c r="AN29">
        <f>AL52/1000</f>
        <v>269.70499999999998</v>
      </c>
      <c r="AO29">
        <f>AL53/1000*-1</f>
        <v>-179.21700000000001</v>
      </c>
    </row>
    <row r="30" spans="2:41" ht="15" customHeight="1">
      <c r="B30" s="167"/>
      <c r="E30" s="39"/>
      <c r="F30" s="39"/>
      <c r="G30"/>
      <c r="I30" s="39"/>
      <c r="J30" s="133"/>
      <c r="K30" s="207"/>
      <c r="M30" s="364">
        <v>37085</v>
      </c>
      <c r="N30" s="104"/>
      <c r="O30" s="190"/>
      <c r="P30" s="211">
        <v>27191</v>
      </c>
      <c r="Q30" s="190">
        <v>2415</v>
      </c>
      <c r="R30" s="211">
        <v>16280</v>
      </c>
      <c r="S30" s="190">
        <v>17722</v>
      </c>
      <c r="T30" s="211">
        <v>47761</v>
      </c>
      <c r="U30" s="190">
        <v>0</v>
      </c>
      <c r="V30" s="211"/>
      <c r="W30" s="190">
        <v>1975</v>
      </c>
      <c r="X30" s="211">
        <v>872</v>
      </c>
      <c r="Y30" s="190"/>
      <c r="Z30" s="211"/>
      <c r="AA30" s="190"/>
      <c r="AB30" s="211">
        <v>16872</v>
      </c>
      <c r="AC30" s="190"/>
      <c r="AD30" s="380"/>
      <c r="AE30" s="380"/>
      <c r="AF30" s="380"/>
      <c r="AG30" s="225">
        <v>131088</v>
      </c>
      <c r="AH30" s="104"/>
      <c r="AI30" s="104"/>
      <c r="AJ30" s="104"/>
      <c r="AK30" s="105"/>
      <c r="AL30" s="225">
        <v>131088</v>
      </c>
      <c r="AM30" s="5">
        <v>25</v>
      </c>
      <c r="AN30">
        <f>AL54/1000</f>
        <v>124.697</v>
      </c>
      <c r="AO30">
        <f>AL55/1000*-1</f>
        <v>-173.834</v>
      </c>
    </row>
    <row r="31" spans="2:41">
      <c r="B31" s="167"/>
      <c r="E31" s="39"/>
      <c r="F31" s="39"/>
      <c r="G31"/>
      <c r="I31" s="39"/>
      <c r="J31" s="39"/>
      <c r="M31" s="365"/>
      <c r="N31" s="194"/>
      <c r="O31" s="195"/>
      <c r="P31" s="333">
        <v>53</v>
      </c>
      <c r="Q31" s="195">
        <v>5337</v>
      </c>
      <c r="R31" s="333">
        <v>0</v>
      </c>
      <c r="S31" s="195">
        <v>13213</v>
      </c>
      <c r="T31" s="333">
        <v>49</v>
      </c>
      <c r="U31" s="195">
        <v>635</v>
      </c>
      <c r="V31" s="333"/>
      <c r="W31" s="195">
        <v>0</v>
      </c>
      <c r="X31" s="210">
        <v>0</v>
      </c>
      <c r="Y31" s="195"/>
      <c r="Z31" s="333"/>
      <c r="AA31" s="195"/>
      <c r="AB31" s="333">
        <v>24149</v>
      </c>
      <c r="AC31" s="195"/>
      <c r="AD31" s="153"/>
      <c r="AE31" s="381"/>
      <c r="AF31" s="153"/>
      <c r="AG31" s="221">
        <v>43436</v>
      </c>
      <c r="AH31" s="36"/>
      <c r="AI31" s="36"/>
      <c r="AJ31" s="36"/>
      <c r="AK31" s="105"/>
      <c r="AL31" s="221">
        <v>43436</v>
      </c>
      <c r="AM31" s="5">
        <v>26</v>
      </c>
      <c r="AN31">
        <f>AL56/1000</f>
        <v>135.83199999999999</v>
      </c>
      <c r="AO31">
        <f>AL57/1000*-1</f>
        <v>-169.352</v>
      </c>
    </row>
    <row r="32" spans="2:41">
      <c r="B32" s="167"/>
      <c r="E32" s="39"/>
      <c r="F32" s="39"/>
      <c r="G32"/>
      <c r="I32" s="39"/>
      <c r="J32" s="39"/>
      <c r="M32" s="364">
        <v>37086</v>
      </c>
      <c r="N32" s="104"/>
      <c r="O32" s="190"/>
      <c r="P32" s="211">
        <v>17451</v>
      </c>
      <c r="Q32" s="190">
        <v>12906</v>
      </c>
      <c r="R32" s="211">
        <v>0</v>
      </c>
      <c r="S32" s="190">
        <v>20763</v>
      </c>
      <c r="T32" s="211">
        <v>15812</v>
      </c>
      <c r="U32" s="190">
        <v>0</v>
      </c>
      <c r="V32" s="211">
        <v>2026</v>
      </c>
      <c r="W32" s="190"/>
      <c r="X32" s="211"/>
      <c r="Y32" s="190"/>
      <c r="Z32" s="211">
        <v>0</v>
      </c>
      <c r="AA32" s="190"/>
      <c r="AB32" s="211">
        <v>1344</v>
      </c>
      <c r="AC32" s="190"/>
      <c r="AD32" s="380"/>
      <c r="AE32" s="380"/>
      <c r="AF32" s="380"/>
      <c r="AG32" s="225">
        <v>70302</v>
      </c>
      <c r="AH32" s="104"/>
      <c r="AI32" s="104"/>
      <c r="AJ32" s="104"/>
      <c r="AK32" s="105"/>
      <c r="AL32" s="225">
        <v>70302</v>
      </c>
      <c r="AM32" s="5">
        <v>27</v>
      </c>
      <c r="AN32">
        <f>AL58/1000</f>
        <v>137.70400000000001</v>
      </c>
      <c r="AO32">
        <f>AL59/1000*-1</f>
        <v>-208.08099999999999</v>
      </c>
    </row>
    <row r="33" spans="5:41" ht="18" customHeight="1">
      <c r="E33" s="39"/>
      <c r="F33" s="262"/>
      <c r="G33" s="265"/>
      <c r="H33" s="261"/>
      <c r="I33" s="39"/>
      <c r="J33" s="39"/>
      <c r="M33" s="365"/>
      <c r="N33" s="194"/>
      <c r="O33" s="195"/>
      <c r="P33" s="376">
        <v>0</v>
      </c>
      <c r="Q33" s="326">
        <v>2758</v>
      </c>
      <c r="R33" s="376">
        <v>2830</v>
      </c>
      <c r="S33" s="326">
        <v>15916</v>
      </c>
      <c r="T33" s="376">
        <v>60174</v>
      </c>
      <c r="U33" s="326">
        <v>43627</v>
      </c>
      <c r="V33" s="376">
        <v>8840</v>
      </c>
      <c r="W33" s="326"/>
      <c r="X33" s="376"/>
      <c r="Y33" s="326"/>
      <c r="Z33" s="376">
        <v>298</v>
      </c>
      <c r="AA33" s="326"/>
      <c r="AB33" s="376">
        <v>6891</v>
      </c>
      <c r="AC33" s="326"/>
      <c r="AD33" s="153"/>
      <c r="AE33" s="381"/>
      <c r="AF33" s="153"/>
      <c r="AG33" s="221">
        <v>141334</v>
      </c>
      <c r="AH33" s="36"/>
      <c r="AI33" s="36"/>
      <c r="AJ33" s="36"/>
      <c r="AK33" s="105"/>
      <c r="AL33" s="221">
        <v>141334</v>
      </c>
      <c r="AM33" s="5">
        <v>28</v>
      </c>
      <c r="AN33">
        <f>AL60/1000</f>
        <v>177.37200000000001</v>
      </c>
      <c r="AO33">
        <f>AL61/1000*-1</f>
        <v>-82.087999999999994</v>
      </c>
    </row>
    <row r="34" spans="5:41">
      <c r="E34" s="39"/>
      <c r="F34" s="263"/>
      <c r="G34" s="36"/>
      <c r="H34" s="221"/>
      <c r="I34" s="39"/>
      <c r="J34" s="39"/>
      <c r="M34" s="364">
        <v>37087</v>
      </c>
      <c r="N34" s="104"/>
      <c r="O34" s="190"/>
      <c r="P34" s="211">
        <v>5396</v>
      </c>
      <c r="Q34" s="190">
        <v>4315</v>
      </c>
      <c r="R34" s="211"/>
      <c r="S34" s="190">
        <v>10000</v>
      </c>
      <c r="T34" s="211">
        <v>52995</v>
      </c>
      <c r="U34" s="190">
        <v>0</v>
      </c>
      <c r="V34" s="211">
        <v>2026</v>
      </c>
      <c r="W34" s="190"/>
      <c r="X34" s="211"/>
      <c r="Y34" s="190"/>
      <c r="Z34" s="211"/>
      <c r="AA34" s="190"/>
      <c r="AB34" s="211">
        <v>1611</v>
      </c>
      <c r="AC34" s="190"/>
      <c r="AD34" s="380"/>
      <c r="AE34" s="380"/>
      <c r="AF34" s="380"/>
      <c r="AG34" s="225">
        <v>76343</v>
      </c>
      <c r="AH34" s="104"/>
      <c r="AI34" s="104"/>
      <c r="AJ34" s="104"/>
      <c r="AK34" s="105"/>
      <c r="AL34" s="225">
        <v>76343</v>
      </c>
      <c r="AM34" s="5">
        <v>29</v>
      </c>
      <c r="AN34">
        <f>AL62/1000</f>
        <v>95.066000000000003</v>
      </c>
      <c r="AO34">
        <f>AL63/1000*-1</f>
        <v>-51.838000000000001</v>
      </c>
    </row>
    <row r="35" spans="5:41">
      <c r="E35" s="39"/>
      <c r="F35" s="263"/>
      <c r="G35" s="266"/>
      <c r="H35" s="221"/>
      <c r="I35" s="39"/>
      <c r="J35" s="39"/>
      <c r="M35" s="365"/>
      <c r="N35" s="36"/>
      <c r="O35" s="105"/>
      <c r="P35" s="221">
        <v>0</v>
      </c>
      <c r="Q35" s="36">
        <v>2697</v>
      </c>
      <c r="R35" s="221"/>
      <c r="S35" s="36">
        <v>36178</v>
      </c>
      <c r="T35" s="210">
        <v>0</v>
      </c>
      <c r="U35" s="105">
        <v>29546</v>
      </c>
      <c r="V35" s="210">
        <v>3988</v>
      </c>
      <c r="W35" s="105"/>
      <c r="X35" s="210"/>
      <c r="Y35" s="105"/>
      <c r="Z35" s="210"/>
      <c r="AA35" s="105"/>
      <c r="AB35" s="210">
        <v>2147</v>
      </c>
      <c r="AC35" s="105"/>
      <c r="AD35" s="153"/>
      <c r="AE35" s="153"/>
      <c r="AF35" s="153"/>
      <c r="AG35" s="221">
        <v>74556</v>
      </c>
      <c r="AH35" s="36"/>
      <c r="AI35" s="36"/>
      <c r="AJ35" s="36"/>
      <c r="AK35" s="105"/>
      <c r="AL35" s="221">
        <v>74556</v>
      </c>
      <c r="AM35" s="5">
        <v>30</v>
      </c>
      <c r="AN35">
        <f>AL64/1000</f>
        <v>47.747999999999998</v>
      </c>
      <c r="AO35">
        <f>AL65/1000*-1</f>
        <v>-263.83699999999999</v>
      </c>
    </row>
    <row r="36" spans="5:41">
      <c r="F36" s="154"/>
      <c r="G36" s="36"/>
      <c r="H36" s="196"/>
      <c r="M36" s="364">
        <v>37088</v>
      </c>
      <c r="N36" s="104"/>
      <c r="O36" s="190"/>
      <c r="P36" s="211">
        <v>10866</v>
      </c>
      <c r="Q36" s="190">
        <v>154</v>
      </c>
      <c r="R36" s="211">
        <v>0</v>
      </c>
      <c r="S36" s="190">
        <v>1761</v>
      </c>
      <c r="T36" s="211">
        <v>6597</v>
      </c>
      <c r="U36" s="190">
        <v>0</v>
      </c>
      <c r="V36" s="211">
        <v>2026</v>
      </c>
      <c r="W36" s="190">
        <v>7</v>
      </c>
      <c r="X36" s="211"/>
      <c r="Y36" s="190"/>
      <c r="Z36" s="211">
        <v>0</v>
      </c>
      <c r="AA36" s="190"/>
      <c r="AB36" s="211">
        <v>1276</v>
      </c>
      <c r="AC36" s="190"/>
      <c r="AD36" s="380"/>
      <c r="AE36" s="380"/>
      <c r="AF36" s="380"/>
      <c r="AG36" s="225">
        <v>22687</v>
      </c>
      <c r="AH36" s="104"/>
      <c r="AI36" s="104"/>
      <c r="AJ36" s="104"/>
      <c r="AK36" s="105"/>
      <c r="AL36" s="225">
        <v>22687</v>
      </c>
      <c r="AM36" s="5">
        <v>31</v>
      </c>
      <c r="AN36">
        <f>AL66/1000</f>
        <v>205.42699999999999</v>
      </c>
      <c r="AO36">
        <f>AL67/1000*-1</f>
        <v>-242.083</v>
      </c>
    </row>
    <row r="37" spans="5:41">
      <c r="F37" s="154"/>
      <c r="G37" s="36"/>
      <c r="H37" s="221"/>
      <c r="M37" s="365"/>
      <c r="N37" s="36"/>
      <c r="O37" s="105"/>
      <c r="P37" s="210">
        <v>0</v>
      </c>
      <c r="Q37" s="36">
        <v>13898</v>
      </c>
      <c r="R37" s="221">
        <v>12049</v>
      </c>
      <c r="S37" s="36">
        <v>36178</v>
      </c>
      <c r="T37" s="221">
        <v>127187</v>
      </c>
      <c r="U37" s="36">
        <v>32555</v>
      </c>
      <c r="V37" s="221">
        <v>9118</v>
      </c>
      <c r="W37" s="36">
        <v>0</v>
      </c>
      <c r="X37" s="221"/>
      <c r="Y37" s="36"/>
      <c r="Z37" s="221">
        <v>78</v>
      </c>
      <c r="AA37" s="36"/>
      <c r="AB37" s="221">
        <v>3435</v>
      </c>
      <c r="AC37" s="36"/>
      <c r="AD37" s="382"/>
      <c r="AE37" s="153"/>
      <c r="AF37" s="153"/>
      <c r="AG37" s="221">
        <v>234498</v>
      </c>
      <c r="AH37" s="36"/>
      <c r="AI37" s="36"/>
      <c r="AJ37" s="36"/>
      <c r="AK37" s="105"/>
      <c r="AL37" s="221">
        <v>234498</v>
      </c>
      <c r="AM37" s="5">
        <v>32</v>
      </c>
      <c r="AN37"/>
    </row>
    <row r="38" spans="5:41">
      <c r="F38" s="154"/>
      <c r="G38" s="266"/>
      <c r="H38" s="226"/>
      <c r="M38" s="364">
        <v>37089</v>
      </c>
      <c r="N38" s="104"/>
      <c r="O38" s="190"/>
      <c r="P38" s="190"/>
      <c r="Q38" s="190">
        <v>3228</v>
      </c>
      <c r="R38" s="190">
        <v>0</v>
      </c>
      <c r="S38" s="190">
        <v>4468</v>
      </c>
      <c r="T38" s="190">
        <v>45797</v>
      </c>
      <c r="U38" s="190"/>
      <c r="V38" s="190">
        <v>1554</v>
      </c>
      <c r="W38" s="190"/>
      <c r="X38" s="190"/>
      <c r="Y38" s="190"/>
      <c r="Z38" s="190">
        <v>0</v>
      </c>
      <c r="AA38" s="190"/>
      <c r="AB38" s="190">
        <v>25113</v>
      </c>
      <c r="AC38" s="190"/>
      <c r="AD38" s="190"/>
      <c r="AE38" s="380"/>
      <c r="AF38" s="380"/>
      <c r="AG38" s="225">
        <v>80160</v>
      </c>
      <c r="AH38" s="104"/>
      <c r="AI38" s="104"/>
      <c r="AJ38" s="104"/>
      <c r="AK38" s="105"/>
      <c r="AL38" s="225">
        <v>80160</v>
      </c>
      <c r="AM38" s="5">
        <v>33</v>
      </c>
      <c r="AN38"/>
    </row>
    <row r="39" spans="5:41">
      <c r="F39" s="264"/>
      <c r="G39" s="33"/>
      <c r="H39" s="226"/>
      <c r="L39" s="36"/>
      <c r="M39" s="365"/>
      <c r="N39" s="36"/>
      <c r="O39" s="105"/>
      <c r="P39" s="105"/>
      <c r="Q39" s="105">
        <v>2846</v>
      </c>
      <c r="R39" s="105">
        <v>20830</v>
      </c>
      <c r="S39" s="105">
        <v>0</v>
      </c>
      <c r="T39" s="105">
        <v>10551</v>
      </c>
      <c r="U39" s="105"/>
      <c r="V39" s="105">
        <v>0</v>
      </c>
      <c r="W39" s="105"/>
      <c r="X39" s="105"/>
      <c r="Y39" s="105"/>
      <c r="Z39" s="105">
        <v>953</v>
      </c>
      <c r="AA39" s="105"/>
      <c r="AB39" s="105">
        <v>10356</v>
      </c>
      <c r="AC39" s="105"/>
      <c r="AD39" s="105"/>
      <c r="AE39" s="153"/>
      <c r="AF39" s="153"/>
      <c r="AG39" s="221">
        <v>45536</v>
      </c>
      <c r="AH39" s="36"/>
      <c r="AI39" s="36"/>
      <c r="AJ39" s="36"/>
      <c r="AK39" s="105"/>
      <c r="AL39" s="221">
        <v>45536</v>
      </c>
      <c r="AM39" s="5">
        <v>34</v>
      </c>
      <c r="AN39"/>
    </row>
    <row r="40" spans="5:41">
      <c r="F40" s="409"/>
      <c r="G40" s="410"/>
      <c r="H40" s="196"/>
      <c r="L40" s="36"/>
      <c r="M40" s="364">
        <v>37090</v>
      </c>
      <c r="N40" s="104"/>
      <c r="O40" s="190"/>
      <c r="P40" s="190">
        <v>19756</v>
      </c>
      <c r="Q40" s="190">
        <v>16957</v>
      </c>
      <c r="R40" s="190">
        <v>0</v>
      </c>
      <c r="S40" s="190">
        <v>21326</v>
      </c>
      <c r="T40" s="190">
        <v>71354</v>
      </c>
      <c r="U40" s="190">
        <v>0</v>
      </c>
      <c r="V40" s="190"/>
      <c r="W40" s="190">
        <v>14</v>
      </c>
      <c r="X40" s="190"/>
      <c r="Y40" s="190"/>
      <c r="Z40" s="190">
        <v>0</v>
      </c>
      <c r="AA40" s="190"/>
      <c r="AB40" s="190">
        <v>14901</v>
      </c>
      <c r="AC40" s="190"/>
      <c r="AD40" s="190"/>
      <c r="AE40" s="380"/>
      <c r="AF40" s="380"/>
      <c r="AG40" s="225">
        <v>144308</v>
      </c>
      <c r="AH40" s="104"/>
      <c r="AI40" s="104"/>
      <c r="AJ40" s="104"/>
      <c r="AK40" s="105"/>
      <c r="AL40" s="225">
        <v>144308</v>
      </c>
      <c r="AM40" s="5">
        <v>35</v>
      </c>
      <c r="AN40"/>
    </row>
    <row r="41" spans="5:41">
      <c r="L41" s="36"/>
      <c r="M41" s="365"/>
      <c r="N41" s="36"/>
      <c r="O41" s="105"/>
      <c r="P41" s="105">
        <v>0</v>
      </c>
      <c r="Q41" s="105">
        <v>12017</v>
      </c>
      <c r="R41" s="105">
        <v>11914</v>
      </c>
      <c r="S41" s="105">
        <v>0</v>
      </c>
      <c r="T41" s="105">
        <v>224</v>
      </c>
      <c r="U41" s="105">
        <v>1534</v>
      </c>
      <c r="V41" s="105"/>
      <c r="W41" s="105">
        <v>0</v>
      </c>
      <c r="X41" s="105"/>
      <c r="Y41" s="105"/>
      <c r="Z41" s="105">
        <v>433</v>
      </c>
      <c r="AA41" s="105"/>
      <c r="AB41" s="105">
        <v>7386</v>
      </c>
      <c r="AC41" s="105"/>
      <c r="AD41" s="105"/>
      <c r="AE41" s="153"/>
      <c r="AF41" s="153"/>
      <c r="AG41" s="221">
        <v>33508</v>
      </c>
      <c r="AH41" s="36"/>
      <c r="AI41" s="36"/>
      <c r="AJ41" s="36"/>
      <c r="AK41" s="105"/>
      <c r="AL41" s="221">
        <v>33508</v>
      </c>
      <c r="AM41" s="5">
        <v>36</v>
      </c>
      <c r="AN41"/>
    </row>
    <row r="42" spans="5:41">
      <c r="M42" s="364">
        <v>37091</v>
      </c>
      <c r="N42" s="104"/>
      <c r="O42" s="190"/>
      <c r="P42" s="190">
        <v>20000</v>
      </c>
      <c r="Q42" s="190">
        <v>2794</v>
      </c>
      <c r="R42" s="190"/>
      <c r="S42" s="190">
        <v>20000</v>
      </c>
      <c r="T42" s="190">
        <v>94905</v>
      </c>
      <c r="U42" s="190"/>
      <c r="V42" s="190"/>
      <c r="W42" s="190">
        <v>3406</v>
      </c>
      <c r="X42" s="190"/>
      <c r="Y42" s="190"/>
      <c r="Z42" s="190"/>
      <c r="AA42" s="190"/>
      <c r="AB42" s="190">
        <v>12308</v>
      </c>
      <c r="AC42" s="190"/>
      <c r="AD42" s="190"/>
      <c r="AE42" s="380"/>
      <c r="AF42" s="380"/>
      <c r="AG42" s="225">
        <v>153413</v>
      </c>
      <c r="AH42" s="104"/>
      <c r="AI42" s="104"/>
      <c r="AJ42" s="104"/>
      <c r="AK42" s="105"/>
      <c r="AL42" s="225">
        <v>153413</v>
      </c>
      <c r="AM42" s="5">
        <v>37</v>
      </c>
      <c r="AN42"/>
    </row>
    <row r="43" spans="5:41">
      <c r="M43" s="365"/>
      <c r="N43" s="36"/>
      <c r="O43" s="105"/>
      <c r="P43" s="105">
        <v>0</v>
      </c>
      <c r="Q43" s="105">
        <v>3882</v>
      </c>
      <c r="R43" s="105"/>
      <c r="S43" s="105">
        <v>5531</v>
      </c>
      <c r="T43" s="105">
        <v>2441</v>
      </c>
      <c r="U43" s="105"/>
      <c r="V43" s="105"/>
      <c r="W43" s="105">
        <v>0</v>
      </c>
      <c r="X43" s="105"/>
      <c r="Y43" s="105"/>
      <c r="Z43" s="105"/>
      <c r="AA43" s="105"/>
      <c r="AB43" s="105">
        <v>527</v>
      </c>
      <c r="AC43" s="105"/>
      <c r="AD43" s="105"/>
      <c r="AE43" s="381"/>
      <c r="AF43" s="153"/>
      <c r="AG43" s="221">
        <v>12381</v>
      </c>
      <c r="AH43" s="36"/>
      <c r="AI43" s="36"/>
      <c r="AJ43" s="36"/>
      <c r="AK43" s="105"/>
      <c r="AL43" s="221">
        <v>12381</v>
      </c>
      <c r="AM43" s="5">
        <v>38</v>
      </c>
      <c r="AN43"/>
    </row>
    <row r="44" spans="5:41">
      <c r="M44" s="364">
        <v>37092</v>
      </c>
      <c r="N44" s="104"/>
      <c r="O44" s="190"/>
      <c r="P44" s="190">
        <v>28414</v>
      </c>
      <c r="Q44" s="190">
        <v>2526</v>
      </c>
      <c r="R44" s="190"/>
      <c r="S44" s="190">
        <v>12818</v>
      </c>
      <c r="T44" s="190">
        <v>171320</v>
      </c>
      <c r="U44" s="190">
        <v>2454</v>
      </c>
      <c r="V44" s="190">
        <v>852</v>
      </c>
      <c r="W44" s="190">
        <v>1742</v>
      </c>
      <c r="X44" s="190"/>
      <c r="Y44" s="190"/>
      <c r="Z44" s="190"/>
      <c r="AA44" s="190"/>
      <c r="AB44" s="190">
        <v>4927</v>
      </c>
      <c r="AC44" s="190"/>
      <c r="AD44" s="190">
        <v>0</v>
      </c>
      <c r="AE44" s="380"/>
      <c r="AF44" s="380"/>
      <c r="AG44" s="225">
        <v>225053</v>
      </c>
      <c r="AH44" s="104"/>
      <c r="AI44" s="104"/>
      <c r="AJ44" s="104"/>
      <c r="AK44" s="105"/>
      <c r="AL44" s="225">
        <v>225053</v>
      </c>
      <c r="AM44" s="5">
        <v>39</v>
      </c>
      <c r="AN44"/>
    </row>
    <row r="45" spans="5:41">
      <c r="M45" s="365"/>
      <c r="N45" s="36"/>
      <c r="O45" s="105"/>
      <c r="P45" s="105">
        <v>0</v>
      </c>
      <c r="Q45" s="105">
        <v>1077</v>
      </c>
      <c r="R45" s="105"/>
      <c r="S45" s="105">
        <v>29112</v>
      </c>
      <c r="T45" s="105">
        <v>0</v>
      </c>
      <c r="U45" s="105">
        <v>0</v>
      </c>
      <c r="V45" s="105">
        <v>0</v>
      </c>
      <c r="W45" s="105">
        <v>1547</v>
      </c>
      <c r="X45" s="105"/>
      <c r="Y45" s="105"/>
      <c r="Z45" s="105"/>
      <c r="AA45" s="105"/>
      <c r="AB45" s="105">
        <v>330</v>
      </c>
      <c r="AC45" s="105"/>
      <c r="AD45" s="105">
        <v>9441</v>
      </c>
      <c r="AE45" s="153"/>
      <c r="AF45" s="153"/>
      <c r="AG45" s="221">
        <v>41507</v>
      </c>
      <c r="AH45" s="36"/>
      <c r="AI45" s="36"/>
      <c r="AJ45" s="36"/>
      <c r="AK45" s="105"/>
      <c r="AL45" s="221">
        <v>41507</v>
      </c>
      <c r="AM45" s="5">
        <v>40</v>
      </c>
      <c r="AN45"/>
    </row>
    <row r="46" spans="5:41">
      <c r="L46" s="5" t="s">
        <v>33</v>
      </c>
      <c r="M46" s="364">
        <v>37093</v>
      </c>
      <c r="N46" s="104"/>
      <c r="O46" s="190"/>
      <c r="P46" s="190">
        <v>28713</v>
      </c>
      <c r="Q46" s="190">
        <v>2523</v>
      </c>
      <c r="R46" s="190">
        <v>15000</v>
      </c>
      <c r="S46" s="190">
        <v>6175</v>
      </c>
      <c r="T46" s="190">
        <v>14980</v>
      </c>
      <c r="U46" s="190">
        <v>31476</v>
      </c>
      <c r="V46" s="190">
        <v>0</v>
      </c>
      <c r="W46" s="190">
        <v>0</v>
      </c>
      <c r="X46" s="190"/>
      <c r="Y46" s="190"/>
      <c r="Z46" s="190"/>
      <c r="AA46" s="190"/>
      <c r="AB46" s="190">
        <v>280</v>
      </c>
      <c r="AC46" s="190"/>
      <c r="AD46" s="190"/>
      <c r="AE46" s="380"/>
      <c r="AF46" s="380"/>
      <c r="AG46" s="225">
        <v>99147</v>
      </c>
      <c r="AH46" s="104"/>
      <c r="AI46" s="104"/>
      <c r="AJ46" s="104"/>
      <c r="AK46" s="105"/>
      <c r="AL46" s="225">
        <v>99147</v>
      </c>
      <c r="AM46" s="5">
        <v>41</v>
      </c>
      <c r="AN46"/>
    </row>
    <row r="47" spans="5:41">
      <c r="M47" s="377"/>
      <c r="N47" s="36"/>
      <c r="O47" s="105"/>
      <c r="P47" s="105">
        <v>400</v>
      </c>
      <c r="Q47" s="105">
        <v>3411</v>
      </c>
      <c r="R47" s="105">
        <v>0</v>
      </c>
      <c r="S47" s="105">
        <v>1728</v>
      </c>
      <c r="T47" s="105">
        <v>0</v>
      </c>
      <c r="U47" s="105">
        <v>0</v>
      </c>
      <c r="V47" s="105">
        <v>3000</v>
      </c>
      <c r="W47" s="105">
        <v>28173</v>
      </c>
      <c r="X47" s="105"/>
      <c r="Y47" s="105"/>
      <c r="Z47" s="105"/>
      <c r="AA47" s="105"/>
      <c r="AB47" s="105">
        <v>3261</v>
      </c>
      <c r="AC47" s="105"/>
      <c r="AD47" s="105"/>
      <c r="AE47" s="382"/>
      <c r="AF47" s="153"/>
      <c r="AG47" s="221">
        <v>39973</v>
      </c>
      <c r="AH47" s="36"/>
      <c r="AI47" s="36"/>
      <c r="AJ47" s="36"/>
      <c r="AK47" s="105"/>
      <c r="AL47" s="221">
        <v>39973</v>
      </c>
      <c r="AM47" s="5">
        <v>42</v>
      </c>
      <c r="AN47"/>
    </row>
    <row r="48" spans="5:41">
      <c r="L48" s="5" t="s">
        <v>33</v>
      </c>
      <c r="M48" s="378">
        <v>37094</v>
      </c>
      <c r="N48" s="104"/>
      <c r="O48" s="190"/>
      <c r="P48" s="190">
        <v>13446</v>
      </c>
      <c r="Q48" s="190">
        <v>2887</v>
      </c>
      <c r="R48" s="190">
        <v>15000</v>
      </c>
      <c r="S48" s="190">
        <v>5466</v>
      </c>
      <c r="T48" s="190">
        <v>48992</v>
      </c>
      <c r="U48" s="190">
        <v>31516</v>
      </c>
      <c r="V48" s="190">
        <v>0</v>
      </c>
      <c r="W48" s="190">
        <v>1871</v>
      </c>
      <c r="X48" s="190"/>
      <c r="Y48" s="190"/>
      <c r="Z48" s="190"/>
      <c r="AA48" s="190"/>
      <c r="AB48" s="190">
        <v>432</v>
      </c>
      <c r="AC48" s="190"/>
      <c r="AD48" s="190"/>
      <c r="AE48" s="380"/>
      <c r="AF48" s="380"/>
      <c r="AG48" s="225">
        <v>119610</v>
      </c>
      <c r="AH48" s="104"/>
      <c r="AI48" s="104"/>
      <c r="AJ48" s="104"/>
      <c r="AK48" s="105"/>
      <c r="AL48" s="225">
        <v>119610</v>
      </c>
      <c r="AM48" s="5">
        <v>43</v>
      </c>
      <c r="AN48"/>
    </row>
    <row r="49" spans="9:41">
      <c r="M49" s="377"/>
      <c r="N49" s="36"/>
      <c r="O49" s="105"/>
      <c r="P49" s="105">
        <v>0</v>
      </c>
      <c r="Q49" s="105">
        <v>1888</v>
      </c>
      <c r="R49" s="105">
        <v>0</v>
      </c>
      <c r="S49" s="105">
        <v>1728</v>
      </c>
      <c r="T49" s="105">
        <v>0</v>
      </c>
      <c r="U49" s="105">
        <v>0</v>
      </c>
      <c r="V49" s="105">
        <v>3000</v>
      </c>
      <c r="W49" s="105">
        <v>28173</v>
      </c>
      <c r="X49" s="105"/>
      <c r="Y49" s="105"/>
      <c r="Z49" s="105"/>
      <c r="AA49" s="105"/>
      <c r="AB49" s="105">
        <v>0</v>
      </c>
      <c r="AC49" s="105"/>
      <c r="AD49" s="105"/>
      <c r="AE49" s="153"/>
      <c r="AF49" s="385"/>
      <c r="AG49" s="221">
        <v>34789</v>
      </c>
      <c r="AH49" s="36"/>
      <c r="AI49" s="36"/>
      <c r="AJ49" s="36"/>
      <c r="AK49" s="105"/>
      <c r="AL49" s="221">
        <v>34789</v>
      </c>
      <c r="AM49" s="5">
        <v>44</v>
      </c>
      <c r="AN49"/>
    </row>
    <row r="50" spans="9:41">
      <c r="L50" s="5" t="s">
        <v>33</v>
      </c>
      <c r="M50" s="378">
        <v>37095</v>
      </c>
      <c r="N50" s="190"/>
      <c r="O50" s="190"/>
      <c r="P50" s="190">
        <v>20572</v>
      </c>
      <c r="Q50" s="190">
        <v>1984</v>
      </c>
      <c r="R50" s="190">
        <v>30000</v>
      </c>
      <c r="S50" s="190">
        <v>0</v>
      </c>
      <c r="T50" s="190">
        <v>961</v>
      </c>
      <c r="U50" s="190">
        <v>0</v>
      </c>
      <c r="V50" s="190">
        <v>0</v>
      </c>
      <c r="W50" s="190">
        <v>0</v>
      </c>
      <c r="X50" s="190"/>
      <c r="Y50" s="190"/>
      <c r="Z50" s="190"/>
      <c r="AA50" s="190"/>
      <c r="AB50" s="190">
        <v>1402</v>
      </c>
      <c r="AC50" s="190"/>
      <c r="AD50" s="190"/>
      <c r="AE50" s="380"/>
      <c r="AF50" s="380"/>
      <c r="AG50" s="225">
        <v>54919</v>
      </c>
      <c r="AH50" s="104"/>
      <c r="AI50" s="104"/>
      <c r="AJ50" s="104"/>
      <c r="AK50" s="105"/>
      <c r="AL50" s="225">
        <v>54919</v>
      </c>
      <c r="AM50" s="5">
        <v>45</v>
      </c>
      <c r="AN50"/>
    </row>
    <row r="51" spans="9:41">
      <c r="M51" s="377"/>
      <c r="N51" s="36"/>
      <c r="O51" s="105"/>
      <c r="P51" s="105">
        <v>0</v>
      </c>
      <c r="Q51" s="105">
        <v>11634</v>
      </c>
      <c r="R51" s="105">
        <v>0</v>
      </c>
      <c r="S51" s="105">
        <v>17911</v>
      </c>
      <c r="T51" s="105">
        <v>154744</v>
      </c>
      <c r="U51" s="105">
        <v>9223</v>
      </c>
      <c r="V51" s="105">
        <v>3000</v>
      </c>
      <c r="W51" s="105">
        <v>28173</v>
      </c>
      <c r="X51" s="105"/>
      <c r="Y51" s="105"/>
      <c r="Z51" s="105"/>
      <c r="AA51" s="105"/>
      <c r="AB51" s="105">
        <v>1026</v>
      </c>
      <c r="AC51" s="105"/>
      <c r="AD51" s="105"/>
      <c r="AE51" s="153"/>
      <c r="AF51" s="153"/>
      <c r="AG51" s="221">
        <v>225711</v>
      </c>
      <c r="AH51" s="36"/>
      <c r="AI51" s="36"/>
      <c r="AJ51" s="36"/>
      <c r="AK51" s="105"/>
      <c r="AL51" s="221">
        <v>225711</v>
      </c>
      <c r="AM51" s="5">
        <v>46</v>
      </c>
      <c r="AN51"/>
    </row>
    <row r="52" spans="9:41">
      <c r="M52" s="378">
        <v>37096</v>
      </c>
      <c r="N52" s="190"/>
      <c r="O52" s="190"/>
      <c r="P52" s="190">
        <v>28816</v>
      </c>
      <c r="Q52" s="190">
        <v>13757</v>
      </c>
      <c r="R52" s="190">
        <v>3704</v>
      </c>
      <c r="S52" s="190">
        <v>12662</v>
      </c>
      <c r="T52" s="190">
        <v>143097</v>
      </c>
      <c r="U52" s="190">
        <v>21017</v>
      </c>
      <c r="V52" s="190">
        <v>12924</v>
      </c>
      <c r="W52" s="190">
        <v>0</v>
      </c>
      <c r="X52" s="190">
        <v>1931</v>
      </c>
      <c r="Y52" s="190"/>
      <c r="Z52" s="190">
        <v>21349</v>
      </c>
      <c r="AA52" s="190"/>
      <c r="AB52" s="190">
        <v>556</v>
      </c>
      <c r="AC52" s="190"/>
      <c r="AD52" s="190"/>
      <c r="AE52" s="190">
        <v>0</v>
      </c>
      <c r="AF52" s="380">
        <v>9892</v>
      </c>
      <c r="AG52" s="225">
        <v>269705</v>
      </c>
      <c r="AH52" s="104"/>
      <c r="AI52" s="104"/>
      <c r="AJ52" s="104"/>
      <c r="AK52" s="105"/>
      <c r="AL52" s="225">
        <v>269705</v>
      </c>
      <c r="AM52" s="5">
        <v>47</v>
      </c>
      <c r="AN52"/>
    </row>
    <row r="53" spans="9:41">
      <c r="M53" s="377"/>
      <c r="N53" s="105"/>
      <c r="O53" s="105"/>
      <c r="P53" s="105">
        <v>0</v>
      </c>
      <c r="Q53" s="105">
        <v>11729</v>
      </c>
      <c r="R53" s="105">
        <v>0</v>
      </c>
      <c r="S53" s="105">
        <v>89614</v>
      </c>
      <c r="T53" s="105">
        <v>6999</v>
      </c>
      <c r="U53" s="105">
        <v>0</v>
      </c>
      <c r="V53" s="105">
        <v>6985</v>
      </c>
      <c r="W53" s="105">
        <v>23367</v>
      </c>
      <c r="X53" s="105">
        <v>0</v>
      </c>
      <c r="Y53" s="105"/>
      <c r="Z53" s="105">
        <v>0</v>
      </c>
      <c r="AA53" s="105"/>
      <c r="AB53" s="105">
        <v>0</v>
      </c>
      <c r="AC53" s="105"/>
      <c r="AD53" s="105"/>
      <c r="AE53" s="105">
        <v>40523</v>
      </c>
      <c r="AF53" s="153">
        <v>0</v>
      </c>
      <c r="AG53" s="221">
        <v>179217</v>
      </c>
      <c r="AH53" s="36"/>
      <c r="AI53" s="36"/>
      <c r="AJ53" s="36"/>
      <c r="AK53" s="105"/>
      <c r="AL53" s="221">
        <v>179217</v>
      </c>
      <c r="AM53" s="5">
        <v>48</v>
      </c>
      <c r="AN53"/>
    </row>
    <row r="54" spans="9:41">
      <c r="M54" s="378">
        <v>37097</v>
      </c>
      <c r="N54" s="190"/>
      <c r="O54" s="190"/>
      <c r="P54" s="190"/>
      <c r="Q54" s="190">
        <v>13401</v>
      </c>
      <c r="R54" s="190">
        <v>16858</v>
      </c>
      <c r="S54" s="190">
        <v>0</v>
      </c>
      <c r="T54" s="190">
        <v>38988</v>
      </c>
      <c r="U54" s="190">
        <v>8589</v>
      </c>
      <c r="V54" s="190">
        <v>4343</v>
      </c>
      <c r="W54" s="190">
        <v>0</v>
      </c>
      <c r="X54" s="190">
        <v>3678</v>
      </c>
      <c r="Y54" s="190">
        <v>6105</v>
      </c>
      <c r="Z54" s="190">
        <v>22561</v>
      </c>
      <c r="AA54" s="190"/>
      <c r="AB54" s="190">
        <v>6876</v>
      </c>
      <c r="AC54" s="190"/>
      <c r="AD54" s="190">
        <v>0</v>
      </c>
      <c r="AE54" s="190"/>
      <c r="AF54" s="380">
        <v>3298</v>
      </c>
      <c r="AG54" s="225">
        <v>124697</v>
      </c>
      <c r="AH54" s="104"/>
      <c r="AI54" s="104"/>
      <c r="AJ54" s="104"/>
      <c r="AK54" s="105"/>
      <c r="AL54" s="225">
        <v>124697</v>
      </c>
      <c r="AM54" s="5">
        <v>49</v>
      </c>
      <c r="AN54"/>
    </row>
    <row r="55" spans="9:41">
      <c r="M55" s="377"/>
      <c r="N55" s="105"/>
      <c r="O55" s="383"/>
      <c r="P55" s="195"/>
      <c r="Q55" s="105">
        <v>1974</v>
      </c>
      <c r="R55" s="105">
        <v>0</v>
      </c>
      <c r="S55" s="105">
        <v>63478</v>
      </c>
      <c r="T55" s="105">
        <v>0</v>
      </c>
      <c r="U55" s="105">
        <v>0</v>
      </c>
      <c r="V55" s="105">
        <v>5629</v>
      </c>
      <c r="W55" s="105">
        <v>28173</v>
      </c>
      <c r="X55" s="105">
        <v>872</v>
      </c>
      <c r="Y55" s="105">
        <v>0</v>
      </c>
      <c r="Z55" s="105">
        <v>0</v>
      </c>
      <c r="AA55" s="105"/>
      <c r="AB55" s="105">
        <v>3203</v>
      </c>
      <c r="AC55" s="105"/>
      <c r="AD55" s="105">
        <v>70505</v>
      </c>
      <c r="AE55" s="105"/>
      <c r="AF55" s="153">
        <v>0</v>
      </c>
      <c r="AG55" s="221">
        <v>173834</v>
      </c>
      <c r="AH55" s="36"/>
      <c r="AI55" s="36"/>
      <c r="AJ55" s="36"/>
      <c r="AK55" s="105"/>
      <c r="AL55" s="221">
        <v>173834</v>
      </c>
      <c r="AM55" s="5">
        <v>50</v>
      </c>
      <c r="AN55"/>
    </row>
    <row r="56" spans="9:41">
      <c r="M56" s="378">
        <v>37098</v>
      </c>
      <c r="N56" s="190"/>
      <c r="O56" s="190"/>
      <c r="P56" s="190"/>
      <c r="Q56" s="190">
        <v>15556</v>
      </c>
      <c r="R56" s="190">
        <v>40249</v>
      </c>
      <c r="S56" s="190">
        <v>5947</v>
      </c>
      <c r="T56" s="190">
        <v>3691</v>
      </c>
      <c r="U56" s="190">
        <v>53613</v>
      </c>
      <c r="V56" s="190">
        <v>1218</v>
      </c>
      <c r="W56" s="190">
        <v>0</v>
      </c>
      <c r="X56" s="190">
        <v>3414</v>
      </c>
      <c r="Y56" s="190"/>
      <c r="Z56" s="190"/>
      <c r="AA56" s="190"/>
      <c r="AB56" s="190">
        <v>7618</v>
      </c>
      <c r="AC56" s="190">
        <v>4526</v>
      </c>
      <c r="AD56" s="190">
        <v>0</v>
      </c>
      <c r="AE56" s="190">
        <v>0</v>
      </c>
      <c r="AF56" s="190"/>
      <c r="AG56" s="225">
        <v>135832</v>
      </c>
      <c r="AH56" s="104"/>
      <c r="AI56" s="104"/>
      <c r="AJ56" s="104"/>
      <c r="AK56" s="105"/>
      <c r="AL56" s="225">
        <v>135832</v>
      </c>
      <c r="AN56"/>
    </row>
    <row r="57" spans="9:41">
      <c r="M57" s="377"/>
      <c r="N57" s="105"/>
      <c r="O57" s="105"/>
      <c r="P57" s="105"/>
      <c r="Q57" s="105">
        <v>10869</v>
      </c>
      <c r="R57" s="105">
        <v>0</v>
      </c>
      <c r="S57" s="105">
        <v>91603</v>
      </c>
      <c r="T57" s="105">
        <v>22969</v>
      </c>
      <c r="U57" s="105">
        <v>0</v>
      </c>
      <c r="V57" s="105">
        <v>3000</v>
      </c>
      <c r="W57" s="105">
        <v>28173</v>
      </c>
      <c r="X57" s="105">
        <v>0</v>
      </c>
      <c r="Y57" s="105"/>
      <c r="Z57" s="105"/>
      <c r="AA57" s="105"/>
      <c r="AB57" s="105">
        <v>195</v>
      </c>
      <c r="AC57" s="105">
        <v>0</v>
      </c>
      <c r="AD57" s="105">
        <v>287</v>
      </c>
      <c r="AE57" s="105">
        <v>12256</v>
      </c>
      <c r="AF57" s="105"/>
      <c r="AG57" s="221">
        <v>169352</v>
      </c>
      <c r="AH57" s="36"/>
      <c r="AI57" s="36"/>
      <c r="AJ57" s="36"/>
      <c r="AK57" s="105"/>
      <c r="AL57" s="221">
        <v>169352</v>
      </c>
      <c r="AN57"/>
    </row>
    <row r="58" spans="9:41">
      <c r="M58" s="378">
        <v>37099</v>
      </c>
      <c r="N58" s="190"/>
      <c r="O58" s="190"/>
      <c r="P58" s="190">
        <v>303</v>
      </c>
      <c r="Q58" s="104">
        <v>13525</v>
      </c>
      <c r="R58" s="104"/>
      <c r="S58" s="104">
        <v>0</v>
      </c>
      <c r="T58" s="190">
        <v>13005</v>
      </c>
      <c r="U58" s="104">
        <v>80718</v>
      </c>
      <c r="V58" s="104">
        <v>4929</v>
      </c>
      <c r="W58" s="104">
        <v>0</v>
      </c>
      <c r="X58" s="104">
        <v>0</v>
      </c>
      <c r="Y58" s="104"/>
      <c r="Z58" s="104">
        <v>548</v>
      </c>
      <c r="AA58" s="104">
        <v>1908</v>
      </c>
      <c r="AB58" s="104">
        <v>22606</v>
      </c>
      <c r="AC58" s="104">
        <v>162</v>
      </c>
      <c r="AD58" s="190">
        <v>0</v>
      </c>
      <c r="AE58" s="104"/>
      <c r="AF58" s="104"/>
      <c r="AG58" s="225">
        <v>137704</v>
      </c>
      <c r="AH58" s="104"/>
      <c r="AI58" s="104"/>
      <c r="AJ58" s="104"/>
      <c r="AK58" s="153"/>
      <c r="AL58" s="225">
        <v>137704</v>
      </c>
      <c r="AN58"/>
    </row>
    <row r="59" spans="9:41">
      <c r="M59" s="377"/>
      <c r="N59" s="105"/>
      <c r="O59" s="105"/>
      <c r="P59" s="36">
        <v>0</v>
      </c>
      <c r="Q59" s="36">
        <v>3986</v>
      </c>
      <c r="R59" s="36"/>
      <c r="S59" s="36">
        <v>75888</v>
      </c>
      <c r="T59" s="36">
        <v>53719</v>
      </c>
      <c r="U59" s="36">
        <v>0</v>
      </c>
      <c r="V59" s="36">
        <v>30346</v>
      </c>
      <c r="W59" s="36">
        <v>28173</v>
      </c>
      <c r="X59" s="36">
        <v>968</v>
      </c>
      <c r="Y59" s="36"/>
      <c r="Z59" s="36">
        <v>0</v>
      </c>
      <c r="AA59" s="36">
        <v>0</v>
      </c>
      <c r="AB59" s="36">
        <v>1</v>
      </c>
      <c r="AC59" s="36">
        <v>5000</v>
      </c>
      <c r="AD59" s="36">
        <v>10000</v>
      </c>
      <c r="AE59" s="36"/>
      <c r="AF59" s="36"/>
      <c r="AG59" s="221">
        <v>208081</v>
      </c>
      <c r="AH59" s="36"/>
      <c r="AI59" s="36"/>
      <c r="AJ59" s="36"/>
      <c r="AK59" s="153"/>
      <c r="AL59" s="221">
        <v>208081</v>
      </c>
      <c r="AN59"/>
    </row>
    <row r="60" spans="9:41">
      <c r="M60" s="378">
        <v>37100</v>
      </c>
      <c r="N60" s="190"/>
      <c r="O60" s="190"/>
      <c r="P60" s="190"/>
      <c r="Q60" s="104">
        <v>36750</v>
      </c>
      <c r="R60" s="104"/>
      <c r="S60" s="104">
        <v>9212</v>
      </c>
      <c r="T60" s="190">
        <v>59511</v>
      </c>
      <c r="U60" s="104">
        <v>68198</v>
      </c>
      <c r="V60" s="104">
        <v>1778</v>
      </c>
      <c r="W60" s="104">
        <v>0</v>
      </c>
      <c r="X60" s="104">
        <v>0</v>
      </c>
      <c r="Y60" s="104"/>
      <c r="Z60" s="104"/>
      <c r="AA60" s="104">
        <v>804</v>
      </c>
      <c r="AB60" s="104">
        <v>957</v>
      </c>
      <c r="AC60" s="104">
        <v>162</v>
      </c>
      <c r="AD60" s="190"/>
      <c r="AE60" s="104"/>
      <c r="AF60" s="104"/>
      <c r="AG60" s="104">
        <v>177372</v>
      </c>
      <c r="AH60" s="104"/>
      <c r="AI60" s="104"/>
      <c r="AJ60" s="104"/>
      <c r="AK60" s="105"/>
      <c r="AL60" s="104">
        <v>177372</v>
      </c>
      <c r="AN60" s="5">
        <f>SUM(AN6:AN59)</f>
        <v>2916.3399999999997</v>
      </c>
      <c r="AO60" s="5">
        <f>SUM(AO6:AO59)</f>
        <v>-3620.6710000000007</v>
      </c>
    </row>
    <row r="61" spans="9:41">
      <c r="M61" s="377"/>
      <c r="N61" s="105"/>
      <c r="O61" s="105"/>
      <c r="P61" s="105"/>
      <c r="Q61" s="36">
        <v>1343</v>
      </c>
      <c r="R61" s="36"/>
      <c r="S61" s="36">
        <v>0</v>
      </c>
      <c r="T61" s="36">
        <v>24171</v>
      </c>
      <c r="U61" s="36">
        <v>0</v>
      </c>
      <c r="V61" s="36">
        <v>23792</v>
      </c>
      <c r="W61" s="36">
        <v>25782</v>
      </c>
      <c r="X61" s="36">
        <v>479</v>
      </c>
      <c r="Y61" s="36"/>
      <c r="Z61" s="36"/>
      <c r="AA61" s="36">
        <v>0</v>
      </c>
      <c r="AB61" s="36">
        <v>6521</v>
      </c>
      <c r="AC61" s="36">
        <v>0</v>
      </c>
      <c r="AD61" s="105"/>
      <c r="AE61" s="36"/>
      <c r="AF61" s="36"/>
      <c r="AG61" s="36">
        <v>82088</v>
      </c>
      <c r="AH61" s="36"/>
      <c r="AI61" s="36"/>
      <c r="AJ61" s="36"/>
      <c r="AK61" s="105"/>
      <c r="AL61" s="36">
        <v>82088</v>
      </c>
    </row>
    <row r="62" spans="9:41">
      <c r="I62" s="82"/>
      <c r="J62" s="82"/>
      <c r="M62" s="378">
        <v>37101</v>
      </c>
      <c r="N62" s="190"/>
      <c r="O62" s="190"/>
      <c r="P62" s="190"/>
      <c r="Q62" s="104">
        <v>16582</v>
      </c>
      <c r="R62" s="104"/>
      <c r="S62" s="104">
        <v>6405</v>
      </c>
      <c r="T62" s="190">
        <v>12976</v>
      </c>
      <c r="U62" s="104">
        <v>52971</v>
      </c>
      <c r="V62" s="104">
        <v>3999</v>
      </c>
      <c r="W62" s="104">
        <v>0</v>
      </c>
      <c r="X62" s="104">
        <v>0</v>
      </c>
      <c r="Y62" s="104"/>
      <c r="Z62" s="104"/>
      <c r="AA62" s="104">
        <v>804</v>
      </c>
      <c r="AB62" s="104">
        <v>1167</v>
      </c>
      <c r="AC62" s="104">
        <v>162</v>
      </c>
      <c r="AD62" s="190"/>
      <c r="AE62" s="104"/>
      <c r="AF62" s="104"/>
      <c r="AG62" s="104">
        <v>95066</v>
      </c>
      <c r="AH62" s="104"/>
      <c r="AI62" s="104"/>
      <c r="AJ62" s="104"/>
      <c r="AK62" s="105"/>
      <c r="AL62" s="104">
        <v>95066</v>
      </c>
    </row>
    <row r="63" spans="9:41">
      <c r="M63" s="377"/>
      <c r="N63" s="105"/>
      <c r="O63" s="105"/>
      <c r="P63" s="105"/>
      <c r="Q63" s="36">
        <v>1436</v>
      </c>
      <c r="R63" s="36"/>
      <c r="S63" s="36">
        <v>0</v>
      </c>
      <c r="T63" s="36">
        <v>17478</v>
      </c>
      <c r="U63" s="36">
        <v>0</v>
      </c>
      <c r="V63" s="36">
        <v>0</v>
      </c>
      <c r="W63" s="36">
        <v>28003</v>
      </c>
      <c r="X63" s="36">
        <v>1669</v>
      </c>
      <c r="Y63" s="36"/>
      <c r="Z63" s="36"/>
      <c r="AA63" s="36">
        <v>0</v>
      </c>
      <c r="AB63" s="36">
        <v>3252</v>
      </c>
      <c r="AC63" s="36">
        <v>0</v>
      </c>
      <c r="AD63" s="105"/>
      <c r="AE63" s="234"/>
      <c r="AF63" s="36"/>
      <c r="AG63" s="36">
        <v>51838</v>
      </c>
      <c r="AH63" s="36"/>
      <c r="AI63" s="36"/>
      <c r="AJ63" s="36"/>
      <c r="AK63" s="105"/>
      <c r="AL63" s="36">
        <v>51838</v>
      </c>
    </row>
    <row r="64" spans="9:41">
      <c r="M64" s="378">
        <v>37102</v>
      </c>
      <c r="N64" s="104"/>
      <c r="O64" s="104"/>
      <c r="P64" s="104"/>
      <c r="Q64" s="104">
        <v>4433</v>
      </c>
      <c r="R64" s="190">
        <v>0</v>
      </c>
      <c r="S64" s="190">
        <v>0</v>
      </c>
      <c r="T64" s="190">
        <v>2999</v>
      </c>
      <c r="U64" s="104">
        <v>20283</v>
      </c>
      <c r="V64" s="104">
        <v>5002</v>
      </c>
      <c r="W64" s="104">
        <v>0</v>
      </c>
      <c r="X64" s="190">
        <v>11880</v>
      </c>
      <c r="Y64" s="104"/>
      <c r="Z64" s="104"/>
      <c r="AA64" s="104">
        <v>2032</v>
      </c>
      <c r="AB64" s="104">
        <v>957</v>
      </c>
      <c r="AC64" s="104">
        <v>162</v>
      </c>
      <c r="AD64" s="104"/>
      <c r="AE64" s="104"/>
      <c r="AF64" s="104"/>
      <c r="AG64" s="104">
        <v>47748</v>
      </c>
      <c r="AH64" s="104"/>
      <c r="AI64" s="104"/>
      <c r="AJ64" s="104"/>
      <c r="AK64" s="105"/>
      <c r="AL64" s="104">
        <v>47748</v>
      </c>
    </row>
    <row r="65" spans="13:38">
      <c r="M65" s="377"/>
      <c r="N65" s="36"/>
      <c r="O65" s="36"/>
      <c r="P65" s="36"/>
      <c r="Q65" s="36">
        <v>22709</v>
      </c>
      <c r="R65" s="105">
        <v>3182</v>
      </c>
      <c r="S65" s="105">
        <v>4184</v>
      </c>
      <c r="T65" s="105">
        <v>188100</v>
      </c>
      <c r="U65" s="36">
        <v>0</v>
      </c>
      <c r="V65" s="36">
        <v>7911</v>
      </c>
      <c r="W65" s="36">
        <v>27205</v>
      </c>
      <c r="X65" s="36">
        <v>0</v>
      </c>
      <c r="Y65" s="36"/>
      <c r="Z65" s="36"/>
      <c r="AA65" s="36">
        <v>6435</v>
      </c>
      <c r="AB65" s="36">
        <v>4111</v>
      </c>
      <c r="AC65" s="36">
        <v>0</v>
      </c>
      <c r="AD65" s="36"/>
      <c r="AE65" s="36"/>
      <c r="AF65" s="36"/>
      <c r="AG65" s="36">
        <v>263837</v>
      </c>
      <c r="AH65" s="36"/>
      <c r="AI65" s="36"/>
      <c r="AJ65" s="36"/>
      <c r="AK65" s="105"/>
      <c r="AL65" s="36">
        <v>263837</v>
      </c>
    </row>
    <row r="66" spans="13:38">
      <c r="M66" s="192">
        <v>37103</v>
      </c>
      <c r="N66" s="104"/>
      <c r="O66" s="104"/>
      <c r="P66" s="104"/>
      <c r="Q66" s="104">
        <v>33735</v>
      </c>
      <c r="R66" s="104">
        <v>3333</v>
      </c>
      <c r="S66" s="104">
        <v>30000</v>
      </c>
      <c r="T66" s="190">
        <v>52232</v>
      </c>
      <c r="U66" s="190">
        <v>26085</v>
      </c>
      <c r="V66" s="190">
        <v>0</v>
      </c>
      <c r="W66" s="104">
        <v>0</v>
      </c>
      <c r="X66" s="104">
        <v>6074</v>
      </c>
      <c r="Y66" s="104">
        <v>0</v>
      </c>
      <c r="Z66" s="190">
        <v>0</v>
      </c>
      <c r="AA66" s="104">
        <v>51627</v>
      </c>
      <c r="AB66" s="104">
        <v>15</v>
      </c>
      <c r="AC66" s="104">
        <v>2326</v>
      </c>
      <c r="AD66" s="104"/>
      <c r="AE66" s="104"/>
      <c r="AF66" s="104"/>
      <c r="AG66" s="104">
        <v>205427</v>
      </c>
      <c r="AH66" s="104"/>
      <c r="AI66" s="104"/>
      <c r="AJ66" s="104"/>
      <c r="AK66" s="105"/>
      <c r="AL66" s="104">
        <v>205427</v>
      </c>
    </row>
    <row r="67" spans="13:38">
      <c r="M67" s="191"/>
      <c r="N67" s="36"/>
      <c r="O67" s="36"/>
      <c r="P67" s="36"/>
      <c r="Q67" s="36">
        <v>10897</v>
      </c>
      <c r="R67" s="36">
        <v>117132</v>
      </c>
      <c r="S67" s="36">
        <v>0</v>
      </c>
      <c r="T67" s="36">
        <v>54</v>
      </c>
      <c r="U67" s="36">
        <v>0</v>
      </c>
      <c r="V67" s="36">
        <v>8710</v>
      </c>
      <c r="W67" s="36">
        <v>28173</v>
      </c>
      <c r="X67" s="36">
        <v>0</v>
      </c>
      <c r="Y67" s="36">
        <v>1496</v>
      </c>
      <c r="Z67" s="36">
        <v>750</v>
      </c>
      <c r="AA67" s="36">
        <v>51667</v>
      </c>
      <c r="AB67" s="36">
        <v>23204</v>
      </c>
      <c r="AC67" s="36">
        <v>0</v>
      </c>
      <c r="AD67" s="36"/>
      <c r="AE67" s="36"/>
      <c r="AF67" s="36"/>
      <c r="AG67" s="36">
        <v>242083</v>
      </c>
      <c r="AH67" s="36"/>
      <c r="AI67" s="36"/>
      <c r="AJ67" s="36"/>
      <c r="AK67" s="105"/>
      <c r="AL67" s="36">
        <v>242083</v>
      </c>
    </row>
    <row r="68" spans="13:38">
      <c r="M68" s="192"/>
      <c r="N68" s="104" t="s">
        <v>59</v>
      </c>
      <c r="O68" s="104"/>
      <c r="P68" s="104">
        <v>257642</v>
      </c>
      <c r="Q68" s="104">
        <v>240648</v>
      </c>
      <c r="R68" s="104">
        <v>185818</v>
      </c>
      <c r="S68" s="104">
        <v>194966</v>
      </c>
      <c r="T68" s="190">
        <v>1136967</v>
      </c>
      <c r="U68" s="190">
        <v>448891</v>
      </c>
      <c r="V68" s="190">
        <v>61348</v>
      </c>
      <c r="W68" s="104">
        <v>13217</v>
      </c>
      <c r="X68" s="104">
        <v>27849</v>
      </c>
      <c r="Y68" s="104">
        <v>6105</v>
      </c>
      <c r="Z68" s="190">
        <v>44458</v>
      </c>
      <c r="AA68" s="104">
        <v>63539</v>
      </c>
      <c r="AB68" s="104">
        <v>213260</v>
      </c>
      <c r="AC68" s="104">
        <v>7500</v>
      </c>
      <c r="AD68" s="104">
        <v>0</v>
      </c>
      <c r="AE68" s="104">
        <v>0</v>
      </c>
      <c r="AF68" s="104">
        <v>14132</v>
      </c>
      <c r="AG68" s="104">
        <v>2916340</v>
      </c>
      <c r="AH68" s="104"/>
      <c r="AI68" s="104"/>
      <c r="AJ68" s="104"/>
      <c r="AL68" s="104">
        <v>2916340</v>
      </c>
    </row>
    <row r="69" spans="13:38">
      <c r="M69" s="191"/>
      <c r="N69" s="36" t="s">
        <v>59</v>
      </c>
      <c r="O69" s="36"/>
      <c r="P69" s="36">
        <v>453</v>
      </c>
      <c r="Q69" s="36">
        <v>253475</v>
      </c>
      <c r="R69" s="36">
        <v>303267</v>
      </c>
      <c r="S69" s="36">
        <v>677455</v>
      </c>
      <c r="T69" s="105">
        <v>1270456</v>
      </c>
      <c r="U69" s="105">
        <v>199998</v>
      </c>
      <c r="V69" s="105">
        <v>127200</v>
      </c>
      <c r="W69" s="36">
        <v>303115</v>
      </c>
      <c r="X69" s="36">
        <v>3990</v>
      </c>
      <c r="Y69" s="36">
        <v>1497</v>
      </c>
      <c r="Z69" s="36">
        <v>45208</v>
      </c>
      <c r="AA69" s="36">
        <v>58102</v>
      </c>
      <c r="AB69" s="36">
        <v>173443</v>
      </c>
      <c r="AC69" s="36">
        <v>5000</v>
      </c>
      <c r="AD69" s="36">
        <v>145233</v>
      </c>
      <c r="AE69" s="36">
        <v>52779</v>
      </c>
      <c r="AF69" s="36">
        <v>0</v>
      </c>
      <c r="AG69" s="36">
        <v>3620671</v>
      </c>
      <c r="AH69" s="36"/>
      <c r="AI69" s="36"/>
      <c r="AJ69" s="36"/>
      <c r="AL69" s="36">
        <v>3620671</v>
      </c>
    </row>
    <row r="70" spans="13:38">
      <c r="M70" s="96"/>
      <c r="V70" s="80"/>
      <c r="W70" s="80"/>
      <c r="X70" s="80"/>
    </row>
    <row r="71" spans="13:38" ht="17.399999999999999">
      <c r="M71" s="96"/>
      <c r="V71" s="80"/>
      <c r="W71" s="80"/>
      <c r="X71" s="80"/>
      <c r="AG71" s="388">
        <f>AG68-AG69</f>
        <v>-704331</v>
      </c>
    </row>
    <row r="72" spans="13:38">
      <c r="M72" s="97"/>
      <c r="V72" s="80"/>
      <c r="W72" s="80"/>
      <c r="X72" s="80"/>
    </row>
    <row r="73" spans="13:38">
      <c r="M73" s="96"/>
      <c r="V73" s="80"/>
      <c r="W73" s="80"/>
      <c r="X73" s="80"/>
    </row>
    <row r="74" spans="13:38">
      <c r="M74" s="96"/>
      <c r="V74" s="80"/>
      <c r="W74" s="80"/>
      <c r="X74" s="80"/>
    </row>
    <row r="75" spans="13:38">
      <c r="V75" s="80"/>
      <c r="W75" s="80"/>
      <c r="X75" s="80"/>
    </row>
    <row r="76" spans="13:38">
      <c r="W76" s="80"/>
      <c r="X76" s="80"/>
    </row>
    <row r="77" spans="13:38">
      <c r="W77" s="80"/>
      <c r="X77" s="80"/>
    </row>
    <row r="78" spans="13:38">
      <c r="W78" s="80"/>
      <c r="X78" s="80"/>
    </row>
    <row r="79" spans="13:38">
      <c r="W79" s="80"/>
      <c r="X79" s="80"/>
    </row>
    <row r="80" spans="13:38">
      <c r="W80" s="80"/>
      <c r="X80" s="80"/>
    </row>
    <row r="81" spans="13:36">
      <c r="W81" s="80"/>
      <c r="X81" s="80"/>
    </row>
    <row r="82" spans="13:36">
      <c r="W82" s="80"/>
      <c r="X82" s="80"/>
    </row>
    <row r="83" spans="13:36">
      <c r="W83" s="80"/>
      <c r="X83" s="80"/>
    </row>
    <row r="84" spans="13:36">
      <c r="W84" s="80"/>
      <c r="X84" s="80"/>
    </row>
    <row r="85" spans="13:36">
      <c r="W85" s="80"/>
      <c r="X85" s="80"/>
    </row>
    <row r="86" spans="13:36">
      <c r="W86" s="80"/>
      <c r="X86" s="80"/>
    </row>
    <row r="87" spans="13:36">
      <c r="M87" s="346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</row>
    <row r="88" spans="13:36"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1"/>
      <c r="X88" s="411"/>
      <c r="Y88" s="411"/>
      <c r="Z88" s="411"/>
      <c r="AA88" s="411"/>
      <c r="AB88" s="411"/>
      <c r="AC88" s="411"/>
      <c r="AD88" s="411"/>
      <c r="AE88" s="411"/>
      <c r="AF88" s="346"/>
      <c r="AG88" s="346"/>
      <c r="AH88" s="346"/>
      <c r="AI88"/>
    </row>
    <row r="89" spans="13:36" ht="30">
      <c r="M89" s="411"/>
      <c r="N89" s="411"/>
      <c r="O89" s="411"/>
      <c r="P89" s="411"/>
      <c r="Q89" s="411"/>
      <c r="R89" s="411"/>
      <c r="S89" s="411"/>
      <c r="T89" s="411"/>
      <c r="U89" s="411"/>
      <c r="V89" s="411"/>
      <c r="W89" s="411"/>
      <c r="X89" s="411"/>
      <c r="Y89" s="411"/>
      <c r="Z89" s="411"/>
      <c r="AA89" s="411"/>
      <c r="AB89" s="411"/>
      <c r="AC89" s="411"/>
      <c r="AD89" s="411"/>
      <c r="AE89" s="411"/>
      <c r="AF89" s="347" t="s">
        <v>157</v>
      </c>
      <c r="AG89" s="346"/>
      <c r="AH89" s="346"/>
      <c r="AI89" s="346"/>
    </row>
    <row r="90" spans="13:36">
      <c r="M90" s="411"/>
      <c r="N90" s="413"/>
      <c r="O90" s="413"/>
      <c r="P90" s="413"/>
      <c r="Q90" s="413"/>
      <c r="R90" s="413"/>
      <c r="S90" s="413"/>
      <c r="T90" s="413"/>
      <c r="U90" s="413"/>
      <c r="V90" s="413"/>
      <c r="W90" s="413"/>
      <c r="X90" s="413"/>
      <c r="Y90" s="413"/>
      <c r="Z90" s="413"/>
      <c r="AA90" s="413"/>
      <c r="AB90" s="413"/>
      <c r="AC90" s="413"/>
      <c r="AD90" s="413"/>
      <c r="AE90" s="413"/>
      <c r="AF90" s="346"/>
      <c r="AG90" s="346"/>
      <c r="AH90" s="346"/>
      <c r="AI90" s="346"/>
    </row>
    <row r="91" spans="13:36">
      <c r="M91" s="411"/>
      <c r="N91" s="356"/>
      <c r="O91" s="348"/>
      <c r="P91" s="348"/>
      <c r="Q91" s="349">
        <v>98</v>
      </c>
      <c r="R91" s="349">
        <v>62389</v>
      </c>
      <c r="S91" s="349">
        <v>62996</v>
      </c>
      <c r="T91" s="349">
        <v>62998</v>
      </c>
      <c r="U91" s="349">
        <v>63001</v>
      </c>
      <c r="V91" s="349">
        <v>71319</v>
      </c>
      <c r="W91" s="349">
        <v>71320</v>
      </c>
      <c r="X91" s="349">
        <v>71322</v>
      </c>
      <c r="Y91" s="349">
        <v>71323</v>
      </c>
      <c r="Z91" s="349">
        <v>71327</v>
      </c>
      <c r="AA91" s="349">
        <v>71330</v>
      </c>
      <c r="AB91" s="349">
        <v>71456</v>
      </c>
      <c r="AC91" s="349">
        <v>71459</v>
      </c>
      <c r="AD91" s="349">
        <v>71460</v>
      </c>
      <c r="AE91" s="349">
        <v>78122</v>
      </c>
      <c r="AF91" s="349">
        <v>78124</v>
      </c>
      <c r="AG91" s="350" t="s">
        <v>59</v>
      </c>
      <c r="AH91" s="414"/>
      <c r="AI91" s="411"/>
    </row>
    <row r="92" spans="13:36">
      <c r="M92" s="411"/>
      <c r="N92" s="357">
        <v>37043</v>
      </c>
      <c r="O92" s="351"/>
      <c r="P92" s="351"/>
      <c r="Q92" s="352">
        <v>2762</v>
      </c>
      <c r="R92" s="352">
        <v>31271</v>
      </c>
      <c r="S92" s="352"/>
      <c r="T92" s="352"/>
      <c r="U92" s="352">
        <v>1589</v>
      </c>
      <c r="V92" s="352"/>
      <c r="W92" s="352">
        <v>24312</v>
      </c>
      <c r="X92" s="352"/>
      <c r="Y92" s="352">
        <v>383</v>
      </c>
      <c r="Z92" s="352"/>
      <c r="AA92" s="352">
        <v>0</v>
      </c>
      <c r="AB92" s="352">
        <v>21632</v>
      </c>
      <c r="AC92" s="352">
        <v>82437</v>
      </c>
      <c r="AD92" s="352">
        <v>32859</v>
      </c>
      <c r="AE92" s="352">
        <v>96901</v>
      </c>
      <c r="AF92" s="352"/>
      <c r="AG92" s="352">
        <v>294146</v>
      </c>
      <c r="AH92" s="414"/>
      <c r="AI92" s="411"/>
      <c r="AJ92" s="352">
        <v>294146</v>
      </c>
    </row>
    <row r="93" spans="13:36">
      <c r="M93" s="411"/>
      <c r="N93" s="358"/>
      <c r="O93" s="350"/>
      <c r="P93" s="353"/>
      <c r="Q93" s="352">
        <v>13273</v>
      </c>
      <c r="R93" s="352">
        <v>10215</v>
      </c>
      <c r="S93" s="352"/>
      <c r="T93" s="352"/>
      <c r="U93" s="352">
        <v>80316</v>
      </c>
      <c r="V93" s="352"/>
      <c r="W93" s="352">
        <v>0</v>
      </c>
      <c r="X93" s="352"/>
      <c r="Y93" s="352">
        <v>0</v>
      </c>
      <c r="Z93" s="352"/>
      <c r="AA93" s="352">
        <v>20</v>
      </c>
      <c r="AB93" s="352">
        <v>15158</v>
      </c>
      <c r="AC93" s="352">
        <v>1183</v>
      </c>
      <c r="AD93" s="352">
        <v>5000</v>
      </c>
      <c r="AE93" s="352">
        <v>0</v>
      </c>
      <c r="AF93" s="352"/>
      <c r="AG93" s="352">
        <v>125165</v>
      </c>
      <c r="AH93" s="414"/>
      <c r="AI93" s="411"/>
      <c r="AJ93" s="352">
        <v>125165</v>
      </c>
    </row>
    <row r="94" spans="13:36">
      <c r="M94" s="411"/>
      <c r="N94" s="357">
        <v>37044</v>
      </c>
      <c r="O94" s="351"/>
      <c r="P94" s="351"/>
      <c r="Q94" s="352">
        <v>1847</v>
      </c>
      <c r="R94" s="352">
        <v>6096</v>
      </c>
      <c r="S94" s="352">
        <v>16249</v>
      </c>
      <c r="T94" s="352">
        <v>8347</v>
      </c>
      <c r="U94" s="352">
        <v>109938</v>
      </c>
      <c r="V94" s="352"/>
      <c r="W94" s="352">
        <v>0</v>
      </c>
      <c r="X94" s="352"/>
      <c r="Y94" s="352"/>
      <c r="Z94" s="352">
        <v>13875</v>
      </c>
      <c r="AA94" s="352"/>
      <c r="AB94" s="352">
        <v>54389</v>
      </c>
      <c r="AC94" s="352">
        <v>2100</v>
      </c>
      <c r="AD94" s="352">
        <v>0</v>
      </c>
      <c r="AE94" s="352">
        <v>14758</v>
      </c>
      <c r="AF94" s="352"/>
      <c r="AG94" s="352">
        <v>227599</v>
      </c>
      <c r="AH94" s="414"/>
      <c r="AI94" s="411"/>
      <c r="AJ94" s="352">
        <v>227599</v>
      </c>
    </row>
    <row r="95" spans="13:36">
      <c r="M95" s="411"/>
      <c r="N95" s="358"/>
      <c r="O95" s="350"/>
      <c r="P95" s="353"/>
      <c r="Q95" s="352">
        <v>1941</v>
      </c>
      <c r="R95" s="352">
        <v>3972</v>
      </c>
      <c r="S95" s="352">
        <v>0</v>
      </c>
      <c r="T95" s="352">
        <v>0</v>
      </c>
      <c r="U95" s="352">
        <v>143496</v>
      </c>
      <c r="V95" s="352"/>
      <c r="W95" s="352">
        <v>7283</v>
      </c>
      <c r="X95" s="352"/>
      <c r="Y95" s="352"/>
      <c r="Z95" s="352">
        <v>0</v>
      </c>
      <c r="AA95" s="352"/>
      <c r="AB95" s="352">
        <v>19212</v>
      </c>
      <c r="AC95" s="352">
        <v>9482</v>
      </c>
      <c r="AD95" s="352">
        <v>5000</v>
      </c>
      <c r="AE95" s="352">
        <v>0</v>
      </c>
      <c r="AF95" s="352"/>
      <c r="AG95" s="352">
        <v>190386</v>
      </c>
      <c r="AH95" s="414"/>
      <c r="AI95" s="411"/>
      <c r="AJ95" s="352">
        <v>190386</v>
      </c>
    </row>
    <row r="96" spans="13:36">
      <c r="M96" s="411"/>
      <c r="N96" s="357">
        <v>37045</v>
      </c>
      <c r="O96" s="351"/>
      <c r="P96" s="351"/>
      <c r="Q96" s="352">
        <v>2940</v>
      </c>
      <c r="R96" s="352">
        <v>4482</v>
      </c>
      <c r="S96" s="352">
        <v>11470</v>
      </c>
      <c r="T96" s="352">
        <v>9195</v>
      </c>
      <c r="U96" s="352">
        <v>109458</v>
      </c>
      <c r="V96" s="352"/>
      <c r="W96" s="352">
        <v>0</v>
      </c>
      <c r="X96" s="352">
        <v>27000</v>
      </c>
      <c r="Y96" s="352">
        <v>19772</v>
      </c>
      <c r="Z96" s="352">
        <v>13875</v>
      </c>
      <c r="AA96" s="352"/>
      <c r="AB96" s="352">
        <v>77546</v>
      </c>
      <c r="AC96" s="352">
        <v>981</v>
      </c>
      <c r="AD96" s="352">
        <v>0</v>
      </c>
      <c r="AE96" s="352">
        <v>14758</v>
      </c>
      <c r="AF96" s="352"/>
      <c r="AG96" s="352">
        <v>291477</v>
      </c>
      <c r="AH96" s="414"/>
      <c r="AI96" s="411"/>
      <c r="AJ96" s="352">
        <v>291477</v>
      </c>
    </row>
    <row r="97" spans="13:36">
      <c r="M97" s="411"/>
      <c r="N97" s="358"/>
      <c r="O97" s="350"/>
      <c r="P97" s="353"/>
      <c r="Q97" s="352">
        <v>2131</v>
      </c>
      <c r="R97" s="352">
        <v>3441</v>
      </c>
      <c r="S97" s="352">
        <v>0</v>
      </c>
      <c r="T97" s="352">
        <v>0</v>
      </c>
      <c r="U97" s="352">
        <v>143648</v>
      </c>
      <c r="V97" s="352"/>
      <c r="W97" s="352">
        <v>61855</v>
      </c>
      <c r="X97" s="352">
        <v>0</v>
      </c>
      <c r="Y97" s="352">
        <v>0</v>
      </c>
      <c r="Z97" s="352">
        <v>0</v>
      </c>
      <c r="AA97" s="352"/>
      <c r="AB97" s="352">
        <v>5247</v>
      </c>
      <c r="AC97" s="352">
        <v>11195</v>
      </c>
      <c r="AD97" s="352">
        <v>5000</v>
      </c>
      <c r="AE97" s="352">
        <v>0</v>
      </c>
      <c r="AF97" s="352"/>
      <c r="AG97" s="352">
        <v>232517</v>
      </c>
      <c r="AH97" s="414"/>
      <c r="AI97" s="411"/>
      <c r="AJ97" s="352">
        <v>232517</v>
      </c>
    </row>
    <row r="98" spans="13:36">
      <c r="M98" s="411"/>
      <c r="N98" s="357">
        <v>37046</v>
      </c>
      <c r="O98" s="351"/>
      <c r="P98" s="351"/>
      <c r="Q98" s="352">
        <v>296</v>
      </c>
      <c r="R98" s="352">
        <v>30818</v>
      </c>
      <c r="S98" s="352">
        <v>3652</v>
      </c>
      <c r="T98" s="352">
        <v>0</v>
      </c>
      <c r="U98" s="352">
        <v>0</v>
      </c>
      <c r="V98" s="352"/>
      <c r="W98" s="352">
        <v>0</v>
      </c>
      <c r="X98" s="352"/>
      <c r="Y98" s="352"/>
      <c r="Z98" s="352">
        <v>7310</v>
      </c>
      <c r="AA98" s="352"/>
      <c r="AB98" s="352">
        <v>0</v>
      </c>
      <c r="AC98" s="352">
        <v>6</v>
      </c>
      <c r="AD98" s="352">
        <v>0</v>
      </c>
      <c r="AE98" s="352">
        <v>14758</v>
      </c>
      <c r="AF98" s="352"/>
      <c r="AG98" s="352">
        <v>56840</v>
      </c>
      <c r="AH98" s="414"/>
      <c r="AI98" s="411"/>
      <c r="AJ98" s="352">
        <v>56840</v>
      </c>
    </row>
    <row r="99" spans="13:36">
      <c r="M99" s="411"/>
      <c r="N99" s="358"/>
      <c r="O99" s="350"/>
      <c r="P99" s="353"/>
      <c r="Q99" s="352">
        <v>3036</v>
      </c>
      <c r="R99" s="352">
        <v>20379</v>
      </c>
      <c r="S99" s="352">
        <v>0</v>
      </c>
      <c r="T99" s="352">
        <v>38068</v>
      </c>
      <c r="U99" s="352">
        <v>152427</v>
      </c>
      <c r="V99" s="352"/>
      <c r="W99" s="352">
        <v>35644</v>
      </c>
      <c r="X99" s="352"/>
      <c r="Y99" s="352"/>
      <c r="Z99" s="352">
        <v>0</v>
      </c>
      <c r="AA99" s="352"/>
      <c r="AB99" s="352">
        <v>76246</v>
      </c>
      <c r="AC99" s="352">
        <v>33701</v>
      </c>
      <c r="AD99" s="352">
        <v>5000</v>
      </c>
      <c r="AE99" s="352">
        <v>0</v>
      </c>
      <c r="AF99" s="352"/>
      <c r="AG99" s="352">
        <v>364501</v>
      </c>
      <c r="AH99" s="414"/>
      <c r="AI99" s="411"/>
      <c r="AJ99" s="352">
        <v>364501</v>
      </c>
    </row>
    <row r="100" spans="13:36">
      <c r="M100" s="411"/>
      <c r="N100" s="357">
        <v>37047</v>
      </c>
      <c r="O100" s="351"/>
      <c r="P100" s="351"/>
      <c r="Q100" s="352">
        <v>100</v>
      </c>
      <c r="R100" s="352">
        <v>28226</v>
      </c>
      <c r="S100" s="352">
        <v>0</v>
      </c>
      <c r="T100" s="352"/>
      <c r="U100" s="352">
        <v>94435</v>
      </c>
      <c r="V100" s="352"/>
      <c r="W100" s="352">
        <v>7091</v>
      </c>
      <c r="X100" s="352"/>
      <c r="Y100" s="352">
        <v>0</v>
      </c>
      <c r="Z100" s="352">
        <v>0</v>
      </c>
      <c r="AA100" s="352"/>
      <c r="AB100" s="352">
        <v>9871</v>
      </c>
      <c r="AC100" s="352">
        <v>843</v>
      </c>
      <c r="AD100" s="352">
        <v>0</v>
      </c>
      <c r="AE100" s="352">
        <v>21815</v>
      </c>
      <c r="AF100" s="352"/>
      <c r="AG100" s="352">
        <v>162381</v>
      </c>
      <c r="AH100" s="414"/>
      <c r="AI100" s="411"/>
      <c r="AJ100" s="352">
        <v>162381</v>
      </c>
    </row>
    <row r="101" spans="13:36">
      <c r="M101" s="411"/>
      <c r="N101" s="358"/>
      <c r="O101" s="350"/>
      <c r="P101" s="353"/>
      <c r="Q101" s="352">
        <v>3163</v>
      </c>
      <c r="R101" s="352">
        <v>2267</v>
      </c>
      <c r="S101" s="352">
        <v>6092</v>
      </c>
      <c r="T101" s="352"/>
      <c r="U101" s="352">
        <v>16460</v>
      </c>
      <c r="V101" s="352"/>
      <c r="W101" s="352">
        <v>0</v>
      </c>
      <c r="X101" s="352"/>
      <c r="Y101" s="352">
        <v>4882</v>
      </c>
      <c r="Z101" s="352">
        <v>6597</v>
      </c>
      <c r="AA101" s="352"/>
      <c r="AB101" s="352">
        <v>0</v>
      </c>
      <c r="AC101" s="352">
        <v>36521</v>
      </c>
      <c r="AD101" s="352">
        <v>5000</v>
      </c>
      <c r="AE101" s="352">
        <v>0</v>
      </c>
      <c r="AF101" s="352"/>
      <c r="AG101" s="352">
        <v>80982</v>
      </c>
      <c r="AH101" s="414"/>
      <c r="AI101" s="411"/>
      <c r="AJ101" s="352">
        <v>80982</v>
      </c>
    </row>
    <row r="102" spans="13:36">
      <c r="M102" s="411"/>
      <c r="N102" s="357">
        <v>37048</v>
      </c>
      <c r="O102" s="351"/>
      <c r="P102" s="351"/>
      <c r="Q102" s="352">
        <v>988</v>
      </c>
      <c r="R102" s="352">
        <v>22182</v>
      </c>
      <c r="S102" s="352">
        <v>0</v>
      </c>
      <c r="T102" s="352">
        <v>0</v>
      </c>
      <c r="U102" s="352">
        <v>28992</v>
      </c>
      <c r="V102" s="352">
        <v>7000</v>
      </c>
      <c r="W102" s="352">
        <v>7967</v>
      </c>
      <c r="X102" s="352"/>
      <c r="Y102" s="352"/>
      <c r="Z102" s="352">
        <v>0</v>
      </c>
      <c r="AA102" s="352"/>
      <c r="AB102" s="352"/>
      <c r="AC102" s="352">
        <v>58</v>
      </c>
      <c r="AD102" s="352">
        <v>0</v>
      </c>
      <c r="AE102" s="352"/>
      <c r="AF102" s="352"/>
      <c r="AG102" s="352">
        <v>67187</v>
      </c>
      <c r="AH102" s="414"/>
      <c r="AI102" s="411"/>
      <c r="AJ102" s="352">
        <v>67187</v>
      </c>
    </row>
    <row r="103" spans="13:36">
      <c r="M103" s="411"/>
      <c r="N103" s="358"/>
      <c r="O103" s="350"/>
      <c r="P103" s="353"/>
      <c r="Q103" s="352">
        <v>8329</v>
      </c>
      <c r="R103" s="352">
        <v>24925</v>
      </c>
      <c r="S103" s="352">
        <v>9276</v>
      </c>
      <c r="T103" s="352">
        <v>16032</v>
      </c>
      <c r="U103" s="352">
        <v>33490</v>
      </c>
      <c r="V103" s="352">
        <v>0</v>
      </c>
      <c r="W103" s="352">
        <v>0</v>
      </c>
      <c r="X103" s="352"/>
      <c r="Y103" s="352"/>
      <c r="Z103" s="352">
        <v>11750</v>
      </c>
      <c r="AA103" s="352"/>
      <c r="AB103" s="352"/>
      <c r="AC103" s="352">
        <v>14992</v>
      </c>
      <c r="AD103" s="352">
        <v>5000</v>
      </c>
      <c r="AE103" s="352"/>
      <c r="AF103" s="352"/>
      <c r="AG103" s="352">
        <v>123794</v>
      </c>
      <c r="AH103" s="414"/>
      <c r="AI103" s="411"/>
      <c r="AJ103" s="352">
        <v>123794</v>
      </c>
    </row>
    <row r="104" spans="13:36">
      <c r="M104" s="411"/>
      <c r="N104" s="357">
        <v>37049</v>
      </c>
      <c r="O104" s="351"/>
      <c r="P104" s="351"/>
      <c r="Q104" s="352">
        <v>1599</v>
      </c>
      <c r="R104" s="352">
        <v>28702</v>
      </c>
      <c r="S104" s="352">
        <v>0</v>
      </c>
      <c r="T104" s="352">
        <v>0</v>
      </c>
      <c r="U104" s="352">
        <v>78212</v>
      </c>
      <c r="V104" s="352">
        <v>0</v>
      </c>
      <c r="W104" s="352">
        <v>18307</v>
      </c>
      <c r="X104" s="352"/>
      <c r="Y104" s="352"/>
      <c r="Z104" s="352">
        <v>19951</v>
      </c>
      <c r="AA104" s="352">
        <v>0</v>
      </c>
      <c r="AB104" s="352"/>
      <c r="AC104" s="352">
        <v>24791</v>
      </c>
      <c r="AD104" s="352">
        <v>0</v>
      </c>
      <c r="AE104" s="352">
        <v>0</v>
      </c>
      <c r="AF104" s="352"/>
      <c r="AG104" s="352">
        <v>171562</v>
      </c>
      <c r="AH104" s="414"/>
      <c r="AI104" s="411"/>
      <c r="AJ104" s="352">
        <v>171562</v>
      </c>
    </row>
    <row r="105" spans="13:36">
      <c r="M105" s="411"/>
      <c r="N105" s="358"/>
      <c r="O105" s="350"/>
      <c r="P105" s="353"/>
      <c r="Q105" s="352">
        <v>291095</v>
      </c>
      <c r="R105" s="352">
        <v>27431</v>
      </c>
      <c r="S105" s="352">
        <v>19131</v>
      </c>
      <c r="T105" s="352">
        <v>4627</v>
      </c>
      <c r="U105" s="352">
        <v>26756</v>
      </c>
      <c r="V105" s="352">
        <v>292</v>
      </c>
      <c r="W105" s="352">
        <v>0</v>
      </c>
      <c r="X105" s="352"/>
      <c r="Y105" s="352"/>
      <c r="Z105" s="352">
        <v>14106</v>
      </c>
      <c r="AA105" s="352">
        <v>547</v>
      </c>
      <c r="AB105" s="352"/>
      <c r="AC105" s="352">
        <v>2271</v>
      </c>
      <c r="AD105" s="352">
        <v>5000</v>
      </c>
      <c r="AE105" s="352">
        <v>5093</v>
      </c>
      <c r="AF105" s="352"/>
      <c r="AG105" s="352">
        <v>396349</v>
      </c>
      <c r="AH105" s="414"/>
      <c r="AI105" s="411"/>
      <c r="AJ105" s="352">
        <v>396349</v>
      </c>
    </row>
    <row r="106" spans="13:36">
      <c r="M106" s="411"/>
      <c r="N106" s="357">
        <v>37050</v>
      </c>
      <c r="O106" s="351"/>
      <c r="P106" s="351"/>
      <c r="Q106" s="352">
        <v>4276</v>
      </c>
      <c r="R106" s="352">
        <v>3027</v>
      </c>
      <c r="S106" s="352">
        <v>0</v>
      </c>
      <c r="T106" s="352">
        <v>1091</v>
      </c>
      <c r="U106" s="352">
        <v>8033</v>
      </c>
      <c r="V106" s="352">
        <v>0</v>
      </c>
      <c r="W106" s="352">
        <v>6338</v>
      </c>
      <c r="X106" s="352">
        <v>25000</v>
      </c>
      <c r="Y106" s="352"/>
      <c r="Z106" s="352">
        <v>4541</v>
      </c>
      <c r="AA106" s="352"/>
      <c r="AB106" s="352">
        <v>4321</v>
      </c>
      <c r="AC106" s="352">
        <v>3489</v>
      </c>
      <c r="AD106" s="352">
        <v>0</v>
      </c>
      <c r="AE106" s="352"/>
      <c r="AF106" s="352"/>
      <c r="AG106" s="352">
        <v>60116</v>
      </c>
      <c r="AH106" s="414"/>
      <c r="AI106" s="411"/>
      <c r="AJ106" s="352">
        <v>60116</v>
      </c>
    </row>
    <row r="107" spans="13:36">
      <c r="M107" s="411"/>
      <c r="N107" s="358"/>
      <c r="O107" s="350"/>
      <c r="P107" s="353"/>
      <c r="Q107" s="352">
        <v>2457</v>
      </c>
      <c r="R107" s="352">
        <v>3101</v>
      </c>
      <c r="S107" s="352">
        <v>21455</v>
      </c>
      <c r="T107" s="352">
        <v>25784</v>
      </c>
      <c r="U107" s="352">
        <v>64491</v>
      </c>
      <c r="V107" s="352">
        <v>1155</v>
      </c>
      <c r="W107" s="352">
        <v>0</v>
      </c>
      <c r="X107" s="352">
        <v>0</v>
      </c>
      <c r="Y107" s="352"/>
      <c r="Z107" s="352">
        <v>5556</v>
      </c>
      <c r="AA107" s="352"/>
      <c r="AB107" s="352">
        <v>33973</v>
      </c>
      <c r="AC107" s="352">
        <v>42873</v>
      </c>
      <c r="AD107" s="352">
        <v>5000</v>
      </c>
      <c r="AE107" s="352"/>
      <c r="AF107" s="352"/>
      <c r="AG107" s="352">
        <v>205845</v>
      </c>
      <c r="AH107" s="414"/>
      <c r="AI107" s="411"/>
      <c r="AJ107" s="352">
        <v>205845</v>
      </c>
    </row>
    <row r="108" spans="13:36">
      <c r="M108" s="411"/>
      <c r="N108" s="357">
        <v>37051</v>
      </c>
      <c r="O108" s="351"/>
      <c r="P108" s="351"/>
      <c r="Q108" s="352">
        <v>448</v>
      </c>
      <c r="R108" s="352">
        <v>2571</v>
      </c>
      <c r="S108" s="352">
        <v>0</v>
      </c>
      <c r="T108" s="352">
        <v>0</v>
      </c>
      <c r="U108" s="352">
        <v>8103</v>
      </c>
      <c r="V108" s="352"/>
      <c r="W108" s="352">
        <v>3680</v>
      </c>
      <c r="X108" s="352"/>
      <c r="Y108" s="352">
        <v>0</v>
      </c>
      <c r="Z108" s="352">
        <v>2874</v>
      </c>
      <c r="AA108" s="352">
        <v>0</v>
      </c>
      <c r="AB108" s="352">
        <v>27772</v>
      </c>
      <c r="AC108" s="352">
        <v>680</v>
      </c>
      <c r="AD108" s="352">
        <v>0</v>
      </c>
      <c r="AE108" s="352"/>
      <c r="AF108" s="352"/>
      <c r="AG108" s="352">
        <v>46128</v>
      </c>
      <c r="AH108" s="414"/>
      <c r="AI108" s="411"/>
      <c r="AJ108" s="352">
        <v>46128</v>
      </c>
    </row>
    <row r="109" spans="13:36">
      <c r="M109" s="411"/>
      <c r="N109" s="358"/>
      <c r="O109" s="350"/>
      <c r="P109" s="353"/>
      <c r="Q109" s="352">
        <v>1993</v>
      </c>
      <c r="R109" s="352">
        <v>13956</v>
      </c>
      <c r="S109" s="352">
        <v>13000</v>
      </c>
      <c r="T109" s="352">
        <v>13202</v>
      </c>
      <c r="U109" s="352">
        <v>0</v>
      </c>
      <c r="V109" s="352"/>
      <c r="W109" s="352">
        <v>10417</v>
      </c>
      <c r="X109" s="352"/>
      <c r="Y109" s="352">
        <v>706</v>
      </c>
      <c r="Z109" s="352">
        <v>0</v>
      </c>
      <c r="AA109" s="352">
        <v>160</v>
      </c>
      <c r="AB109" s="352">
        <v>0</v>
      </c>
      <c r="AC109" s="352">
        <v>18681</v>
      </c>
      <c r="AD109" s="352">
        <v>5000</v>
      </c>
      <c r="AE109" s="352"/>
      <c r="AF109" s="352"/>
      <c r="AG109" s="352">
        <v>77115</v>
      </c>
      <c r="AH109" s="414"/>
      <c r="AI109" s="411"/>
      <c r="AJ109" s="352">
        <v>77115</v>
      </c>
    </row>
    <row r="110" spans="13:36">
      <c r="M110" s="411"/>
      <c r="N110" s="357">
        <v>37052</v>
      </c>
      <c r="O110" s="351"/>
      <c r="P110" s="351"/>
      <c r="Q110" s="352">
        <v>448</v>
      </c>
      <c r="R110" s="352">
        <v>2571</v>
      </c>
      <c r="S110" s="352">
        <v>0</v>
      </c>
      <c r="T110" s="352">
        <v>0</v>
      </c>
      <c r="U110" s="352">
        <v>8103</v>
      </c>
      <c r="V110" s="352"/>
      <c r="W110" s="352">
        <v>3680</v>
      </c>
      <c r="X110" s="352"/>
      <c r="Y110" s="352">
        <v>0</v>
      </c>
      <c r="Z110" s="352">
        <v>2874</v>
      </c>
      <c r="AA110" s="352">
        <v>0</v>
      </c>
      <c r="AB110" s="352">
        <v>9601</v>
      </c>
      <c r="AC110" s="352">
        <v>680</v>
      </c>
      <c r="AD110" s="352">
        <v>0</v>
      </c>
      <c r="AE110" s="352"/>
      <c r="AF110" s="352"/>
      <c r="AG110" s="352">
        <v>27957</v>
      </c>
      <c r="AH110" s="414"/>
      <c r="AI110" s="411"/>
      <c r="AJ110" s="352">
        <v>27957</v>
      </c>
    </row>
    <row r="111" spans="13:36">
      <c r="M111" s="411"/>
      <c r="N111" s="358"/>
      <c r="O111" s="350"/>
      <c r="P111" s="353"/>
      <c r="Q111" s="352">
        <v>6190</v>
      </c>
      <c r="R111" s="352">
        <v>13956</v>
      </c>
      <c r="S111" s="352">
        <v>13000</v>
      </c>
      <c r="T111" s="352">
        <v>13202</v>
      </c>
      <c r="U111" s="352">
        <v>0</v>
      </c>
      <c r="V111" s="352"/>
      <c r="W111" s="352">
        <v>10417</v>
      </c>
      <c r="X111" s="352"/>
      <c r="Y111" s="352">
        <v>803</v>
      </c>
      <c r="Z111" s="352">
        <v>0</v>
      </c>
      <c r="AA111" s="352">
        <v>160</v>
      </c>
      <c r="AB111" s="352">
        <v>3151</v>
      </c>
      <c r="AC111" s="352">
        <v>6995</v>
      </c>
      <c r="AD111" s="352">
        <v>5000</v>
      </c>
      <c r="AE111" s="352"/>
      <c r="AF111" s="352"/>
      <c r="AG111" s="352">
        <v>72874</v>
      </c>
      <c r="AH111" s="414"/>
      <c r="AI111" s="411"/>
      <c r="AJ111" s="352">
        <v>72874</v>
      </c>
    </row>
    <row r="112" spans="13:36">
      <c r="M112" s="411"/>
      <c r="N112" s="357">
        <v>37053</v>
      </c>
      <c r="O112" s="351"/>
      <c r="P112" s="351"/>
      <c r="Q112" s="352">
        <v>804</v>
      </c>
      <c r="R112" s="352">
        <v>8069</v>
      </c>
      <c r="S112" s="352">
        <v>0</v>
      </c>
      <c r="T112" s="352">
        <v>0</v>
      </c>
      <c r="U112" s="352">
        <v>19659</v>
      </c>
      <c r="V112" s="352">
        <v>0</v>
      </c>
      <c r="W112" s="352">
        <v>0</v>
      </c>
      <c r="X112" s="352">
        <v>331</v>
      </c>
      <c r="Y112" s="352">
        <v>159</v>
      </c>
      <c r="Z112" s="352"/>
      <c r="AA112" s="352">
        <v>4238</v>
      </c>
      <c r="AB112" s="352"/>
      <c r="AC112" s="352">
        <v>3443</v>
      </c>
      <c r="AD112" s="352">
        <v>0</v>
      </c>
      <c r="AE112" s="352"/>
      <c r="AF112" s="352"/>
      <c r="AG112" s="352">
        <v>36703</v>
      </c>
      <c r="AH112" s="414"/>
      <c r="AI112" s="411"/>
      <c r="AJ112" s="352">
        <v>36703</v>
      </c>
    </row>
    <row r="113" spans="13:36">
      <c r="M113" s="411"/>
      <c r="N113" s="358"/>
      <c r="O113" s="350"/>
      <c r="P113" s="353"/>
      <c r="Q113" s="352">
        <v>12381</v>
      </c>
      <c r="R113" s="352">
        <v>14642</v>
      </c>
      <c r="S113" s="352">
        <v>17624</v>
      </c>
      <c r="T113" s="352">
        <v>31529</v>
      </c>
      <c r="U113" s="352">
        <v>128952</v>
      </c>
      <c r="V113" s="352">
        <v>5300</v>
      </c>
      <c r="W113" s="352">
        <v>39836</v>
      </c>
      <c r="X113" s="352">
        <v>6973</v>
      </c>
      <c r="Y113" s="352">
        <v>20224</v>
      </c>
      <c r="Z113" s="352"/>
      <c r="AA113" s="352">
        <v>346</v>
      </c>
      <c r="AB113" s="352"/>
      <c r="AC113" s="352">
        <v>3871</v>
      </c>
      <c r="AD113" s="352">
        <v>5000</v>
      </c>
      <c r="AE113" s="352"/>
      <c r="AF113" s="352"/>
      <c r="AG113" s="352">
        <v>286678</v>
      </c>
      <c r="AH113" s="414"/>
      <c r="AI113" s="411"/>
      <c r="AJ113" s="352">
        <v>286678</v>
      </c>
    </row>
    <row r="114" spans="13:36">
      <c r="M114" s="411"/>
      <c r="N114" s="357">
        <v>37054</v>
      </c>
      <c r="O114" s="351"/>
      <c r="P114" s="351"/>
      <c r="Q114" s="352">
        <v>200</v>
      </c>
      <c r="R114" s="352">
        <v>10106</v>
      </c>
      <c r="S114" s="352">
        <v>0</v>
      </c>
      <c r="T114" s="352">
        <v>1644</v>
      </c>
      <c r="U114" s="352">
        <v>79718</v>
      </c>
      <c r="V114" s="352">
        <v>0</v>
      </c>
      <c r="W114" s="352">
        <v>0</v>
      </c>
      <c r="X114" s="352"/>
      <c r="Y114" s="352"/>
      <c r="Z114" s="352"/>
      <c r="AA114" s="352">
        <v>0</v>
      </c>
      <c r="AB114" s="352"/>
      <c r="AC114" s="352">
        <v>1831</v>
      </c>
      <c r="AD114" s="352">
        <v>0</v>
      </c>
      <c r="AE114" s="352">
        <v>0</v>
      </c>
      <c r="AF114" s="352"/>
      <c r="AG114" s="352">
        <v>93499</v>
      </c>
      <c r="AH114" s="414"/>
      <c r="AI114" s="411"/>
      <c r="AJ114" s="352">
        <v>93499</v>
      </c>
    </row>
    <row r="115" spans="13:36">
      <c r="M115" s="411"/>
      <c r="N115" s="358"/>
      <c r="O115" s="350"/>
      <c r="P115" s="353"/>
      <c r="Q115" s="352">
        <v>2609</v>
      </c>
      <c r="R115" s="352">
        <v>39486</v>
      </c>
      <c r="S115" s="352">
        <v>20000</v>
      </c>
      <c r="T115" s="352">
        <v>17923</v>
      </c>
      <c r="U115" s="352">
        <v>0</v>
      </c>
      <c r="V115" s="352">
        <v>496</v>
      </c>
      <c r="W115" s="352">
        <v>9421</v>
      </c>
      <c r="X115" s="352"/>
      <c r="Y115" s="352"/>
      <c r="Z115" s="352"/>
      <c r="AA115" s="352">
        <v>2136</v>
      </c>
      <c r="AB115" s="352"/>
      <c r="AC115" s="352">
        <v>10004</v>
      </c>
      <c r="AD115" s="352">
        <v>5000</v>
      </c>
      <c r="AE115" s="352">
        <v>5065</v>
      </c>
      <c r="AF115" s="352"/>
      <c r="AG115" s="352">
        <v>112140</v>
      </c>
      <c r="AH115" s="414"/>
      <c r="AI115" s="411"/>
      <c r="AJ115" s="352">
        <v>112140</v>
      </c>
    </row>
    <row r="116" spans="13:36">
      <c r="M116" s="411"/>
      <c r="N116" s="357">
        <v>37055</v>
      </c>
      <c r="O116" s="351"/>
      <c r="P116" s="351"/>
      <c r="Q116" s="352">
        <v>0</v>
      </c>
      <c r="R116" s="352">
        <v>10648</v>
      </c>
      <c r="S116" s="352">
        <v>0</v>
      </c>
      <c r="T116" s="352">
        <v>0</v>
      </c>
      <c r="U116" s="352">
        <v>94983</v>
      </c>
      <c r="V116" s="352">
        <v>0</v>
      </c>
      <c r="W116" s="352">
        <v>0</v>
      </c>
      <c r="X116" s="352"/>
      <c r="Y116" s="352">
        <v>330</v>
      </c>
      <c r="Z116" s="352">
        <v>4222</v>
      </c>
      <c r="AA116" s="352"/>
      <c r="AB116" s="352"/>
      <c r="AC116" s="352">
        <v>7978</v>
      </c>
      <c r="AD116" s="352">
        <v>0</v>
      </c>
      <c r="AE116" s="352">
        <v>0</v>
      </c>
      <c r="AF116" s="352"/>
      <c r="AG116" s="352">
        <v>118161</v>
      </c>
      <c r="AH116" s="414"/>
      <c r="AI116" s="411"/>
      <c r="AJ116" s="352">
        <v>118161</v>
      </c>
    </row>
    <row r="117" spans="13:36">
      <c r="M117" s="411"/>
      <c r="N117" s="358"/>
      <c r="O117" s="350"/>
      <c r="P117" s="353"/>
      <c r="Q117" s="352">
        <v>4265</v>
      </c>
      <c r="R117" s="352">
        <v>7919</v>
      </c>
      <c r="S117" s="352">
        <v>20000</v>
      </c>
      <c r="T117" s="352">
        <v>15482</v>
      </c>
      <c r="U117" s="352">
        <v>30225</v>
      </c>
      <c r="V117" s="352">
        <v>253</v>
      </c>
      <c r="W117" s="352">
        <v>10657</v>
      </c>
      <c r="X117" s="352"/>
      <c r="Y117" s="352">
        <v>224</v>
      </c>
      <c r="Z117" s="352">
        <v>0</v>
      </c>
      <c r="AA117" s="352"/>
      <c r="AB117" s="352"/>
      <c r="AC117" s="352">
        <v>8716</v>
      </c>
      <c r="AD117" s="352">
        <v>5000</v>
      </c>
      <c r="AE117" s="352">
        <v>5065</v>
      </c>
      <c r="AF117" s="352"/>
      <c r="AG117" s="352">
        <v>107806</v>
      </c>
      <c r="AH117" s="414"/>
      <c r="AI117" s="411"/>
      <c r="AJ117" s="352">
        <v>107806</v>
      </c>
    </row>
    <row r="118" spans="13:36">
      <c r="M118" s="411"/>
      <c r="N118" s="357">
        <v>37056</v>
      </c>
      <c r="O118" s="351"/>
      <c r="P118" s="351"/>
      <c r="Q118" s="352">
        <v>0</v>
      </c>
      <c r="R118" s="352">
        <v>18620</v>
      </c>
      <c r="S118" s="352">
        <v>0</v>
      </c>
      <c r="T118" s="352">
        <v>0</v>
      </c>
      <c r="U118" s="352">
        <v>154362</v>
      </c>
      <c r="V118" s="352">
        <v>425</v>
      </c>
      <c r="W118" s="352">
        <v>19631</v>
      </c>
      <c r="X118" s="352">
        <v>6224</v>
      </c>
      <c r="Y118" s="352">
        <v>972</v>
      </c>
      <c r="Z118" s="352">
        <v>3868</v>
      </c>
      <c r="AA118" s="352"/>
      <c r="AB118" s="352">
        <v>17412</v>
      </c>
      <c r="AC118" s="352">
        <v>4153</v>
      </c>
      <c r="AD118" s="352">
        <v>0</v>
      </c>
      <c r="AE118" s="352">
        <v>0</v>
      </c>
      <c r="AF118" s="352"/>
      <c r="AG118" s="352">
        <v>225667</v>
      </c>
      <c r="AH118" s="414"/>
      <c r="AI118" s="411"/>
      <c r="AJ118" s="352">
        <v>225667</v>
      </c>
    </row>
    <row r="119" spans="13:36">
      <c r="M119" s="411"/>
      <c r="N119" s="358"/>
      <c r="O119" s="350"/>
      <c r="P119" s="353"/>
      <c r="Q119" s="352">
        <v>2619</v>
      </c>
      <c r="R119" s="352">
        <v>41804</v>
      </c>
      <c r="S119" s="352">
        <v>10000</v>
      </c>
      <c r="T119" s="352">
        <v>110044</v>
      </c>
      <c r="U119" s="352">
        <v>1749</v>
      </c>
      <c r="V119" s="352">
        <v>0</v>
      </c>
      <c r="W119" s="352">
        <v>0</v>
      </c>
      <c r="X119" s="352">
        <v>0</v>
      </c>
      <c r="Y119" s="352">
        <v>0</v>
      </c>
      <c r="Z119" s="352">
        <v>0</v>
      </c>
      <c r="AA119" s="352"/>
      <c r="AB119" s="352">
        <v>0</v>
      </c>
      <c r="AC119" s="352">
        <v>4946</v>
      </c>
      <c r="AD119" s="352">
        <v>5000</v>
      </c>
      <c r="AE119" s="352">
        <v>5065</v>
      </c>
      <c r="AF119" s="352"/>
      <c r="AG119" s="352">
        <v>181227</v>
      </c>
      <c r="AH119" s="414"/>
      <c r="AI119" s="411"/>
      <c r="AJ119" s="352">
        <v>181227</v>
      </c>
    </row>
    <row r="120" spans="13:36">
      <c r="M120" s="411"/>
      <c r="N120" s="357">
        <v>37057</v>
      </c>
      <c r="O120" s="351"/>
      <c r="P120" s="351"/>
      <c r="Q120" s="352">
        <v>0</v>
      </c>
      <c r="R120" s="352">
        <v>11907</v>
      </c>
      <c r="S120" s="352">
        <v>0</v>
      </c>
      <c r="T120" s="352">
        <v>0</v>
      </c>
      <c r="U120" s="352">
        <v>57879</v>
      </c>
      <c r="V120" s="352"/>
      <c r="W120" s="352">
        <v>37438</v>
      </c>
      <c r="X120" s="352">
        <v>3092</v>
      </c>
      <c r="Y120" s="352">
        <v>1507</v>
      </c>
      <c r="Z120" s="352">
        <v>5056</v>
      </c>
      <c r="AA120" s="352"/>
      <c r="AB120" s="352"/>
      <c r="AC120" s="352">
        <v>19292</v>
      </c>
      <c r="AD120" s="352">
        <v>0</v>
      </c>
      <c r="AE120" s="352">
        <v>0</v>
      </c>
      <c r="AF120" s="352">
        <v>0</v>
      </c>
      <c r="AG120" s="352">
        <v>136171</v>
      </c>
      <c r="AH120" s="414"/>
      <c r="AI120" s="411"/>
      <c r="AJ120" s="352">
        <v>136171</v>
      </c>
    </row>
    <row r="121" spans="13:36">
      <c r="M121" s="411"/>
      <c r="N121" s="358"/>
      <c r="O121" s="350"/>
      <c r="P121" s="353"/>
      <c r="Q121" s="352">
        <v>1360</v>
      </c>
      <c r="R121" s="352">
        <v>8788</v>
      </c>
      <c r="S121" s="352">
        <v>10000</v>
      </c>
      <c r="T121" s="352">
        <v>98587</v>
      </c>
      <c r="U121" s="352">
        <v>0</v>
      </c>
      <c r="V121" s="352"/>
      <c r="W121" s="352">
        <v>0</v>
      </c>
      <c r="X121" s="352">
        <v>0</v>
      </c>
      <c r="Y121" s="352">
        <v>0</v>
      </c>
      <c r="Z121" s="352">
        <v>7381</v>
      </c>
      <c r="AA121" s="352"/>
      <c r="AB121" s="352"/>
      <c r="AC121" s="352">
        <v>1264</v>
      </c>
      <c r="AD121" s="352">
        <v>5000</v>
      </c>
      <c r="AE121" s="352">
        <v>5065</v>
      </c>
      <c r="AF121" s="352">
        <v>50327</v>
      </c>
      <c r="AG121" s="352">
        <v>187772</v>
      </c>
      <c r="AH121" s="414"/>
      <c r="AI121" s="411"/>
      <c r="AJ121" s="352">
        <v>187772</v>
      </c>
    </row>
    <row r="122" spans="13:36">
      <c r="M122" s="411"/>
      <c r="N122" s="357">
        <v>37058</v>
      </c>
      <c r="O122" s="351"/>
      <c r="P122" s="351"/>
      <c r="Q122" s="352">
        <v>0</v>
      </c>
      <c r="R122" s="352">
        <v>0</v>
      </c>
      <c r="S122" s="352"/>
      <c r="T122" s="352">
        <v>0</v>
      </c>
      <c r="U122" s="352">
        <v>0</v>
      </c>
      <c r="V122" s="352"/>
      <c r="W122" s="352"/>
      <c r="X122" s="352"/>
      <c r="Y122" s="352"/>
      <c r="Z122" s="352"/>
      <c r="AA122" s="352"/>
      <c r="AB122" s="352"/>
      <c r="AC122" s="352">
        <v>0</v>
      </c>
      <c r="AD122" s="352">
        <v>0</v>
      </c>
      <c r="AE122" s="352">
        <v>0</v>
      </c>
      <c r="AF122" s="352"/>
      <c r="AG122" s="352">
        <v>0</v>
      </c>
      <c r="AH122" s="414"/>
      <c r="AI122" s="411"/>
      <c r="AJ122" s="352">
        <v>0</v>
      </c>
    </row>
    <row r="123" spans="13:36">
      <c r="M123" s="411"/>
      <c r="N123" s="358"/>
      <c r="O123" s="350"/>
      <c r="P123" s="353"/>
      <c r="Q123" s="352">
        <v>131</v>
      </c>
      <c r="R123" s="352">
        <v>13314</v>
      </c>
      <c r="S123" s="352"/>
      <c r="T123" s="352">
        <v>49712</v>
      </c>
      <c r="U123" s="352">
        <v>6085</v>
      </c>
      <c r="V123" s="352"/>
      <c r="W123" s="352"/>
      <c r="X123" s="352"/>
      <c r="Y123" s="352"/>
      <c r="Z123" s="352"/>
      <c r="AA123" s="352"/>
      <c r="AB123" s="352"/>
      <c r="AC123" s="352">
        <v>70</v>
      </c>
      <c r="AD123" s="352">
        <v>5000</v>
      </c>
      <c r="AE123" s="352">
        <v>5065</v>
      </c>
      <c r="AF123" s="352"/>
      <c r="AG123" s="352">
        <v>79377</v>
      </c>
      <c r="AH123" s="414"/>
      <c r="AI123" s="411"/>
      <c r="AJ123" s="352">
        <v>79377</v>
      </c>
    </row>
    <row r="124" spans="13:36">
      <c r="M124" s="411"/>
      <c r="N124" s="357">
        <v>37059</v>
      </c>
      <c r="O124" s="351"/>
      <c r="P124" s="351"/>
      <c r="Q124" s="352">
        <v>0</v>
      </c>
      <c r="R124" s="352">
        <v>0</v>
      </c>
      <c r="S124" s="352"/>
      <c r="T124" s="352">
        <v>0</v>
      </c>
      <c r="U124" s="352">
        <v>0</v>
      </c>
      <c r="V124" s="352"/>
      <c r="W124" s="352">
        <v>0</v>
      </c>
      <c r="X124" s="352"/>
      <c r="Y124" s="352"/>
      <c r="Z124" s="352"/>
      <c r="AA124" s="352"/>
      <c r="AB124" s="352"/>
      <c r="AC124" s="352">
        <v>0</v>
      </c>
      <c r="AD124" s="352">
        <v>0</v>
      </c>
      <c r="AE124" s="352">
        <v>0</v>
      </c>
      <c r="AF124" s="352"/>
      <c r="AG124" s="352">
        <v>0</v>
      </c>
      <c r="AH124" s="414"/>
      <c r="AI124" s="411"/>
      <c r="AJ124" s="352">
        <v>0</v>
      </c>
    </row>
    <row r="125" spans="13:36">
      <c r="M125" s="411"/>
      <c r="N125" s="358"/>
      <c r="O125" s="350"/>
      <c r="P125" s="353"/>
      <c r="Q125" s="352">
        <v>1905</v>
      </c>
      <c r="R125" s="352">
        <v>12845</v>
      </c>
      <c r="S125" s="352"/>
      <c r="T125" s="352">
        <v>49712</v>
      </c>
      <c r="U125" s="352">
        <v>7848</v>
      </c>
      <c r="V125" s="352"/>
      <c r="W125" s="352">
        <v>117</v>
      </c>
      <c r="X125" s="352"/>
      <c r="Y125" s="352"/>
      <c r="Z125" s="352"/>
      <c r="AA125" s="352"/>
      <c r="AB125" s="352"/>
      <c r="AC125" s="352">
        <v>1161</v>
      </c>
      <c r="AD125" s="352">
        <v>5000</v>
      </c>
      <c r="AE125" s="352">
        <v>5065</v>
      </c>
      <c r="AF125" s="352"/>
      <c r="AG125" s="352">
        <v>83653</v>
      </c>
      <c r="AH125" s="414"/>
      <c r="AI125" s="411"/>
      <c r="AJ125" s="352">
        <v>83653</v>
      </c>
    </row>
    <row r="126" spans="13:36">
      <c r="M126" s="411"/>
      <c r="N126" s="357">
        <v>37060</v>
      </c>
      <c r="O126" s="351"/>
      <c r="P126" s="351"/>
      <c r="Q126" s="352">
        <v>0</v>
      </c>
      <c r="R126" s="352">
        <v>3849</v>
      </c>
      <c r="S126" s="352">
        <v>0</v>
      </c>
      <c r="T126" s="352">
        <v>0</v>
      </c>
      <c r="U126" s="352">
        <v>4140</v>
      </c>
      <c r="V126" s="352"/>
      <c r="W126" s="352">
        <v>0</v>
      </c>
      <c r="X126" s="352"/>
      <c r="Y126" s="352">
        <v>997</v>
      </c>
      <c r="Z126" s="352">
        <v>0</v>
      </c>
      <c r="AA126" s="352"/>
      <c r="AB126" s="352">
        <v>0</v>
      </c>
      <c r="AC126" s="352">
        <v>8104</v>
      </c>
      <c r="AD126" s="352">
        <v>0</v>
      </c>
      <c r="AE126" s="352">
        <v>0</v>
      </c>
      <c r="AF126" s="352"/>
      <c r="AG126" s="352">
        <v>17090</v>
      </c>
      <c r="AH126" s="414"/>
      <c r="AI126" s="411"/>
      <c r="AJ126" s="352">
        <v>17090</v>
      </c>
    </row>
    <row r="127" spans="13:36">
      <c r="M127" s="411"/>
      <c r="N127" s="358"/>
      <c r="O127" s="350"/>
      <c r="P127" s="353"/>
      <c r="Q127" s="352">
        <v>9718</v>
      </c>
      <c r="R127" s="352">
        <v>36515</v>
      </c>
      <c r="S127" s="352">
        <v>7763</v>
      </c>
      <c r="T127" s="352">
        <v>90013</v>
      </c>
      <c r="U127" s="352">
        <v>123783</v>
      </c>
      <c r="V127" s="352"/>
      <c r="W127" s="352">
        <v>9634</v>
      </c>
      <c r="X127" s="352"/>
      <c r="Y127" s="352">
        <v>0</v>
      </c>
      <c r="Z127" s="352">
        <v>4923</v>
      </c>
      <c r="AA127" s="352"/>
      <c r="AB127" s="352">
        <v>30000</v>
      </c>
      <c r="AC127" s="352">
        <v>6356</v>
      </c>
      <c r="AD127" s="352">
        <v>5000</v>
      </c>
      <c r="AE127" s="352">
        <v>5065</v>
      </c>
      <c r="AF127" s="352"/>
      <c r="AG127" s="352">
        <v>328770</v>
      </c>
      <c r="AH127" s="414"/>
      <c r="AI127" s="411"/>
      <c r="AJ127" s="352">
        <v>328770</v>
      </c>
    </row>
    <row r="128" spans="13:36">
      <c r="M128" s="411"/>
      <c r="N128" s="357">
        <v>37061</v>
      </c>
      <c r="O128" s="351"/>
      <c r="P128" s="351"/>
      <c r="Q128" s="352">
        <v>0</v>
      </c>
      <c r="R128" s="352">
        <v>6566</v>
      </c>
      <c r="S128" s="352">
        <v>0</v>
      </c>
      <c r="T128" s="352">
        <v>8748</v>
      </c>
      <c r="U128" s="352">
        <v>68781</v>
      </c>
      <c r="V128" s="352"/>
      <c r="W128" s="352">
        <v>429</v>
      </c>
      <c r="X128" s="352">
        <v>10729</v>
      </c>
      <c r="Y128" s="352">
        <v>6450</v>
      </c>
      <c r="Z128" s="352"/>
      <c r="AA128" s="352"/>
      <c r="AB128" s="352"/>
      <c r="AC128" s="352">
        <v>30244</v>
      </c>
      <c r="AD128" s="352">
        <v>0</v>
      </c>
      <c r="AE128" s="352"/>
      <c r="AF128" s="352"/>
      <c r="AG128" s="352">
        <v>131947</v>
      </c>
      <c r="AH128" s="414"/>
      <c r="AI128" s="411"/>
      <c r="AJ128" s="352">
        <v>131947</v>
      </c>
    </row>
    <row r="129" spans="13:36">
      <c r="M129" s="411"/>
      <c r="N129" s="358"/>
      <c r="O129" s="350"/>
      <c r="P129" s="353"/>
      <c r="Q129" s="352">
        <v>2562</v>
      </c>
      <c r="R129" s="352">
        <v>29023</v>
      </c>
      <c r="S129" s="352">
        <v>10000</v>
      </c>
      <c r="T129" s="352">
        <v>32976</v>
      </c>
      <c r="U129" s="352">
        <v>20633</v>
      </c>
      <c r="V129" s="352"/>
      <c r="W129" s="352">
        <v>10056</v>
      </c>
      <c r="X129" s="352">
        <v>0</v>
      </c>
      <c r="Y129" s="352">
        <v>131</v>
      </c>
      <c r="Z129" s="352"/>
      <c r="AA129" s="352"/>
      <c r="AB129" s="352"/>
      <c r="AC129" s="352">
        <v>4584</v>
      </c>
      <c r="AD129" s="352">
        <v>5000</v>
      </c>
      <c r="AE129" s="352"/>
      <c r="AF129" s="352"/>
      <c r="AG129" s="352">
        <v>114965</v>
      </c>
      <c r="AH129" s="414"/>
      <c r="AI129" s="411"/>
      <c r="AJ129" s="352">
        <v>114965</v>
      </c>
    </row>
    <row r="130" spans="13:36">
      <c r="M130" s="411"/>
      <c r="N130" s="357">
        <v>37062</v>
      </c>
      <c r="O130" s="351"/>
      <c r="P130" s="351"/>
      <c r="Q130" s="352">
        <v>0</v>
      </c>
      <c r="R130" s="352">
        <v>61962</v>
      </c>
      <c r="S130" s="352"/>
      <c r="T130" s="352">
        <v>14443</v>
      </c>
      <c r="U130" s="352">
        <v>56421</v>
      </c>
      <c r="V130" s="352">
        <v>0</v>
      </c>
      <c r="W130" s="352">
        <v>56</v>
      </c>
      <c r="X130" s="352"/>
      <c r="Y130" s="352"/>
      <c r="Z130" s="352">
        <v>1637</v>
      </c>
      <c r="AA130" s="352"/>
      <c r="AB130" s="352"/>
      <c r="AC130" s="352">
        <v>11</v>
      </c>
      <c r="AD130" s="352">
        <v>0</v>
      </c>
      <c r="AE130" s="352"/>
      <c r="AF130" s="352"/>
      <c r="AG130" s="352">
        <v>134530</v>
      </c>
      <c r="AH130" s="414"/>
      <c r="AI130" s="411"/>
      <c r="AJ130" s="352">
        <v>134530</v>
      </c>
    </row>
    <row r="131" spans="13:36">
      <c r="M131" s="411"/>
      <c r="N131" s="358"/>
      <c r="O131" s="350"/>
      <c r="P131" s="353"/>
      <c r="Q131" s="352">
        <v>3206</v>
      </c>
      <c r="R131" s="352">
        <v>1328</v>
      </c>
      <c r="S131" s="352"/>
      <c r="T131" s="352">
        <v>50628</v>
      </c>
      <c r="U131" s="352">
        <v>10136</v>
      </c>
      <c r="V131" s="352">
        <v>128</v>
      </c>
      <c r="W131" s="352">
        <v>8465</v>
      </c>
      <c r="X131" s="352"/>
      <c r="Y131" s="352"/>
      <c r="Z131" s="352">
        <v>0</v>
      </c>
      <c r="AA131" s="352"/>
      <c r="AB131" s="352"/>
      <c r="AC131" s="352">
        <v>10535</v>
      </c>
      <c r="AD131" s="352">
        <v>5000</v>
      </c>
      <c r="AE131" s="352"/>
      <c r="AF131" s="352"/>
      <c r="AG131" s="352">
        <v>89426</v>
      </c>
      <c r="AH131" s="414"/>
      <c r="AI131" s="411"/>
      <c r="AJ131" s="352">
        <v>89426</v>
      </c>
    </row>
    <row r="132" spans="13:36">
      <c r="M132" s="411"/>
      <c r="N132" s="357">
        <v>37063</v>
      </c>
      <c r="O132" s="351"/>
      <c r="P132" s="351"/>
      <c r="Q132" s="352">
        <v>0</v>
      </c>
      <c r="R132" s="352">
        <v>9353</v>
      </c>
      <c r="S132" s="352"/>
      <c r="T132" s="352">
        <v>6375</v>
      </c>
      <c r="U132" s="352">
        <v>16689</v>
      </c>
      <c r="V132" s="352"/>
      <c r="W132" s="352">
        <v>0</v>
      </c>
      <c r="X132" s="352"/>
      <c r="Y132" s="352">
        <v>0</v>
      </c>
      <c r="Z132" s="352">
        <v>1547</v>
      </c>
      <c r="AA132" s="352"/>
      <c r="AB132" s="352">
        <v>3027</v>
      </c>
      <c r="AC132" s="352">
        <v>947</v>
      </c>
      <c r="AD132" s="352">
        <v>0</v>
      </c>
      <c r="AE132" s="352"/>
      <c r="AF132" s="352"/>
      <c r="AG132" s="352">
        <v>37938</v>
      </c>
      <c r="AH132" s="414"/>
      <c r="AI132" s="411"/>
      <c r="AJ132" s="352">
        <v>37938</v>
      </c>
    </row>
    <row r="133" spans="13:36">
      <c r="M133" s="411"/>
      <c r="N133" s="358"/>
      <c r="O133" s="350"/>
      <c r="P133" s="353"/>
      <c r="Q133" s="352">
        <v>4569</v>
      </c>
      <c r="R133" s="352">
        <v>4647</v>
      </c>
      <c r="S133" s="352"/>
      <c r="T133" s="352">
        <v>0</v>
      </c>
      <c r="U133" s="352">
        <v>38</v>
      </c>
      <c r="V133" s="352"/>
      <c r="W133" s="352">
        <v>22183</v>
      </c>
      <c r="X133" s="352"/>
      <c r="Y133" s="352">
        <v>1504</v>
      </c>
      <c r="Z133" s="352">
        <v>0</v>
      </c>
      <c r="AA133" s="352"/>
      <c r="AB133" s="352">
        <v>0</v>
      </c>
      <c r="AC133" s="352">
        <v>12838</v>
      </c>
      <c r="AD133" s="352">
        <v>5000</v>
      </c>
      <c r="AE133" s="352"/>
      <c r="AF133" s="352"/>
      <c r="AG133" s="352">
        <v>50779</v>
      </c>
      <c r="AH133" s="414"/>
      <c r="AI133" s="411"/>
      <c r="AJ133" s="352">
        <v>50779</v>
      </c>
    </row>
    <row r="134" spans="13:36">
      <c r="M134" s="411"/>
      <c r="N134" s="357">
        <v>37064</v>
      </c>
      <c r="O134" s="351"/>
      <c r="P134" s="351"/>
      <c r="Q134" s="352">
        <v>0</v>
      </c>
      <c r="R134" s="352">
        <v>25968</v>
      </c>
      <c r="S134" s="352">
        <v>0</v>
      </c>
      <c r="T134" s="352">
        <v>23828</v>
      </c>
      <c r="U134" s="352">
        <v>49212</v>
      </c>
      <c r="V134" s="352"/>
      <c r="W134" s="352">
        <v>0</v>
      </c>
      <c r="X134" s="352"/>
      <c r="Y134" s="352">
        <v>1228</v>
      </c>
      <c r="Z134" s="352">
        <v>5942</v>
      </c>
      <c r="AA134" s="352"/>
      <c r="AB134" s="352"/>
      <c r="AC134" s="352">
        <v>4392</v>
      </c>
      <c r="AD134" s="352">
        <v>0</v>
      </c>
      <c r="AE134" s="352"/>
      <c r="AF134" s="352"/>
      <c r="AG134" s="352">
        <v>110570</v>
      </c>
      <c r="AH134" s="414"/>
      <c r="AI134" s="411"/>
      <c r="AJ134" s="352">
        <v>110570</v>
      </c>
    </row>
    <row r="135" spans="13:36">
      <c r="M135" s="411"/>
      <c r="N135" s="358"/>
      <c r="O135" s="350"/>
      <c r="P135" s="353"/>
      <c r="Q135" s="352">
        <v>1675</v>
      </c>
      <c r="R135" s="352">
        <v>51708</v>
      </c>
      <c r="S135" s="352">
        <v>74715</v>
      </c>
      <c r="T135" s="352">
        <v>0</v>
      </c>
      <c r="U135" s="352">
        <v>3568</v>
      </c>
      <c r="V135" s="352"/>
      <c r="W135" s="352">
        <v>7689</v>
      </c>
      <c r="X135" s="352"/>
      <c r="Y135" s="352">
        <v>0</v>
      </c>
      <c r="Z135" s="352">
        <v>9843</v>
      </c>
      <c r="AA135" s="352"/>
      <c r="AB135" s="352"/>
      <c r="AC135" s="352">
        <v>1237</v>
      </c>
      <c r="AD135" s="352">
        <v>5000</v>
      </c>
      <c r="AE135" s="352"/>
      <c r="AF135" s="352"/>
      <c r="AG135" s="352">
        <v>155435</v>
      </c>
      <c r="AH135" s="414"/>
      <c r="AI135" s="411"/>
      <c r="AJ135" s="352">
        <v>155435</v>
      </c>
    </row>
    <row r="136" spans="13:36">
      <c r="M136" s="411"/>
      <c r="N136" s="357">
        <v>37065</v>
      </c>
      <c r="O136" s="351"/>
      <c r="P136" s="351"/>
      <c r="Q136" s="352">
        <v>0</v>
      </c>
      <c r="R136" s="352">
        <v>582</v>
      </c>
      <c r="S136" s="352">
        <v>0</v>
      </c>
      <c r="T136" s="352">
        <v>36260</v>
      </c>
      <c r="U136" s="352">
        <v>11034</v>
      </c>
      <c r="V136" s="352"/>
      <c r="W136" s="352">
        <v>0</v>
      </c>
      <c r="X136" s="352"/>
      <c r="Y136" s="352">
        <v>735</v>
      </c>
      <c r="Z136" s="352">
        <v>0</v>
      </c>
      <c r="AA136" s="352"/>
      <c r="AB136" s="352">
        <v>1777</v>
      </c>
      <c r="AC136" s="352">
        <v>0</v>
      </c>
      <c r="AD136" s="352">
        <v>0</v>
      </c>
      <c r="AE136" s="352"/>
      <c r="AF136" s="352"/>
      <c r="AG136" s="352">
        <v>50388</v>
      </c>
      <c r="AH136" s="414"/>
      <c r="AI136" s="411"/>
      <c r="AJ136" s="352">
        <v>50388</v>
      </c>
    </row>
    <row r="137" spans="13:36">
      <c r="M137" s="411"/>
      <c r="N137" s="358"/>
      <c r="O137" s="350"/>
      <c r="P137" s="353"/>
      <c r="Q137" s="352">
        <v>131</v>
      </c>
      <c r="R137" s="352">
        <v>30040</v>
      </c>
      <c r="S137" s="352">
        <v>56014</v>
      </c>
      <c r="T137" s="352">
        <v>0</v>
      </c>
      <c r="U137" s="352">
        <v>0</v>
      </c>
      <c r="V137" s="352"/>
      <c r="W137" s="352">
        <v>13604</v>
      </c>
      <c r="X137" s="352"/>
      <c r="Y137" s="352">
        <v>0</v>
      </c>
      <c r="Z137" s="352">
        <v>432</v>
      </c>
      <c r="AA137" s="352"/>
      <c r="AB137" s="352">
        <v>0</v>
      </c>
      <c r="AC137" s="352">
        <v>3380</v>
      </c>
      <c r="AD137" s="352">
        <v>5000</v>
      </c>
      <c r="AE137" s="352"/>
      <c r="AF137" s="352"/>
      <c r="AG137" s="352">
        <v>108601</v>
      </c>
      <c r="AH137" s="414"/>
      <c r="AI137" s="411"/>
      <c r="AJ137" s="352">
        <v>108601</v>
      </c>
    </row>
    <row r="138" spans="13:36">
      <c r="M138" s="411"/>
      <c r="N138" s="357">
        <v>37066</v>
      </c>
      <c r="O138" s="351"/>
      <c r="P138" s="351"/>
      <c r="Q138" s="352">
        <v>0</v>
      </c>
      <c r="R138" s="352">
        <v>1036</v>
      </c>
      <c r="S138" s="352">
        <v>0</v>
      </c>
      <c r="T138" s="352">
        <v>36587</v>
      </c>
      <c r="U138" s="352">
        <v>3037</v>
      </c>
      <c r="V138" s="352"/>
      <c r="W138" s="352">
        <v>852</v>
      </c>
      <c r="X138" s="352"/>
      <c r="Y138" s="352">
        <v>819</v>
      </c>
      <c r="Z138" s="352">
        <v>0</v>
      </c>
      <c r="AA138" s="352"/>
      <c r="AB138" s="352"/>
      <c r="AC138" s="352">
        <v>25</v>
      </c>
      <c r="AD138" s="352">
        <v>0</v>
      </c>
      <c r="AE138" s="352"/>
      <c r="AF138" s="352"/>
      <c r="AG138" s="352">
        <v>42356</v>
      </c>
      <c r="AH138" s="414"/>
      <c r="AI138" s="411"/>
      <c r="AJ138" s="352">
        <v>42356</v>
      </c>
    </row>
    <row r="139" spans="13:36">
      <c r="M139" s="411"/>
      <c r="N139" s="358"/>
      <c r="O139" s="350"/>
      <c r="P139" s="353"/>
      <c r="Q139" s="352">
        <v>217</v>
      </c>
      <c r="R139" s="352">
        <v>20302</v>
      </c>
      <c r="S139" s="352">
        <v>56014</v>
      </c>
      <c r="T139" s="352">
        <v>0</v>
      </c>
      <c r="U139" s="352">
        <v>0</v>
      </c>
      <c r="V139" s="352"/>
      <c r="W139" s="352">
        <v>0</v>
      </c>
      <c r="X139" s="352"/>
      <c r="Y139" s="352">
        <v>0</v>
      </c>
      <c r="Z139" s="352">
        <v>1023</v>
      </c>
      <c r="AA139" s="352"/>
      <c r="AB139" s="352"/>
      <c r="AC139" s="352">
        <v>1724</v>
      </c>
      <c r="AD139" s="352">
        <v>5000</v>
      </c>
      <c r="AE139" s="352"/>
      <c r="AF139" s="352"/>
      <c r="AG139" s="352">
        <v>84280</v>
      </c>
      <c r="AH139" s="414"/>
      <c r="AI139" s="411"/>
      <c r="AJ139" s="352">
        <v>84280</v>
      </c>
    </row>
    <row r="140" spans="13:36">
      <c r="M140" s="411"/>
      <c r="N140" s="357">
        <v>37067</v>
      </c>
      <c r="O140" s="351"/>
      <c r="P140" s="351"/>
      <c r="Q140" s="352">
        <v>0</v>
      </c>
      <c r="R140" s="352">
        <v>8799</v>
      </c>
      <c r="S140" s="352">
        <v>0</v>
      </c>
      <c r="T140" s="352">
        <v>36750</v>
      </c>
      <c r="U140" s="352">
        <v>40243</v>
      </c>
      <c r="V140" s="352"/>
      <c r="W140" s="352">
        <v>1814</v>
      </c>
      <c r="X140" s="352"/>
      <c r="Y140" s="352">
        <v>1265</v>
      </c>
      <c r="Z140" s="352">
        <v>0</v>
      </c>
      <c r="AA140" s="352"/>
      <c r="AB140" s="352">
        <v>7677</v>
      </c>
      <c r="AC140" s="352">
        <v>0</v>
      </c>
      <c r="AD140" s="352">
        <v>0</v>
      </c>
      <c r="AE140" s="352"/>
      <c r="AF140" s="352"/>
      <c r="AG140" s="352">
        <v>96548</v>
      </c>
      <c r="AH140" s="414"/>
      <c r="AI140" s="411"/>
      <c r="AJ140" s="352">
        <v>96548</v>
      </c>
    </row>
    <row r="141" spans="13:36">
      <c r="M141" s="411"/>
      <c r="N141" s="358"/>
      <c r="O141" s="350"/>
      <c r="P141" s="353"/>
      <c r="Q141" s="352">
        <v>681</v>
      </c>
      <c r="R141" s="352">
        <v>62156</v>
      </c>
      <c r="S141" s="352">
        <v>64407</v>
      </c>
      <c r="T141" s="352">
        <v>0</v>
      </c>
      <c r="U141" s="352">
        <v>83461</v>
      </c>
      <c r="V141" s="352"/>
      <c r="W141" s="352">
        <v>77473</v>
      </c>
      <c r="X141" s="352"/>
      <c r="Y141" s="352">
        <v>0</v>
      </c>
      <c r="Z141" s="352">
        <v>384</v>
      </c>
      <c r="AA141" s="352"/>
      <c r="AB141" s="352">
        <v>0</v>
      </c>
      <c r="AC141" s="352">
        <v>6342</v>
      </c>
      <c r="AD141" s="352">
        <v>5000</v>
      </c>
      <c r="AE141" s="352"/>
      <c r="AF141" s="352"/>
      <c r="AG141" s="352">
        <v>299904</v>
      </c>
      <c r="AH141" s="414"/>
      <c r="AI141" s="411"/>
      <c r="AJ141" s="352">
        <v>299904</v>
      </c>
    </row>
    <row r="142" spans="13:36">
      <c r="M142" s="411"/>
      <c r="N142" s="357">
        <v>37068</v>
      </c>
      <c r="O142" s="351"/>
      <c r="P142" s="351"/>
      <c r="Q142" s="352">
        <v>0</v>
      </c>
      <c r="R142" s="352">
        <v>40003</v>
      </c>
      <c r="S142" s="352">
        <v>0</v>
      </c>
      <c r="T142" s="352">
        <v>13349</v>
      </c>
      <c r="U142" s="352">
        <v>77168</v>
      </c>
      <c r="V142" s="352"/>
      <c r="W142" s="352">
        <v>2325</v>
      </c>
      <c r="X142" s="352">
        <v>15</v>
      </c>
      <c r="Y142" s="352">
        <v>1533</v>
      </c>
      <c r="Z142" s="352">
        <v>4328</v>
      </c>
      <c r="AA142" s="352"/>
      <c r="AB142" s="352">
        <v>17308</v>
      </c>
      <c r="AC142" s="352">
        <v>10799</v>
      </c>
      <c r="AD142" s="352">
        <v>0</v>
      </c>
      <c r="AE142" s="352"/>
      <c r="AF142" s="352"/>
      <c r="AG142" s="352">
        <v>166828</v>
      </c>
      <c r="AH142" s="414"/>
      <c r="AI142" s="411"/>
      <c r="AJ142" s="352">
        <v>166828</v>
      </c>
    </row>
    <row r="143" spans="13:36">
      <c r="M143" s="411"/>
      <c r="N143" s="350"/>
      <c r="O143" s="350"/>
      <c r="P143" s="353"/>
      <c r="Q143" s="352">
        <v>869</v>
      </c>
      <c r="R143" s="352">
        <v>32805</v>
      </c>
      <c r="S143" s="352">
        <v>52466</v>
      </c>
      <c r="T143" s="352">
        <v>0</v>
      </c>
      <c r="U143" s="352">
        <v>21629</v>
      </c>
      <c r="V143" s="352"/>
      <c r="W143" s="352">
        <v>37683</v>
      </c>
      <c r="X143" s="352">
        <v>0</v>
      </c>
      <c r="Y143" s="352">
        <v>2500</v>
      </c>
      <c r="Z143" s="352">
        <v>1442</v>
      </c>
      <c r="AA143" s="352"/>
      <c r="AB143" s="352">
        <v>0</v>
      </c>
      <c r="AC143" s="352">
        <v>4185</v>
      </c>
      <c r="AD143" s="352">
        <v>5000</v>
      </c>
      <c r="AE143" s="352"/>
      <c r="AF143" s="352"/>
      <c r="AG143" s="352">
        <v>158579</v>
      </c>
      <c r="AH143" s="414"/>
      <c r="AI143" s="411"/>
      <c r="AJ143" s="352">
        <v>158579</v>
      </c>
    </row>
    <row r="144" spans="13:36">
      <c r="M144" s="411"/>
      <c r="N144" s="350"/>
      <c r="O144" s="354" t="s">
        <v>59</v>
      </c>
      <c r="P144" s="350"/>
      <c r="Q144" s="352">
        <v>16708</v>
      </c>
      <c r="R144" s="352">
        <v>377414</v>
      </c>
      <c r="S144" s="352">
        <v>31371</v>
      </c>
      <c r="T144" s="352">
        <v>196617</v>
      </c>
      <c r="U144" s="352">
        <v>1180189</v>
      </c>
      <c r="V144" s="352">
        <v>7425</v>
      </c>
      <c r="W144" s="352">
        <v>133920</v>
      </c>
      <c r="X144" s="352">
        <v>72391</v>
      </c>
      <c r="Y144" s="352">
        <v>36150</v>
      </c>
      <c r="Z144" s="352">
        <v>91900</v>
      </c>
      <c r="AA144" s="352">
        <v>4238</v>
      </c>
      <c r="AB144" s="352">
        <v>252333</v>
      </c>
      <c r="AC144" s="352">
        <v>207284</v>
      </c>
      <c r="AD144" s="352">
        <v>32859</v>
      </c>
      <c r="AE144" s="352">
        <v>162990</v>
      </c>
      <c r="AF144" s="352">
        <v>0</v>
      </c>
      <c r="AG144" s="355">
        <v>2803789</v>
      </c>
      <c r="AH144" s="414"/>
      <c r="AI144" s="411"/>
    </row>
    <row r="145" spans="13:35">
      <c r="M145" s="411"/>
      <c r="N145" s="350"/>
      <c r="O145" s="354" t="s">
        <v>59</v>
      </c>
      <c r="P145" s="350"/>
      <c r="Q145" s="352">
        <v>382506</v>
      </c>
      <c r="R145" s="352">
        <v>530965</v>
      </c>
      <c r="S145" s="352">
        <v>480957</v>
      </c>
      <c r="T145" s="352">
        <v>657521</v>
      </c>
      <c r="U145" s="352">
        <v>1099191</v>
      </c>
      <c r="V145" s="352">
        <v>7624</v>
      </c>
      <c r="W145" s="352">
        <v>372434</v>
      </c>
      <c r="X145" s="352">
        <v>6973</v>
      </c>
      <c r="Y145" s="352">
        <v>30974</v>
      </c>
      <c r="Z145" s="352">
        <v>63437</v>
      </c>
      <c r="AA145" s="352">
        <v>3369</v>
      </c>
      <c r="AB145" s="352">
        <v>182987</v>
      </c>
      <c r="AC145" s="352">
        <v>259107</v>
      </c>
      <c r="AD145" s="352">
        <v>130000</v>
      </c>
      <c r="AE145" s="352">
        <v>40548</v>
      </c>
      <c r="AF145" s="352">
        <v>50327</v>
      </c>
      <c r="AG145" s="355">
        <v>4298920</v>
      </c>
      <c r="AH145" s="414"/>
      <c r="AI145" s="411"/>
    </row>
    <row r="146" spans="13:35">
      <c r="M146" s="411"/>
      <c r="N146" s="412"/>
      <c r="O146" s="412"/>
      <c r="P146" s="412"/>
      <c r="Q146" s="412"/>
      <c r="R146" s="412"/>
      <c r="S146" s="412"/>
      <c r="T146" s="412"/>
      <c r="U146" s="412"/>
      <c r="V146" s="412"/>
      <c r="W146" s="412"/>
      <c r="X146" s="412"/>
      <c r="Y146" s="412"/>
      <c r="Z146" s="412"/>
      <c r="AA146" s="412"/>
      <c r="AB146" s="412"/>
      <c r="AC146" s="412"/>
      <c r="AD146" s="412"/>
      <c r="AE146" s="412"/>
      <c r="AF146" s="346"/>
      <c r="AG146" s="346"/>
      <c r="AH146" s="346"/>
      <c r="AI146" s="346"/>
    </row>
  </sheetData>
  <mergeCells count="9">
    <mergeCell ref="J29:K29"/>
    <mergeCell ref="F40:G40"/>
    <mergeCell ref="AI91:AI145"/>
    <mergeCell ref="N146:AE146"/>
    <mergeCell ref="M88:M146"/>
    <mergeCell ref="N88:AE88"/>
    <mergeCell ref="N89:AE89"/>
    <mergeCell ref="N90:AE90"/>
    <mergeCell ref="AH91:AH145"/>
  </mergeCells>
  <phoneticPr fontId="0" type="noConversion"/>
  <pageMargins left="0" right="0" top="0.75" bottom="0.75" header="0" footer="0"/>
  <pageSetup scale="35" pageOrder="overThenDown" orientation="landscape" horizontalDpi="4294967292" r:id="rId1"/>
  <headerFooter alignWithMargins="0">
    <oddHeader>&amp;RJULY 2001 STORAGE
&amp;D &amp;T</oddHeader>
  </headerFooter>
  <drawing r:id="rId2"/>
  <legacyDrawing r:id="rId3"/>
  <oleObjects>
    <mc:AlternateContent xmlns:mc="http://schemas.openxmlformats.org/markup-compatibility/2006">
      <mc:Choice Requires="x14">
        <oleObject progId="Word.Document.6" shapeId="2052" r:id="rId4">
          <objectPr defaultSize="0" autoPict="0" r:id="rId5">
            <anchor moveWithCells="1">
              <from>
                <xdr:col>6</xdr:col>
                <xdr:colOff>45720</xdr:colOff>
                <xdr:row>15</xdr:row>
                <xdr:rowOff>7620</xdr:rowOff>
              </from>
              <to>
                <xdr:col>8</xdr:col>
                <xdr:colOff>83820</xdr:colOff>
                <xdr:row>20</xdr:row>
                <xdr:rowOff>160020</xdr:rowOff>
              </to>
            </anchor>
          </objectPr>
        </oleObject>
      </mc:Choice>
      <mc:Fallback>
        <oleObject progId="Word.Document.6" shapeId="2052" r:id="rId4"/>
      </mc:Fallback>
    </mc:AlternateContent>
    <mc:AlternateContent xmlns:mc="http://schemas.openxmlformats.org/markup-compatibility/2006">
      <mc:Choice Requires="x14">
        <oleObject progId="MS_ClipArt_Gallery" shapeId="2062" r:id="rId6">
          <objectPr defaultSize="0" autoPict="0" r:id="rId7">
            <anchor moveWithCells="1">
              <from>
                <xdr:col>6</xdr:col>
                <xdr:colOff>68580</xdr:colOff>
                <xdr:row>15</xdr:row>
                <xdr:rowOff>30480</xdr:rowOff>
              </from>
              <to>
                <xdr:col>8</xdr:col>
                <xdr:colOff>76200</xdr:colOff>
                <xdr:row>20</xdr:row>
                <xdr:rowOff>121920</xdr:rowOff>
              </to>
            </anchor>
          </objectPr>
        </oleObject>
      </mc:Choice>
      <mc:Fallback>
        <oleObject progId="MS_ClipArt_Gallery" shapeId="206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12"/>
  <sheetViews>
    <sheetView topLeftCell="V1" workbookViewId="0">
      <selection activeCell="T2" sqref="T2:AH2"/>
    </sheetView>
  </sheetViews>
  <sheetFormatPr defaultRowHeight="13.2"/>
  <cols>
    <col min="5" max="5" width="13.6640625" customWidth="1"/>
  </cols>
  <sheetData>
    <row r="1" spans="1:35">
      <c r="A1" t="s">
        <v>226</v>
      </c>
    </row>
    <row r="2" spans="1:35">
      <c r="D2" s="367">
        <v>37073</v>
      </c>
      <c r="E2" s="367">
        <v>37074</v>
      </c>
      <c r="F2" s="367">
        <v>37075</v>
      </c>
      <c r="G2" s="367">
        <v>37076</v>
      </c>
      <c r="H2" s="367">
        <v>37077</v>
      </c>
      <c r="I2" s="367">
        <v>37078</v>
      </c>
      <c r="J2" s="367">
        <v>37079</v>
      </c>
      <c r="K2" s="367">
        <v>37080</v>
      </c>
      <c r="L2" s="367">
        <v>37081</v>
      </c>
      <c r="M2" s="367">
        <v>37082</v>
      </c>
      <c r="N2" s="367">
        <v>37083</v>
      </c>
      <c r="O2" s="367">
        <v>37084</v>
      </c>
      <c r="P2" s="367">
        <v>37085</v>
      </c>
      <c r="Q2" s="367">
        <v>37086</v>
      </c>
      <c r="R2" s="367">
        <v>37087</v>
      </c>
      <c r="S2" s="367">
        <v>37088</v>
      </c>
      <c r="T2" s="367">
        <v>37089</v>
      </c>
      <c r="U2" s="367">
        <v>37090</v>
      </c>
      <c r="V2" s="367">
        <v>37091</v>
      </c>
      <c r="W2" s="367">
        <v>37092</v>
      </c>
      <c r="X2" s="367">
        <v>37093</v>
      </c>
      <c r="Y2" s="367">
        <v>37094</v>
      </c>
      <c r="Z2" s="367">
        <v>37095</v>
      </c>
      <c r="AA2" s="367">
        <v>37096</v>
      </c>
      <c r="AB2" s="367">
        <v>37097</v>
      </c>
      <c r="AC2" s="367">
        <v>37098</v>
      </c>
      <c r="AD2" s="367">
        <v>37099</v>
      </c>
      <c r="AE2" s="367">
        <v>37100</v>
      </c>
      <c r="AF2" s="367">
        <v>37101</v>
      </c>
      <c r="AG2" s="367">
        <v>37102</v>
      </c>
      <c r="AH2" s="367">
        <v>37103</v>
      </c>
      <c r="AI2" t="s">
        <v>59</v>
      </c>
    </row>
    <row r="3" spans="1:35">
      <c r="A3" t="s">
        <v>227</v>
      </c>
      <c r="B3">
        <v>108026</v>
      </c>
      <c r="C3" t="s">
        <v>228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10000</v>
      </c>
      <c r="Z3">
        <v>10000</v>
      </c>
      <c r="AA3">
        <v>10000</v>
      </c>
      <c r="AB3">
        <v>10000</v>
      </c>
      <c r="AC3">
        <v>10000</v>
      </c>
      <c r="AD3">
        <v>10000</v>
      </c>
      <c r="AE3">
        <v>10000</v>
      </c>
      <c r="AF3">
        <v>10000</v>
      </c>
      <c r="AG3">
        <v>10000</v>
      </c>
      <c r="AH3">
        <v>10000</v>
      </c>
      <c r="AI3">
        <v>310000</v>
      </c>
    </row>
    <row r="4" spans="1:35">
      <c r="B4">
        <v>62389</v>
      </c>
      <c r="C4" t="s">
        <v>229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227</v>
      </c>
      <c r="B5">
        <v>108104</v>
      </c>
      <c r="C5" t="s">
        <v>228</v>
      </c>
      <c r="G5">
        <v>18000</v>
      </c>
      <c r="H5">
        <v>18000</v>
      </c>
      <c r="I5">
        <v>0</v>
      </c>
      <c r="AI5">
        <v>36000</v>
      </c>
    </row>
    <row r="6" spans="1:35">
      <c r="B6">
        <v>62389</v>
      </c>
      <c r="C6" t="s">
        <v>229</v>
      </c>
      <c r="G6">
        <v>0</v>
      </c>
      <c r="H6">
        <v>0</v>
      </c>
      <c r="I6">
        <v>0</v>
      </c>
      <c r="AI6">
        <v>0</v>
      </c>
    </row>
    <row r="7" spans="1:35">
      <c r="A7" t="s">
        <v>227</v>
      </c>
      <c r="B7">
        <v>108151</v>
      </c>
      <c r="C7" t="s">
        <v>228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I7">
        <v>0</v>
      </c>
    </row>
    <row r="8" spans="1:35">
      <c r="B8">
        <v>62389</v>
      </c>
      <c r="C8" t="s">
        <v>229</v>
      </c>
      <c r="T8">
        <v>20000</v>
      </c>
      <c r="U8">
        <v>72000</v>
      </c>
      <c r="V8">
        <v>60000</v>
      </c>
      <c r="W8">
        <v>0</v>
      </c>
      <c r="X8">
        <v>75000</v>
      </c>
      <c r="Y8">
        <v>75000</v>
      </c>
      <c r="Z8">
        <v>75000</v>
      </c>
      <c r="AA8">
        <v>20000</v>
      </c>
      <c r="AB8">
        <v>60000</v>
      </c>
      <c r="AI8">
        <v>457000</v>
      </c>
    </row>
    <row r="9" spans="1:35">
      <c r="A9" t="s">
        <v>247</v>
      </c>
      <c r="B9">
        <v>108171</v>
      </c>
      <c r="C9" t="s">
        <v>228</v>
      </c>
      <c r="AB9">
        <v>0</v>
      </c>
      <c r="AI9">
        <v>0</v>
      </c>
    </row>
    <row r="10" spans="1:35">
      <c r="B10">
        <v>71323</v>
      </c>
      <c r="C10" t="s">
        <v>229</v>
      </c>
      <c r="AB10">
        <v>22789</v>
      </c>
      <c r="AI10">
        <v>22789</v>
      </c>
    </row>
    <row r="11" spans="1:35">
      <c r="A11" t="s">
        <v>247</v>
      </c>
      <c r="B11">
        <v>108171</v>
      </c>
      <c r="C11" t="s">
        <v>228</v>
      </c>
      <c r="AB11">
        <v>0</v>
      </c>
      <c r="AI11">
        <v>0</v>
      </c>
    </row>
    <row r="12" spans="1:35">
      <c r="B12">
        <v>71454</v>
      </c>
      <c r="C12" t="s">
        <v>229</v>
      </c>
      <c r="AB12">
        <v>7505</v>
      </c>
      <c r="AI12">
        <v>7505</v>
      </c>
    </row>
    <row r="13" spans="1:35">
      <c r="A13" t="s">
        <v>230</v>
      </c>
      <c r="B13">
        <v>105766</v>
      </c>
      <c r="C13" t="s">
        <v>228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>
      <c r="B14">
        <v>71455</v>
      </c>
      <c r="C14" t="s">
        <v>229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>
      <c r="A15" t="s">
        <v>245</v>
      </c>
      <c r="B15">
        <v>108137</v>
      </c>
      <c r="C15" t="s">
        <v>228</v>
      </c>
      <c r="P15">
        <v>5263</v>
      </c>
      <c r="Q15">
        <v>5263</v>
      </c>
      <c r="R15">
        <v>5098</v>
      </c>
      <c r="S15">
        <v>5098</v>
      </c>
      <c r="T15">
        <v>5263</v>
      </c>
      <c r="U15">
        <v>5263</v>
      </c>
      <c r="V15">
        <v>5263</v>
      </c>
      <c r="W15">
        <v>5263</v>
      </c>
      <c r="X15">
        <v>5263</v>
      </c>
      <c r="Y15">
        <v>5263</v>
      </c>
      <c r="Z15">
        <v>5263</v>
      </c>
      <c r="AA15">
        <v>5263</v>
      </c>
      <c r="AB15">
        <v>5263</v>
      </c>
      <c r="AC15">
        <v>5263</v>
      </c>
      <c r="AD15">
        <v>5263</v>
      </c>
      <c r="AE15">
        <v>5263</v>
      </c>
      <c r="AF15">
        <v>5263</v>
      </c>
      <c r="AG15">
        <v>5263</v>
      </c>
      <c r="AH15">
        <v>5263</v>
      </c>
      <c r="AI15">
        <v>99667</v>
      </c>
    </row>
    <row r="16" spans="1:35">
      <c r="B16">
        <v>62389</v>
      </c>
      <c r="C16" t="s">
        <v>229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>
      <c r="A17" t="s">
        <v>245</v>
      </c>
      <c r="B17">
        <v>108156</v>
      </c>
      <c r="C17" t="s">
        <v>228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I17">
        <v>0</v>
      </c>
    </row>
    <row r="18" spans="1:35">
      <c r="B18">
        <v>62389</v>
      </c>
      <c r="C18" t="s">
        <v>229</v>
      </c>
      <c r="U18">
        <v>5000</v>
      </c>
      <c r="V18">
        <v>40000</v>
      </c>
      <c r="W18">
        <v>19996</v>
      </c>
      <c r="X18">
        <v>0</v>
      </c>
      <c r="Y18">
        <v>0</v>
      </c>
      <c r="Z18">
        <v>0</v>
      </c>
      <c r="AA18">
        <v>40000</v>
      </c>
      <c r="AB18">
        <v>10000</v>
      </c>
      <c r="AI18">
        <v>114996</v>
      </c>
    </row>
    <row r="19" spans="1:35">
      <c r="A19" t="s">
        <v>231</v>
      </c>
      <c r="B19">
        <v>107450</v>
      </c>
      <c r="C19" t="s">
        <v>228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>
      <c r="B20">
        <v>78126</v>
      </c>
      <c r="C20" t="s">
        <v>229</v>
      </c>
      <c r="D20">
        <v>0</v>
      </c>
      <c r="E20">
        <v>376</v>
      </c>
      <c r="F20">
        <v>14106</v>
      </c>
      <c r="G20">
        <v>33</v>
      </c>
      <c r="H20">
        <v>27</v>
      </c>
      <c r="I20">
        <v>0</v>
      </c>
      <c r="J20">
        <v>3716</v>
      </c>
      <c r="K20">
        <v>2062</v>
      </c>
      <c r="L20">
        <v>35510</v>
      </c>
      <c r="M20">
        <v>29154</v>
      </c>
      <c r="N20">
        <v>0</v>
      </c>
      <c r="O20">
        <v>64</v>
      </c>
      <c r="P20">
        <v>7790</v>
      </c>
      <c r="Q20">
        <v>0</v>
      </c>
      <c r="R20">
        <v>0</v>
      </c>
      <c r="S20">
        <v>31570</v>
      </c>
      <c r="T20">
        <v>37521</v>
      </c>
      <c r="U20">
        <v>31956</v>
      </c>
      <c r="V20">
        <v>32595</v>
      </c>
      <c r="W20">
        <v>9677</v>
      </c>
      <c r="X20">
        <v>19955</v>
      </c>
      <c r="Y20">
        <v>0</v>
      </c>
      <c r="Z20">
        <v>30388</v>
      </c>
      <c r="AA20">
        <v>0</v>
      </c>
      <c r="AB20">
        <v>30</v>
      </c>
      <c r="AC20">
        <v>0</v>
      </c>
      <c r="AD20">
        <v>0</v>
      </c>
      <c r="AE20">
        <v>0</v>
      </c>
      <c r="AF20">
        <v>0</v>
      </c>
      <c r="AG20">
        <v>16685</v>
      </c>
      <c r="AH20">
        <v>32624</v>
      </c>
      <c r="AI20">
        <v>335839</v>
      </c>
    </row>
    <row r="21" spans="1:35">
      <c r="A21" t="s">
        <v>246</v>
      </c>
      <c r="B21">
        <v>108160</v>
      </c>
      <c r="C21" t="s">
        <v>228</v>
      </c>
      <c r="X21">
        <v>0</v>
      </c>
      <c r="Y21">
        <v>0</v>
      </c>
      <c r="Z21">
        <v>0</v>
      </c>
      <c r="AI21">
        <v>0</v>
      </c>
    </row>
    <row r="22" spans="1:35">
      <c r="B22">
        <v>62389</v>
      </c>
      <c r="C22" t="s">
        <v>229</v>
      </c>
      <c r="X22">
        <v>35000</v>
      </c>
      <c r="Y22">
        <v>35000</v>
      </c>
      <c r="Z22">
        <v>35000</v>
      </c>
      <c r="AI22">
        <v>105000</v>
      </c>
    </row>
    <row r="23" spans="1:35">
      <c r="A23" t="s">
        <v>244</v>
      </c>
      <c r="B23">
        <v>108103</v>
      </c>
      <c r="C23" t="s">
        <v>228</v>
      </c>
      <c r="G23">
        <v>31000</v>
      </c>
      <c r="H23">
        <v>31000</v>
      </c>
      <c r="AI23">
        <v>62000</v>
      </c>
    </row>
    <row r="24" spans="1:35">
      <c r="B24">
        <v>71460</v>
      </c>
      <c r="C24" t="s">
        <v>229</v>
      </c>
      <c r="G24">
        <v>0</v>
      </c>
      <c r="H24">
        <v>0</v>
      </c>
      <c r="AI24">
        <v>0</v>
      </c>
    </row>
    <row r="25" spans="1:35">
      <c r="A25" t="s">
        <v>237</v>
      </c>
      <c r="B25">
        <v>108100</v>
      </c>
      <c r="C25" t="s">
        <v>228</v>
      </c>
      <c r="D25">
        <v>40000</v>
      </c>
      <c r="E25">
        <v>40000</v>
      </c>
      <c r="J25">
        <v>10000</v>
      </c>
      <c r="K25">
        <v>10000</v>
      </c>
      <c r="L25">
        <v>10000</v>
      </c>
      <c r="AI25">
        <v>110000</v>
      </c>
    </row>
    <row r="26" spans="1:35">
      <c r="B26">
        <v>62389</v>
      </c>
      <c r="C26" t="s">
        <v>229</v>
      </c>
      <c r="D26">
        <v>0</v>
      </c>
      <c r="E26">
        <v>0</v>
      </c>
      <c r="J26">
        <v>0</v>
      </c>
      <c r="K26">
        <v>0</v>
      </c>
      <c r="L26">
        <v>0</v>
      </c>
      <c r="AI26">
        <v>0</v>
      </c>
    </row>
    <row r="27" spans="1:35">
      <c r="A27" t="s">
        <v>232</v>
      </c>
      <c r="B27">
        <v>107664</v>
      </c>
      <c r="C27" t="s">
        <v>228</v>
      </c>
      <c r="D27">
        <v>5680</v>
      </c>
      <c r="E27">
        <v>5680</v>
      </c>
      <c r="F27">
        <v>5680</v>
      </c>
      <c r="G27">
        <v>5680</v>
      </c>
      <c r="H27">
        <v>5680</v>
      </c>
      <c r="I27">
        <v>5680</v>
      </c>
      <c r="J27">
        <v>5680</v>
      </c>
      <c r="K27">
        <v>5680</v>
      </c>
      <c r="L27">
        <v>5680</v>
      </c>
      <c r="M27">
        <v>5680</v>
      </c>
      <c r="N27">
        <v>5680</v>
      </c>
      <c r="O27">
        <v>5680</v>
      </c>
      <c r="P27">
        <v>5680</v>
      </c>
      <c r="Q27">
        <v>5680</v>
      </c>
      <c r="R27">
        <v>5680</v>
      </c>
      <c r="S27">
        <v>5680</v>
      </c>
      <c r="T27">
        <v>5680</v>
      </c>
      <c r="U27">
        <v>5680</v>
      </c>
      <c r="V27">
        <v>5680</v>
      </c>
      <c r="W27">
        <v>5680</v>
      </c>
      <c r="X27">
        <v>5680</v>
      </c>
      <c r="Y27">
        <v>5680</v>
      </c>
      <c r="Z27">
        <v>5680</v>
      </c>
      <c r="AA27">
        <v>5680</v>
      </c>
      <c r="AB27">
        <v>5680</v>
      </c>
      <c r="AC27">
        <v>5680</v>
      </c>
      <c r="AD27">
        <v>5680</v>
      </c>
      <c r="AE27">
        <v>5680</v>
      </c>
      <c r="AF27">
        <v>5680</v>
      </c>
      <c r="AG27">
        <v>5680</v>
      </c>
      <c r="AH27">
        <v>5680</v>
      </c>
      <c r="AI27">
        <v>176080</v>
      </c>
    </row>
    <row r="28" spans="1:35">
      <c r="B28">
        <v>98</v>
      </c>
      <c r="C28" t="s">
        <v>229</v>
      </c>
      <c r="D28">
        <v>0</v>
      </c>
      <c r="E28">
        <v>0</v>
      </c>
      <c r="F28">
        <v>0</v>
      </c>
      <c r="G28">
        <v>0</v>
      </c>
      <c r="H28">
        <v>0</v>
      </c>
      <c r="I28">
        <v>19738</v>
      </c>
      <c r="J28">
        <v>14876</v>
      </c>
      <c r="K28">
        <v>17444</v>
      </c>
      <c r="L28">
        <v>28748</v>
      </c>
      <c r="M28">
        <v>21965</v>
      </c>
      <c r="N28">
        <v>7825</v>
      </c>
      <c r="O28">
        <v>9504</v>
      </c>
      <c r="P28">
        <v>18679</v>
      </c>
      <c r="Q28">
        <v>8637</v>
      </c>
      <c r="R28">
        <v>738</v>
      </c>
      <c r="S28">
        <v>26106</v>
      </c>
      <c r="T28">
        <v>29918</v>
      </c>
      <c r="U28">
        <v>28164</v>
      </c>
      <c r="V28">
        <v>28785</v>
      </c>
      <c r="W28">
        <v>16463</v>
      </c>
      <c r="X28">
        <v>13339</v>
      </c>
      <c r="Y28">
        <v>15175</v>
      </c>
      <c r="Z28">
        <v>26057</v>
      </c>
      <c r="AA28">
        <v>8771</v>
      </c>
      <c r="AB28">
        <v>14112</v>
      </c>
      <c r="AC28">
        <v>8564</v>
      </c>
      <c r="AD28">
        <v>0</v>
      </c>
      <c r="AE28">
        <v>0</v>
      </c>
      <c r="AF28">
        <v>903</v>
      </c>
      <c r="AG28">
        <v>32839</v>
      </c>
      <c r="AH28">
        <v>37401</v>
      </c>
      <c r="AI28">
        <v>434751</v>
      </c>
    </row>
    <row r="29" spans="1:35">
      <c r="A29" t="s">
        <v>248</v>
      </c>
      <c r="B29">
        <v>108167</v>
      </c>
      <c r="C29" t="s">
        <v>228</v>
      </c>
      <c r="AA29">
        <v>0</v>
      </c>
      <c r="AI29">
        <v>0</v>
      </c>
    </row>
    <row r="30" spans="1:35">
      <c r="B30">
        <v>62389</v>
      </c>
      <c r="C30" t="s">
        <v>229</v>
      </c>
      <c r="AA30">
        <v>10000</v>
      </c>
      <c r="AI30">
        <v>10000</v>
      </c>
    </row>
    <row r="31" spans="1:35">
      <c r="A31" t="s">
        <v>233</v>
      </c>
      <c r="B31">
        <v>106869</v>
      </c>
      <c r="C31" t="s">
        <v>228</v>
      </c>
      <c r="D31">
        <v>2848</v>
      </c>
      <c r="E31">
        <v>3225</v>
      </c>
      <c r="F31">
        <v>3225</v>
      </c>
      <c r="G31">
        <v>3225</v>
      </c>
      <c r="H31">
        <v>3225</v>
      </c>
      <c r="I31">
        <v>3225</v>
      </c>
      <c r="J31">
        <v>3225</v>
      </c>
      <c r="K31">
        <v>3225</v>
      </c>
      <c r="L31">
        <v>3225</v>
      </c>
      <c r="M31">
        <v>3225</v>
      </c>
      <c r="N31">
        <v>3225</v>
      </c>
      <c r="O31">
        <v>3225</v>
      </c>
      <c r="P31">
        <v>3225</v>
      </c>
      <c r="Q31">
        <v>3190</v>
      </c>
      <c r="R31">
        <v>3225</v>
      </c>
      <c r="S31">
        <v>3225</v>
      </c>
      <c r="T31">
        <v>3225</v>
      </c>
      <c r="U31">
        <v>3225</v>
      </c>
      <c r="V31">
        <v>3225</v>
      </c>
      <c r="W31">
        <v>3225</v>
      </c>
      <c r="X31">
        <v>3225</v>
      </c>
      <c r="Y31">
        <v>3225</v>
      </c>
      <c r="Z31">
        <v>3225</v>
      </c>
      <c r="AA31">
        <v>3225</v>
      </c>
      <c r="AB31">
        <v>3225</v>
      </c>
      <c r="AC31">
        <v>3650</v>
      </c>
      <c r="AD31">
        <v>3650</v>
      </c>
      <c r="AE31">
        <v>3650</v>
      </c>
      <c r="AF31">
        <v>3650</v>
      </c>
      <c r="AG31">
        <v>3650</v>
      </c>
      <c r="AH31">
        <v>1525</v>
      </c>
      <c r="AI31">
        <v>99988</v>
      </c>
    </row>
    <row r="32" spans="1:35">
      <c r="B32">
        <v>71460</v>
      </c>
      <c r="C32" t="s">
        <v>229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>
      <c r="A33" t="s">
        <v>233</v>
      </c>
      <c r="B33">
        <v>106955</v>
      </c>
      <c r="C33" t="s">
        <v>228</v>
      </c>
      <c r="D33">
        <v>16129</v>
      </c>
      <c r="E33">
        <v>16129</v>
      </c>
      <c r="F33">
        <v>16129</v>
      </c>
      <c r="G33">
        <v>16129</v>
      </c>
      <c r="H33">
        <v>16129</v>
      </c>
      <c r="I33">
        <v>16129</v>
      </c>
      <c r="J33">
        <v>16129</v>
      </c>
      <c r="K33">
        <v>16129</v>
      </c>
      <c r="L33">
        <v>16129</v>
      </c>
      <c r="M33">
        <v>16129</v>
      </c>
      <c r="N33">
        <v>16129</v>
      </c>
      <c r="O33">
        <v>16129</v>
      </c>
      <c r="P33">
        <v>16129</v>
      </c>
      <c r="Q33">
        <v>16129</v>
      </c>
      <c r="R33">
        <v>16129</v>
      </c>
      <c r="S33">
        <v>16129</v>
      </c>
      <c r="T33">
        <v>16129</v>
      </c>
      <c r="U33">
        <v>16129</v>
      </c>
      <c r="V33">
        <v>16129</v>
      </c>
      <c r="W33">
        <v>16129</v>
      </c>
      <c r="X33">
        <v>16129</v>
      </c>
      <c r="Y33">
        <v>16129</v>
      </c>
      <c r="Z33">
        <v>16129</v>
      </c>
      <c r="AA33">
        <v>16129</v>
      </c>
      <c r="AB33">
        <v>16129</v>
      </c>
      <c r="AC33">
        <v>16129</v>
      </c>
      <c r="AD33">
        <v>16129</v>
      </c>
      <c r="AE33">
        <v>16129</v>
      </c>
      <c r="AF33">
        <v>16129</v>
      </c>
      <c r="AG33">
        <v>16129</v>
      </c>
      <c r="AH33">
        <v>16130</v>
      </c>
      <c r="AI33">
        <v>500000</v>
      </c>
    </row>
    <row r="34" spans="1:35">
      <c r="B34">
        <v>62389</v>
      </c>
      <c r="C34" t="s">
        <v>229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>
      <c r="A35" t="s">
        <v>233</v>
      </c>
      <c r="B35">
        <v>107039</v>
      </c>
      <c r="C35" t="s">
        <v>228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>
      <c r="B36">
        <v>71319</v>
      </c>
      <c r="C36" t="s">
        <v>229</v>
      </c>
      <c r="D36">
        <v>16129</v>
      </c>
      <c r="E36">
        <v>16129</v>
      </c>
      <c r="F36">
        <v>16129</v>
      </c>
      <c r="G36">
        <v>15709</v>
      </c>
      <c r="H36">
        <v>16129</v>
      </c>
      <c r="I36">
        <v>16129</v>
      </c>
      <c r="J36">
        <v>16129</v>
      </c>
      <c r="K36">
        <v>16129</v>
      </c>
      <c r="L36">
        <v>16129</v>
      </c>
      <c r="M36">
        <v>16129</v>
      </c>
      <c r="N36">
        <v>15227</v>
      </c>
      <c r="O36">
        <v>11914</v>
      </c>
      <c r="P36">
        <v>16124</v>
      </c>
      <c r="Q36">
        <v>16129</v>
      </c>
      <c r="R36">
        <v>16129</v>
      </c>
      <c r="S36">
        <v>16129</v>
      </c>
      <c r="T36">
        <v>16129</v>
      </c>
      <c r="U36">
        <v>16700</v>
      </c>
      <c r="V36">
        <v>16700</v>
      </c>
      <c r="W36">
        <v>16700</v>
      </c>
      <c r="X36">
        <v>16700</v>
      </c>
      <c r="Y36">
        <v>16700</v>
      </c>
      <c r="Z36">
        <v>16700</v>
      </c>
      <c r="AA36">
        <v>16130</v>
      </c>
      <c r="AB36">
        <v>16393</v>
      </c>
      <c r="AC36">
        <v>16439</v>
      </c>
      <c r="AD36">
        <v>16439</v>
      </c>
      <c r="AE36">
        <v>16439</v>
      </c>
      <c r="AF36">
        <v>15182</v>
      </c>
      <c r="AG36">
        <v>16439</v>
      </c>
      <c r="AH36">
        <v>17698</v>
      </c>
      <c r="AI36">
        <v>500010</v>
      </c>
    </row>
    <row r="37" spans="1:35">
      <c r="A37" t="s">
        <v>233</v>
      </c>
      <c r="B37">
        <v>107040</v>
      </c>
      <c r="C37" t="s">
        <v>228</v>
      </c>
      <c r="D37">
        <v>11093</v>
      </c>
      <c r="E37">
        <v>16129</v>
      </c>
      <c r="F37">
        <v>16129</v>
      </c>
      <c r="G37">
        <v>16129</v>
      </c>
      <c r="H37">
        <v>16129</v>
      </c>
      <c r="I37">
        <v>16129</v>
      </c>
      <c r="J37">
        <v>16129</v>
      </c>
      <c r="K37">
        <v>16129</v>
      </c>
      <c r="L37">
        <v>16129</v>
      </c>
      <c r="M37">
        <v>16129</v>
      </c>
      <c r="N37">
        <v>16129</v>
      </c>
      <c r="O37">
        <v>16129</v>
      </c>
      <c r="P37">
        <v>16129</v>
      </c>
      <c r="Q37">
        <v>15956</v>
      </c>
      <c r="R37">
        <v>16129</v>
      </c>
      <c r="S37">
        <v>16129</v>
      </c>
      <c r="T37">
        <v>16544</v>
      </c>
      <c r="U37">
        <v>16995</v>
      </c>
      <c r="V37">
        <v>16129</v>
      </c>
      <c r="W37">
        <v>16129</v>
      </c>
      <c r="X37">
        <v>16129</v>
      </c>
      <c r="Y37">
        <v>16129</v>
      </c>
      <c r="Z37">
        <v>16129</v>
      </c>
      <c r="AA37">
        <v>16129</v>
      </c>
      <c r="AB37">
        <v>16129</v>
      </c>
      <c r="AC37">
        <v>15542</v>
      </c>
      <c r="AD37">
        <v>15542</v>
      </c>
      <c r="AE37">
        <v>15542</v>
      </c>
      <c r="AF37">
        <v>15542</v>
      </c>
      <c r="AG37">
        <v>15542</v>
      </c>
      <c r="AH37">
        <v>15503</v>
      </c>
      <c r="AI37">
        <v>492510</v>
      </c>
    </row>
    <row r="38" spans="1:35">
      <c r="B38">
        <v>71460</v>
      </c>
      <c r="C38" t="s">
        <v>229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>
      <c r="A39" t="s">
        <v>233</v>
      </c>
      <c r="B39">
        <v>107622</v>
      </c>
      <c r="C39" t="s">
        <v>228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B40">
        <v>71320</v>
      </c>
      <c r="C40" t="s">
        <v>229</v>
      </c>
      <c r="D40">
        <v>16129</v>
      </c>
      <c r="E40">
        <v>16129</v>
      </c>
      <c r="F40">
        <v>16129</v>
      </c>
      <c r="G40">
        <v>8860</v>
      </c>
      <c r="H40">
        <v>16129</v>
      </c>
      <c r="I40">
        <v>12779</v>
      </c>
      <c r="J40">
        <v>16129</v>
      </c>
      <c r="K40">
        <v>16129</v>
      </c>
      <c r="L40">
        <v>16129</v>
      </c>
      <c r="M40">
        <v>16129</v>
      </c>
      <c r="N40">
        <v>16129</v>
      </c>
      <c r="O40">
        <v>16129</v>
      </c>
      <c r="P40">
        <v>16129</v>
      </c>
      <c r="Q40">
        <v>16129</v>
      </c>
      <c r="R40">
        <v>16129</v>
      </c>
      <c r="S40">
        <v>16129</v>
      </c>
      <c r="T40">
        <v>16129</v>
      </c>
      <c r="U40">
        <v>17000</v>
      </c>
      <c r="V40">
        <v>17000</v>
      </c>
      <c r="W40">
        <v>17000</v>
      </c>
      <c r="X40">
        <v>17000</v>
      </c>
      <c r="Y40">
        <v>17000</v>
      </c>
      <c r="Z40">
        <v>17000</v>
      </c>
      <c r="AA40">
        <v>16803</v>
      </c>
      <c r="AB40">
        <v>16803</v>
      </c>
      <c r="AC40">
        <v>16803</v>
      </c>
      <c r="AD40">
        <v>16803</v>
      </c>
      <c r="AE40">
        <v>16803</v>
      </c>
      <c r="AF40">
        <v>16803</v>
      </c>
      <c r="AG40">
        <v>16803</v>
      </c>
      <c r="AH40">
        <v>16799</v>
      </c>
      <c r="AI40">
        <v>499994</v>
      </c>
    </row>
    <row r="41" spans="1:35">
      <c r="A41" t="s">
        <v>233</v>
      </c>
      <c r="B41">
        <v>107952</v>
      </c>
      <c r="C41" t="s">
        <v>228</v>
      </c>
      <c r="D41">
        <v>8064</v>
      </c>
      <c r="E41">
        <v>8064</v>
      </c>
      <c r="F41">
        <v>8064</v>
      </c>
      <c r="G41">
        <v>8064</v>
      </c>
      <c r="H41">
        <v>8064</v>
      </c>
      <c r="I41">
        <v>8064</v>
      </c>
      <c r="J41">
        <v>8064</v>
      </c>
      <c r="K41">
        <v>8064</v>
      </c>
      <c r="L41">
        <v>8064</v>
      </c>
      <c r="M41">
        <v>8064</v>
      </c>
      <c r="N41">
        <v>8064</v>
      </c>
      <c r="O41">
        <v>8064</v>
      </c>
      <c r="P41">
        <v>8064</v>
      </c>
      <c r="Q41">
        <v>8064</v>
      </c>
      <c r="R41">
        <v>8064</v>
      </c>
      <c r="S41">
        <v>8064</v>
      </c>
      <c r="T41">
        <v>8064</v>
      </c>
      <c r="U41">
        <v>8064</v>
      </c>
      <c r="V41">
        <v>8064</v>
      </c>
      <c r="W41">
        <v>8064</v>
      </c>
      <c r="X41">
        <v>8064</v>
      </c>
      <c r="Y41">
        <v>8064</v>
      </c>
      <c r="Z41">
        <v>8064</v>
      </c>
      <c r="AA41">
        <v>8064</v>
      </c>
      <c r="AB41">
        <v>8064</v>
      </c>
      <c r="AC41">
        <v>8064</v>
      </c>
      <c r="AD41">
        <v>8064</v>
      </c>
      <c r="AE41">
        <v>8064</v>
      </c>
      <c r="AF41">
        <v>8064</v>
      </c>
      <c r="AG41">
        <v>8064</v>
      </c>
      <c r="AH41">
        <v>8080</v>
      </c>
      <c r="AI41">
        <v>250000</v>
      </c>
    </row>
    <row r="42" spans="1:35">
      <c r="B42">
        <v>62389</v>
      </c>
      <c r="C42" t="s">
        <v>229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>
      <c r="A43" t="s">
        <v>233</v>
      </c>
      <c r="B43">
        <v>107953</v>
      </c>
      <c r="C43" t="s">
        <v>228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>
      <c r="B44">
        <v>62389</v>
      </c>
      <c r="C44" t="s">
        <v>229</v>
      </c>
      <c r="D44">
        <v>8064</v>
      </c>
      <c r="E44">
        <v>8064</v>
      </c>
      <c r="F44">
        <v>8064</v>
      </c>
      <c r="G44">
        <v>8064</v>
      </c>
      <c r="H44">
        <v>8064</v>
      </c>
      <c r="I44">
        <v>8064</v>
      </c>
      <c r="J44">
        <v>8064</v>
      </c>
      <c r="K44">
        <v>8064</v>
      </c>
      <c r="L44">
        <v>8064</v>
      </c>
      <c r="M44">
        <v>8064</v>
      </c>
      <c r="N44">
        <v>8064</v>
      </c>
      <c r="O44">
        <v>8064</v>
      </c>
      <c r="P44">
        <v>8064</v>
      </c>
      <c r="Q44">
        <v>8064</v>
      </c>
      <c r="R44">
        <v>8064</v>
      </c>
      <c r="S44">
        <v>8064</v>
      </c>
      <c r="T44">
        <v>8064</v>
      </c>
      <c r="U44">
        <v>8064</v>
      </c>
      <c r="V44">
        <v>8064</v>
      </c>
      <c r="W44">
        <v>8064</v>
      </c>
      <c r="X44">
        <v>8064</v>
      </c>
      <c r="Y44">
        <v>8064</v>
      </c>
      <c r="Z44">
        <v>8064</v>
      </c>
      <c r="AA44">
        <v>8066</v>
      </c>
      <c r="AB44">
        <v>8066</v>
      </c>
      <c r="AC44">
        <v>8066</v>
      </c>
      <c r="AD44">
        <v>8066</v>
      </c>
      <c r="AE44">
        <v>8066</v>
      </c>
      <c r="AF44">
        <v>8066</v>
      </c>
      <c r="AG44">
        <v>8066</v>
      </c>
      <c r="AH44">
        <v>8066</v>
      </c>
      <c r="AI44">
        <v>250000</v>
      </c>
    </row>
    <row r="45" spans="1:35">
      <c r="A45" t="s">
        <v>233</v>
      </c>
      <c r="B45">
        <v>107954</v>
      </c>
      <c r="C45" t="s">
        <v>228</v>
      </c>
      <c r="D45">
        <v>8064</v>
      </c>
      <c r="E45">
        <v>8064</v>
      </c>
      <c r="F45">
        <v>8064</v>
      </c>
      <c r="G45">
        <v>8064</v>
      </c>
      <c r="H45">
        <v>8064</v>
      </c>
      <c r="I45">
        <v>8064</v>
      </c>
      <c r="J45">
        <v>8064</v>
      </c>
      <c r="K45">
        <v>8064</v>
      </c>
      <c r="L45">
        <v>8064</v>
      </c>
      <c r="M45">
        <v>8064</v>
      </c>
      <c r="N45">
        <v>8064</v>
      </c>
      <c r="O45">
        <v>8064</v>
      </c>
      <c r="P45">
        <v>8064</v>
      </c>
      <c r="Q45">
        <v>8064</v>
      </c>
      <c r="R45">
        <v>8064</v>
      </c>
      <c r="S45">
        <v>8064</v>
      </c>
      <c r="T45">
        <v>8064</v>
      </c>
      <c r="U45">
        <v>8064</v>
      </c>
      <c r="V45">
        <v>8064</v>
      </c>
      <c r="W45">
        <v>8064</v>
      </c>
      <c r="X45">
        <v>8064</v>
      </c>
      <c r="Y45">
        <v>8064</v>
      </c>
      <c r="Z45">
        <v>8064</v>
      </c>
      <c r="AA45">
        <v>8066</v>
      </c>
      <c r="AB45">
        <v>8066</v>
      </c>
      <c r="AC45">
        <v>8066</v>
      </c>
      <c r="AD45">
        <v>8066</v>
      </c>
      <c r="AE45">
        <v>8066</v>
      </c>
      <c r="AF45">
        <v>8066</v>
      </c>
      <c r="AG45">
        <v>8066</v>
      </c>
      <c r="AH45">
        <v>8066</v>
      </c>
      <c r="AI45">
        <v>250000</v>
      </c>
    </row>
    <row r="46" spans="1:35">
      <c r="B46">
        <v>62389</v>
      </c>
      <c r="C46" t="s">
        <v>229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>
      <c r="A47" t="s">
        <v>233</v>
      </c>
      <c r="B47">
        <v>107955</v>
      </c>
      <c r="C47" t="s">
        <v>228</v>
      </c>
      <c r="D47">
        <v>8064</v>
      </c>
      <c r="E47">
        <v>8064</v>
      </c>
      <c r="F47">
        <v>8064</v>
      </c>
      <c r="G47">
        <v>8064</v>
      </c>
      <c r="H47">
        <v>8064</v>
      </c>
      <c r="I47">
        <v>8064</v>
      </c>
      <c r="J47">
        <v>8064</v>
      </c>
      <c r="K47">
        <v>8064</v>
      </c>
      <c r="L47">
        <v>8064</v>
      </c>
      <c r="M47">
        <v>8064</v>
      </c>
      <c r="N47">
        <v>8064</v>
      </c>
      <c r="O47">
        <v>8064</v>
      </c>
      <c r="P47">
        <v>8064</v>
      </c>
      <c r="Q47">
        <v>8064</v>
      </c>
      <c r="R47">
        <v>8064</v>
      </c>
      <c r="S47">
        <v>8064</v>
      </c>
      <c r="T47">
        <v>8064</v>
      </c>
      <c r="U47">
        <v>8064</v>
      </c>
      <c r="V47">
        <v>8064</v>
      </c>
      <c r="W47">
        <v>8064</v>
      </c>
      <c r="X47">
        <v>8064</v>
      </c>
      <c r="Y47">
        <v>8064</v>
      </c>
      <c r="Z47">
        <v>8064</v>
      </c>
      <c r="AA47">
        <v>8064</v>
      </c>
      <c r="AB47">
        <v>8064</v>
      </c>
      <c r="AC47">
        <v>8064</v>
      </c>
      <c r="AD47">
        <v>8064</v>
      </c>
      <c r="AE47">
        <v>8064</v>
      </c>
      <c r="AF47">
        <v>8064</v>
      </c>
      <c r="AG47">
        <v>8064</v>
      </c>
      <c r="AH47">
        <v>8080</v>
      </c>
      <c r="AI47">
        <v>250000</v>
      </c>
    </row>
    <row r="48" spans="1:35">
      <c r="B48">
        <v>62389</v>
      </c>
      <c r="C48" t="s">
        <v>229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>
      <c r="A49" t="s">
        <v>233</v>
      </c>
      <c r="B49">
        <v>107956</v>
      </c>
      <c r="C49" t="s">
        <v>228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>
      <c r="B50">
        <v>62389</v>
      </c>
      <c r="C50" t="s">
        <v>229</v>
      </c>
      <c r="D50">
        <v>8064</v>
      </c>
      <c r="E50">
        <v>8064</v>
      </c>
      <c r="F50">
        <v>8064</v>
      </c>
      <c r="G50">
        <v>8064</v>
      </c>
      <c r="H50">
        <v>8064</v>
      </c>
      <c r="I50">
        <v>8064</v>
      </c>
      <c r="J50">
        <v>8064</v>
      </c>
      <c r="K50">
        <v>8064</v>
      </c>
      <c r="L50">
        <v>8064</v>
      </c>
      <c r="M50">
        <v>8064</v>
      </c>
      <c r="N50">
        <v>8064</v>
      </c>
      <c r="O50">
        <v>8064</v>
      </c>
      <c r="P50">
        <v>8064</v>
      </c>
      <c r="Q50">
        <v>8064</v>
      </c>
      <c r="R50">
        <v>8064</v>
      </c>
      <c r="S50">
        <v>8064</v>
      </c>
      <c r="T50">
        <v>8064</v>
      </c>
      <c r="U50">
        <v>8064</v>
      </c>
      <c r="V50">
        <v>8064</v>
      </c>
      <c r="W50">
        <v>8064</v>
      </c>
      <c r="X50">
        <v>8064</v>
      </c>
      <c r="Y50">
        <v>8064</v>
      </c>
      <c r="Z50">
        <v>8064</v>
      </c>
      <c r="AA50">
        <v>8066</v>
      </c>
      <c r="AB50">
        <v>8066</v>
      </c>
      <c r="AC50">
        <v>8066</v>
      </c>
      <c r="AD50">
        <v>8066</v>
      </c>
      <c r="AE50">
        <v>8066</v>
      </c>
      <c r="AF50">
        <v>8066</v>
      </c>
      <c r="AG50">
        <v>8066</v>
      </c>
      <c r="AH50">
        <v>8066</v>
      </c>
      <c r="AI50">
        <v>250000</v>
      </c>
    </row>
    <row r="51" spans="1:35">
      <c r="A51" t="s">
        <v>233</v>
      </c>
      <c r="B51">
        <v>107957</v>
      </c>
      <c r="C51" t="s">
        <v>228</v>
      </c>
      <c r="D51">
        <v>8064</v>
      </c>
      <c r="E51">
        <v>8064</v>
      </c>
      <c r="F51">
        <v>8064</v>
      </c>
      <c r="G51">
        <v>8064</v>
      </c>
      <c r="H51">
        <v>8064</v>
      </c>
      <c r="I51">
        <v>8064</v>
      </c>
      <c r="J51">
        <v>8064</v>
      </c>
      <c r="K51">
        <v>8064</v>
      </c>
      <c r="L51">
        <v>8064</v>
      </c>
      <c r="M51">
        <v>8064</v>
      </c>
      <c r="N51">
        <v>8064</v>
      </c>
      <c r="O51">
        <v>8064</v>
      </c>
      <c r="P51">
        <v>8064</v>
      </c>
      <c r="Q51">
        <v>8064</v>
      </c>
      <c r="R51">
        <v>8064</v>
      </c>
      <c r="S51">
        <v>8064</v>
      </c>
      <c r="T51">
        <v>8064</v>
      </c>
      <c r="U51">
        <v>8064</v>
      </c>
      <c r="V51">
        <v>8064</v>
      </c>
      <c r="W51">
        <v>8064</v>
      </c>
      <c r="X51">
        <v>8064</v>
      </c>
      <c r="Y51">
        <v>8064</v>
      </c>
      <c r="Z51">
        <v>8064</v>
      </c>
      <c r="AA51">
        <v>8066</v>
      </c>
      <c r="AB51">
        <v>8066</v>
      </c>
      <c r="AC51">
        <v>8066</v>
      </c>
      <c r="AD51">
        <v>8066</v>
      </c>
      <c r="AE51">
        <v>8066</v>
      </c>
      <c r="AF51">
        <v>8066</v>
      </c>
      <c r="AG51">
        <v>8066</v>
      </c>
      <c r="AH51">
        <v>8066</v>
      </c>
      <c r="AI51">
        <v>250000</v>
      </c>
    </row>
    <row r="52" spans="1:35">
      <c r="B52">
        <v>62389</v>
      </c>
      <c r="C52" t="s">
        <v>229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>
      <c r="A53" t="s">
        <v>233</v>
      </c>
      <c r="B53">
        <v>108089</v>
      </c>
      <c r="C53" t="s">
        <v>228</v>
      </c>
      <c r="D53">
        <v>16129</v>
      </c>
      <c r="E53">
        <v>16129</v>
      </c>
      <c r="F53">
        <v>16129</v>
      </c>
      <c r="G53">
        <v>16129</v>
      </c>
      <c r="H53">
        <v>16129</v>
      </c>
      <c r="I53">
        <v>16129</v>
      </c>
      <c r="J53">
        <v>16129</v>
      </c>
      <c r="K53">
        <v>16129</v>
      </c>
      <c r="L53">
        <v>16129</v>
      </c>
      <c r="M53">
        <v>16129</v>
      </c>
      <c r="N53">
        <v>16129</v>
      </c>
      <c r="O53">
        <v>16129</v>
      </c>
      <c r="P53">
        <v>16129</v>
      </c>
      <c r="Q53">
        <v>16129</v>
      </c>
      <c r="R53">
        <v>16129</v>
      </c>
      <c r="S53">
        <v>16129</v>
      </c>
      <c r="T53">
        <v>16129</v>
      </c>
      <c r="U53">
        <v>16129</v>
      </c>
      <c r="V53">
        <v>16129</v>
      </c>
      <c r="W53">
        <v>16129</v>
      </c>
      <c r="X53">
        <v>16129</v>
      </c>
      <c r="Y53">
        <v>16129</v>
      </c>
      <c r="Z53">
        <v>16129</v>
      </c>
      <c r="AA53">
        <v>16129</v>
      </c>
      <c r="AB53">
        <v>16129</v>
      </c>
      <c r="AC53">
        <v>16129</v>
      </c>
      <c r="AD53">
        <v>16129</v>
      </c>
      <c r="AE53">
        <v>16129</v>
      </c>
      <c r="AF53">
        <v>16129</v>
      </c>
      <c r="AG53">
        <v>16129</v>
      </c>
      <c r="AH53">
        <v>16129</v>
      </c>
      <c r="AI53">
        <v>499999</v>
      </c>
    </row>
    <row r="54" spans="1:35">
      <c r="B54">
        <v>62389</v>
      </c>
      <c r="C54" t="s">
        <v>229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>
      <c r="A55" t="s">
        <v>233</v>
      </c>
      <c r="B55">
        <v>108091</v>
      </c>
      <c r="C55" t="s">
        <v>228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>
      <c r="B56">
        <v>62996</v>
      </c>
      <c r="C56" t="s">
        <v>229</v>
      </c>
      <c r="D56">
        <v>16129</v>
      </c>
      <c r="E56">
        <v>16129</v>
      </c>
      <c r="F56">
        <v>16129</v>
      </c>
      <c r="G56">
        <v>16129</v>
      </c>
      <c r="H56">
        <v>16129</v>
      </c>
      <c r="I56">
        <v>16129</v>
      </c>
      <c r="J56">
        <v>16129</v>
      </c>
      <c r="K56">
        <v>16129</v>
      </c>
      <c r="L56">
        <v>16129</v>
      </c>
      <c r="M56">
        <v>16129</v>
      </c>
      <c r="N56">
        <v>16129</v>
      </c>
      <c r="O56">
        <v>16129</v>
      </c>
      <c r="P56">
        <v>16129</v>
      </c>
      <c r="Q56">
        <v>16129</v>
      </c>
      <c r="R56">
        <v>16125</v>
      </c>
      <c r="S56">
        <v>16129</v>
      </c>
      <c r="T56">
        <v>16129</v>
      </c>
      <c r="U56">
        <v>16129</v>
      </c>
      <c r="V56">
        <v>16129</v>
      </c>
      <c r="W56">
        <v>16129</v>
      </c>
      <c r="X56">
        <v>16129</v>
      </c>
      <c r="Y56">
        <v>16129</v>
      </c>
      <c r="Z56">
        <v>16129</v>
      </c>
      <c r="AA56">
        <v>16129</v>
      </c>
      <c r="AB56">
        <v>16129</v>
      </c>
      <c r="AC56">
        <v>16129</v>
      </c>
      <c r="AD56">
        <v>16129</v>
      </c>
      <c r="AE56">
        <v>16129</v>
      </c>
      <c r="AF56">
        <v>16129</v>
      </c>
      <c r="AG56">
        <v>16129</v>
      </c>
      <c r="AH56">
        <v>16129</v>
      </c>
      <c r="AI56">
        <v>499995</v>
      </c>
    </row>
    <row r="57" spans="1:35">
      <c r="A57" t="s">
        <v>233</v>
      </c>
      <c r="B57">
        <v>108096</v>
      </c>
      <c r="C57" t="s">
        <v>228</v>
      </c>
      <c r="D57">
        <v>26827</v>
      </c>
      <c r="E57">
        <v>26827</v>
      </c>
      <c r="F57">
        <v>30000</v>
      </c>
      <c r="AI57">
        <v>83654</v>
      </c>
    </row>
    <row r="58" spans="1:35">
      <c r="B58">
        <v>62389</v>
      </c>
      <c r="C58" t="s">
        <v>229</v>
      </c>
      <c r="D58">
        <v>0</v>
      </c>
      <c r="E58">
        <v>0</v>
      </c>
      <c r="F58">
        <v>0</v>
      </c>
      <c r="AI58">
        <v>0</v>
      </c>
    </row>
    <row r="59" spans="1:35">
      <c r="A59" t="s">
        <v>233</v>
      </c>
      <c r="B59">
        <v>108132</v>
      </c>
      <c r="C59" t="s">
        <v>228</v>
      </c>
      <c r="P59">
        <v>20726</v>
      </c>
      <c r="Q59">
        <v>21053</v>
      </c>
      <c r="R59">
        <v>21053</v>
      </c>
      <c r="S59">
        <v>21053</v>
      </c>
      <c r="T59">
        <v>20679</v>
      </c>
      <c r="U59">
        <v>20980</v>
      </c>
      <c r="V59">
        <v>20999</v>
      </c>
      <c r="W59">
        <v>21053</v>
      </c>
      <c r="X59">
        <v>21053</v>
      </c>
      <c r="Y59">
        <v>21053</v>
      </c>
      <c r="Z59">
        <v>21053</v>
      </c>
      <c r="AA59">
        <v>21053</v>
      </c>
      <c r="AB59">
        <v>21053</v>
      </c>
      <c r="AC59">
        <v>21053</v>
      </c>
      <c r="AD59">
        <v>21190</v>
      </c>
      <c r="AE59">
        <v>21190</v>
      </c>
      <c r="AF59">
        <v>21190</v>
      </c>
      <c r="AG59">
        <v>21190</v>
      </c>
      <c r="AH59">
        <v>21190</v>
      </c>
      <c r="AI59">
        <v>399864</v>
      </c>
    </row>
    <row r="60" spans="1:35">
      <c r="B60">
        <v>62389</v>
      </c>
      <c r="C60" t="s">
        <v>229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>
      <c r="A61" t="s">
        <v>233</v>
      </c>
      <c r="B61">
        <v>108159</v>
      </c>
      <c r="C61" t="s">
        <v>228</v>
      </c>
      <c r="W61">
        <v>0</v>
      </c>
      <c r="AI61">
        <v>0</v>
      </c>
    </row>
    <row r="62" spans="1:35">
      <c r="B62">
        <v>62389</v>
      </c>
      <c r="C62" t="s">
        <v>229</v>
      </c>
      <c r="W62">
        <v>20000</v>
      </c>
      <c r="AI62">
        <v>20000</v>
      </c>
    </row>
    <row r="63" spans="1:35">
      <c r="A63" t="s">
        <v>233</v>
      </c>
      <c r="B63">
        <v>108181</v>
      </c>
      <c r="C63" t="s">
        <v>228</v>
      </c>
      <c r="AE63">
        <v>10000</v>
      </c>
      <c r="AF63">
        <v>10000</v>
      </c>
      <c r="AG63">
        <v>10000</v>
      </c>
      <c r="AI63">
        <v>30000</v>
      </c>
    </row>
    <row r="64" spans="1:35">
      <c r="B64">
        <v>62389</v>
      </c>
      <c r="C64" t="s">
        <v>229</v>
      </c>
      <c r="AE64">
        <v>0</v>
      </c>
      <c r="AF64">
        <v>0</v>
      </c>
      <c r="AG64">
        <v>0</v>
      </c>
      <c r="AI64">
        <v>0</v>
      </c>
    </row>
    <row r="65" spans="1:35">
      <c r="A65" t="s">
        <v>242</v>
      </c>
      <c r="B65">
        <v>106954</v>
      </c>
      <c r="C65" t="s">
        <v>228</v>
      </c>
      <c r="D65">
        <v>16129</v>
      </c>
      <c r="E65">
        <v>16129</v>
      </c>
      <c r="F65">
        <v>16129</v>
      </c>
      <c r="G65">
        <v>16129</v>
      </c>
      <c r="H65">
        <v>16090</v>
      </c>
      <c r="I65">
        <v>16129</v>
      </c>
      <c r="J65">
        <v>16129</v>
      </c>
      <c r="K65">
        <v>16129</v>
      </c>
      <c r="L65">
        <v>16129</v>
      </c>
      <c r="M65">
        <v>16129</v>
      </c>
      <c r="N65">
        <v>16129</v>
      </c>
      <c r="O65">
        <v>16129</v>
      </c>
      <c r="P65">
        <v>16129</v>
      </c>
      <c r="Q65">
        <v>16129</v>
      </c>
      <c r="R65">
        <v>16129</v>
      </c>
      <c r="S65">
        <v>16129</v>
      </c>
      <c r="T65">
        <v>16129</v>
      </c>
      <c r="U65">
        <v>16129</v>
      </c>
      <c r="V65">
        <v>16129</v>
      </c>
      <c r="W65">
        <v>16129</v>
      </c>
      <c r="X65">
        <v>16129</v>
      </c>
      <c r="Y65">
        <v>16129</v>
      </c>
      <c r="Z65">
        <v>16129</v>
      </c>
      <c r="AA65">
        <v>16129</v>
      </c>
      <c r="AB65">
        <v>16168</v>
      </c>
      <c r="AC65">
        <v>16129</v>
      </c>
      <c r="AD65">
        <v>16129</v>
      </c>
      <c r="AE65">
        <v>16129</v>
      </c>
      <c r="AF65">
        <v>16129</v>
      </c>
      <c r="AG65">
        <v>16129</v>
      </c>
      <c r="AH65">
        <v>16130</v>
      </c>
      <c r="AI65">
        <v>500000</v>
      </c>
    </row>
    <row r="66" spans="1:35">
      <c r="B66">
        <v>62389</v>
      </c>
      <c r="C66" t="s">
        <v>229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>
      <c r="A67" t="s">
        <v>234</v>
      </c>
      <c r="B67">
        <v>107588</v>
      </c>
      <c r="C67" t="s">
        <v>228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>
      <c r="B68">
        <v>71320</v>
      </c>
      <c r="C68" t="s">
        <v>229</v>
      </c>
      <c r="D68">
        <v>3226</v>
      </c>
      <c r="E68">
        <v>3226</v>
      </c>
      <c r="F68">
        <v>3226</v>
      </c>
      <c r="G68">
        <v>3226</v>
      </c>
      <c r="H68">
        <v>3226</v>
      </c>
      <c r="I68">
        <v>3226</v>
      </c>
      <c r="J68">
        <v>3226</v>
      </c>
      <c r="K68">
        <v>3226</v>
      </c>
      <c r="L68">
        <v>3226</v>
      </c>
      <c r="M68">
        <v>3226</v>
      </c>
      <c r="N68">
        <v>3226</v>
      </c>
      <c r="O68">
        <v>3226</v>
      </c>
      <c r="P68">
        <v>3226</v>
      </c>
      <c r="Q68">
        <v>3226</v>
      </c>
      <c r="R68">
        <v>3226</v>
      </c>
      <c r="S68">
        <v>3226</v>
      </c>
      <c r="T68">
        <v>3226</v>
      </c>
      <c r="U68">
        <v>3226</v>
      </c>
      <c r="V68">
        <v>3226</v>
      </c>
      <c r="W68">
        <v>3226</v>
      </c>
      <c r="X68">
        <v>3226</v>
      </c>
      <c r="Y68">
        <v>3226</v>
      </c>
      <c r="Z68">
        <v>3226</v>
      </c>
      <c r="AA68">
        <v>3226</v>
      </c>
      <c r="AB68">
        <v>3226</v>
      </c>
      <c r="AC68">
        <v>3226</v>
      </c>
      <c r="AD68">
        <v>3226</v>
      </c>
      <c r="AE68">
        <v>3218</v>
      </c>
      <c r="AF68">
        <v>3212</v>
      </c>
      <c r="AG68">
        <v>3225</v>
      </c>
      <c r="AH68">
        <v>3243</v>
      </c>
      <c r="AI68">
        <v>100000</v>
      </c>
    </row>
    <row r="69" spans="1:35">
      <c r="A69" t="s">
        <v>234</v>
      </c>
      <c r="B69">
        <v>107588</v>
      </c>
      <c r="C69" t="s">
        <v>228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>
      <c r="B70">
        <v>71322</v>
      </c>
      <c r="C70" t="s">
        <v>229</v>
      </c>
      <c r="D70">
        <v>10484</v>
      </c>
      <c r="E70">
        <v>10484</v>
      </c>
      <c r="F70">
        <v>10484</v>
      </c>
      <c r="G70">
        <v>10484</v>
      </c>
      <c r="H70">
        <v>10484</v>
      </c>
      <c r="I70">
        <v>10484</v>
      </c>
      <c r="J70">
        <v>10484</v>
      </c>
      <c r="K70">
        <v>10484</v>
      </c>
      <c r="L70">
        <v>10484</v>
      </c>
      <c r="M70">
        <v>10484</v>
      </c>
      <c r="N70">
        <v>10484</v>
      </c>
      <c r="O70">
        <v>10484</v>
      </c>
      <c r="P70">
        <v>10484</v>
      </c>
      <c r="Q70">
        <v>10484</v>
      </c>
      <c r="R70">
        <v>10484</v>
      </c>
      <c r="S70">
        <v>10484</v>
      </c>
      <c r="T70">
        <v>10484</v>
      </c>
      <c r="U70">
        <v>10484</v>
      </c>
      <c r="V70">
        <v>10484</v>
      </c>
      <c r="W70">
        <v>10484</v>
      </c>
      <c r="X70">
        <v>10484</v>
      </c>
      <c r="Y70">
        <v>10484</v>
      </c>
      <c r="Z70">
        <v>10484</v>
      </c>
      <c r="AA70">
        <v>10484</v>
      </c>
      <c r="AB70">
        <v>10484</v>
      </c>
      <c r="AC70">
        <v>10484</v>
      </c>
      <c r="AD70">
        <v>10484</v>
      </c>
      <c r="AE70">
        <v>10483</v>
      </c>
      <c r="AF70">
        <v>10483</v>
      </c>
      <c r="AG70">
        <v>10483</v>
      </c>
      <c r="AH70">
        <v>10483</v>
      </c>
      <c r="AI70">
        <v>325000</v>
      </c>
    </row>
    <row r="71" spans="1:35">
      <c r="A71" t="s">
        <v>234</v>
      </c>
      <c r="B71">
        <v>107588</v>
      </c>
      <c r="C71" t="s">
        <v>228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>
      <c r="B72">
        <v>71323</v>
      </c>
      <c r="C72" t="s">
        <v>229</v>
      </c>
      <c r="D72">
        <v>2419</v>
      </c>
      <c r="E72">
        <v>2419</v>
      </c>
      <c r="F72">
        <v>2419</v>
      </c>
      <c r="G72">
        <v>2419</v>
      </c>
      <c r="H72">
        <v>2419</v>
      </c>
      <c r="I72">
        <v>2419</v>
      </c>
      <c r="J72">
        <v>2419</v>
      </c>
      <c r="K72">
        <v>2419</v>
      </c>
      <c r="L72">
        <v>2419</v>
      </c>
      <c r="M72">
        <v>2419</v>
      </c>
      <c r="N72">
        <v>2419</v>
      </c>
      <c r="O72">
        <v>2419</v>
      </c>
      <c r="P72">
        <v>2419</v>
      </c>
      <c r="Q72">
        <v>2419</v>
      </c>
      <c r="R72">
        <v>2419</v>
      </c>
      <c r="S72">
        <v>2419</v>
      </c>
      <c r="T72">
        <v>2419</v>
      </c>
      <c r="U72">
        <v>2419</v>
      </c>
      <c r="V72">
        <v>2419</v>
      </c>
      <c r="W72">
        <v>2419</v>
      </c>
      <c r="X72">
        <v>2419</v>
      </c>
      <c r="Y72">
        <v>2419</v>
      </c>
      <c r="Z72">
        <v>2419</v>
      </c>
      <c r="AA72">
        <v>2419</v>
      </c>
      <c r="AB72">
        <v>2419</v>
      </c>
      <c r="AC72">
        <v>2419</v>
      </c>
      <c r="AD72">
        <v>2419</v>
      </c>
      <c r="AE72">
        <v>2419</v>
      </c>
      <c r="AF72">
        <v>2419</v>
      </c>
      <c r="AG72">
        <v>2419</v>
      </c>
      <c r="AH72">
        <v>2430</v>
      </c>
      <c r="AI72">
        <v>75000</v>
      </c>
    </row>
    <row r="73" spans="1:35">
      <c r="A73" t="s">
        <v>234</v>
      </c>
      <c r="B73">
        <v>107604</v>
      </c>
      <c r="C73" t="s">
        <v>228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>
      <c r="B74">
        <v>71320</v>
      </c>
      <c r="C74" t="s">
        <v>229</v>
      </c>
      <c r="D74">
        <v>15649</v>
      </c>
      <c r="E74">
        <v>16129</v>
      </c>
      <c r="F74">
        <v>16129</v>
      </c>
      <c r="G74">
        <v>16129</v>
      </c>
      <c r="H74">
        <v>16129</v>
      </c>
      <c r="I74">
        <v>16129</v>
      </c>
      <c r="J74">
        <v>16129</v>
      </c>
      <c r="K74">
        <v>16129</v>
      </c>
      <c r="L74">
        <v>16129</v>
      </c>
      <c r="M74">
        <v>16129</v>
      </c>
      <c r="N74">
        <v>15063</v>
      </c>
      <c r="O74">
        <v>16129</v>
      </c>
      <c r="P74">
        <v>16210</v>
      </c>
      <c r="Q74">
        <v>16210</v>
      </c>
      <c r="R74">
        <v>16210</v>
      </c>
      <c r="S74">
        <v>16210</v>
      </c>
      <c r="T74">
        <v>16210</v>
      </c>
      <c r="U74">
        <v>16210</v>
      </c>
      <c r="V74">
        <v>16210</v>
      </c>
      <c r="W74">
        <v>15904</v>
      </c>
      <c r="X74">
        <v>16210</v>
      </c>
      <c r="Y74">
        <v>16210</v>
      </c>
      <c r="Z74">
        <v>16210</v>
      </c>
      <c r="AA74">
        <v>16210</v>
      </c>
      <c r="AB74">
        <v>16210</v>
      </c>
      <c r="AC74">
        <v>16262</v>
      </c>
      <c r="AD74">
        <v>16262</v>
      </c>
      <c r="AE74">
        <v>15905</v>
      </c>
      <c r="AF74">
        <v>15483</v>
      </c>
      <c r="AG74">
        <v>16262</v>
      </c>
      <c r="AH74">
        <v>17400</v>
      </c>
      <c r="AI74">
        <v>500000</v>
      </c>
    </row>
    <row r="75" spans="1:35">
      <c r="A75" t="s">
        <v>234</v>
      </c>
      <c r="B75">
        <v>107619</v>
      </c>
      <c r="C75" t="s">
        <v>228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>
      <c r="B76">
        <v>78122</v>
      </c>
      <c r="C76" t="s">
        <v>229</v>
      </c>
      <c r="D76">
        <v>10000</v>
      </c>
      <c r="E76">
        <v>10000</v>
      </c>
      <c r="F76">
        <v>10000</v>
      </c>
      <c r="G76">
        <v>10000</v>
      </c>
      <c r="H76">
        <v>10000</v>
      </c>
      <c r="I76">
        <v>10000</v>
      </c>
      <c r="J76">
        <v>10000</v>
      </c>
      <c r="K76">
        <v>10000</v>
      </c>
      <c r="L76">
        <v>10000</v>
      </c>
      <c r="M76">
        <v>10000</v>
      </c>
      <c r="N76">
        <v>10000</v>
      </c>
      <c r="O76">
        <v>10000</v>
      </c>
      <c r="P76">
        <v>10000</v>
      </c>
      <c r="Q76">
        <v>10000</v>
      </c>
      <c r="R76">
        <v>10000</v>
      </c>
      <c r="S76">
        <v>10000</v>
      </c>
      <c r="T76">
        <v>10000</v>
      </c>
      <c r="U76">
        <v>10000</v>
      </c>
      <c r="V76">
        <v>10000</v>
      </c>
      <c r="W76">
        <v>10000</v>
      </c>
      <c r="X76">
        <v>10000</v>
      </c>
      <c r="Y76">
        <v>10000</v>
      </c>
      <c r="Z76">
        <v>10000</v>
      </c>
      <c r="AA76">
        <v>10000</v>
      </c>
      <c r="AB76">
        <v>10000</v>
      </c>
      <c r="AC76">
        <v>10000</v>
      </c>
      <c r="AD76">
        <v>10000</v>
      </c>
      <c r="AE76">
        <v>10000</v>
      </c>
      <c r="AF76">
        <v>10000</v>
      </c>
      <c r="AG76">
        <v>10000</v>
      </c>
      <c r="AH76">
        <v>10000</v>
      </c>
      <c r="AI76">
        <v>310000</v>
      </c>
    </row>
    <row r="77" spans="1:35">
      <c r="A77" t="s">
        <v>234</v>
      </c>
      <c r="B77">
        <v>108041</v>
      </c>
      <c r="C77" t="s">
        <v>228</v>
      </c>
      <c r="D77">
        <v>323</v>
      </c>
      <c r="E77">
        <v>323</v>
      </c>
      <c r="F77">
        <v>323</v>
      </c>
      <c r="G77">
        <v>323</v>
      </c>
      <c r="H77">
        <v>323</v>
      </c>
      <c r="I77">
        <v>323</v>
      </c>
      <c r="J77">
        <v>323</v>
      </c>
      <c r="K77">
        <v>323</v>
      </c>
      <c r="L77">
        <v>323</v>
      </c>
      <c r="M77">
        <v>323</v>
      </c>
      <c r="N77">
        <v>323</v>
      </c>
      <c r="O77">
        <v>323</v>
      </c>
      <c r="P77">
        <v>323</v>
      </c>
      <c r="Q77">
        <v>323</v>
      </c>
      <c r="R77">
        <v>323</v>
      </c>
      <c r="S77">
        <v>323</v>
      </c>
      <c r="T77">
        <v>323</v>
      </c>
      <c r="U77">
        <v>323</v>
      </c>
      <c r="V77">
        <v>323</v>
      </c>
      <c r="W77">
        <v>323</v>
      </c>
      <c r="X77">
        <v>323</v>
      </c>
      <c r="Y77">
        <v>323</v>
      </c>
      <c r="Z77">
        <v>323</v>
      </c>
      <c r="AA77">
        <v>323</v>
      </c>
      <c r="AB77">
        <v>323</v>
      </c>
      <c r="AC77">
        <v>323</v>
      </c>
      <c r="AD77">
        <v>323</v>
      </c>
      <c r="AE77">
        <v>323</v>
      </c>
      <c r="AF77">
        <v>323</v>
      </c>
      <c r="AG77">
        <v>323</v>
      </c>
      <c r="AH77">
        <v>310</v>
      </c>
      <c r="AI77">
        <v>10000</v>
      </c>
    </row>
    <row r="78" spans="1:35">
      <c r="B78">
        <v>61120</v>
      </c>
      <c r="C78" t="s">
        <v>229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>
      <c r="A79" t="s">
        <v>234</v>
      </c>
      <c r="B79">
        <v>108075</v>
      </c>
      <c r="C79" t="s">
        <v>228</v>
      </c>
      <c r="D79">
        <v>968</v>
      </c>
      <c r="E79">
        <v>968</v>
      </c>
      <c r="F79">
        <v>968</v>
      </c>
      <c r="G79">
        <v>968</v>
      </c>
      <c r="H79">
        <v>968</v>
      </c>
      <c r="I79">
        <v>968</v>
      </c>
      <c r="J79">
        <v>968</v>
      </c>
      <c r="K79">
        <v>968</v>
      </c>
      <c r="L79">
        <v>968</v>
      </c>
      <c r="M79">
        <v>968</v>
      </c>
      <c r="N79">
        <v>968</v>
      </c>
      <c r="O79">
        <v>968</v>
      </c>
      <c r="P79">
        <v>968</v>
      </c>
      <c r="Q79">
        <v>968</v>
      </c>
      <c r="R79">
        <v>968</v>
      </c>
      <c r="S79">
        <v>968</v>
      </c>
      <c r="T79">
        <v>968</v>
      </c>
      <c r="U79">
        <v>968</v>
      </c>
      <c r="V79">
        <v>968</v>
      </c>
      <c r="W79">
        <v>968</v>
      </c>
      <c r="X79">
        <v>968</v>
      </c>
      <c r="Y79">
        <v>968</v>
      </c>
      <c r="Z79">
        <v>968</v>
      </c>
      <c r="AA79">
        <v>968</v>
      </c>
      <c r="AB79">
        <v>968</v>
      </c>
      <c r="AC79">
        <v>968</v>
      </c>
      <c r="AD79">
        <v>968</v>
      </c>
      <c r="AE79">
        <v>966</v>
      </c>
      <c r="AF79">
        <v>966</v>
      </c>
      <c r="AG79">
        <v>966</v>
      </c>
      <c r="AH79">
        <v>966</v>
      </c>
      <c r="AI79">
        <v>30000</v>
      </c>
    </row>
    <row r="80" spans="1:35">
      <c r="B80">
        <v>61120</v>
      </c>
      <c r="C80" t="s">
        <v>229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>
      <c r="A81" t="s">
        <v>234</v>
      </c>
      <c r="B81">
        <v>108114</v>
      </c>
      <c r="C81" t="s">
        <v>228</v>
      </c>
      <c r="AA81">
        <v>0</v>
      </c>
      <c r="AB81">
        <v>0</v>
      </c>
      <c r="AI81">
        <v>0</v>
      </c>
    </row>
    <row r="82" spans="1:35">
      <c r="B82">
        <v>62389</v>
      </c>
      <c r="C82" t="s">
        <v>229</v>
      </c>
      <c r="AA82">
        <v>60000</v>
      </c>
      <c r="AB82">
        <v>20000</v>
      </c>
      <c r="AI82">
        <v>80000</v>
      </c>
    </row>
    <row r="83" spans="1:35">
      <c r="A83" t="s">
        <v>234</v>
      </c>
      <c r="B83">
        <v>108114</v>
      </c>
      <c r="C83" t="s">
        <v>228</v>
      </c>
      <c r="L83">
        <v>0</v>
      </c>
      <c r="Z83">
        <v>0</v>
      </c>
      <c r="AI83">
        <v>0</v>
      </c>
    </row>
    <row r="84" spans="1:35">
      <c r="B84">
        <v>63000</v>
      </c>
      <c r="C84" t="s">
        <v>229</v>
      </c>
      <c r="L84">
        <v>15000</v>
      </c>
      <c r="Z84">
        <v>10000</v>
      </c>
      <c r="AI84">
        <v>25000</v>
      </c>
    </row>
    <row r="85" spans="1:35">
      <c r="A85" t="s">
        <v>234</v>
      </c>
      <c r="B85">
        <v>108114</v>
      </c>
      <c r="C85" t="s">
        <v>228</v>
      </c>
      <c r="AB85">
        <v>0</v>
      </c>
      <c r="AI85">
        <v>0</v>
      </c>
    </row>
    <row r="86" spans="1:35">
      <c r="B86">
        <v>71454</v>
      </c>
      <c r="C86" t="s">
        <v>229</v>
      </c>
      <c r="AB86">
        <v>17100</v>
      </c>
      <c r="AI86">
        <v>17100</v>
      </c>
    </row>
    <row r="87" spans="1:35">
      <c r="A87" t="s">
        <v>234</v>
      </c>
      <c r="B87">
        <v>108114</v>
      </c>
      <c r="C87" t="s">
        <v>228</v>
      </c>
      <c r="T87">
        <v>0</v>
      </c>
      <c r="AI87">
        <v>0</v>
      </c>
    </row>
    <row r="88" spans="1:35">
      <c r="B88">
        <v>71460</v>
      </c>
      <c r="C88" t="s">
        <v>229</v>
      </c>
      <c r="T88">
        <v>30000</v>
      </c>
      <c r="AI88">
        <v>30000</v>
      </c>
    </row>
    <row r="89" spans="1:35">
      <c r="A89" t="s">
        <v>234</v>
      </c>
      <c r="B89">
        <v>108182</v>
      </c>
      <c r="C89" t="s">
        <v>228</v>
      </c>
      <c r="AE89">
        <v>20000</v>
      </c>
      <c r="AF89">
        <v>20000</v>
      </c>
      <c r="AG89">
        <v>20000</v>
      </c>
      <c r="AI89">
        <v>60000</v>
      </c>
    </row>
    <row r="90" spans="1:35">
      <c r="B90">
        <v>62389</v>
      </c>
      <c r="C90" t="s">
        <v>229</v>
      </c>
      <c r="AE90">
        <v>0</v>
      </c>
      <c r="AF90">
        <v>0</v>
      </c>
      <c r="AG90">
        <v>0</v>
      </c>
      <c r="AI90">
        <v>0</v>
      </c>
    </row>
    <row r="91" spans="1:35">
      <c r="A91" t="s">
        <v>234</v>
      </c>
      <c r="B91">
        <v>108184</v>
      </c>
      <c r="C91" t="s">
        <v>228</v>
      </c>
      <c r="AE91">
        <v>0</v>
      </c>
      <c r="AF91">
        <v>0</v>
      </c>
      <c r="AG91">
        <v>0</v>
      </c>
      <c r="AI91">
        <v>0</v>
      </c>
    </row>
    <row r="92" spans="1:35">
      <c r="B92">
        <v>62389</v>
      </c>
      <c r="C92" t="s">
        <v>229</v>
      </c>
      <c r="AE92">
        <v>20000</v>
      </c>
      <c r="AF92">
        <v>20000</v>
      </c>
      <c r="AG92">
        <v>20000</v>
      </c>
      <c r="AI92">
        <v>60000</v>
      </c>
    </row>
    <row r="93" spans="1:35">
      <c r="A93" t="s">
        <v>243</v>
      </c>
      <c r="B93">
        <v>106499</v>
      </c>
      <c r="C93" t="s">
        <v>228</v>
      </c>
      <c r="D93">
        <v>39516</v>
      </c>
      <c r="E93">
        <v>39516</v>
      </c>
      <c r="F93">
        <v>39516</v>
      </c>
      <c r="G93">
        <v>39516</v>
      </c>
      <c r="H93">
        <v>39516</v>
      </c>
      <c r="I93">
        <v>39516</v>
      </c>
      <c r="J93">
        <v>39516</v>
      </c>
      <c r="K93">
        <v>39516</v>
      </c>
      <c r="L93">
        <v>39516</v>
      </c>
      <c r="M93">
        <v>39516</v>
      </c>
      <c r="N93">
        <v>39516</v>
      </c>
      <c r="O93">
        <v>39516</v>
      </c>
      <c r="P93">
        <v>36598</v>
      </c>
      <c r="Q93">
        <v>37085</v>
      </c>
      <c r="R93">
        <v>37935</v>
      </c>
      <c r="S93">
        <v>36932</v>
      </c>
      <c r="T93">
        <v>38811</v>
      </c>
      <c r="U93">
        <v>38425</v>
      </c>
      <c r="V93">
        <v>39516</v>
      </c>
      <c r="W93">
        <v>44516</v>
      </c>
      <c r="X93">
        <v>41616</v>
      </c>
      <c r="Y93">
        <v>41616</v>
      </c>
      <c r="Z93">
        <v>41616</v>
      </c>
      <c r="AA93">
        <v>39516</v>
      </c>
      <c r="AB93">
        <v>39516</v>
      </c>
      <c r="AC93">
        <v>39516</v>
      </c>
      <c r="AD93">
        <v>39516</v>
      </c>
      <c r="AE93">
        <v>39516</v>
      </c>
      <c r="AF93">
        <v>39516</v>
      </c>
      <c r="AG93">
        <v>39516</v>
      </c>
      <c r="AH93">
        <v>39530</v>
      </c>
      <c r="AI93">
        <v>1225000</v>
      </c>
    </row>
    <row r="94" spans="1:35">
      <c r="B94">
        <v>71460</v>
      </c>
      <c r="C94" t="s">
        <v>229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</row>
    <row r="95" spans="1:35">
      <c r="A95" t="s">
        <v>235</v>
      </c>
      <c r="B95">
        <v>107958</v>
      </c>
      <c r="C95" t="s">
        <v>228</v>
      </c>
      <c r="D95">
        <v>10000</v>
      </c>
      <c r="E95">
        <v>10000</v>
      </c>
      <c r="F95">
        <v>10000</v>
      </c>
      <c r="G95">
        <v>10000</v>
      </c>
      <c r="H95">
        <v>10000</v>
      </c>
      <c r="I95">
        <v>10000</v>
      </c>
      <c r="J95">
        <v>10000</v>
      </c>
      <c r="K95">
        <v>10000</v>
      </c>
      <c r="L95">
        <v>10000</v>
      </c>
      <c r="M95">
        <v>10000</v>
      </c>
      <c r="N95">
        <v>10000</v>
      </c>
      <c r="O95">
        <v>10000</v>
      </c>
      <c r="P95">
        <v>10000</v>
      </c>
      <c r="Q95">
        <v>10000</v>
      </c>
      <c r="R95">
        <v>10000</v>
      </c>
      <c r="S95">
        <v>10000</v>
      </c>
      <c r="T95">
        <v>10000</v>
      </c>
      <c r="U95">
        <v>10000</v>
      </c>
      <c r="V95">
        <v>10000</v>
      </c>
      <c r="W95">
        <v>10000</v>
      </c>
      <c r="X95">
        <v>10000</v>
      </c>
      <c r="Y95">
        <v>10000</v>
      </c>
      <c r="Z95">
        <v>10000</v>
      </c>
      <c r="AA95">
        <v>10000</v>
      </c>
      <c r="AB95">
        <v>10000</v>
      </c>
      <c r="AC95">
        <v>10000</v>
      </c>
      <c r="AD95">
        <v>10000</v>
      </c>
      <c r="AE95">
        <v>10000</v>
      </c>
      <c r="AF95">
        <v>10000</v>
      </c>
      <c r="AG95">
        <v>10000</v>
      </c>
      <c r="AH95">
        <v>10000</v>
      </c>
      <c r="AI95">
        <v>310000</v>
      </c>
    </row>
    <row r="96" spans="1:35">
      <c r="B96">
        <v>62389</v>
      </c>
      <c r="C96" t="s">
        <v>229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>
      <c r="A97" t="s">
        <v>235</v>
      </c>
      <c r="B97">
        <v>107959</v>
      </c>
      <c r="C97" t="s">
        <v>228</v>
      </c>
      <c r="D97">
        <v>10000</v>
      </c>
      <c r="E97">
        <v>10000</v>
      </c>
      <c r="F97">
        <v>10000</v>
      </c>
      <c r="G97">
        <v>10000</v>
      </c>
      <c r="H97">
        <v>10000</v>
      </c>
      <c r="I97">
        <v>9999</v>
      </c>
      <c r="J97">
        <v>9999</v>
      </c>
      <c r="K97">
        <v>10000</v>
      </c>
      <c r="L97">
        <v>10000</v>
      </c>
      <c r="M97">
        <v>10000</v>
      </c>
      <c r="N97">
        <v>10000</v>
      </c>
      <c r="O97">
        <v>10000</v>
      </c>
      <c r="P97">
        <v>10000</v>
      </c>
      <c r="Q97">
        <v>10000</v>
      </c>
      <c r="R97">
        <v>10000</v>
      </c>
      <c r="S97">
        <v>10000</v>
      </c>
      <c r="T97">
        <v>10000</v>
      </c>
      <c r="U97">
        <v>10000</v>
      </c>
      <c r="V97">
        <v>10000</v>
      </c>
      <c r="W97">
        <v>10000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10002</v>
      </c>
      <c r="AE97">
        <v>10000</v>
      </c>
      <c r="AF97">
        <v>10000</v>
      </c>
      <c r="AG97">
        <v>10000</v>
      </c>
      <c r="AH97">
        <v>10000</v>
      </c>
      <c r="AI97">
        <v>310000</v>
      </c>
    </row>
    <row r="98" spans="1:35">
      <c r="B98">
        <v>62389</v>
      </c>
      <c r="C98" t="s">
        <v>229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>
      <c r="A99" t="s">
        <v>235</v>
      </c>
      <c r="B99">
        <v>107961</v>
      </c>
      <c r="C99" t="s">
        <v>228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>
      <c r="B100">
        <v>62389</v>
      </c>
      <c r="C100" t="s">
        <v>229</v>
      </c>
      <c r="D100">
        <v>10000</v>
      </c>
      <c r="E100">
        <v>10000</v>
      </c>
      <c r="F100">
        <v>10000</v>
      </c>
      <c r="G100">
        <v>10000</v>
      </c>
      <c r="H100">
        <v>10000</v>
      </c>
      <c r="I100">
        <v>10000</v>
      </c>
      <c r="J100">
        <v>10000</v>
      </c>
      <c r="K100">
        <v>10000</v>
      </c>
      <c r="L100">
        <v>10000</v>
      </c>
      <c r="M100">
        <v>10000</v>
      </c>
      <c r="N100">
        <v>10000</v>
      </c>
      <c r="O100">
        <v>10000</v>
      </c>
      <c r="P100">
        <v>10000</v>
      </c>
      <c r="Q100">
        <v>10000</v>
      </c>
      <c r="R100">
        <v>10000</v>
      </c>
      <c r="S100">
        <v>10000</v>
      </c>
      <c r="T100">
        <v>10000</v>
      </c>
      <c r="U100">
        <v>10000</v>
      </c>
      <c r="V100">
        <v>10000</v>
      </c>
      <c r="W100">
        <v>10000</v>
      </c>
      <c r="X100">
        <v>10000</v>
      </c>
      <c r="Y100">
        <v>10000</v>
      </c>
      <c r="Z100">
        <v>10000</v>
      </c>
      <c r="AA100">
        <v>10000</v>
      </c>
      <c r="AB100">
        <v>10000</v>
      </c>
      <c r="AC100">
        <v>10000</v>
      </c>
      <c r="AD100">
        <v>10000</v>
      </c>
      <c r="AE100">
        <v>10000</v>
      </c>
      <c r="AF100">
        <v>10000</v>
      </c>
      <c r="AG100">
        <v>10000</v>
      </c>
      <c r="AH100">
        <v>10000</v>
      </c>
      <c r="AI100">
        <v>310000</v>
      </c>
    </row>
    <row r="101" spans="1:35">
      <c r="A101" t="s">
        <v>240</v>
      </c>
      <c r="B101">
        <v>107608</v>
      </c>
      <c r="C101" t="s">
        <v>228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</row>
    <row r="102" spans="1:35">
      <c r="B102">
        <v>62389</v>
      </c>
      <c r="C102" t="s">
        <v>229</v>
      </c>
      <c r="D102">
        <v>16129</v>
      </c>
      <c r="E102">
        <v>16129</v>
      </c>
      <c r="F102">
        <v>16129</v>
      </c>
      <c r="G102">
        <v>16129</v>
      </c>
      <c r="H102">
        <v>16129</v>
      </c>
      <c r="I102">
        <v>16129</v>
      </c>
      <c r="J102">
        <v>16129</v>
      </c>
      <c r="K102">
        <v>16129</v>
      </c>
      <c r="L102">
        <v>16129</v>
      </c>
      <c r="M102">
        <v>16129</v>
      </c>
      <c r="N102">
        <v>16129</v>
      </c>
      <c r="O102">
        <v>16129</v>
      </c>
      <c r="P102">
        <v>16129</v>
      </c>
      <c r="Q102">
        <v>16129</v>
      </c>
      <c r="R102">
        <v>16129</v>
      </c>
      <c r="S102">
        <v>16129</v>
      </c>
      <c r="T102">
        <v>16129</v>
      </c>
      <c r="U102">
        <v>16129</v>
      </c>
      <c r="V102">
        <v>16129</v>
      </c>
      <c r="W102">
        <v>16129</v>
      </c>
      <c r="X102">
        <v>16129</v>
      </c>
      <c r="Y102">
        <v>16129</v>
      </c>
      <c r="Z102">
        <v>16129</v>
      </c>
      <c r="AA102">
        <v>16129</v>
      </c>
      <c r="AB102">
        <v>16129</v>
      </c>
      <c r="AC102">
        <v>16129</v>
      </c>
      <c r="AD102">
        <v>16129</v>
      </c>
      <c r="AE102">
        <v>16129</v>
      </c>
      <c r="AF102">
        <v>16129</v>
      </c>
      <c r="AG102">
        <v>16129</v>
      </c>
      <c r="AH102">
        <v>16110</v>
      </c>
      <c r="AI102">
        <v>499980</v>
      </c>
    </row>
    <row r="103" spans="1:35">
      <c r="A103" t="s">
        <v>249</v>
      </c>
      <c r="B103">
        <v>108168</v>
      </c>
      <c r="C103" t="s">
        <v>228</v>
      </c>
      <c r="AB103">
        <v>0</v>
      </c>
      <c r="AC103">
        <v>0</v>
      </c>
      <c r="AH103">
        <v>0</v>
      </c>
      <c r="AI103">
        <v>0</v>
      </c>
    </row>
    <row r="104" spans="1:35">
      <c r="B104">
        <v>62389</v>
      </c>
      <c r="C104" t="s">
        <v>229</v>
      </c>
      <c r="AB104">
        <v>30000</v>
      </c>
      <c r="AC104">
        <v>19760</v>
      </c>
      <c r="AH104">
        <v>240</v>
      </c>
      <c r="AI104">
        <v>50000</v>
      </c>
    </row>
    <row r="105" spans="1:35">
      <c r="A105" t="s">
        <v>236</v>
      </c>
      <c r="B105">
        <v>107553</v>
      </c>
      <c r="C105" t="s">
        <v>228</v>
      </c>
      <c r="D105">
        <v>16129</v>
      </c>
      <c r="E105">
        <v>16129</v>
      </c>
      <c r="F105">
        <v>16129</v>
      </c>
      <c r="G105">
        <v>16129</v>
      </c>
      <c r="H105">
        <v>16129</v>
      </c>
      <c r="I105">
        <v>16129</v>
      </c>
      <c r="J105">
        <v>16129</v>
      </c>
      <c r="K105">
        <v>16129</v>
      </c>
      <c r="L105">
        <v>16129</v>
      </c>
      <c r="M105">
        <v>16129</v>
      </c>
      <c r="N105">
        <v>16129</v>
      </c>
      <c r="O105">
        <v>16129</v>
      </c>
      <c r="P105">
        <v>16129</v>
      </c>
      <c r="Q105">
        <v>16129</v>
      </c>
      <c r="R105">
        <v>16129</v>
      </c>
      <c r="S105">
        <v>16129</v>
      </c>
      <c r="T105">
        <v>16129</v>
      </c>
      <c r="U105">
        <v>16129</v>
      </c>
      <c r="V105">
        <v>16129</v>
      </c>
      <c r="W105">
        <v>16129</v>
      </c>
      <c r="X105">
        <v>16129</v>
      </c>
      <c r="Y105">
        <v>16129</v>
      </c>
      <c r="Z105">
        <v>16129</v>
      </c>
      <c r="AA105">
        <v>16129</v>
      </c>
      <c r="AB105">
        <v>16129</v>
      </c>
      <c r="AC105">
        <v>16129</v>
      </c>
      <c r="AD105">
        <v>16129</v>
      </c>
      <c r="AE105">
        <v>16129</v>
      </c>
      <c r="AF105">
        <v>16129</v>
      </c>
      <c r="AG105">
        <v>16129</v>
      </c>
      <c r="AH105">
        <v>16130</v>
      </c>
      <c r="AI105">
        <v>500000</v>
      </c>
    </row>
    <row r="106" spans="1:35">
      <c r="B106">
        <v>62389</v>
      </c>
      <c r="C106" t="s">
        <v>229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>
      <c r="A107" t="s">
        <v>236</v>
      </c>
      <c r="B107">
        <v>107624</v>
      </c>
      <c r="C107" t="s">
        <v>228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>
      <c r="B108">
        <v>62389</v>
      </c>
      <c r="C108" t="s">
        <v>229</v>
      </c>
      <c r="D108">
        <v>1935</v>
      </c>
      <c r="E108">
        <v>1935</v>
      </c>
      <c r="F108">
        <v>1935</v>
      </c>
      <c r="G108">
        <v>1935</v>
      </c>
      <c r="H108">
        <v>1935</v>
      </c>
      <c r="I108">
        <v>1935</v>
      </c>
      <c r="J108">
        <v>1935</v>
      </c>
      <c r="K108">
        <v>1935</v>
      </c>
      <c r="L108">
        <v>1935</v>
      </c>
      <c r="M108">
        <v>1935</v>
      </c>
      <c r="N108">
        <v>1935</v>
      </c>
      <c r="O108">
        <v>1935</v>
      </c>
      <c r="P108">
        <v>1935</v>
      </c>
      <c r="Q108">
        <v>1935</v>
      </c>
      <c r="R108">
        <v>1935</v>
      </c>
      <c r="S108">
        <v>1935</v>
      </c>
      <c r="T108">
        <v>1935</v>
      </c>
      <c r="U108">
        <v>1935</v>
      </c>
      <c r="V108">
        <v>1935</v>
      </c>
      <c r="W108">
        <v>1935</v>
      </c>
      <c r="X108">
        <v>1935</v>
      </c>
      <c r="Y108">
        <v>1935</v>
      </c>
      <c r="Z108">
        <v>1935</v>
      </c>
      <c r="AA108">
        <v>1935</v>
      </c>
      <c r="AB108">
        <v>1935</v>
      </c>
      <c r="AC108">
        <v>1935</v>
      </c>
      <c r="AD108">
        <v>1935</v>
      </c>
      <c r="AE108">
        <v>1935</v>
      </c>
      <c r="AF108">
        <v>1935</v>
      </c>
      <c r="AG108">
        <v>1935</v>
      </c>
      <c r="AH108">
        <v>1950</v>
      </c>
      <c r="AI108">
        <v>60000</v>
      </c>
    </row>
    <row r="109" spans="1:35">
      <c r="A109" t="s">
        <v>236</v>
      </c>
      <c r="B109">
        <v>107760</v>
      </c>
      <c r="C109" t="s">
        <v>228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>
      <c r="B110">
        <v>62389</v>
      </c>
      <c r="C110" t="s">
        <v>229</v>
      </c>
      <c r="D110">
        <v>1613</v>
      </c>
      <c r="E110">
        <v>1613</v>
      </c>
      <c r="F110">
        <v>1613</v>
      </c>
      <c r="G110">
        <v>1613</v>
      </c>
      <c r="H110">
        <v>1613</v>
      </c>
      <c r="I110">
        <v>1613</v>
      </c>
      <c r="J110">
        <v>1613</v>
      </c>
      <c r="K110">
        <v>1613</v>
      </c>
      <c r="L110">
        <v>1613</v>
      </c>
      <c r="M110">
        <v>1613</v>
      </c>
      <c r="N110">
        <v>1613</v>
      </c>
      <c r="O110">
        <v>1613</v>
      </c>
      <c r="P110">
        <v>1613</v>
      </c>
      <c r="Q110">
        <v>1613</v>
      </c>
      <c r="R110">
        <v>1613</v>
      </c>
      <c r="S110">
        <v>1613</v>
      </c>
      <c r="T110">
        <v>1613</v>
      </c>
      <c r="U110">
        <v>1613</v>
      </c>
      <c r="V110">
        <v>1613</v>
      </c>
      <c r="W110">
        <v>1613</v>
      </c>
      <c r="X110">
        <v>1613</v>
      </c>
      <c r="Y110">
        <v>1613</v>
      </c>
      <c r="Z110">
        <v>1613</v>
      </c>
      <c r="AA110">
        <v>1613</v>
      </c>
      <c r="AB110">
        <v>1613</v>
      </c>
      <c r="AC110">
        <v>1613</v>
      </c>
      <c r="AD110">
        <v>1613</v>
      </c>
      <c r="AE110">
        <v>1613</v>
      </c>
      <c r="AF110">
        <v>1613</v>
      </c>
      <c r="AG110">
        <v>1613</v>
      </c>
      <c r="AH110">
        <v>1620</v>
      </c>
      <c r="AI110">
        <v>50010</v>
      </c>
    </row>
    <row r="111" spans="1:35">
      <c r="B111" t="s">
        <v>59</v>
      </c>
      <c r="D111">
        <v>254027</v>
      </c>
      <c r="E111">
        <v>259440</v>
      </c>
      <c r="F111">
        <v>222613</v>
      </c>
      <c r="G111">
        <v>241613</v>
      </c>
      <c r="H111">
        <v>241574</v>
      </c>
      <c r="I111">
        <v>192612</v>
      </c>
      <c r="J111">
        <v>202612</v>
      </c>
      <c r="K111">
        <v>202613</v>
      </c>
      <c r="L111">
        <v>202613</v>
      </c>
      <c r="M111">
        <v>192613</v>
      </c>
      <c r="N111">
        <v>192613</v>
      </c>
      <c r="O111">
        <v>192613</v>
      </c>
      <c r="P111">
        <v>215684</v>
      </c>
      <c r="Q111">
        <v>216290</v>
      </c>
      <c r="R111">
        <v>217183</v>
      </c>
      <c r="S111">
        <v>216180</v>
      </c>
      <c r="T111">
        <v>218265</v>
      </c>
      <c r="U111">
        <v>218631</v>
      </c>
      <c r="V111">
        <v>218875</v>
      </c>
      <c r="W111">
        <v>223929</v>
      </c>
      <c r="X111">
        <v>221029</v>
      </c>
      <c r="Y111">
        <v>221029</v>
      </c>
      <c r="Z111">
        <v>221029</v>
      </c>
      <c r="AA111">
        <v>218933</v>
      </c>
      <c r="AB111">
        <v>218972</v>
      </c>
      <c r="AC111">
        <v>218771</v>
      </c>
      <c r="AD111">
        <v>218910</v>
      </c>
      <c r="AE111">
        <v>248906</v>
      </c>
      <c r="AF111">
        <v>248906</v>
      </c>
      <c r="AG111">
        <v>248906</v>
      </c>
      <c r="AH111">
        <v>216778</v>
      </c>
      <c r="AI111">
        <v>6844762</v>
      </c>
    </row>
    <row r="112" spans="1:35">
      <c r="B112" t="s">
        <v>59</v>
      </c>
      <c r="D112">
        <v>135970</v>
      </c>
      <c r="E112">
        <v>136826</v>
      </c>
      <c r="F112">
        <v>150556</v>
      </c>
      <c r="G112">
        <v>128794</v>
      </c>
      <c r="H112">
        <v>136477</v>
      </c>
      <c r="I112">
        <v>152838</v>
      </c>
      <c r="J112">
        <v>155042</v>
      </c>
      <c r="K112">
        <v>155956</v>
      </c>
      <c r="L112">
        <v>215708</v>
      </c>
      <c r="M112">
        <v>187569</v>
      </c>
      <c r="N112">
        <v>142307</v>
      </c>
      <c r="O112">
        <v>141803</v>
      </c>
      <c r="P112">
        <v>162995</v>
      </c>
      <c r="Q112">
        <v>145168</v>
      </c>
      <c r="R112">
        <v>137265</v>
      </c>
      <c r="S112">
        <v>194207</v>
      </c>
      <c r="T112">
        <v>253970</v>
      </c>
      <c r="U112">
        <v>275093</v>
      </c>
      <c r="V112">
        <v>299353</v>
      </c>
      <c r="W112">
        <v>203803</v>
      </c>
      <c r="X112">
        <v>281267</v>
      </c>
      <c r="Y112">
        <v>263148</v>
      </c>
      <c r="Z112">
        <v>314418</v>
      </c>
      <c r="AA112">
        <v>275981</v>
      </c>
      <c r="AB112">
        <v>319009</v>
      </c>
      <c r="AC112">
        <v>165895</v>
      </c>
      <c r="AD112">
        <v>137571</v>
      </c>
      <c r="AE112">
        <v>157205</v>
      </c>
      <c r="AF112">
        <v>156423</v>
      </c>
      <c r="AG112">
        <v>207093</v>
      </c>
      <c r="AH112">
        <v>210259</v>
      </c>
      <c r="AI112">
        <v>5999969</v>
      </c>
    </row>
  </sheetData>
  <phoneticPr fontId="0" type="noConversion"/>
  <printOptions gridLines="1"/>
  <pageMargins left="0" right="0" top="0.5" bottom="0.5" header="0.25" footer="0.25"/>
  <pageSetup paperSize="5" scale="54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AO71"/>
  <sheetViews>
    <sheetView topLeftCell="Z2" workbookViewId="0">
      <selection activeCell="AH34" sqref="AH34"/>
    </sheetView>
  </sheetViews>
  <sheetFormatPr defaultRowHeight="13.2"/>
  <cols>
    <col min="2" max="2" width="9.109375" style="155" customWidth="1"/>
    <col min="15" max="15" width="10.6640625" customWidth="1"/>
    <col min="16" max="16" width="12.109375" bestFit="1" customWidth="1"/>
    <col min="17" max="17" width="11.109375" bestFit="1" customWidth="1"/>
    <col min="18" max="18" width="10.6640625" customWidth="1"/>
    <col min="32" max="32" width="5.88671875" bestFit="1" customWidth="1"/>
  </cols>
  <sheetData>
    <row r="1" spans="2:41">
      <c r="D1" s="415" t="s">
        <v>19</v>
      </c>
      <c r="E1" s="415"/>
    </row>
    <row r="2" spans="2:41">
      <c r="C2" s="157" t="s">
        <v>62</v>
      </c>
      <c r="D2" s="157" t="s">
        <v>63</v>
      </c>
      <c r="E2" s="157" t="s">
        <v>64</v>
      </c>
      <c r="F2" s="157" t="s">
        <v>65</v>
      </c>
      <c r="G2" s="88"/>
      <c r="H2" s="88"/>
      <c r="I2" s="88"/>
      <c r="AG2" t="s">
        <v>92</v>
      </c>
    </row>
    <row r="3" spans="2:41">
      <c r="B3" s="155">
        <v>37073</v>
      </c>
      <c r="C3" s="158">
        <v>286</v>
      </c>
      <c r="D3" s="158">
        <f>July!F18</f>
        <v>334.80099999999999</v>
      </c>
      <c r="E3" s="158">
        <f>July!G18</f>
        <v>0</v>
      </c>
      <c r="F3" s="158">
        <f>July!H18</f>
        <v>334.80099999999999</v>
      </c>
      <c r="G3" s="158"/>
      <c r="H3" s="158"/>
      <c r="I3" s="158"/>
      <c r="J3" s="156"/>
      <c r="K3" s="156"/>
      <c r="L3" s="156"/>
      <c r="AF3" t="s">
        <v>93</v>
      </c>
      <c r="AG3" t="s">
        <v>96</v>
      </c>
      <c r="AH3" t="s">
        <v>97</v>
      </c>
      <c r="AI3" t="s">
        <v>98</v>
      </c>
      <c r="AJ3" t="s">
        <v>21</v>
      </c>
      <c r="AL3" t="s">
        <v>99</v>
      </c>
      <c r="AM3" t="s">
        <v>100</v>
      </c>
      <c r="AO3" t="s">
        <v>101</v>
      </c>
    </row>
    <row r="4" spans="2:41">
      <c r="B4" s="155">
        <v>37074</v>
      </c>
      <c r="C4" s="158">
        <v>286</v>
      </c>
      <c r="D4" s="158">
        <f>July!F19</f>
        <v>343.17599999999999</v>
      </c>
      <c r="E4" s="158">
        <f>July!G19</f>
        <v>-26.19</v>
      </c>
      <c r="F4" s="158">
        <f>July!H19</f>
        <v>316.98599999999999</v>
      </c>
      <c r="G4" s="158"/>
      <c r="H4" s="158"/>
      <c r="I4" s="158"/>
      <c r="J4" s="156"/>
      <c r="K4" s="156"/>
      <c r="L4" s="156"/>
      <c r="AF4">
        <v>1</v>
      </c>
      <c r="AG4">
        <v>73</v>
      </c>
      <c r="AH4">
        <v>61</v>
      </c>
      <c r="AI4" s="158">
        <f>July!AI18</f>
        <v>397.8</v>
      </c>
      <c r="AJ4" s="158">
        <f>July!AC18</f>
        <v>124.62700000000001</v>
      </c>
      <c r="AL4">
        <f>July!AE18</f>
        <v>2.7875000000000001</v>
      </c>
      <c r="AM4">
        <f>July!AF18</f>
        <v>2.7875000000000001</v>
      </c>
      <c r="AO4" s="193">
        <f>AL4-AM4</f>
        <v>0</v>
      </c>
    </row>
    <row r="5" spans="2:41">
      <c r="B5" s="155">
        <v>37075</v>
      </c>
      <c r="C5" s="158">
        <v>286</v>
      </c>
      <c r="D5" s="158">
        <f>July!F20</f>
        <v>353.09500000000003</v>
      </c>
      <c r="E5" s="158">
        <f>July!G20</f>
        <v>-12.167999999999999</v>
      </c>
      <c r="F5" s="158">
        <f>July!H20</f>
        <v>340.92700000000002</v>
      </c>
      <c r="G5" s="158"/>
      <c r="H5" s="158"/>
      <c r="I5" s="158"/>
      <c r="J5" s="156"/>
      <c r="K5" s="156"/>
      <c r="L5" s="156"/>
      <c r="AF5">
        <v>2</v>
      </c>
      <c r="AG5">
        <v>73</v>
      </c>
      <c r="AH5">
        <v>66</v>
      </c>
      <c r="AI5" s="158">
        <f>July!AI19</f>
        <v>244.2</v>
      </c>
      <c r="AJ5" s="158">
        <f>July!AC19</f>
        <v>58.685000000000002</v>
      </c>
      <c r="AL5">
        <f>July!AE19</f>
        <v>2.7875000000000001</v>
      </c>
      <c r="AM5">
        <f>July!AF19</f>
        <v>2.7875000000000001</v>
      </c>
      <c r="AO5" s="193">
        <f t="shared" ref="AO5:AO34" si="0">AL5-AM5</f>
        <v>0</v>
      </c>
    </row>
    <row r="6" spans="2:41">
      <c r="B6" s="155">
        <v>37076</v>
      </c>
      <c r="C6" s="158">
        <v>286</v>
      </c>
      <c r="D6" s="158">
        <f>July!F21</f>
        <v>340.33699999999999</v>
      </c>
      <c r="E6" s="158">
        <f>July!G21</f>
        <v>-8.4060000000000006</v>
      </c>
      <c r="F6" s="158">
        <f>July!H21</f>
        <v>331.93099999999998</v>
      </c>
      <c r="G6" s="158"/>
      <c r="H6" s="158"/>
      <c r="I6" s="158"/>
      <c r="J6" s="156"/>
      <c r="K6" s="156"/>
      <c r="L6" s="156"/>
      <c r="AF6">
        <v>3</v>
      </c>
      <c r="AG6">
        <v>73</v>
      </c>
      <c r="AH6">
        <v>74</v>
      </c>
      <c r="AI6" s="158">
        <f>July!AI20</f>
        <v>205.6</v>
      </c>
      <c r="AJ6" s="158">
        <f>July!AC20</f>
        <v>-8.1650000000000489</v>
      </c>
      <c r="AL6">
        <f>July!AE20</f>
        <v>2.6812</v>
      </c>
      <c r="AM6">
        <f>July!AF20</f>
        <v>2.7343999999999999</v>
      </c>
      <c r="AO6" s="193">
        <f t="shared" si="0"/>
        <v>-5.3199999999999914E-2</v>
      </c>
    </row>
    <row r="7" spans="2:41">
      <c r="B7" s="155">
        <v>37077</v>
      </c>
      <c r="C7" s="158">
        <v>286</v>
      </c>
      <c r="D7" s="158">
        <f>July!F22</f>
        <v>310.435</v>
      </c>
      <c r="E7" s="158">
        <f>July!G22</f>
        <v>0</v>
      </c>
      <c r="F7" s="158">
        <f>July!H22</f>
        <v>310.435</v>
      </c>
      <c r="G7" s="158"/>
      <c r="H7" s="158"/>
      <c r="I7" s="158"/>
      <c r="J7" s="156"/>
      <c r="K7" s="156"/>
      <c r="L7" s="156"/>
      <c r="AF7">
        <v>4</v>
      </c>
      <c r="AG7">
        <v>73</v>
      </c>
      <c r="AH7">
        <v>70</v>
      </c>
      <c r="AI7" s="158">
        <f>July!AI21</f>
        <v>351.4</v>
      </c>
      <c r="AJ7" s="158">
        <f>July!AC21</f>
        <v>16.560999999999979</v>
      </c>
      <c r="AL7">
        <f>July!AE21</f>
        <v>2.7936999999999999</v>
      </c>
      <c r="AM7">
        <f>July!AF21</f>
        <v>2.7542</v>
      </c>
      <c r="AO7" s="193">
        <f t="shared" si="0"/>
        <v>3.9499999999999869E-2</v>
      </c>
    </row>
    <row r="8" spans="2:41">
      <c r="B8" s="155">
        <v>37078</v>
      </c>
      <c r="C8" s="158">
        <v>286</v>
      </c>
      <c r="D8" s="158">
        <f>July!F23</f>
        <v>295.40800000000002</v>
      </c>
      <c r="E8" s="158">
        <f>July!G23</f>
        <v>-5.1050000000000004</v>
      </c>
      <c r="F8" s="158">
        <f>July!H23</f>
        <v>290.303</v>
      </c>
      <c r="G8" s="158"/>
      <c r="H8" s="158"/>
      <c r="I8" s="158"/>
      <c r="J8" s="156"/>
      <c r="K8" s="156"/>
      <c r="L8" s="156"/>
      <c r="AF8">
        <v>5</v>
      </c>
      <c r="AG8">
        <v>73</v>
      </c>
      <c r="AH8">
        <v>68</v>
      </c>
      <c r="AI8" s="158">
        <f>July!AI22</f>
        <v>390.3</v>
      </c>
      <c r="AJ8" s="158">
        <f>July!AC22</f>
        <v>156.07999999999998</v>
      </c>
      <c r="AL8">
        <f>July!AE22</f>
        <v>2.7936999999999999</v>
      </c>
      <c r="AM8">
        <f>July!AF22</f>
        <v>2.7542</v>
      </c>
      <c r="AO8" s="193">
        <f t="shared" si="0"/>
        <v>3.9499999999999869E-2</v>
      </c>
    </row>
    <row r="9" spans="2:41">
      <c r="B9" s="155">
        <v>37079</v>
      </c>
      <c r="C9" s="158">
        <v>286</v>
      </c>
      <c r="D9" s="158">
        <f>July!F24</f>
        <v>353.59399999999999</v>
      </c>
      <c r="E9" s="158">
        <f>July!G24</f>
        <v>-34.673000000000002</v>
      </c>
      <c r="F9" s="158">
        <f>July!H24</f>
        <v>318.92099999999999</v>
      </c>
      <c r="G9" s="158"/>
      <c r="H9" s="158"/>
      <c r="I9" s="158"/>
      <c r="J9" s="156"/>
      <c r="K9" s="156"/>
      <c r="L9" s="156"/>
      <c r="AF9">
        <v>6</v>
      </c>
      <c r="AG9">
        <v>73</v>
      </c>
      <c r="AH9">
        <v>77</v>
      </c>
      <c r="AI9" s="158">
        <f>July!AI23</f>
        <v>314.39999999999998</v>
      </c>
      <c r="AJ9" s="158">
        <f>July!AC23</f>
        <v>81.909999999999968</v>
      </c>
      <c r="AL9">
        <f>July!AE23</f>
        <v>2.9361999999999999</v>
      </c>
      <c r="AM9">
        <f>July!AF23</f>
        <v>2.7997000000000001</v>
      </c>
      <c r="AO9" s="193">
        <f t="shared" si="0"/>
        <v>0.13649999999999984</v>
      </c>
    </row>
    <row r="10" spans="2:41">
      <c r="B10" s="155">
        <v>37080</v>
      </c>
      <c r="C10" s="158">
        <v>286</v>
      </c>
      <c r="D10" s="158">
        <f>July!F25</f>
        <v>378.899</v>
      </c>
      <c r="E10" s="158">
        <f>July!G25</f>
        <v>-64.253</v>
      </c>
      <c r="F10" s="158">
        <f>July!H25</f>
        <v>314.64600000000002</v>
      </c>
      <c r="G10" s="158"/>
      <c r="H10" s="158"/>
      <c r="I10" s="158"/>
      <c r="J10" s="156"/>
      <c r="K10" s="156"/>
      <c r="L10" s="156"/>
      <c r="AF10">
        <v>7</v>
      </c>
      <c r="AG10">
        <v>74</v>
      </c>
      <c r="AH10">
        <v>79</v>
      </c>
      <c r="AI10" s="158">
        <f>July!AI24</f>
        <v>136.19999999999999</v>
      </c>
      <c r="AJ10" s="158">
        <f>July!AC24</f>
        <v>-83.88</v>
      </c>
      <c r="AL10">
        <f>July!AE24</f>
        <v>2.7974999999999999</v>
      </c>
      <c r="AM10">
        <f>July!AF24</f>
        <v>2.7993000000000001</v>
      </c>
      <c r="AO10" s="193">
        <f t="shared" si="0"/>
        <v>-1.8000000000002458E-3</v>
      </c>
    </row>
    <row r="11" spans="2:41">
      <c r="B11" s="155">
        <v>37081</v>
      </c>
      <c r="C11" s="158">
        <v>286</v>
      </c>
      <c r="D11" s="158">
        <f>July!F26</f>
        <v>217.18</v>
      </c>
      <c r="E11" s="158">
        <f>July!G26</f>
        <v>-17.986999999999998</v>
      </c>
      <c r="F11" s="158">
        <f>July!H26</f>
        <v>199.19300000000001</v>
      </c>
      <c r="G11" s="158"/>
      <c r="H11" s="158"/>
      <c r="I11" s="158"/>
      <c r="J11" s="156"/>
      <c r="K11" s="156"/>
      <c r="L11" s="156"/>
      <c r="AF11">
        <v>8</v>
      </c>
      <c r="AG11">
        <v>74</v>
      </c>
      <c r="AH11">
        <v>79</v>
      </c>
      <c r="AI11" s="158">
        <f>July!AI25</f>
        <v>225.5</v>
      </c>
      <c r="AJ11" s="158">
        <f>July!AC25</f>
        <v>-4.910000000000025</v>
      </c>
      <c r="AL11">
        <f>July!AE25</f>
        <v>2.7974999999999999</v>
      </c>
      <c r="AM11">
        <f>July!AF25</f>
        <v>2.7993000000000001</v>
      </c>
      <c r="AO11" s="193">
        <f t="shared" si="0"/>
        <v>-1.8000000000002458E-3</v>
      </c>
    </row>
    <row r="12" spans="2:41">
      <c r="B12" s="155">
        <v>37082</v>
      </c>
      <c r="C12" s="158">
        <v>286</v>
      </c>
      <c r="D12" s="158">
        <f>July!F27</f>
        <v>266.37099999999998</v>
      </c>
      <c r="E12" s="158">
        <f>July!G27</f>
        <v>-9.8879999999999999</v>
      </c>
      <c r="F12" s="158">
        <f>July!H27</f>
        <v>256.483</v>
      </c>
      <c r="G12" s="158"/>
      <c r="H12" s="158"/>
      <c r="I12" s="158"/>
      <c r="J12" s="156"/>
      <c r="K12" s="156"/>
      <c r="L12" s="156"/>
      <c r="AF12">
        <v>9</v>
      </c>
      <c r="AG12">
        <v>74</v>
      </c>
      <c r="AH12">
        <v>80</v>
      </c>
      <c r="AI12" s="158">
        <f>July!AI26</f>
        <v>141.4</v>
      </c>
      <c r="AJ12" s="158">
        <f>July!AC26</f>
        <v>190.49</v>
      </c>
      <c r="AL12">
        <f>July!AE26</f>
        <v>2.7974999999999999</v>
      </c>
      <c r="AM12">
        <f>July!AF26</f>
        <v>2.7993000000000001</v>
      </c>
      <c r="AO12" s="193">
        <f t="shared" si="0"/>
        <v>-1.8000000000002458E-3</v>
      </c>
    </row>
    <row r="13" spans="2:41">
      <c r="B13" s="155">
        <v>37083</v>
      </c>
      <c r="C13" s="158">
        <v>286</v>
      </c>
      <c r="D13" s="158">
        <f>July!F28</f>
        <v>299.77499999999998</v>
      </c>
      <c r="E13" s="158">
        <f>July!G28</f>
        <v>-2.3069999999999999</v>
      </c>
      <c r="F13" s="158">
        <f>July!H28</f>
        <v>297.46799999999996</v>
      </c>
      <c r="G13" s="158"/>
      <c r="H13" s="158"/>
      <c r="I13" s="158"/>
      <c r="J13" s="156"/>
      <c r="K13" s="156"/>
      <c r="L13" s="156"/>
      <c r="AF13">
        <v>10</v>
      </c>
      <c r="AG13">
        <v>74</v>
      </c>
      <c r="AH13">
        <v>74</v>
      </c>
      <c r="AI13" s="158">
        <f>July!AI27</f>
        <v>-77.8</v>
      </c>
      <c r="AJ13" s="158">
        <f>July!AC27</f>
        <v>-223.34500000000003</v>
      </c>
      <c r="AL13">
        <f>July!AE27</f>
        <v>2.91</v>
      </c>
      <c r="AM13">
        <f>July!AF27</f>
        <v>2.8176999999999999</v>
      </c>
      <c r="AO13" s="193">
        <f t="shared" si="0"/>
        <v>9.2300000000000271E-2</v>
      </c>
    </row>
    <row r="14" spans="2:41">
      <c r="B14" s="155">
        <v>37084</v>
      </c>
      <c r="C14" s="158">
        <v>286</v>
      </c>
      <c r="D14" s="158">
        <f>July!F29</f>
        <v>308.01600000000002</v>
      </c>
      <c r="E14" s="158">
        <f>July!G29</f>
        <v>-2.5619999999999998</v>
      </c>
      <c r="F14" s="158">
        <f>July!H29</f>
        <v>305.45400000000001</v>
      </c>
      <c r="G14" s="158"/>
      <c r="H14" s="158"/>
      <c r="I14" s="158"/>
      <c r="J14" s="156"/>
      <c r="K14" s="156"/>
      <c r="L14" s="156"/>
      <c r="AF14">
        <v>11</v>
      </c>
      <c r="AG14">
        <v>74</v>
      </c>
      <c r="AH14">
        <v>72</v>
      </c>
      <c r="AI14" s="158">
        <f>July!AI28</f>
        <v>244.3</v>
      </c>
      <c r="AJ14" s="158">
        <f>July!AC28</f>
        <v>-59.922999999999945</v>
      </c>
      <c r="AL14">
        <f>July!AE28</f>
        <v>3.0588000000000002</v>
      </c>
      <c r="AM14">
        <f>July!AF28</f>
        <v>2.8521000000000001</v>
      </c>
      <c r="AO14" s="193">
        <f t="shared" si="0"/>
        <v>0.20670000000000011</v>
      </c>
    </row>
    <row r="15" spans="2:41">
      <c r="B15" s="155">
        <v>37085</v>
      </c>
      <c r="C15" s="158">
        <v>286</v>
      </c>
      <c r="D15" s="158">
        <f>July!F30</f>
        <v>278.60300000000001</v>
      </c>
      <c r="E15" s="158">
        <f>July!G30</f>
        <v>-73.024000000000001</v>
      </c>
      <c r="F15" s="158">
        <f>July!H30</f>
        <v>205.57900000000001</v>
      </c>
      <c r="G15" s="158"/>
      <c r="H15" s="158"/>
      <c r="I15" s="158"/>
      <c r="J15" s="156"/>
      <c r="K15" s="156"/>
      <c r="L15" s="156"/>
      <c r="AF15">
        <v>12</v>
      </c>
      <c r="AG15">
        <v>74</v>
      </c>
      <c r="AH15">
        <v>72</v>
      </c>
      <c r="AI15" s="158">
        <f>July!AI29</f>
        <v>247.6</v>
      </c>
      <c r="AJ15" s="158">
        <f>July!AC29</f>
        <v>-39.39500000000001</v>
      </c>
      <c r="AL15">
        <f>July!AE29</f>
        <v>3.0625</v>
      </c>
      <c r="AM15">
        <f>July!AF29</f>
        <v>2.8784000000000001</v>
      </c>
      <c r="AO15" s="193">
        <f t="shared" si="0"/>
        <v>0.18409999999999993</v>
      </c>
    </row>
    <row r="16" spans="2:41">
      <c r="B16" s="155">
        <v>37086</v>
      </c>
      <c r="C16" s="158">
        <v>286</v>
      </c>
      <c r="D16" s="158">
        <f>July!F31</f>
        <v>278.17599999999999</v>
      </c>
      <c r="E16" s="158">
        <f>July!G31</f>
        <v>-31.42</v>
      </c>
      <c r="F16" s="158">
        <f>July!H31</f>
        <v>246.75599999999997</v>
      </c>
      <c r="G16" s="158"/>
      <c r="H16" s="158"/>
      <c r="I16" s="158"/>
      <c r="J16" s="156"/>
      <c r="K16" s="156"/>
      <c r="L16" s="156"/>
      <c r="AF16">
        <v>13</v>
      </c>
      <c r="AG16">
        <v>74</v>
      </c>
      <c r="AH16">
        <v>74</v>
      </c>
      <c r="AI16" s="158">
        <f>July!AI30</f>
        <v>84.9</v>
      </c>
      <c r="AJ16" s="158">
        <f>July!AC30</f>
        <v>-178.87499999999997</v>
      </c>
      <c r="AL16">
        <f>July!AE30</f>
        <v>3.1488</v>
      </c>
      <c r="AM16">
        <f>July!AF30</f>
        <v>2.9085000000000001</v>
      </c>
      <c r="AO16" s="193">
        <f t="shared" si="0"/>
        <v>0.24029999999999996</v>
      </c>
    </row>
    <row r="17" spans="2:41">
      <c r="B17" s="155">
        <v>37087</v>
      </c>
      <c r="C17" s="158">
        <v>286</v>
      </c>
      <c r="D17" s="158">
        <f>July!F32</f>
        <v>314.86599999999999</v>
      </c>
      <c r="E17" s="158">
        <f>July!G32</f>
        <v>-29.594999999999999</v>
      </c>
      <c r="F17" s="158">
        <f>July!H32</f>
        <v>285.27099999999996</v>
      </c>
      <c r="G17" s="158"/>
      <c r="H17" s="158"/>
      <c r="I17" s="158"/>
      <c r="J17" s="156"/>
      <c r="K17" s="156"/>
      <c r="L17" s="156"/>
      <c r="AF17">
        <v>14</v>
      </c>
      <c r="AG17">
        <v>74</v>
      </c>
      <c r="AH17">
        <v>76</v>
      </c>
      <c r="AI17" s="158">
        <f>July!AI31</f>
        <v>28.5</v>
      </c>
      <c r="AJ17" s="158">
        <f>July!AC31</f>
        <v>-136.20099999999996</v>
      </c>
      <c r="AL17">
        <f>July!AE31</f>
        <v>2.9662999999999999</v>
      </c>
      <c r="AM17">
        <f>July!AF31</f>
        <v>2.9142999999999999</v>
      </c>
      <c r="AO17" s="193">
        <f t="shared" si="0"/>
        <v>5.2000000000000046E-2</v>
      </c>
    </row>
    <row r="18" spans="2:41">
      <c r="B18" s="155">
        <v>37088</v>
      </c>
      <c r="C18" s="158">
        <v>286</v>
      </c>
      <c r="D18" s="158">
        <f>July!F33</f>
        <v>176.185</v>
      </c>
      <c r="E18" s="158">
        <f>July!G33</f>
        <v>-47.389000000000003</v>
      </c>
      <c r="F18" s="158">
        <f>July!H33</f>
        <v>128.79599999999999</v>
      </c>
      <c r="G18" s="158"/>
      <c r="H18" s="158"/>
      <c r="I18" s="158"/>
      <c r="J18" s="156"/>
      <c r="K18" s="156"/>
      <c r="L18" s="156"/>
      <c r="AF18">
        <v>15</v>
      </c>
      <c r="AG18">
        <v>74</v>
      </c>
      <c r="AH18">
        <v>75</v>
      </c>
      <c r="AI18" s="158">
        <f>July!AI32</f>
        <v>246.1</v>
      </c>
      <c r="AJ18" s="158">
        <f>July!AC32</f>
        <v>-38.731000000000023</v>
      </c>
      <c r="AL18">
        <f>July!AE32</f>
        <v>2.9662999999999999</v>
      </c>
      <c r="AM18">
        <f>July!AF32</f>
        <v>2.9142999999999999</v>
      </c>
      <c r="AO18" s="193">
        <f t="shared" si="0"/>
        <v>5.2000000000000046E-2</v>
      </c>
    </row>
    <row r="19" spans="2:41">
      <c r="B19" s="155">
        <v>37089</v>
      </c>
      <c r="C19" s="158">
        <v>286</v>
      </c>
      <c r="D19" s="158">
        <f>July!F34</f>
        <v>218.87100000000001</v>
      </c>
      <c r="E19" s="158">
        <f>July!G34</f>
        <v>-16.302</v>
      </c>
      <c r="F19" s="158">
        <f>July!H34</f>
        <v>202.56900000000002</v>
      </c>
      <c r="G19" s="158"/>
      <c r="H19" s="158"/>
      <c r="I19" s="158"/>
      <c r="J19" s="156"/>
      <c r="K19" s="156"/>
      <c r="L19" s="156"/>
      <c r="AF19">
        <v>16</v>
      </c>
      <c r="AG19">
        <v>74</v>
      </c>
      <c r="AH19">
        <v>78</v>
      </c>
      <c r="AI19" s="158">
        <f>July!AI33</f>
        <v>-43</v>
      </c>
      <c r="AJ19" s="158">
        <f>July!AC33</f>
        <v>100.18699999999995</v>
      </c>
      <c r="AL19">
        <f>July!AE33</f>
        <v>2.9662999999999999</v>
      </c>
      <c r="AM19">
        <f>July!AF33</f>
        <v>2.9142999999999999</v>
      </c>
      <c r="AO19" s="193">
        <f t="shared" si="0"/>
        <v>5.2000000000000046E-2</v>
      </c>
    </row>
    <row r="20" spans="2:41">
      <c r="B20" s="155">
        <v>37090</v>
      </c>
      <c r="C20" s="158">
        <v>286</v>
      </c>
      <c r="D20" s="158">
        <f>July!F35</f>
        <v>224.83099999999999</v>
      </c>
      <c r="E20" s="158">
        <f>July!G35</f>
        <v>-2.3809999999999998</v>
      </c>
      <c r="F20" s="158">
        <f>July!H35</f>
        <v>222.45</v>
      </c>
      <c r="G20" s="158"/>
      <c r="H20" s="158"/>
      <c r="I20" s="158"/>
      <c r="J20" s="156"/>
      <c r="K20" s="156"/>
      <c r="L20" s="156"/>
      <c r="AF20">
        <v>17</v>
      </c>
      <c r="AG20">
        <v>74</v>
      </c>
      <c r="AH20">
        <v>79</v>
      </c>
      <c r="AI20" s="158">
        <f>July!AI34</f>
        <v>-260.89999999999998</v>
      </c>
      <c r="AJ20" s="158">
        <f>July!AC34</f>
        <v>-380.24299999999999</v>
      </c>
      <c r="AL20">
        <f>July!AE34</f>
        <v>2.9437000000000002</v>
      </c>
      <c r="AM20">
        <f>July!AF34</f>
        <v>2.9169</v>
      </c>
      <c r="AO20" s="193">
        <f t="shared" si="0"/>
        <v>2.6800000000000157E-2</v>
      </c>
    </row>
    <row r="21" spans="2:41">
      <c r="B21" s="155">
        <v>37091</v>
      </c>
      <c r="C21" s="158">
        <v>286</v>
      </c>
      <c r="D21" s="158">
        <f>July!F36</f>
        <v>294.726</v>
      </c>
      <c r="E21" s="158">
        <f>July!G36</f>
        <v>-0.02</v>
      </c>
      <c r="F21" s="158">
        <f>July!H36</f>
        <v>294.70600000000002</v>
      </c>
      <c r="G21" s="158"/>
      <c r="H21" s="158"/>
      <c r="I21" s="158"/>
      <c r="J21" s="156"/>
      <c r="K21" s="156"/>
      <c r="L21" s="156"/>
      <c r="P21" s="179" t="s">
        <v>66</v>
      </c>
      <c r="Q21" s="179" t="s">
        <v>66</v>
      </c>
      <c r="R21" s="179" t="s">
        <v>19</v>
      </c>
      <c r="AF21">
        <v>18</v>
      </c>
      <c r="AG21">
        <v>74</v>
      </c>
      <c r="AH21">
        <v>79</v>
      </c>
      <c r="AI21" s="158">
        <f>July!AI35</f>
        <v>-76.5</v>
      </c>
      <c r="AJ21" s="158">
        <f>July!AC35</f>
        <v>-271.14299999999997</v>
      </c>
      <c r="AL21">
        <f>July!AE35</f>
        <v>2.9937999999999998</v>
      </c>
      <c r="AM21">
        <f>July!AF35</f>
        <v>2.9232999999999998</v>
      </c>
      <c r="AO21" s="193">
        <f t="shared" si="0"/>
        <v>7.0500000000000007E-2</v>
      </c>
    </row>
    <row r="22" spans="2:41">
      <c r="B22" s="155">
        <v>37092</v>
      </c>
      <c r="C22" s="158">
        <v>286</v>
      </c>
      <c r="D22" s="158">
        <f>July!F37</f>
        <v>254.761</v>
      </c>
      <c r="E22" s="158">
        <f>July!G37</f>
        <v>0</v>
      </c>
      <c r="F22" s="158">
        <f>July!H37</f>
        <v>254.761</v>
      </c>
      <c r="G22" s="158"/>
      <c r="H22" s="158"/>
      <c r="I22" s="158"/>
      <c r="J22" s="156"/>
      <c r="K22" s="156"/>
      <c r="L22" s="156"/>
      <c r="P22" s="180" t="s">
        <v>79</v>
      </c>
      <c r="Q22" s="180" t="s">
        <v>80</v>
      </c>
      <c r="R22" s="180" t="s">
        <v>7</v>
      </c>
      <c r="AF22">
        <v>19</v>
      </c>
      <c r="AG22">
        <v>75</v>
      </c>
      <c r="AH22">
        <v>78</v>
      </c>
      <c r="AI22" s="158">
        <f>July!AI36</f>
        <v>171.2</v>
      </c>
      <c r="AJ22" s="158">
        <f>July!AC36</f>
        <v>-101.91500000000002</v>
      </c>
      <c r="AL22">
        <f>July!AE36</f>
        <v>3.0162</v>
      </c>
      <c r="AM22">
        <f>July!AF36</f>
        <v>2.9304999999999999</v>
      </c>
      <c r="AO22" s="193">
        <f t="shared" si="0"/>
        <v>8.5700000000000109E-2</v>
      </c>
    </row>
    <row r="23" spans="2:41" ht="15">
      <c r="B23" s="155">
        <v>37093</v>
      </c>
      <c r="C23" s="158">
        <v>286</v>
      </c>
      <c r="D23" s="158">
        <f>July!F38</f>
        <v>287.60599999999999</v>
      </c>
      <c r="E23" s="158">
        <f>July!G38</f>
        <v>-0.75</v>
      </c>
      <c r="F23" s="158">
        <f>July!H38</f>
        <v>286.85599999999999</v>
      </c>
      <c r="G23" s="158"/>
      <c r="H23" s="158"/>
      <c r="I23" s="158"/>
      <c r="J23" s="156"/>
      <c r="K23" s="156"/>
      <c r="L23" s="156"/>
      <c r="O23" s="182" t="s">
        <v>81</v>
      </c>
      <c r="P23" s="101"/>
      <c r="Q23" s="101"/>
      <c r="R23" s="101">
        <f>P23+Q23</f>
        <v>0</v>
      </c>
      <c r="AF23">
        <v>20</v>
      </c>
      <c r="AG23">
        <v>75</v>
      </c>
      <c r="AH23">
        <v>79</v>
      </c>
      <c r="AI23" s="158">
        <f>July!AI37</f>
        <v>201.2</v>
      </c>
      <c r="AJ23" s="158">
        <f>July!AC37</f>
        <v>-175.08800000000002</v>
      </c>
      <c r="AL23">
        <f>July!AE37</f>
        <v>2.8849999999999998</v>
      </c>
      <c r="AM23">
        <f>July!AF37</f>
        <v>2.9272</v>
      </c>
      <c r="AO23" s="193">
        <f t="shared" si="0"/>
        <v>-4.2200000000000237E-2</v>
      </c>
    </row>
    <row r="24" spans="2:41">
      <c r="B24" s="155">
        <v>37094</v>
      </c>
      <c r="C24" s="158">
        <v>286</v>
      </c>
      <c r="D24" s="158">
        <f>July!F39</f>
        <v>313.642</v>
      </c>
      <c r="E24" s="158">
        <f>July!G39</f>
        <v>0</v>
      </c>
      <c r="F24" s="158">
        <f>July!H39</f>
        <v>313.642</v>
      </c>
      <c r="G24" s="158"/>
      <c r="H24" s="158"/>
      <c r="I24" s="158"/>
      <c r="J24" s="156"/>
      <c r="K24" s="156"/>
      <c r="L24" s="156"/>
      <c r="S24" s="187" t="s">
        <v>90</v>
      </c>
      <c r="AF24">
        <v>21</v>
      </c>
      <c r="AG24">
        <v>75</v>
      </c>
      <c r="AH24">
        <v>81</v>
      </c>
      <c r="AI24" s="158">
        <f>July!AI38</f>
        <v>320.60000000000002</v>
      </c>
      <c r="AJ24" s="158">
        <f>July!AC38</f>
        <v>116.95299999999997</v>
      </c>
      <c r="AL24">
        <f>July!AE38</f>
        <v>2.7650000000000001</v>
      </c>
      <c r="AM24">
        <f>July!AF38</f>
        <v>2.9163999999999999</v>
      </c>
      <c r="AO24" s="193">
        <f t="shared" si="0"/>
        <v>-0.15139999999999976</v>
      </c>
    </row>
    <row r="25" spans="2:41">
      <c r="B25" s="155">
        <v>37095</v>
      </c>
      <c r="C25" s="158">
        <v>286</v>
      </c>
      <c r="D25" s="158">
        <f>July!F40</f>
        <v>242.22</v>
      </c>
      <c r="E25" s="158">
        <f>July!G40</f>
        <v>-10.868</v>
      </c>
      <c r="F25" s="158">
        <f>July!H40</f>
        <v>231.352</v>
      </c>
      <c r="G25" s="158"/>
      <c r="H25" s="158"/>
      <c r="I25" s="158"/>
      <c r="J25" s="156"/>
      <c r="K25" s="156"/>
      <c r="L25" s="156"/>
      <c r="O25" s="183" t="s">
        <v>82</v>
      </c>
      <c r="P25" s="188">
        <f>July!F55</f>
        <v>258.4388095238096</v>
      </c>
      <c r="Q25" s="188">
        <f>July!G55</f>
        <v>-17.008285714285712</v>
      </c>
      <c r="R25" s="188">
        <f>July!H55</f>
        <v>241.43052380952381</v>
      </c>
      <c r="S25" s="181">
        <f>July!I55</f>
        <v>0.87792917748917743</v>
      </c>
      <c r="AF25">
        <v>22</v>
      </c>
      <c r="AG25">
        <v>75</v>
      </c>
      <c r="AH25">
        <v>80</v>
      </c>
      <c r="AI25" s="158">
        <f>July!AI39</f>
        <v>249.3</v>
      </c>
      <c r="AJ25" s="158">
        <f>July!AC39</f>
        <v>-24.898999999999944</v>
      </c>
      <c r="AL25">
        <f>July!AE39</f>
        <v>2.7650000000000001</v>
      </c>
      <c r="AM25">
        <f>July!AF39</f>
        <v>2.9163999999999999</v>
      </c>
      <c r="AO25" s="193">
        <f t="shared" si="0"/>
        <v>-0.15139999999999976</v>
      </c>
    </row>
    <row r="26" spans="2:41">
      <c r="B26" s="155">
        <v>37096</v>
      </c>
      <c r="C26" s="158">
        <v>286</v>
      </c>
      <c r="D26" s="158">
        <f>July!F41</f>
        <v>180.328</v>
      </c>
      <c r="E26" s="158">
        <f>July!G41</f>
        <v>-3.84</v>
      </c>
      <c r="F26" s="158">
        <f>July!H41</f>
        <v>176.488</v>
      </c>
      <c r="G26" s="158"/>
      <c r="H26" s="158"/>
      <c r="I26" s="158"/>
      <c r="J26" s="156"/>
      <c r="K26" s="156"/>
      <c r="L26" s="156"/>
      <c r="O26" s="184" t="s">
        <v>83</v>
      </c>
      <c r="P26" s="188">
        <f>July!F56</f>
        <v>311.23479999999989</v>
      </c>
      <c r="Q26" s="188">
        <f>July!G56</f>
        <v>-20.812600000000003</v>
      </c>
      <c r="R26" s="188">
        <f>July!H56</f>
        <v>290.42219999999992</v>
      </c>
      <c r="S26" s="181">
        <f>July!I56</f>
        <v>1.0560807272727271</v>
      </c>
      <c r="AF26">
        <v>23</v>
      </c>
      <c r="AG26">
        <v>75</v>
      </c>
      <c r="AH26">
        <v>78</v>
      </c>
      <c r="AI26" s="158">
        <f>July!AI40</f>
        <v>-19.2</v>
      </c>
      <c r="AJ26" s="158">
        <f>July!AC40</f>
        <v>95.774000000000029</v>
      </c>
      <c r="AL26">
        <f>July!AE40</f>
        <v>2.7650000000000001</v>
      </c>
      <c r="AM26">
        <f>July!AF40</f>
        <v>2.9163999999999999</v>
      </c>
      <c r="AO26" s="193">
        <f t="shared" si="0"/>
        <v>-0.15139999999999976</v>
      </c>
    </row>
    <row r="27" spans="2:41">
      <c r="B27" s="155">
        <v>37097</v>
      </c>
      <c r="C27" s="158">
        <v>286</v>
      </c>
      <c r="D27" s="158">
        <f>July!F42</f>
        <v>309.67200000000003</v>
      </c>
      <c r="E27" s="158">
        <f>July!G42</f>
        <v>-6.4550000000000001</v>
      </c>
      <c r="F27" s="158">
        <f>July!H42</f>
        <v>303.21700000000004</v>
      </c>
      <c r="G27" s="158"/>
      <c r="H27" s="158"/>
      <c r="I27" s="158"/>
      <c r="J27" s="156"/>
      <c r="K27" s="156"/>
      <c r="L27" s="156"/>
      <c r="O27" s="164" t="s">
        <v>62</v>
      </c>
      <c r="P27" s="209">
        <f>July!F57</f>
        <v>275</v>
      </c>
      <c r="Q27" s="209">
        <f>July!G57</f>
        <v>0</v>
      </c>
      <c r="R27" s="209">
        <f>July!H57</f>
        <v>275</v>
      </c>
      <c r="S27" s="178"/>
      <c r="AF27">
        <v>24</v>
      </c>
      <c r="AG27">
        <v>75</v>
      </c>
      <c r="AH27">
        <v>72</v>
      </c>
      <c r="AI27" s="158">
        <f>July!AI41</f>
        <v>-68.7</v>
      </c>
      <c r="AJ27" s="158">
        <f>July!AC41</f>
        <v>-196.48299999999998</v>
      </c>
      <c r="AL27">
        <f>July!AE41</f>
        <v>2.8812000000000002</v>
      </c>
      <c r="AM27">
        <f>July!AF41</f>
        <v>2.9142000000000001</v>
      </c>
      <c r="AO27" s="193">
        <f t="shared" si="0"/>
        <v>-3.2999999999999918E-2</v>
      </c>
    </row>
    <row r="28" spans="2:41">
      <c r="B28" s="155">
        <v>37098</v>
      </c>
      <c r="C28" s="158">
        <v>286</v>
      </c>
      <c r="D28" s="158">
        <f>July!F43</f>
        <v>269.041</v>
      </c>
      <c r="E28" s="158">
        <f>July!G43</f>
        <v>-5.1820000000000004</v>
      </c>
      <c r="F28" s="158">
        <f>July!H43</f>
        <v>263.85899999999998</v>
      </c>
      <c r="G28" s="158"/>
      <c r="H28" s="158"/>
      <c r="I28" s="158"/>
      <c r="J28" s="156"/>
      <c r="K28" s="156"/>
      <c r="L28" s="156"/>
      <c r="AF28">
        <v>25</v>
      </c>
      <c r="AG28">
        <v>75</v>
      </c>
      <c r="AH28">
        <v>69</v>
      </c>
      <c r="AI28" s="158">
        <f>July!AI42</f>
        <v>190.2</v>
      </c>
      <c r="AJ28" s="158">
        <f>July!AC42</f>
        <v>118.30199999999995</v>
      </c>
      <c r="AL28">
        <f>July!AE42</f>
        <v>2.8738000000000001</v>
      </c>
      <c r="AM28">
        <f>July!AF42</f>
        <v>2.9117999999999999</v>
      </c>
      <c r="AO28" s="193">
        <f t="shared" si="0"/>
        <v>-3.7999999999999812E-2</v>
      </c>
    </row>
    <row r="29" spans="2:41">
      <c r="B29" s="155">
        <v>37099</v>
      </c>
      <c r="C29" s="158">
        <v>286</v>
      </c>
      <c r="D29" s="158">
        <f>July!F44</f>
        <v>276.83699999999999</v>
      </c>
      <c r="E29" s="158">
        <f>July!G44</f>
        <v>-1.2410000000000001</v>
      </c>
      <c r="F29" s="158">
        <f>July!H44</f>
        <v>275.596</v>
      </c>
      <c r="G29" s="158"/>
      <c r="H29" s="158"/>
      <c r="I29" s="158"/>
      <c r="J29" s="156"/>
      <c r="K29" s="156"/>
      <c r="L29" s="156"/>
      <c r="AF29">
        <v>26</v>
      </c>
      <c r="AG29">
        <v>75</v>
      </c>
      <c r="AH29">
        <v>68</v>
      </c>
      <c r="AI29" s="158">
        <f>July!AI43</f>
        <v>344.1</v>
      </c>
      <c r="AJ29" s="158">
        <f>July!AC43</f>
        <v>143.03000000000009</v>
      </c>
      <c r="AL29">
        <f>July!AE43</f>
        <v>2.93</v>
      </c>
      <c r="AM29">
        <f>July!AF43</f>
        <v>2.9127999999999998</v>
      </c>
      <c r="AO29" s="193">
        <f t="shared" si="0"/>
        <v>1.7200000000000326E-2</v>
      </c>
    </row>
    <row r="30" spans="2:41">
      <c r="B30" s="155">
        <v>37100</v>
      </c>
      <c r="C30" s="158">
        <v>286</v>
      </c>
      <c r="D30" s="158">
        <f>July!F45</f>
        <v>270.303</v>
      </c>
      <c r="E30" s="158">
        <f>July!G45</f>
        <v>-23.806000000000001</v>
      </c>
      <c r="F30" s="158">
        <f>July!H45</f>
        <v>246.49699999999999</v>
      </c>
      <c r="G30" s="158"/>
      <c r="H30" s="158"/>
      <c r="I30" s="158"/>
      <c r="J30" s="156"/>
      <c r="K30" s="156"/>
      <c r="L30" s="156"/>
      <c r="AF30">
        <v>27</v>
      </c>
      <c r="AG30">
        <v>75</v>
      </c>
      <c r="AH30">
        <v>70</v>
      </c>
      <c r="AI30" s="158">
        <f>July!AI44</f>
        <v>243.4</v>
      </c>
      <c r="AJ30" s="158">
        <f>July!AC44</f>
        <v>38.986999999999995</v>
      </c>
      <c r="AL30">
        <f>July!AE44</f>
        <v>3.1036999999999999</v>
      </c>
      <c r="AM30">
        <f>July!AF44</f>
        <v>2.9228999999999998</v>
      </c>
      <c r="AO30" s="193">
        <f t="shared" si="0"/>
        <v>0.18080000000000007</v>
      </c>
    </row>
    <row r="31" spans="2:41">
      <c r="B31" s="155">
        <v>37101</v>
      </c>
      <c r="C31" s="158">
        <v>286</v>
      </c>
      <c r="D31" s="158">
        <f>July!F46</f>
        <v>240.124</v>
      </c>
      <c r="E31" s="158">
        <f>July!G46</f>
        <v>-15.223000000000001</v>
      </c>
      <c r="F31" s="158">
        <f>July!H46</f>
        <v>224.90099999999998</v>
      </c>
      <c r="G31" s="158"/>
      <c r="H31" s="158"/>
      <c r="I31" s="158"/>
      <c r="J31" s="156"/>
      <c r="K31" s="156"/>
      <c r="L31" s="156"/>
      <c r="AF31">
        <v>28</v>
      </c>
      <c r="AG31">
        <v>74</v>
      </c>
      <c r="AH31">
        <v>72</v>
      </c>
      <c r="AI31" s="158">
        <f>July!AI45</f>
        <v>300.2</v>
      </c>
      <c r="AJ31" s="158">
        <f>July!AC45</f>
        <v>-51.137</v>
      </c>
      <c r="AL31">
        <f>July!AE45</f>
        <v>2.8913000000000002</v>
      </c>
      <c r="AM31">
        <f>July!AF45</f>
        <v>2.9213</v>
      </c>
      <c r="AO31" s="193">
        <f t="shared" si="0"/>
        <v>-2.9999999999999805E-2</v>
      </c>
    </row>
    <row r="32" spans="2:41">
      <c r="B32" s="155">
        <v>37102</v>
      </c>
      <c r="C32" s="158">
        <v>286</v>
      </c>
      <c r="D32" s="158">
        <f>July!F47</f>
        <v>154.95699999999999</v>
      </c>
      <c r="E32" s="158">
        <f>July!G47</f>
        <v>-36</v>
      </c>
      <c r="F32" s="158">
        <f>July!H47</f>
        <v>118.95699999999999</v>
      </c>
      <c r="G32" s="158"/>
      <c r="H32" s="158"/>
      <c r="I32" s="158"/>
      <c r="J32" s="156"/>
      <c r="K32" s="156"/>
      <c r="L32" s="156"/>
      <c r="AF32">
        <v>29</v>
      </c>
      <c r="AG32">
        <v>74</v>
      </c>
      <c r="AH32">
        <v>75</v>
      </c>
      <c r="AI32" s="158">
        <f>July!AI46</f>
        <v>364.5</v>
      </c>
      <c r="AJ32" s="158">
        <f>July!AC46</f>
        <v>86.033000000000015</v>
      </c>
      <c r="AL32">
        <f>July!AE46</f>
        <v>2.8913000000000002</v>
      </c>
      <c r="AM32">
        <f>July!AF46</f>
        <v>2.9213</v>
      </c>
      <c r="AO32" s="193">
        <f t="shared" si="0"/>
        <v>-2.9999999999999805E-2</v>
      </c>
    </row>
    <row r="33" spans="2:41">
      <c r="B33" s="155">
        <v>37103</v>
      </c>
      <c r="C33" s="158">
        <v>286</v>
      </c>
      <c r="D33" s="158">
        <f>July!F48</f>
        <v>152.727</v>
      </c>
      <c r="E33" s="158">
        <f>July!G48</f>
        <v>-78.265000000000001</v>
      </c>
      <c r="F33" s="158">
        <f>July!H48</f>
        <v>74.462000000000003</v>
      </c>
      <c r="G33" s="158"/>
      <c r="H33" s="158"/>
      <c r="I33" s="158"/>
      <c r="J33" s="156"/>
      <c r="K33" s="156"/>
      <c r="L33" s="156"/>
      <c r="AF33">
        <v>30</v>
      </c>
      <c r="AG33">
        <v>74</v>
      </c>
      <c r="AH33">
        <v>81</v>
      </c>
      <c r="AI33" s="158">
        <f>July!AI47</f>
        <v>-189.2</v>
      </c>
      <c r="AJ33" s="158">
        <f>July!AC47</f>
        <v>-51.73599999999999</v>
      </c>
      <c r="AL33">
        <f>July!AE47</f>
        <v>2.8913000000000002</v>
      </c>
      <c r="AM33">
        <f>July!AF47</f>
        <v>2.9213</v>
      </c>
      <c r="AO33" s="193">
        <f t="shared" si="0"/>
        <v>-2.9999999999999805E-2</v>
      </c>
    </row>
    <row r="34" spans="2:41"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AF34">
        <v>31</v>
      </c>
      <c r="AI34" s="158">
        <f>July!AI48</f>
        <v>-282</v>
      </c>
      <c r="AJ34" s="158">
        <f>July!AC48</f>
        <v>-244.17500000000001</v>
      </c>
      <c r="AL34">
        <f>July!AE48</f>
        <v>3.15</v>
      </c>
      <c r="AM34">
        <f>July!AF48</f>
        <v>2.9321999999999999</v>
      </c>
      <c r="AO34" s="193">
        <f t="shared" si="0"/>
        <v>0.21779999999999999</v>
      </c>
    </row>
    <row r="35" spans="2:41">
      <c r="C35" s="156"/>
      <c r="D35" s="156"/>
      <c r="E35" s="156"/>
      <c r="F35" s="156">
        <f>SUM(F3:F34)</f>
        <v>7974.2630000000026</v>
      </c>
      <c r="G35" s="156"/>
      <c r="H35" s="156"/>
      <c r="I35" s="156"/>
      <c r="J35" s="156"/>
      <c r="K35" s="156"/>
      <c r="L35" s="156"/>
      <c r="AL35">
        <f>July!AE49</f>
        <v>0</v>
      </c>
      <c r="AM35">
        <f>July!AF49</f>
        <v>0</v>
      </c>
    </row>
    <row r="36" spans="2:41">
      <c r="C36" s="156"/>
      <c r="D36" s="156"/>
      <c r="E36" s="156"/>
      <c r="F36" s="156"/>
      <c r="G36" s="156"/>
      <c r="H36" s="156"/>
      <c r="I36" s="156"/>
      <c r="J36" s="156"/>
      <c r="K36" s="156"/>
      <c r="L36" s="156"/>
    </row>
    <row r="37" spans="2:41">
      <c r="C37" s="156"/>
      <c r="D37" s="156"/>
      <c r="E37" s="156"/>
      <c r="F37" s="156"/>
      <c r="G37" s="156"/>
      <c r="H37" s="156"/>
      <c r="I37" s="156"/>
      <c r="J37" s="156"/>
      <c r="K37" s="156"/>
      <c r="L37" s="156"/>
    </row>
    <row r="39" spans="2:41">
      <c r="D39" t="s">
        <v>59</v>
      </c>
      <c r="G39" t="s">
        <v>102</v>
      </c>
    </row>
    <row r="40" spans="2:41">
      <c r="C40" s="157" t="s">
        <v>62</v>
      </c>
      <c r="D40" s="157" t="s">
        <v>63</v>
      </c>
      <c r="E40" t="s">
        <v>72</v>
      </c>
      <c r="F40" t="s">
        <v>94</v>
      </c>
      <c r="G40" s="157" t="s">
        <v>64</v>
      </c>
      <c r="H40" t="s">
        <v>73</v>
      </c>
      <c r="I40" s="88" t="s">
        <v>95</v>
      </c>
      <c r="J40" s="157" t="s">
        <v>74</v>
      </c>
      <c r="K40" s="88" t="s">
        <v>75</v>
      </c>
      <c r="L40" s="88"/>
    </row>
    <row r="41" spans="2:41">
      <c r="B41" s="155">
        <v>37073</v>
      </c>
      <c r="C41" s="158">
        <v>45</v>
      </c>
      <c r="D41" s="158">
        <f>July!J18</f>
        <v>254.02699999999999</v>
      </c>
      <c r="E41" s="158">
        <f>'Page 2'!AN6</f>
        <v>33.125999999999998</v>
      </c>
      <c r="F41" s="158">
        <f>D41-E41</f>
        <v>220.90099999999998</v>
      </c>
      <c r="G41" s="158">
        <f>July!K18</f>
        <v>-135.97</v>
      </c>
      <c r="H41" s="158">
        <f>'Page 2'!AO6</f>
        <v>-130.666</v>
      </c>
      <c r="I41" s="158">
        <f>G41-H41</f>
        <v>-5.304000000000002</v>
      </c>
      <c r="J41" s="158">
        <f>F41+I41</f>
        <v>215.59699999999998</v>
      </c>
      <c r="K41" s="158">
        <f>E41+H41</f>
        <v>-97.539999999999992</v>
      </c>
      <c r="L41" s="158"/>
    </row>
    <row r="42" spans="2:41">
      <c r="B42" s="155">
        <v>37074</v>
      </c>
      <c r="C42" s="158">
        <v>45</v>
      </c>
      <c r="D42" s="158">
        <f>July!J19</f>
        <v>259.44</v>
      </c>
      <c r="E42" s="158">
        <f>'Page 2'!AN7</f>
        <v>47.021999999999998</v>
      </c>
      <c r="F42" s="158">
        <f t="shared" ref="F42:F68" si="1">D42-E42</f>
        <v>212.41800000000001</v>
      </c>
      <c r="G42" s="158">
        <f>July!K19</f>
        <v>-136.82599999999999</v>
      </c>
      <c r="H42" s="158">
        <f>'Page 2'!AO7</f>
        <v>-218.96199999999999</v>
      </c>
      <c r="I42" s="158">
        <f t="shared" ref="I42:I68" si="2">G42-H42</f>
        <v>82.135999999999996</v>
      </c>
      <c r="J42" s="158">
        <f t="shared" ref="J42:J68" si="3">F42+I42</f>
        <v>294.55399999999997</v>
      </c>
      <c r="K42" s="158">
        <f t="shared" ref="K42:K68" si="4">E42+H42</f>
        <v>-171.94</v>
      </c>
      <c r="L42" s="158"/>
    </row>
    <row r="43" spans="2:41">
      <c r="B43" s="155">
        <v>37075</v>
      </c>
      <c r="C43" s="158">
        <v>45</v>
      </c>
      <c r="D43" s="158">
        <f>July!J20</f>
        <v>222.613</v>
      </c>
      <c r="E43" s="158">
        <f>'Page 2'!AN8</f>
        <v>52.054000000000002</v>
      </c>
      <c r="F43" s="158">
        <f t="shared" si="1"/>
        <v>170.559</v>
      </c>
      <c r="G43" s="158">
        <f>July!K20</f>
        <v>-150.55600000000001</v>
      </c>
      <c r="H43" s="158">
        <f>'Page 2'!AO8</f>
        <v>-169.12799999999999</v>
      </c>
      <c r="I43" s="158">
        <f t="shared" si="2"/>
        <v>18.571999999999974</v>
      </c>
      <c r="J43" s="158">
        <f t="shared" si="3"/>
        <v>189.13099999999997</v>
      </c>
      <c r="K43" s="158">
        <f t="shared" si="4"/>
        <v>-117.07399999999998</v>
      </c>
      <c r="L43" s="158"/>
    </row>
    <row r="44" spans="2:41">
      <c r="B44" s="155">
        <v>37076</v>
      </c>
      <c r="C44" s="158">
        <v>45</v>
      </c>
      <c r="D44" s="158">
        <f>July!J21</f>
        <v>241.613</v>
      </c>
      <c r="E44" s="158">
        <f>'Page 2'!AN9</f>
        <v>13.228</v>
      </c>
      <c r="F44" s="158">
        <f t="shared" si="1"/>
        <v>228.38499999999999</v>
      </c>
      <c r="G44" s="158">
        <f>July!K21</f>
        <v>-128.79400000000001</v>
      </c>
      <c r="H44" s="158">
        <f>'Page 2'!AO9</f>
        <v>-40.994</v>
      </c>
      <c r="I44" s="158">
        <f t="shared" si="2"/>
        <v>-87.800000000000011</v>
      </c>
      <c r="J44" s="158">
        <f t="shared" si="3"/>
        <v>140.58499999999998</v>
      </c>
      <c r="K44" s="158">
        <f t="shared" si="4"/>
        <v>-27.765999999999998</v>
      </c>
      <c r="L44" s="158"/>
    </row>
    <row r="45" spans="2:41">
      <c r="B45" s="155">
        <v>37077</v>
      </c>
      <c r="C45" s="158">
        <v>45</v>
      </c>
      <c r="D45" s="158">
        <f>July!J22</f>
        <v>241.57400000000001</v>
      </c>
      <c r="E45" s="158">
        <f>'Page 2'!AN10</f>
        <v>30.564</v>
      </c>
      <c r="F45" s="158">
        <f t="shared" si="1"/>
        <v>211.01000000000002</v>
      </c>
      <c r="G45" s="158">
        <f>July!K22</f>
        <v>-136.477</v>
      </c>
      <c r="H45" s="158">
        <f>'Page 2'!AO10</f>
        <v>-129.73099999999999</v>
      </c>
      <c r="I45" s="158">
        <f t="shared" si="2"/>
        <v>-6.7460000000000093</v>
      </c>
      <c r="J45" s="158">
        <f t="shared" si="3"/>
        <v>204.26400000000001</v>
      </c>
      <c r="K45" s="158">
        <f t="shared" si="4"/>
        <v>-99.167000000000002</v>
      </c>
      <c r="L45" s="158"/>
    </row>
    <row r="46" spans="2:41">
      <c r="B46" s="155">
        <v>37078</v>
      </c>
      <c r="C46" s="158">
        <v>45</v>
      </c>
      <c r="D46" s="158">
        <f>July!J23</f>
        <v>192.61199999999999</v>
      </c>
      <c r="E46" s="158">
        <f>'Page 2'!AN11</f>
        <v>13.073</v>
      </c>
      <c r="F46" s="158">
        <f t="shared" si="1"/>
        <v>179.53899999999999</v>
      </c>
      <c r="G46" s="158">
        <f>July!K23</f>
        <v>-152.83799999999999</v>
      </c>
      <c r="H46" s="158">
        <f>'Page 2'!AO11</f>
        <v>-28.515000000000001</v>
      </c>
      <c r="I46" s="158">
        <f t="shared" si="2"/>
        <v>-124.32299999999999</v>
      </c>
      <c r="J46" s="158">
        <f t="shared" si="3"/>
        <v>55.215999999999994</v>
      </c>
      <c r="K46" s="158">
        <f t="shared" si="4"/>
        <v>-15.442</v>
      </c>
      <c r="L46" s="158"/>
    </row>
    <row r="47" spans="2:41">
      <c r="B47" s="155">
        <v>37079</v>
      </c>
      <c r="C47" s="158">
        <v>45</v>
      </c>
      <c r="D47" s="158">
        <f>July!J24</f>
        <v>202.61199999999999</v>
      </c>
      <c r="E47" s="158">
        <f>'Page 2'!AN12</f>
        <v>10.574</v>
      </c>
      <c r="F47" s="158">
        <f t="shared" si="1"/>
        <v>192.03799999999998</v>
      </c>
      <c r="G47" s="158">
        <f>July!K24</f>
        <v>-155.042</v>
      </c>
      <c r="H47" s="158">
        <f>'Page 2'!AO12</f>
        <v>-74.84</v>
      </c>
      <c r="I47" s="158">
        <f t="shared" si="2"/>
        <v>-80.201999999999998</v>
      </c>
      <c r="J47" s="158">
        <f t="shared" si="3"/>
        <v>111.83599999999998</v>
      </c>
      <c r="K47" s="158">
        <f t="shared" si="4"/>
        <v>-64.266000000000005</v>
      </c>
      <c r="L47" s="158"/>
    </row>
    <row r="48" spans="2:41">
      <c r="B48" s="155">
        <v>37080</v>
      </c>
      <c r="C48" s="158">
        <v>45</v>
      </c>
      <c r="D48" s="158">
        <f>July!J25</f>
        <v>202.613</v>
      </c>
      <c r="E48" s="158">
        <f>'Page 2'!AN13</f>
        <v>22.292000000000002</v>
      </c>
      <c r="F48" s="158">
        <f t="shared" si="1"/>
        <v>180.321</v>
      </c>
      <c r="G48" s="158">
        <f>July!K25</f>
        <v>-155.95599999999999</v>
      </c>
      <c r="H48" s="158">
        <f>'Page 2'!AO13</f>
        <v>-71.040000000000006</v>
      </c>
      <c r="I48" s="158">
        <f t="shared" si="2"/>
        <v>-84.915999999999983</v>
      </c>
      <c r="J48" s="158">
        <f t="shared" si="3"/>
        <v>95.405000000000015</v>
      </c>
      <c r="K48" s="158">
        <f t="shared" si="4"/>
        <v>-48.748000000000005</v>
      </c>
      <c r="L48" s="158"/>
    </row>
    <row r="49" spans="2:18">
      <c r="B49" s="155">
        <v>37081</v>
      </c>
      <c r="C49" s="158">
        <v>45</v>
      </c>
      <c r="D49" s="158">
        <f>July!J26</f>
        <v>202.613</v>
      </c>
      <c r="E49" s="158">
        <f>'Page 2'!AN14</f>
        <v>9.3689999999999998</v>
      </c>
      <c r="F49" s="158">
        <f t="shared" si="1"/>
        <v>193.244</v>
      </c>
      <c r="G49" s="158">
        <f>July!K26</f>
        <v>-215.708</v>
      </c>
      <c r="H49" s="158">
        <f>'Page 2'!AO14</f>
        <v>-162.41200000000001</v>
      </c>
      <c r="I49" s="158">
        <f t="shared" si="2"/>
        <v>-53.295999999999992</v>
      </c>
      <c r="J49" s="158">
        <f t="shared" si="3"/>
        <v>139.94800000000001</v>
      </c>
      <c r="K49" s="158">
        <f t="shared" si="4"/>
        <v>-153.04300000000001</v>
      </c>
      <c r="L49" s="158"/>
      <c r="O49" s="179" t="s">
        <v>91</v>
      </c>
      <c r="P49" s="179" t="s">
        <v>91</v>
      </c>
      <c r="Q49" s="179" t="s">
        <v>20</v>
      </c>
    </row>
    <row r="50" spans="2:18">
      <c r="B50" s="155">
        <v>37082</v>
      </c>
      <c r="C50" s="158">
        <v>45</v>
      </c>
      <c r="D50" s="158">
        <f>July!J27</f>
        <v>192.613</v>
      </c>
      <c r="E50" s="158">
        <f>'Page 2'!AN15</f>
        <v>27.37</v>
      </c>
      <c r="F50" s="158">
        <f t="shared" si="1"/>
        <v>165.24299999999999</v>
      </c>
      <c r="G50" s="158">
        <f>July!K27</f>
        <v>-187.56899999999999</v>
      </c>
      <c r="H50" s="158">
        <f>'Page 2'!AO15</f>
        <v>-61.207000000000001</v>
      </c>
      <c r="I50" s="158">
        <f t="shared" si="2"/>
        <v>-126.36199999999999</v>
      </c>
      <c r="J50" s="158">
        <f t="shared" si="3"/>
        <v>38.881</v>
      </c>
      <c r="K50" s="158">
        <f t="shared" si="4"/>
        <v>-33.837000000000003</v>
      </c>
      <c r="L50" s="158"/>
      <c r="O50" s="180" t="s">
        <v>79</v>
      </c>
      <c r="P50" s="180" t="s">
        <v>80</v>
      </c>
      <c r="Q50" s="180" t="s">
        <v>7</v>
      </c>
    </row>
    <row r="51" spans="2:18" ht="15">
      <c r="B51" s="155">
        <v>37083</v>
      </c>
      <c r="C51" s="158">
        <v>45</v>
      </c>
      <c r="D51" s="158">
        <f>July!J28</f>
        <v>192.613</v>
      </c>
      <c r="E51" s="158">
        <f>'Page 2'!AN16</f>
        <v>148.45699999999999</v>
      </c>
      <c r="F51" s="158">
        <f t="shared" si="1"/>
        <v>44.156000000000006</v>
      </c>
      <c r="G51" s="158">
        <f>July!K28</f>
        <v>-142.30699999999999</v>
      </c>
      <c r="H51" s="158">
        <f>'Page 2'!AO16</f>
        <v>-109.863</v>
      </c>
      <c r="I51" s="158">
        <f t="shared" si="2"/>
        <v>-32.443999999999988</v>
      </c>
      <c r="J51" s="158">
        <f t="shared" si="3"/>
        <v>11.712000000000018</v>
      </c>
      <c r="K51" s="158">
        <f t="shared" si="4"/>
        <v>38.593999999999994</v>
      </c>
      <c r="L51" s="158"/>
      <c r="N51" s="164" t="s">
        <v>81</v>
      </c>
      <c r="O51" s="101"/>
      <c r="P51" s="101"/>
      <c r="Q51" s="101">
        <f>O51+P51</f>
        <v>0</v>
      </c>
    </row>
    <row r="52" spans="2:18">
      <c r="B52" s="155">
        <v>37084</v>
      </c>
      <c r="C52" s="158">
        <v>45</v>
      </c>
      <c r="D52" s="158">
        <f>July!J29</f>
        <v>192.613</v>
      </c>
      <c r="E52" s="158">
        <f>'Page 2'!AN17</f>
        <v>138.63</v>
      </c>
      <c r="F52" s="158">
        <f t="shared" si="1"/>
        <v>53.983000000000004</v>
      </c>
      <c r="G52" s="158">
        <f>July!K29</f>
        <v>-141.803</v>
      </c>
      <c r="H52" s="158">
        <f>'Page 2'!AO17</f>
        <v>-125.754</v>
      </c>
      <c r="I52" s="158">
        <f t="shared" si="2"/>
        <v>-16.048999999999992</v>
      </c>
      <c r="J52" s="158">
        <f t="shared" si="3"/>
        <v>37.934000000000012</v>
      </c>
      <c r="K52" s="158">
        <f t="shared" si="4"/>
        <v>12.875999999999991</v>
      </c>
      <c r="L52" s="158"/>
      <c r="R52" s="187" t="s">
        <v>90</v>
      </c>
    </row>
    <row r="53" spans="2:18">
      <c r="B53" s="155">
        <v>37085</v>
      </c>
      <c r="C53" s="158">
        <v>45</v>
      </c>
      <c r="D53" s="158">
        <f>July!J30</f>
        <v>215.684</v>
      </c>
      <c r="E53" s="158">
        <f>'Page 2'!AN18</f>
        <v>131.08799999999999</v>
      </c>
      <c r="F53" s="158">
        <f t="shared" si="1"/>
        <v>84.596000000000004</v>
      </c>
      <c r="G53" s="158">
        <f>July!K30</f>
        <v>-162.995</v>
      </c>
      <c r="H53" s="158">
        <f>'Page 2'!AO18</f>
        <v>-43.436</v>
      </c>
      <c r="I53" s="158">
        <f t="shared" si="2"/>
        <v>-119.559</v>
      </c>
      <c r="J53" s="158">
        <f t="shared" si="3"/>
        <v>-34.962999999999994</v>
      </c>
      <c r="K53" s="158">
        <f t="shared" si="4"/>
        <v>87.651999999999987</v>
      </c>
      <c r="L53" s="158"/>
      <c r="N53" s="183" t="s">
        <v>82</v>
      </c>
      <c r="O53" s="188">
        <f>July!J55</f>
        <v>217.64542857142857</v>
      </c>
      <c r="P53" s="188">
        <f>July!K55</f>
        <v>-203.98719047619042</v>
      </c>
      <c r="Q53" s="188">
        <f>July!P55</f>
        <v>-18.688095238095244</v>
      </c>
      <c r="R53" s="181">
        <f>July!Q55</f>
        <v>0.48806314438159387</v>
      </c>
    </row>
    <row r="54" spans="2:18">
      <c r="B54" s="155">
        <v>37086</v>
      </c>
      <c r="C54" s="158">
        <v>45</v>
      </c>
      <c r="D54" s="158">
        <f>July!J31</f>
        <v>216.29</v>
      </c>
      <c r="E54" s="158">
        <f>'Page 2'!AN19</f>
        <v>70.302000000000007</v>
      </c>
      <c r="F54" s="158">
        <f t="shared" si="1"/>
        <v>145.988</v>
      </c>
      <c r="G54" s="158">
        <f>July!K31</f>
        <v>-145.16800000000001</v>
      </c>
      <c r="H54" s="158">
        <f>'Page 2'!AO19</f>
        <v>-141.334</v>
      </c>
      <c r="I54" s="158">
        <f t="shared" si="2"/>
        <v>-3.8340000000000032</v>
      </c>
      <c r="J54" s="158">
        <f t="shared" si="3"/>
        <v>142.154</v>
      </c>
      <c r="K54" s="158">
        <f t="shared" si="4"/>
        <v>-71.031999999999996</v>
      </c>
      <c r="L54" s="158"/>
      <c r="N54" s="184" t="s">
        <v>83</v>
      </c>
      <c r="O54" s="188">
        <f>July!J56</f>
        <v>227.42080000000001</v>
      </c>
      <c r="P54" s="188">
        <f>July!K56</f>
        <v>-171.62380000000002</v>
      </c>
      <c r="Q54" s="188">
        <f>July!P56</f>
        <v>53.291200000000003</v>
      </c>
      <c r="R54" s="181">
        <f>July!Q56</f>
        <v>1.3917668070766624</v>
      </c>
    </row>
    <row r="55" spans="2:18">
      <c r="B55" s="155">
        <v>37087</v>
      </c>
      <c r="C55" s="158">
        <v>45</v>
      </c>
      <c r="D55" s="158">
        <f>July!J32</f>
        <v>217.18299999999999</v>
      </c>
      <c r="E55" s="158">
        <f>'Page 2'!AN20</f>
        <v>76.343000000000004</v>
      </c>
      <c r="F55" s="158">
        <f t="shared" si="1"/>
        <v>140.83999999999997</v>
      </c>
      <c r="G55" s="158">
        <f>July!K32</f>
        <v>-137.26499999999999</v>
      </c>
      <c r="H55" s="158">
        <f>'Page 2'!AO20</f>
        <v>-74.555999999999997</v>
      </c>
      <c r="I55" s="158">
        <f t="shared" si="2"/>
        <v>-62.708999999999989</v>
      </c>
      <c r="J55" s="158">
        <f t="shared" si="3"/>
        <v>78.130999999999986</v>
      </c>
      <c r="K55" s="158">
        <f t="shared" si="4"/>
        <v>1.7870000000000061</v>
      </c>
      <c r="L55" s="158"/>
      <c r="N55" s="164" t="s">
        <v>62</v>
      </c>
      <c r="O55" s="209">
        <f>July!J57</f>
        <v>229.09677419354841</v>
      </c>
      <c r="P55" s="209">
        <f>July!K57</f>
        <v>-190.80645161290317</v>
      </c>
      <c r="Q55" s="209">
        <f>July!P57</f>
        <v>38.290322580645203</v>
      </c>
    </row>
    <row r="56" spans="2:18">
      <c r="B56" s="155">
        <v>37088</v>
      </c>
      <c r="C56" s="158">
        <v>45</v>
      </c>
      <c r="D56" s="158">
        <f>July!J33</f>
        <v>216.18</v>
      </c>
      <c r="E56" s="158">
        <f>'Page 2'!AN21</f>
        <v>22.687000000000001</v>
      </c>
      <c r="F56" s="158">
        <f t="shared" si="1"/>
        <v>193.49299999999999</v>
      </c>
      <c r="G56" s="158">
        <f>July!K33</f>
        <v>-194.20699999999999</v>
      </c>
      <c r="H56" s="158">
        <f>'Page 2'!AO21</f>
        <v>-234.49799999999999</v>
      </c>
      <c r="I56" s="158">
        <f t="shared" si="2"/>
        <v>40.290999999999997</v>
      </c>
      <c r="J56" s="158">
        <f t="shared" si="3"/>
        <v>233.78399999999999</v>
      </c>
      <c r="K56" s="158">
        <f t="shared" si="4"/>
        <v>-211.81099999999998</v>
      </c>
      <c r="L56" s="158"/>
    </row>
    <row r="57" spans="2:18">
      <c r="B57" s="155">
        <v>37089</v>
      </c>
      <c r="C57" s="158">
        <v>45</v>
      </c>
      <c r="D57" s="158">
        <f>July!J34</f>
        <v>218.26499999999999</v>
      </c>
      <c r="E57" s="158">
        <f>'Page 2'!AN22</f>
        <v>80.16</v>
      </c>
      <c r="F57" s="158">
        <f t="shared" si="1"/>
        <v>138.10499999999999</v>
      </c>
      <c r="G57" s="158">
        <f>July!K34</f>
        <v>-253.97</v>
      </c>
      <c r="H57" s="158">
        <f>'Page 2'!AO22</f>
        <v>-45.536000000000001</v>
      </c>
      <c r="I57" s="158">
        <f t="shared" si="2"/>
        <v>-208.434</v>
      </c>
      <c r="J57" s="158">
        <f t="shared" si="3"/>
        <v>-70.329000000000008</v>
      </c>
      <c r="K57" s="158">
        <f t="shared" si="4"/>
        <v>34.623999999999995</v>
      </c>
      <c r="L57" s="158"/>
    </row>
    <row r="58" spans="2:18">
      <c r="B58" s="155">
        <v>37090</v>
      </c>
      <c r="C58" s="158">
        <v>45</v>
      </c>
      <c r="D58" s="158">
        <f>July!J35</f>
        <v>218.631</v>
      </c>
      <c r="E58" s="158">
        <f>'Page 2'!AN23</f>
        <v>144.30799999999999</v>
      </c>
      <c r="F58" s="158">
        <f t="shared" si="1"/>
        <v>74.323000000000008</v>
      </c>
      <c r="G58" s="158">
        <f>July!K35</f>
        <v>-275.09300000000002</v>
      </c>
      <c r="H58" s="158">
        <f>'Page 2'!AO23</f>
        <v>-33.508000000000003</v>
      </c>
      <c r="I58" s="158">
        <f t="shared" si="2"/>
        <v>-241.58500000000001</v>
      </c>
      <c r="J58" s="158">
        <f t="shared" si="3"/>
        <v>-167.262</v>
      </c>
      <c r="K58" s="158">
        <f t="shared" si="4"/>
        <v>110.79999999999998</v>
      </c>
      <c r="L58" s="158"/>
    </row>
    <row r="59" spans="2:18">
      <c r="B59" s="155">
        <v>37091</v>
      </c>
      <c r="C59" s="158">
        <v>45</v>
      </c>
      <c r="D59" s="158">
        <f>July!J36</f>
        <v>218.875</v>
      </c>
      <c r="E59" s="158">
        <f>'Page 2'!AN24</f>
        <v>153.41300000000001</v>
      </c>
      <c r="F59" s="158">
        <f t="shared" si="1"/>
        <v>65.461999999999989</v>
      </c>
      <c r="G59" s="158">
        <f>July!K36</f>
        <v>-299.35300000000001</v>
      </c>
      <c r="H59" s="158">
        <f>'Page 2'!AO24</f>
        <v>-12.381</v>
      </c>
      <c r="I59" s="158">
        <f t="shared" si="2"/>
        <v>-286.97199999999998</v>
      </c>
      <c r="J59" s="158">
        <f t="shared" si="3"/>
        <v>-221.51</v>
      </c>
      <c r="K59" s="158">
        <f t="shared" si="4"/>
        <v>141.03200000000001</v>
      </c>
      <c r="L59" s="158"/>
    </row>
    <row r="60" spans="2:18">
      <c r="B60" s="155">
        <v>37092</v>
      </c>
      <c r="C60" s="158">
        <v>45</v>
      </c>
      <c r="D60" s="158">
        <f>July!J37</f>
        <v>223.929</v>
      </c>
      <c r="E60" s="158">
        <f>'Page 2'!AN25</f>
        <v>225.053</v>
      </c>
      <c r="F60" s="158">
        <f t="shared" si="1"/>
        <v>-1.1239999999999952</v>
      </c>
      <c r="G60" s="158">
        <f>July!K37</f>
        <v>-203.803</v>
      </c>
      <c r="H60" s="158">
        <f>'Page 2'!AO25</f>
        <v>-41.506999999999998</v>
      </c>
      <c r="I60" s="158">
        <f t="shared" si="2"/>
        <v>-162.29599999999999</v>
      </c>
      <c r="J60" s="158">
        <f t="shared" si="3"/>
        <v>-163.41999999999999</v>
      </c>
      <c r="K60" s="158">
        <f t="shared" si="4"/>
        <v>183.54599999999999</v>
      </c>
      <c r="L60" s="158"/>
    </row>
    <row r="61" spans="2:18">
      <c r="B61" s="155">
        <v>37093</v>
      </c>
      <c r="C61" s="158">
        <v>45</v>
      </c>
      <c r="D61" s="158">
        <f>July!J38</f>
        <v>221.029</v>
      </c>
      <c r="E61" s="158">
        <f>'Page 2'!AN26</f>
        <v>99.147000000000006</v>
      </c>
      <c r="F61" s="158">
        <f t="shared" si="1"/>
        <v>121.88199999999999</v>
      </c>
      <c r="G61" s="158">
        <f>July!K38</f>
        <v>-281.267</v>
      </c>
      <c r="H61" s="158">
        <f>'Page 2'!AO26</f>
        <v>-39.972999999999999</v>
      </c>
      <c r="I61" s="158">
        <f t="shared" si="2"/>
        <v>-241.29399999999998</v>
      </c>
      <c r="J61" s="158">
        <f t="shared" si="3"/>
        <v>-119.41199999999999</v>
      </c>
      <c r="K61" s="158">
        <f t="shared" si="4"/>
        <v>59.174000000000007</v>
      </c>
      <c r="L61" s="158"/>
    </row>
    <row r="62" spans="2:18">
      <c r="B62" s="155">
        <v>37094</v>
      </c>
      <c r="C62" s="158">
        <v>45</v>
      </c>
      <c r="D62" s="158">
        <f>July!J39</f>
        <v>221.029</v>
      </c>
      <c r="E62" s="158">
        <f>'Page 2'!AN27</f>
        <v>119.61</v>
      </c>
      <c r="F62" s="158">
        <f t="shared" si="1"/>
        <v>101.419</v>
      </c>
      <c r="G62" s="158">
        <f>July!K39</f>
        <v>-263.14800000000002</v>
      </c>
      <c r="H62" s="158">
        <f>'Page 2'!AO27</f>
        <v>-34.789000000000001</v>
      </c>
      <c r="I62" s="158">
        <f t="shared" si="2"/>
        <v>-228.35900000000004</v>
      </c>
      <c r="J62" s="158">
        <f t="shared" si="3"/>
        <v>-126.94000000000004</v>
      </c>
      <c r="K62" s="158">
        <f t="shared" si="4"/>
        <v>84.820999999999998</v>
      </c>
      <c r="L62" s="158"/>
    </row>
    <row r="63" spans="2:18">
      <c r="B63" s="155">
        <v>37095</v>
      </c>
      <c r="C63" s="158">
        <v>45</v>
      </c>
      <c r="D63" s="158">
        <f>July!J40</f>
        <v>221.029</v>
      </c>
      <c r="E63" s="158">
        <f>'Page 2'!AN28</f>
        <v>54.918999999999997</v>
      </c>
      <c r="F63" s="158">
        <f t="shared" si="1"/>
        <v>166.11</v>
      </c>
      <c r="G63" s="158">
        <f>July!K40</f>
        <v>-314.41800000000001</v>
      </c>
      <c r="H63" s="158">
        <f>'Page 2'!AO28</f>
        <v>-225.71100000000001</v>
      </c>
      <c r="I63" s="158">
        <f t="shared" si="2"/>
        <v>-88.706999999999994</v>
      </c>
      <c r="J63" s="158">
        <f t="shared" si="3"/>
        <v>77.40300000000002</v>
      </c>
      <c r="K63" s="158">
        <f t="shared" si="4"/>
        <v>-170.79200000000003</v>
      </c>
      <c r="L63" s="158"/>
    </row>
    <row r="64" spans="2:18">
      <c r="B64" s="155">
        <v>37096</v>
      </c>
      <c r="C64" s="158">
        <v>45</v>
      </c>
      <c r="D64" s="158">
        <f>July!J41</f>
        <v>218.93299999999999</v>
      </c>
      <c r="E64" s="158">
        <f>'Page 2'!AN29</f>
        <v>269.70499999999998</v>
      </c>
      <c r="F64" s="158">
        <f t="shared" si="1"/>
        <v>-50.771999999999991</v>
      </c>
      <c r="G64" s="158">
        <f>July!K41</f>
        <v>-275.98099999999999</v>
      </c>
      <c r="H64" s="158">
        <f>'Page 2'!AO29</f>
        <v>-179.21700000000001</v>
      </c>
      <c r="I64" s="158">
        <f t="shared" si="2"/>
        <v>-96.763999999999982</v>
      </c>
      <c r="J64" s="158">
        <f t="shared" si="3"/>
        <v>-147.53599999999997</v>
      </c>
      <c r="K64" s="158">
        <f t="shared" si="4"/>
        <v>90.487999999999971</v>
      </c>
      <c r="L64" s="158"/>
    </row>
    <row r="65" spans="2:12">
      <c r="B65" s="155">
        <v>37097</v>
      </c>
      <c r="C65" s="158">
        <v>45</v>
      </c>
      <c r="D65" s="158">
        <f>July!J42</f>
        <v>218.97200000000001</v>
      </c>
      <c r="E65" s="158">
        <f>'Page 2'!AN30</f>
        <v>124.697</v>
      </c>
      <c r="F65" s="158">
        <f t="shared" si="1"/>
        <v>94.275000000000006</v>
      </c>
      <c r="G65" s="158">
        <f>July!K42</f>
        <v>-319.00900000000001</v>
      </c>
      <c r="H65" s="158">
        <f>'Page 2'!AO30</f>
        <v>-173.834</v>
      </c>
      <c r="I65" s="158">
        <f t="shared" si="2"/>
        <v>-145.17500000000001</v>
      </c>
      <c r="J65" s="158">
        <f t="shared" si="3"/>
        <v>-50.900000000000006</v>
      </c>
      <c r="K65" s="158">
        <f t="shared" si="4"/>
        <v>-49.137</v>
      </c>
      <c r="L65" s="158"/>
    </row>
    <row r="66" spans="2:12">
      <c r="B66" s="155">
        <v>37098</v>
      </c>
      <c r="C66" s="158">
        <v>45</v>
      </c>
      <c r="D66" s="158">
        <f>July!J43</f>
        <v>218.77099999999999</v>
      </c>
      <c r="E66" s="158">
        <f>'Page 2'!AN31</f>
        <v>135.83199999999999</v>
      </c>
      <c r="F66" s="158">
        <f t="shared" si="1"/>
        <v>82.938999999999993</v>
      </c>
      <c r="G66" s="158">
        <f>July!K43</f>
        <v>-165.89500000000001</v>
      </c>
      <c r="H66" s="158">
        <f>'Page 2'!AO31</f>
        <v>-169.352</v>
      </c>
      <c r="I66" s="158">
        <f t="shared" si="2"/>
        <v>3.4569999999999936</v>
      </c>
      <c r="J66" s="158">
        <f t="shared" si="3"/>
        <v>86.395999999999987</v>
      </c>
      <c r="K66" s="158">
        <f t="shared" si="4"/>
        <v>-33.52000000000001</v>
      </c>
      <c r="L66" s="158"/>
    </row>
    <row r="67" spans="2:12">
      <c r="B67" s="155">
        <v>37099</v>
      </c>
      <c r="C67" s="158">
        <v>45</v>
      </c>
      <c r="D67" s="158">
        <f>July!J44</f>
        <v>218.91</v>
      </c>
      <c r="E67" s="158">
        <f>'Page 2'!AN32</f>
        <v>137.70400000000001</v>
      </c>
      <c r="F67" s="158">
        <f t="shared" si="1"/>
        <v>81.205999999999989</v>
      </c>
      <c r="G67" s="158">
        <f>July!K44</f>
        <v>-137.571</v>
      </c>
      <c r="H67" s="158">
        <f>'Page 2'!AO32</f>
        <v>-208.08099999999999</v>
      </c>
      <c r="I67" s="158">
        <f t="shared" si="2"/>
        <v>70.509999999999991</v>
      </c>
      <c r="J67" s="158">
        <f t="shared" si="3"/>
        <v>151.71599999999998</v>
      </c>
      <c r="K67" s="158">
        <f t="shared" si="4"/>
        <v>-70.376999999999981</v>
      </c>
      <c r="L67" s="158"/>
    </row>
    <row r="68" spans="2:12">
      <c r="B68" s="155">
        <v>37100</v>
      </c>
      <c r="C68" s="158">
        <v>45</v>
      </c>
      <c r="D68" s="158">
        <f>July!J45</f>
        <v>248.90600000000001</v>
      </c>
      <c r="E68" s="158">
        <f>'Page 2'!AN33</f>
        <v>177.37200000000001</v>
      </c>
      <c r="F68" s="158">
        <f t="shared" si="1"/>
        <v>71.533999999999992</v>
      </c>
      <c r="G68" s="158">
        <f>July!K45</f>
        <v>-157.20500000000001</v>
      </c>
      <c r="H68" s="158">
        <f>'Page 2'!AO33</f>
        <v>-82.087999999999994</v>
      </c>
      <c r="I68" s="158">
        <f t="shared" si="2"/>
        <v>-75.117000000000019</v>
      </c>
      <c r="J68" s="158">
        <f t="shared" si="3"/>
        <v>-3.5830000000000268</v>
      </c>
      <c r="K68" s="158">
        <f t="shared" si="4"/>
        <v>95.28400000000002</v>
      </c>
      <c r="L68" s="158"/>
    </row>
    <row r="69" spans="2:12">
      <c r="B69" s="155">
        <v>37101</v>
      </c>
      <c r="C69" s="158">
        <v>45</v>
      </c>
      <c r="D69" s="158">
        <f>July!J46</f>
        <v>248.90600000000001</v>
      </c>
      <c r="E69" s="158">
        <f>'Page 2'!AN34</f>
        <v>95.066000000000003</v>
      </c>
      <c r="F69" s="158">
        <f>D69-E69</f>
        <v>153.84</v>
      </c>
      <c r="G69" s="158">
        <f>July!K46</f>
        <v>-156.423</v>
      </c>
      <c r="H69" s="158">
        <f>'Page 2'!AO34</f>
        <v>-51.838000000000001</v>
      </c>
      <c r="I69" s="158">
        <f>G69-H69</f>
        <v>-104.58500000000001</v>
      </c>
      <c r="J69" s="158">
        <f>F69+I69</f>
        <v>49.254999999999995</v>
      </c>
      <c r="K69" s="158">
        <f>E69+H69</f>
        <v>43.228000000000002</v>
      </c>
      <c r="L69" s="158"/>
    </row>
    <row r="70" spans="2:12">
      <c r="B70" s="155">
        <v>37102</v>
      </c>
      <c r="C70" s="158">
        <v>45</v>
      </c>
      <c r="D70" s="158">
        <f>July!J47</f>
        <v>248.90600000000001</v>
      </c>
      <c r="E70" s="158">
        <f>'Page 2'!AN35</f>
        <v>47.747999999999998</v>
      </c>
      <c r="F70" s="158">
        <f>D70-E70</f>
        <v>201.15800000000002</v>
      </c>
      <c r="G70" s="158">
        <f>July!K47</f>
        <v>-207.09299999999999</v>
      </c>
      <c r="H70" s="158">
        <f>'Page 2'!AO35</f>
        <v>-263.83699999999999</v>
      </c>
      <c r="I70" s="158">
        <f>G70-H70</f>
        <v>56.744</v>
      </c>
      <c r="J70" s="158">
        <f>F70+I70</f>
        <v>257.90200000000004</v>
      </c>
      <c r="K70" s="158">
        <f>E70+H70</f>
        <v>-216.089</v>
      </c>
      <c r="L70" s="158"/>
    </row>
    <row r="71" spans="2:12">
      <c r="B71" s="155">
        <v>37103</v>
      </c>
      <c r="C71" s="158">
        <v>45</v>
      </c>
      <c r="D71" s="158">
        <f>July!J48</f>
        <v>216.77799999999999</v>
      </c>
      <c r="E71" s="158">
        <f>'Page 2'!AN36</f>
        <v>205.42699999999999</v>
      </c>
      <c r="F71" s="158">
        <f>D71-E71</f>
        <v>11.350999999999999</v>
      </c>
      <c r="G71" s="158">
        <f>July!K48</f>
        <v>-210.25899999999999</v>
      </c>
      <c r="H71" s="158">
        <f>'Page 2'!AO36</f>
        <v>-242.083</v>
      </c>
      <c r="I71" s="158">
        <f>G71-H71</f>
        <v>31.824000000000012</v>
      </c>
      <c r="J71" s="158">
        <f>F71+I71</f>
        <v>43.175000000000011</v>
      </c>
      <c r="K71" s="158">
        <f>E71+H71</f>
        <v>-36.656000000000006</v>
      </c>
      <c r="L71" s="158"/>
    </row>
  </sheetData>
  <mergeCells count="1">
    <mergeCell ref="D1:E1"/>
  </mergeCells>
  <phoneticPr fontId="0" type="noConversion"/>
  <pageMargins left="0" right="0" top="0" bottom="0.25" header="0" footer="0"/>
  <pageSetup scale="77" orientation="landscape" horizontalDpi="300" verticalDpi="300" r:id="rId1"/>
  <headerFooter alignWithMargins="0">
    <oddHeader>&amp;CNNG Storage &amp;D</oddHeader>
    <oddFooter>&amp;R&amp;T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18"/>
  <sheetViews>
    <sheetView workbookViewId="0">
      <selection activeCell="A12" sqref="A12"/>
    </sheetView>
  </sheetViews>
  <sheetFormatPr defaultColWidth="9.109375" defaultRowHeight="13.2"/>
  <cols>
    <col min="1" max="1" width="42.6640625" style="215" customWidth="1"/>
    <col min="2" max="2" width="82.88671875" style="215" customWidth="1"/>
    <col min="3" max="16384" width="9.109375" style="215"/>
  </cols>
  <sheetData>
    <row r="1" spans="1:2" s="214" customFormat="1" ht="12">
      <c r="A1" s="212" t="s">
        <v>124</v>
      </c>
      <c r="B1" s="213" t="s">
        <v>125</v>
      </c>
    </row>
    <row r="2" spans="1:2" s="214" customFormat="1" ht="12">
      <c r="A2" s="212" t="s">
        <v>126</v>
      </c>
      <c r="B2" s="213" t="s">
        <v>136</v>
      </c>
    </row>
    <row r="3" spans="1:2" s="214" customFormat="1" ht="12">
      <c r="A3" s="212" t="s">
        <v>127</v>
      </c>
      <c r="B3" s="213" t="str">
        <f ca="1">CONCATENATE("Curr_Daily_Storage_Summary",TEXT(NOW(),"mmddyyyy"),".xls")</f>
        <v>Curr_Daily_Storage_Summary10262001.xls</v>
      </c>
    </row>
    <row r="4" spans="1:2" s="214" customFormat="1" ht="12">
      <c r="A4" s="212" t="s">
        <v>128</v>
      </c>
      <c r="B4" s="213" t="s">
        <v>137</v>
      </c>
    </row>
    <row r="5" spans="1:2">
      <c r="A5" s="212" t="s">
        <v>129</v>
      </c>
      <c r="B5" s="213" t="s">
        <v>130</v>
      </c>
    </row>
    <row r="6" spans="1:2">
      <c r="A6" s="212" t="s">
        <v>131</v>
      </c>
      <c r="B6" s="213" t="s">
        <v>136</v>
      </c>
    </row>
    <row r="7" spans="1:2">
      <c r="A7" s="212" t="s">
        <v>132</v>
      </c>
      <c r="B7" s="213" t="str">
        <f ca="1">CONCATENATE("Curr_Daily_Storage_Summary",TEXT(NOW(),"mmddyyyy"),".pdf")</f>
        <v>Curr_Daily_Storage_Summary10262001.pdf</v>
      </c>
    </row>
    <row r="8" spans="1:2">
      <c r="A8" s="212" t="s">
        <v>133</v>
      </c>
      <c r="B8" s="213" t="s">
        <v>137</v>
      </c>
    </row>
    <row r="9" spans="1:2">
      <c r="A9" s="216"/>
      <c r="B9" s="216"/>
    </row>
    <row r="10" spans="1:2">
      <c r="A10" s="217" t="s">
        <v>134</v>
      </c>
      <c r="B10" s="218"/>
    </row>
    <row r="12" spans="1:2">
      <c r="A12" s="219" t="s">
        <v>135</v>
      </c>
    </row>
    <row r="13" spans="1:2">
      <c r="B13" s="219"/>
    </row>
    <row r="16" spans="1:2">
      <c r="A16" s="220"/>
    </row>
    <row r="17" spans="1:1">
      <c r="A17" s="220"/>
    </row>
    <row r="18" spans="1:1">
      <c r="A18" s="220"/>
    </row>
  </sheetData>
  <phoneticPr fontId="0" type="noConversion"/>
  <pageMargins left="0.75" right="0.75" top="1" bottom="1" header="0.5" footer="0.5"/>
  <pageSetup scale="96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July</vt:lpstr>
      <vt:lpstr>Page 2</vt:lpstr>
      <vt:lpstr>BusOb</vt:lpstr>
      <vt:lpstr>Sheet1</vt:lpstr>
      <vt:lpstr>properties</vt:lpstr>
      <vt:lpstr>\s</vt:lpstr>
      <vt:lpstr>properties!File_Name_1</vt:lpstr>
      <vt:lpstr>BusOb!Print_Area</vt:lpstr>
      <vt:lpstr>July!Print_Area</vt:lpstr>
      <vt:lpstr>'Page 2'!Print_Area</vt:lpstr>
      <vt:lpstr>properties!Print_Area</vt:lpstr>
      <vt:lpstr>Sheet1!Print_Area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GTS</dc:creator>
  <cp:lastModifiedBy>Havlíček Jan</cp:lastModifiedBy>
  <cp:lastPrinted>2001-08-13T19:29:36Z</cp:lastPrinted>
  <dcterms:created xsi:type="dcterms:W3CDTF">1998-05-29T13:36:58Z</dcterms:created>
  <dcterms:modified xsi:type="dcterms:W3CDTF">2023-09-13T22:46:58Z</dcterms:modified>
</cp:coreProperties>
</file>