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5" i="1" l="1"/>
  <c r="E8" i="1"/>
  <c r="F8" i="1"/>
  <c r="G8" i="1"/>
  <c r="E9" i="1"/>
  <c r="F9" i="1"/>
  <c r="G9" i="1"/>
  <c r="E10" i="1"/>
  <c r="F10" i="1"/>
  <c r="G10" i="1"/>
  <c r="F11" i="1"/>
  <c r="G11" i="1"/>
  <c r="F12" i="1"/>
  <c r="G12" i="1"/>
  <c r="F13" i="1"/>
  <c r="G13" i="1"/>
  <c r="G14" i="1"/>
  <c r="F16" i="1"/>
  <c r="G16" i="1"/>
  <c r="F24" i="1"/>
  <c r="B26" i="1"/>
  <c r="B27" i="1"/>
  <c r="B28" i="1"/>
  <c r="B34" i="1"/>
  <c r="F34" i="1"/>
  <c r="B36" i="1"/>
  <c r="B37" i="1"/>
  <c r="B38" i="1"/>
  <c r="B40" i="1"/>
</calcChain>
</file>

<file path=xl/sharedStrings.xml><?xml version="1.0" encoding="utf-8"?>
<sst xmlns="http://schemas.openxmlformats.org/spreadsheetml/2006/main" count="50" uniqueCount="28">
  <si>
    <t>Enron</t>
  </si>
  <si>
    <t>Paydown</t>
  </si>
  <si>
    <t>Trade Date</t>
  </si>
  <si>
    <t>T+20</t>
  </si>
  <si>
    <t>TL</t>
  </si>
  <si>
    <t>Amt  Received</t>
  </si>
  <si>
    <t>St. Per</t>
  </si>
  <si>
    <t>End Per.</t>
  </si>
  <si>
    <t>days&gt;T+20</t>
  </si>
  <si>
    <t>Con. Per. Days</t>
  </si>
  <si>
    <t>Comp</t>
  </si>
  <si>
    <t>Rev</t>
  </si>
  <si>
    <t>USD</t>
  </si>
  <si>
    <t>GBP</t>
  </si>
  <si>
    <t xml:space="preserve">Settle Date </t>
  </si>
  <si>
    <t>Com.Date</t>
  </si>
  <si>
    <t>Funded Amt</t>
  </si>
  <si>
    <t>Price</t>
  </si>
  <si>
    <t>1 mo. Libor</t>
  </si>
  <si>
    <t>Year</t>
  </si>
  <si>
    <t>Days</t>
  </si>
  <si>
    <t>per day</t>
  </si>
  <si>
    <t>Cost of Carry</t>
  </si>
  <si>
    <t>5/5 Trade</t>
  </si>
  <si>
    <t>Funded Rev</t>
  </si>
  <si>
    <t>Global Rev</t>
  </si>
  <si>
    <t>Funded</t>
  </si>
  <si>
    <t>T0tal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</si>
</sst>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00%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8" fontId="3" fillId="0" borderId="0" xfId="0" applyNumberFormat="1" applyFont="1"/>
    <xf numFmtId="8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14" fontId="0" fillId="0" borderId="0" xfId="0" applyNumberFormat="1"/>
    <xf numFmtId="0" fontId="3" fillId="0" borderId="0" xfId="0" applyFont="1"/>
    <xf numFmtId="0" fontId="0" fillId="0" borderId="0" xfId="0" applyBorder="1"/>
    <xf numFmtId="8" fontId="0" fillId="0" borderId="0" xfId="0" applyNumberFormat="1" applyBorder="1"/>
    <xf numFmtId="2" fontId="0" fillId="0" borderId="0" xfId="0" applyNumberFormat="1" applyBorder="1"/>
    <xf numFmtId="164" fontId="4" fillId="0" borderId="1" xfId="0" applyNumberFormat="1" applyFont="1" applyBorder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A10" workbookViewId="0">
      <selection activeCell="D38" sqref="D38"/>
    </sheetView>
  </sheetViews>
  <sheetFormatPr defaultRowHeight="13.2" x14ac:dyDescent="0.25"/>
  <cols>
    <col min="2" max="2" width="13.33203125" bestFit="1" customWidth="1"/>
    <col min="4" max="4" width="13.33203125" bestFit="1" customWidth="1"/>
    <col min="5" max="5" width="10.33203125" bestFit="1" customWidth="1"/>
    <col min="6" max="6" width="13.33203125" bestFit="1" customWidth="1"/>
    <col min="7" max="7" width="14.33203125" bestFit="1" customWidth="1"/>
    <col min="9" max="9" width="15.33203125" bestFit="1" customWidth="1"/>
  </cols>
  <sheetData>
    <row r="2" spans="1:9" x14ac:dyDescent="0.25">
      <c r="H2" t="s">
        <v>2</v>
      </c>
      <c r="I2" s="4">
        <v>36651</v>
      </c>
    </row>
    <row r="3" spans="1:9" x14ac:dyDescent="0.25">
      <c r="B3" s="1" t="s">
        <v>0</v>
      </c>
      <c r="D3" s="2">
        <v>1648106.9</v>
      </c>
      <c r="F3" s="2">
        <v>2351893.1</v>
      </c>
      <c r="H3" t="s">
        <v>3</v>
      </c>
      <c r="I3" s="4">
        <v>36682</v>
      </c>
    </row>
    <row r="4" spans="1:9" x14ac:dyDescent="0.25">
      <c r="C4" t="s">
        <v>1</v>
      </c>
      <c r="D4" s="3">
        <v>26160.43</v>
      </c>
    </row>
    <row r="5" spans="1:9" x14ac:dyDescent="0.25">
      <c r="D5" s="3">
        <f>D3-D4</f>
        <v>1621946.47</v>
      </c>
    </row>
    <row r="6" spans="1:9" x14ac:dyDescent="0.25">
      <c r="H6" s="5"/>
    </row>
    <row r="7" spans="1:9" x14ac:dyDescent="0.25">
      <c r="B7" t="s">
        <v>6</v>
      </c>
      <c r="C7" t="s">
        <v>7</v>
      </c>
      <c r="D7" t="s">
        <v>5</v>
      </c>
      <c r="E7" t="s">
        <v>8</v>
      </c>
      <c r="F7" t="s">
        <v>9</v>
      </c>
      <c r="G7" t="s">
        <v>10</v>
      </c>
      <c r="I7" s="6"/>
    </row>
    <row r="8" spans="1:9" x14ac:dyDescent="0.25">
      <c r="A8" t="s">
        <v>4</v>
      </c>
      <c r="B8" s="4">
        <v>36661</v>
      </c>
      <c r="C8" s="4">
        <v>36692</v>
      </c>
      <c r="D8" s="3">
        <v>15394.86</v>
      </c>
      <c r="E8" s="5">
        <f>-I3+C8</f>
        <v>10</v>
      </c>
      <c r="F8" s="7">
        <f t="shared" ref="F8:F13" si="0">-B8+C8</f>
        <v>31</v>
      </c>
      <c r="G8" s="2">
        <f t="shared" ref="G8:G13" si="1">(E8/F8)*D8</f>
        <v>4966.0838709677419</v>
      </c>
      <c r="H8" s="9" t="s">
        <v>12</v>
      </c>
    </row>
    <row r="9" spans="1:9" x14ac:dyDescent="0.25">
      <c r="A9" t="s">
        <v>11</v>
      </c>
      <c r="B9" s="4">
        <v>36677</v>
      </c>
      <c r="C9" s="4">
        <v>36707</v>
      </c>
      <c r="D9" s="3">
        <v>19674.509999999998</v>
      </c>
      <c r="E9" s="5">
        <f>-I3+C9</f>
        <v>25</v>
      </c>
      <c r="F9" s="7">
        <f t="shared" si="0"/>
        <v>30</v>
      </c>
      <c r="G9" s="2">
        <f t="shared" si="1"/>
        <v>16395.424999999999</v>
      </c>
      <c r="H9" s="9" t="s">
        <v>12</v>
      </c>
    </row>
    <row r="10" spans="1:9" x14ac:dyDescent="0.25">
      <c r="A10" t="s">
        <v>11</v>
      </c>
      <c r="B10" s="4">
        <v>36677</v>
      </c>
      <c r="C10" s="4">
        <v>36707</v>
      </c>
      <c r="D10" s="3">
        <v>339.03</v>
      </c>
      <c r="E10" s="5">
        <f>-I3+C10</f>
        <v>25</v>
      </c>
      <c r="F10" s="7">
        <f t="shared" si="0"/>
        <v>30</v>
      </c>
      <c r="G10" s="2">
        <f t="shared" si="1"/>
        <v>282.52499999999998</v>
      </c>
      <c r="H10" s="9" t="s">
        <v>12</v>
      </c>
    </row>
    <row r="11" spans="1:9" x14ac:dyDescent="0.25">
      <c r="A11" t="s">
        <v>4</v>
      </c>
      <c r="B11" s="4">
        <v>36692</v>
      </c>
      <c r="C11" s="4">
        <v>36724</v>
      </c>
      <c r="D11" s="3">
        <v>48515.58</v>
      </c>
      <c r="E11" s="5">
        <v>32</v>
      </c>
      <c r="F11" s="7">
        <f t="shared" si="0"/>
        <v>32</v>
      </c>
      <c r="G11" s="2">
        <f t="shared" si="1"/>
        <v>48515.58</v>
      </c>
      <c r="H11" s="9" t="s">
        <v>12</v>
      </c>
    </row>
    <row r="12" spans="1:9" x14ac:dyDescent="0.25">
      <c r="A12" t="s">
        <v>11</v>
      </c>
      <c r="B12" s="4">
        <v>36707</v>
      </c>
      <c r="C12" s="4">
        <v>36738</v>
      </c>
      <c r="D12" s="3">
        <v>25892.63</v>
      </c>
      <c r="E12" s="5">
        <v>31</v>
      </c>
      <c r="F12" s="7">
        <f t="shared" si="0"/>
        <v>31</v>
      </c>
      <c r="G12" s="2">
        <f t="shared" si="1"/>
        <v>25892.63</v>
      </c>
      <c r="H12" s="9" t="s">
        <v>12</v>
      </c>
    </row>
    <row r="13" spans="1:9" x14ac:dyDescent="0.25">
      <c r="A13" t="s">
        <v>11</v>
      </c>
      <c r="B13" s="4">
        <v>36707</v>
      </c>
      <c r="C13" s="4">
        <v>36738</v>
      </c>
      <c r="D13" s="3">
        <v>1845.55</v>
      </c>
      <c r="E13" s="5">
        <v>31</v>
      </c>
      <c r="F13" s="7">
        <f t="shared" si="0"/>
        <v>31</v>
      </c>
      <c r="G13" s="2">
        <f t="shared" si="1"/>
        <v>1845.55</v>
      </c>
      <c r="H13" s="9" t="s">
        <v>12</v>
      </c>
    </row>
    <row r="14" spans="1:9" x14ac:dyDescent="0.25">
      <c r="G14" s="2">
        <f>SUM(G8:G13)</f>
        <v>97897.793870967755</v>
      </c>
      <c r="H14" s="9" t="s">
        <v>12</v>
      </c>
    </row>
    <row r="15" spans="1:9" x14ac:dyDescent="0.25">
      <c r="H15" s="9"/>
    </row>
    <row r="16" spans="1:9" x14ac:dyDescent="0.25">
      <c r="A16" t="s">
        <v>11</v>
      </c>
      <c r="B16" s="4">
        <v>36707</v>
      </c>
      <c r="C16" s="4">
        <v>36738</v>
      </c>
      <c r="D16" s="3">
        <v>9154.23</v>
      </c>
      <c r="E16" s="5">
        <v>31</v>
      </c>
      <c r="F16" s="7">
        <f>-B16+C16</f>
        <v>31</v>
      </c>
      <c r="G16" s="2">
        <f>(E16/F16)*D16</f>
        <v>9154.23</v>
      </c>
      <c r="H16" s="9" t="s">
        <v>13</v>
      </c>
    </row>
    <row r="20" spans="1:11" x14ac:dyDescent="0.25">
      <c r="K20" s="13"/>
    </row>
    <row r="22" spans="1:11" x14ac:dyDescent="0.25">
      <c r="A22" t="s">
        <v>23</v>
      </c>
      <c r="D22" s="4" t="s">
        <v>14</v>
      </c>
      <c r="E22" s="8">
        <v>36747</v>
      </c>
      <c r="H22" t="s">
        <v>15</v>
      </c>
      <c r="I22" s="8">
        <v>36682</v>
      </c>
    </row>
    <row r="23" spans="1:11" x14ac:dyDescent="0.25">
      <c r="A23" s="10"/>
      <c r="B23" s="10" t="s">
        <v>16</v>
      </c>
      <c r="C23" s="10" t="s">
        <v>17</v>
      </c>
      <c r="D23" s="10" t="s">
        <v>18</v>
      </c>
      <c r="E23" s="10" t="s">
        <v>19</v>
      </c>
      <c r="F23" s="10" t="s">
        <v>20</v>
      </c>
      <c r="G23" s="10"/>
      <c r="H23" s="10"/>
    </row>
    <row r="24" spans="1:11" x14ac:dyDescent="0.25">
      <c r="A24" s="10" t="s">
        <v>4</v>
      </c>
      <c r="B24" s="11">
        <v>1621946.47</v>
      </c>
      <c r="C24" s="10">
        <v>0.77</v>
      </c>
      <c r="D24" s="10">
        <v>6.6225000000000006E-2</v>
      </c>
      <c r="E24" s="10">
        <v>360</v>
      </c>
      <c r="F24" s="12">
        <f>SUM(-I22+E22)</f>
        <v>65</v>
      </c>
      <c r="G24" s="10"/>
      <c r="H24" s="10"/>
    </row>
    <row r="25" spans="1:11" x14ac:dyDescent="0.25">
      <c r="A25" s="10"/>
      <c r="B25" s="10"/>
      <c r="C25" s="10"/>
      <c r="D25" s="10"/>
      <c r="E25" s="10"/>
      <c r="F25" s="10"/>
      <c r="G25" s="10"/>
      <c r="H25" s="10"/>
    </row>
    <row r="26" spans="1:11" x14ac:dyDescent="0.25">
      <c r="A26" s="10"/>
      <c r="B26" s="10">
        <f>(B24*C24)*D24</f>
        <v>82708.321831327514</v>
      </c>
      <c r="C26" s="10"/>
      <c r="D26" s="10"/>
      <c r="E26" s="10"/>
      <c r="F26" s="10"/>
      <c r="G26" s="10"/>
      <c r="H26" s="10"/>
    </row>
    <row r="27" spans="1:11" x14ac:dyDescent="0.25">
      <c r="A27" s="10" t="s">
        <v>21</v>
      </c>
      <c r="B27" s="10">
        <f>B26/E24</f>
        <v>229.74533842035422</v>
      </c>
      <c r="C27" s="10"/>
      <c r="D27" s="10"/>
      <c r="E27" s="10"/>
      <c r="F27" s="10"/>
      <c r="G27" s="10"/>
      <c r="H27" s="10"/>
      <c r="I27" s="10"/>
    </row>
    <row r="28" spans="1:11" x14ac:dyDescent="0.25">
      <c r="A28" s="10" t="s">
        <v>22</v>
      </c>
      <c r="B28" s="10">
        <f>B27*F24</f>
        <v>14933.446997323024</v>
      </c>
      <c r="C28" s="10"/>
      <c r="D28" s="10"/>
      <c r="E28" s="10"/>
      <c r="F28" s="10"/>
      <c r="G28" s="10"/>
      <c r="H28" s="10"/>
    </row>
    <row r="32" spans="1:11" x14ac:dyDescent="0.25">
      <c r="A32" t="s">
        <v>23</v>
      </c>
      <c r="D32" s="4" t="s">
        <v>14</v>
      </c>
      <c r="E32" s="8">
        <v>36747</v>
      </c>
      <c r="H32" t="s">
        <v>15</v>
      </c>
      <c r="I32" s="8">
        <v>36682</v>
      </c>
    </row>
    <row r="33" spans="1:9" x14ac:dyDescent="0.25">
      <c r="A33" s="10"/>
      <c r="B33" s="10" t="s">
        <v>16</v>
      </c>
      <c r="C33" s="10" t="s">
        <v>17</v>
      </c>
      <c r="D33" s="10" t="s">
        <v>18</v>
      </c>
      <c r="E33" s="10" t="s">
        <v>19</v>
      </c>
      <c r="F33" s="10" t="s">
        <v>20</v>
      </c>
      <c r="G33" s="10"/>
      <c r="H33" s="10"/>
    </row>
    <row r="34" spans="1:9" x14ac:dyDescent="0.25">
      <c r="A34" s="10" t="s">
        <v>24</v>
      </c>
      <c r="B34" s="11">
        <f>0.999623391*F3</f>
        <v>2351007.355891502</v>
      </c>
      <c r="C34" s="10">
        <v>0.77</v>
      </c>
      <c r="D34" s="10">
        <v>6.6225000000000006E-2</v>
      </c>
      <c r="E34" s="10">
        <v>360</v>
      </c>
      <c r="F34" s="12">
        <f>SUM(-I32+E32)</f>
        <v>65</v>
      </c>
      <c r="G34" s="10"/>
      <c r="H34" s="10"/>
    </row>
    <row r="35" spans="1:9" x14ac:dyDescent="0.25">
      <c r="A35" s="10"/>
      <c r="B35" s="10"/>
      <c r="C35" s="10"/>
      <c r="D35" s="10"/>
      <c r="E35" s="10"/>
      <c r="F35" s="10"/>
      <c r="G35" s="10"/>
      <c r="H35" s="10" t="s">
        <v>25</v>
      </c>
      <c r="I35" s="3">
        <v>110000000</v>
      </c>
    </row>
    <row r="36" spans="1:9" x14ac:dyDescent="0.25">
      <c r="A36" s="10"/>
      <c r="B36" s="10">
        <f>(B34*C34)*D34</f>
        <v>119885.50585081434</v>
      </c>
      <c r="C36" s="10"/>
      <c r="D36" s="10"/>
      <c r="E36" s="10"/>
      <c r="F36" s="10"/>
      <c r="G36" s="10"/>
      <c r="H36" s="10" t="s">
        <v>26</v>
      </c>
      <c r="I36" s="14">
        <v>109958573.04000001</v>
      </c>
    </row>
    <row r="37" spans="1:9" x14ac:dyDescent="0.25">
      <c r="A37" s="10" t="s">
        <v>21</v>
      </c>
      <c r="B37" s="10">
        <f>B36/E34</f>
        <v>333.01529403003985</v>
      </c>
      <c r="C37" s="10"/>
      <c r="D37" s="10"/>
      <c r="E37" s="10"/>
      <c r="F37" s="10"/>
      <c r="G37" s="10"/>
      <c r="H37" s="10"/>
      <c r="I37" s="11"/>
    </row>
    <row r="38" spans="1:9" x14ac:dyDescent="0.25">
      <c r="A38" s="10" t="s">
        <v>22</v>
      </c>
      <c r="B38" s="10">
        <f>B37*F34</f>
        <v>21645.99411195259</v>
      </c>
      <c r="C38" s="10"/>
      <c r="D38" s="10"/>
      <c r="E38" s="10"/>
      <c r="F38" s="10"/>
      <c r="G38" s="10"/>
      <c r="H38" s="10"/>
    </row>
    <row r="40" spans="1:9" x14ac:dyDescent="0.25">
      <c r="A40" t="s">
        <v>27</v>
      </c>
      <c r="B40">
        <f>B28+B38</f>
        <v>36579.441109275613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Donaldson, Lufkin &amp; Jenrette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Landow</dc:creator>
  <cp:lastModifiedBy>Havlíček Jan</cp:lastModifiedBy>
  <dcterms:created xsi:type="dcterms:W3CDTF">2000-08-08T19:13:47Z</dcterms:created>
  <dcterms:modified xsi:type="dcterms:W3CDTF">2023-09-13T22:48:05Z</dcterms:modified>
</cp:coreProperties>
</file>