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<sst xmlns="http://schemas.openxmlformats.org/spreadsheetml/2006/main" count="855" uniqueCount="156">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</sst>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F53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37292</v>
      </c>
      <c r="F3" s="11">
        <v>37291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2420201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2420201</v>
      </c>
      <c r="K5" s="6">
        <f>J5</f>
        <v>2420201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-10000</v>
      </c>
      <c r="D8" s="12" t="s">
        <v>38</v>
      </c>
      <c r="E8" s="1">
        <v>97</v>
      </c>
      <c r="F8" s="1">
        <v>97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60.78</v>
      </c>
      <c r="F9" s="1">
        <v>60.78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33.979999999999997</v>
      </c>
      <c r="F10" s="1">
        <v>33.979999999999997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54.56</v>
      </c>
      <c r="F11" s="1">
        <v>54.56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61.12</v>
      </c>
      <c r="F12" s="1">
        <v>61.12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-12000</v>
      </c>
      <c r="D13" s="12" t="s">
        <v>38</v>
      </c>
      <c r="E13" s="1">
        <v>30.51</v>
      </c>
      <c r="F13" s="1">
        <v>30.51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53.47</v>
      </c>
      <c r="F14" s="1">
        <v>53.47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-10000</v>
      </c>
      <c r="D15" s="12" t="s">
        <v>38</v>
      </c>
      <c r="E15" s="1">
        <v>109.85</v>
      </c>
      <c r="F15" s="1">
        <v>109.85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0.25</v>
      </c>
      <c r="F17" s="1">
        <v>0.25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3.7</v>
      </c>
      <c r="F18" s="1">
        <v>3.7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0.7</v>
      </c>
      <c r="F19" s="1">
        <v>0.7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0.65</v>
      </c>
      <c r="F20" s="1">
        <v>0.65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2420201</v>
      </c>
      <c r="N22" s="42">
        <v>2420201</v>
      </c>
      <c r="O22" s="38">
        <f>M22-N22</f>
        <v>0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2.4865317626812315E-2</v>
      </c>
      <c r="N24" s="64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16.12</v>
      </c>
      <c r="F26" s="1">
        <v>16.12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14508</v>
      </c>
      <c r="K26" s="6">
        <f t="shared" ref="K26:K31" si="7">J26</f>
        <v>14508</v>
      </c>
      <c r="L26" s="3">
        <v>2</v>
      </c>
      <c r="M26" s="42" t="s">
        <v>38</v>
      </c>
      <c r="O26" s="38">
        <f>O22*O24</f>
        <v>0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16.75</v>
      </c>
      <c r="F27" s="1">
        <v>16.75</v>
      </c>
      <c r="G27" s="6">
        <f t="shared" si="4"/>
        <v>0</v>
      </c>
      <c r="H27" s="6">
        <f t="shared" si="5"/>
        <v>0</v>
      </c>
      <c r="I27" s="1"/>
      <c r="J27" s="6">
        <f t="shared" si="6"/>
        <v>1675</v>
      </c>
      <c r="K27" s="6">
        <f t="shared" si="7"/>
        <v>1675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14.85</v>
      </c>
      <c r="F28" s="1">
        <v>14.85</v>
      </c>
      <c r="G28" s="6">
        <f t="shared" si="4"/>
        <v>0</v>
      </c>
      <c r="H28" s="6">
        <f t="shared" si="5"/>
        <v>0</v>
      </c>
      <c r="I28" s="1"/>
      <c r="J28" s="6">
        <f t="shared" si="6"/>
        <v>1232.55</v>
      </c>
      <c r="K28" s="6">
        <f t="shared" si="7"/>
        <v>1232.55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14.25</v>
      </c>
      <c r="F29" s="1">
        <v>14.25</v>
      </c>
      <c r="G29" s="6">
        <f t="shared" si="4"/>
        <v>0</v>
      </c>
      <c r="H29" s="6">
        <f t="shared" si="5"/>
        <v>0</v>
      </c>
      <c r="I29" s="1"/>
      <c r="J29" s="6">
        <f t="shared" si="6"/>
        <v>2408.25</v>
      </c>
      <c r="K29" s="6">
        <f t="shared" si="7"/>
        <v>2408.25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3156176.78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3156176.78</v>
      </c>
      <c r="K38" s="6">
        <f t="shared" si="9"/>
        <v>3156176.78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35</v>
      </c>
      <c r="F49" s="15">
        <v>35</v>
      </c>
      <c r="G49" s="6">
        <f>C49*(E49-F49)</f>
        <v>0</v>
      </c>
      <c r="H49" s="6">
        <f>C49*(E49-F49)</f>
        <v>0</v>
      </c>
      <c r="I49" s="1"/>
      <c r="J49" s="6">
        <f>C49*E49</f>
        <v>13545</v>
      </c>
      <c r="K49" s="6">
        <f t="shared" si="9"/>
        <v>13545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10.91</v>
      </c>
      <c r="F52" s="1">
        <v>10.91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217452.18495999998</v>
      </c>
      <c r="K52" s="6">
        <f>J52</f>
        <v>217452.18495999998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5">
      <c r="A66" s="7" t="s">
        <v>38</v>
      </c>
      <c r="B66" s="2" t="s">
        <v>97</v>
      </c>
      <c r="C66" s="12">
        <v>-186000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-186000</v>
      </c>
      <c r="K66" s="6">
        <f>J66</f>
        <v>-186000</v>
      </c>
      <c r="L66" s="3">
        <v>0</v>
      </c>
    </row>
    <row r="67" spans="1:15" x14ac:dyDescent="0.25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5">
      <c r="A68" s="7" t="s">
        <v>38</v>
      </c>
      <c r="L68" s="3">
        <v>0</v>
      </c>
    </row>
    <row r="69" spans="1:15" x14ac:dyDescent="0.25">
      <c r="A69" s="7" t="s">
        <v>14</v>
      </c>
      <c r="B69" s="2" t="s">
        <v>22</v>
      </c>
      <c r="C69" s="12">
        <v>1240.348</v>
      </c>
      <c r="D69" s="12" t="s">
        <v>38</v>
      </c>
      <c r="E69" s="1">
        <v>19.010000000000002</v>
      </c>
      <c r="F69" s="1">
        <v>19.010000000000002</v>
      </c>
      <c r="G69" s="6">
        <f>C69*(E69-F69)</f>
        <v>0</v>
      </c>
      <c r="H69" s="6">
        <f>C69*(E69-F69)</f>
        <v>0</v>
      </c>
      <c r="I69" s="1"/>
      <c r="J69" s="6">
        <f>C69*E69</f>
        <v>23579.015480000002</v>
      </c>
      <c r="K69" s="6">
        <f>J69</f>
        <v>23579.015480000002</v>
      </c>
      <c r="L69" s="3">
        <v>2</v>
      </c>
    </row>
    <row r="70" spans="1:15" x14ac:dyDescent="0.25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35</v>
      </c>
      <c r="F70" s="1">
        <f>+F49</f>
        <v>35</v>
      </c>
      <c r="G70" s="6">
        <f>C70*(E70-F70)</f>
        <v>0</v>
      </c>
      <c r="H70" s="6">
        <f>C70*(E70-F70)</f>
        <v>0</v>
      </c>
      <c r="I70" s="1"/>
      <c r="J70" s="6">
        <f>C70*E70</f>
        <v>13545</v>
      </c>
      <c r="K70" s="6">
        <f>J70</f>
        <v>13545</v>
      </c>
      <c r="L70" s="3">
        <v>2</v>
      </c>
      <c r="M70" s="42" t="s">
        <v>53</v>
      </c>
    </row>
    <row r="71" spans="1:15" x14ac:dyDescent="0.25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-4338350</v>
      </c>
      <c r="N71" s="24">
        <f>M71/M78</f>
        <v>-0.76538500282681809</v>
      </c>
      <c r="O71" s="4" t="s">
        <v>52</v>
      </c>
    </row>
    <row r="72" spans="1:15" x14ac:dyDescent="0.25">
      <c r="A72" s="7"/>
      <c r="E72" s="3"/>
      <c r="F72" s="3"/>
      <c r="H72" s="6" t="s">
        <v>38</v>
      </c>
      <c r="I72" s="3"/>
      <c r="M72" s="42">
        <f>SUMIF(L5:L79,2,K5:K79)</f>
        <v>123592.535666742</v>
      </c>
      <c r="N72" s="24">
        <f>M72/M78</f>
        <v>2.180457391880852E-2</v>
      </c>
      <c r="O72" s="4" t="s">
        <v>18</v>
      </c>
    </row>
    <row r="73" spans="1:15" x14ac:dyDescent="0.25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11.01</v>
      </c>
      <c r="F73" s="1">
        <v>11.01</v>
      </c>
      <c r="G73" s="6">
        <f>C73*(E73-F73)</f>
        <v>0</v>
      </c>
      <c r="H73" s="6">
        <f>C73*(E73-F73)</f>
        <v>0</v>
      </c>
      <c r="I73" s="1"/>
      <c r="J73" s="6">
        <f>C73*E73</f>
        <v>22318.87746</v>
      </c>
      <c r="K73" s="6">
        <f>J73</f>
        <v>22318.87746</v>
      </c>
      <c r="L73" s="3">
        <v>2</v>
      </c>
      <c r="M73" s="42" t="s">
        <v>129</v>
      </c>
      <c r="N73" s="24"/>
      <c r="O73" s="6" t="s">
        <v>38</v>
      </c>
    </row>
    <row r="74" spans="1:15" x14ac:dyDescent="0.25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35</v>
      </c>
      <c r="F74" s="1">
        <f>+F49</f>
        <v>35</v>
      </c>
      <c r="G74" s="6">
        <f>C74*(E74-F74)</f>
        <v>0</v>
      </c>
      <c r="H74" s="6">
        <f>C74*(E74-F74)</f>
        <v>0</v>
      </c>
      <c r="I74" s="1"/>
      <c r="J74" s="6">
        <f>C74*E74</f>
        <v>13545</v>
      </c>
      <c r="K74" s="6">
        <f>J74</f>
        <v>13545</v>
      </c>
      <c r="L74" s="3">
        <v>2</v>
      </c>
      <c r="M74" s="42">
        <f>SUMIF(L5:L79,1,K5:K79)</f>
        <v>6030600.5749600008</v>
      </c>
      <c r="N74" s="24">
        <f>M74/M78</f>
        <v>1.0639370355349778</v>
      </c>
    </row>
    <row r="75" spans="1:15" x14ac:dyDescent="0.25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5">
      <c r="A76" s="7"/>
      <c r="E76" s="1"/>
      <c r="F76" s="1"/>
      <c r="H76" s="6" t="s">
        <v>38</v>
      </c>
      <c r="I76" s="1"/>
      <c r="M76" s="42">
        <f>SUM(K65:K67)</f>
        <v>-486000</v>
      </c>
      <c r="N76" s="24">
        <f>+M76/M78</f>
        <v>-8.5741609453786255E-2</v>
      </c>
    </row>
    <row r="77" spans="1:15" x14ac:dyDescent="0.25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35</v>
      </c>
      <c r="F77" s="1">
        <f>+F49</f>
        <v>35</v>
      </c>
      <c r="G77" s="6">
        <f>C77*(E77-F77)</f>
        <v>0</v>
      </c>
      <c r="H77" s="6">
        <f>C77*(E77-F77)</f>
        <v>0</v>
      </c>
      <c r="I77" s="1"/>
      <c r="J77" s="6">
        <f>C77*E77</f>
        <v>13545</v>
      </c>
      <c r="K77" s="6">
        <f>J77</f>
        <v>13545</v>
      </c>
      <c r="L77" s="3">
        <v>2</v>
      </c>
      <c r="M77" s="42" t="s">
        <v>57</v>
      </c>
      <c r="N77" s="24"/>
    </row>
    <row r="78" spans="1:15" x14ac:dyDescent="0.25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5668193.1106267422</v>
      </c>
      <c r="N78" s="24">
        <f>M78/K81</f>
        <v>1</v>
      </c>
    </row>
    <row r="79" spans="1:15" ht="13.8" thickBot="1" x14ac:dyDescent="0.3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5">
      <c r="A80" s="7"/>
      <c r="C80" s="12" t="s">
        <v>38</v>
      </c>
      <c r="M80" s="42" t="s">
        <v>38</v>
      </c>
    </row>
    <row r="81" spans="1:14" x14ac:dyDescent="0.25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0</v>
      </c>
      <c r="H81" s="6">
        <f>SUM(H5:H79)</f>
        <v>0</v>
      </c>
      <c r="I81" s="6">
        <f>SUM(I5:I79)</f>
        <v>0</v>
      </c>
      <c r="J81" s="6">
        <f>SUM(J5:J79)</f>
        <v>5668193.1106267422</v>
      </c>
      <c r="K81" s="6">
        <f>SUM(K5:K79)</f>
        <v>5668193.1106267422</v>
      </c>
      <c r="M81" s="44" t="s">
        <v>38</v>
      </c>
      <c r="N81" s="45" t="s">
        <v>38</v>
      </c>
    </row>
    <row r="82" spans="1:14" ht="13.8" thickBot="1" x14ac:dyDescent="0.3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5">
      <c r="A83" s="7"/>
      <c r="M83" s="44" t="s">
        <v>38</v>
      </c>
      <c r="N83" s="45" t="s">
        <v>38</v>
      </c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5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5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5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5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5">
      <c r="E100" s="2"/>
      <c r="F100" s="2"/>
      <c r="G100" s="2"/>
      <c r="H100" s="2"/>
      <c r="I100" s="2"/>
      <c r="K100" s="14"/>
      <c r="L100" s="37"/>
      <c r="M100" s="43"/>
    </row>
    <row r="101" spans="2:13" x14ac:dyDescent="0.25">
      <c r="E101" s="2"/>
      <c r="F101" s="2"/>
      <c r="G101" s="2"/>
      <c r="H101" s="2"/>
      <c r="I101" s="2"/>
      <c r="K101" s="14"/>
      <c r="L101" s="37"/>
      <c r="M101" s="43"/>
    </row>
    <row r="102" spans="2:13" x14ac:dyDescent="0.25">
      <c r="E102" s="2"/>
      <c r="F102" s="2"/>
      <c r="G102" s="2"/>
      <c r="H102" s="2"/>
      <c r="I102" s="2"/>
      <c r="K102" s="14"/>
      <c r="L102" s="37"/>
      <c r="M102" s="43"/>
    </row>
    <row r="103" spans="2:13" x14ac:dyDescent="0.25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5">
      <c r="E104" s="2"/>
      <c r="F104" s="2"/>
      <c r="G104" s="2"/>
      <c r="H104" s="2"/>
      <c r="I104" s="2"/>
      <c r="K104" s="14"/>
      <c r="L104" s="37"/>
      <c r="M104" s="43"/>
    </row>
    <row r="105" spans="2:13" x14ac:dyDescent="0.25">
      <c r="E105" s="2"/>
      <c r="F105" s="2"/>
      <c r="G105" s="2"/>
      <c r="H105" s="2"/>
      <c r="I105" s="2"/>
      <c r="K105" s="14"/>
      <c r="L105" s="37"/>
      <c r="M105" s="43"/>
    </row>
    <row r="106" spans="2:13" x14ac:dyDescent="0.25">
      <c r="E106" s="2"/>
      <c r="F106" s="2"/>
      <c r="G106" s="2"/>
      <c r="H106" s="2"/>
      <c r="I106" s="2"/>
      <c r="K106" s="14"/>
      <c r="L106" s="37"/>
      <c r="M106" s="43"/>
    </row>
    <row r="107" spans="2:13" x14ac:dyDescent="0.25">
      <c r="E107" s="2"/>
      <c r="F107" s="2"/>
      <c r="G107" s="2"/>
      <c r="H107" s="2"/>
      <c r="I107" s="2"/>
      <c r="K107" s="14"/>
      <c r="L107" s="37"/>
      <c r="M107" s="43"/>
    </row>
    <row r="108" spans="2:13" x14ac:dyDescent="0.25">
      <c r="E108" s="2"/>
      <c r="F108" s="2"/>
      <c r="G108" s="2"/>
      <c r="H108" s="2"/>
      <c r="I108" s="2"/>
      <c r="K108" s="14"/>
      <c r="L108" s="37"/>
      <c r="M108" s="43"/>
    </row>
    <row r="109" spans="2:13" x14ac:dyDescent="0.25">
      <c r="E109" s="2"/>
      <c r="F109" s="2"/>
      <c r="G109" s="2"/>
      <c r="H109" s="2"/>
      <c r="I109" s="2"/>
      <c r="K109" s="14"/>
      <c r="L109" s="37"/>
      <c r="M109" s="43"/>
    </row>
    <row r="110" spans="2:13" x14ac:dyDescent="0.25">
      <c r="E110" s="2"/>
      <c r="F110" s="2"/>
      <c r="G110" s="2"/>
      <c r="H110" s="2"/>
      <c r="I110" s="2"/>
      <c r="K110" s="14"/>
      <c r="L110" s="37"/>
      <c r="M110" s="43"/>
    </row>
    <row r="111" spans="2:13" x14ac:dyDescent="0.25">
      <c r="E111" s="2"/>
      <c r="F111" s="2"/>
      <c r="G111" s="2"/>
      <c r="H111" s="2"/>
      <c r="I111" s="2"/>
      <c r="K111" s="14"/>
      <c r="L111" s="37"/>
      <c r="M111" s="43"/>
    </row>
    <row r="112" spans="2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K157" s="14"/>
      <c r="L157" s="37"/>
      <c r="M157" s="43"/>
    </row>
    <row r="158" spans="5:13" x14ac:dyDescent="0.25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2" workbookViewId="0">
      <selection activeCell="A41" sqref="A41"/>
    </sheetView>
  </sheetViews>
  <sheetFormatPr defaultRowHeight="13.2" x14ac:dyDescent="0.25"/>
  <cols>
    <col min="1" max="1" width="29.6640625" style="2" bestFit="1" customWidth="1"/>
    <col min="2" max="2" width="11.88671875" style="57" bestFit="1" customWidth="1"/>
  </cols>
  <sheetData>
    <row r="2" spans="1:2" x14ac:dyDescent="0.25">
      <c r="A2" s="56" t="s">
        <v>38</v>
      </c>
      <c r="B2" s="58" t="s">
        <v>38</v>
      </c>
    </row>
    <row r="3" spans="1:2" x14ac:dyDescent="0.25">
      <c r="A3" s="56" t="s">
        <v>123</v>
      </c>
      <c r="B3" s="58" t="s">
        <v>117</v>
      </c>
    </row>
    <row r="4" spans="1:2" x14ac:dyDescent="0.25">
      <c r="A4" s="7"/>
    </row>
    <row r="5" spans="1:2" x14ac:dyDescent="0.25">
      <c r="A5" s="7" t="s">
        <v>62</v>
      </c>
      <c r="B5" s="62">
        <f>SUM('mm assets'!K5:K22)</f>
        <v>2420201</v>
      </c>
    </row>
    <row r="6" spans="1:2" x14ac:dyDescent="0.25">
      <c r="A6" s="7"/>
    </row>
    <row r="7" spans="1:2" x14ac:dyDescent="0.25">
      <c r="A7" s="7" t="s">
        <v>105</v>
      </c>
      <c r="B7" s="62">
        <f>'mm assets'!K24</f>
        <v>4068.97</v>
      </c>
    </row>
    <row r="8" spans="1:2" x14ac:dyDescent="0.25">
      <c r="A8" s="7"/>
      <c r="B8" s="62" t="s">
        <v>38</v>
      </c>
    </row>
    <row r="9" spans="1:2" x14ac:dyDescent="0.25">
      <c r="A9" s="7" t="s">
        <v>111</v>
      </c>
      <c r="B9" s="62">
        <f>SUM('mm assets'!K26:K31)</f>
        <v>22855.8</v>
      </c>
    </row>
    <row r="10" spans="1:2" x14ac:dyDescent="0.25">
      <c r="B10" s="62" t="s">
        <v>38</v>
      </c>
    </row>
    <row r="11" spans="1:2" x14ac:dyDescent="0.25">
      <c r="A11" s="7" t="s">
        <v>4</v>
      </c>
      <c r="B11" s="62">
        <f>'mm assets'!K33</f>
        <v>137960.32999999999</v>
      </c>
    </row>
    <row r="12" spans="1:2" x14ac:dyDescent="0.25">
      <c r="A12" s="23" t="s">
        <v>38</v>
      </c>
      <c r="B12" s="62" t="s">
        <v>38</v>
      </c>
    </row>
    <row r="13" spans="1:2" x14ac:dyDescent="0.25">
      <c r="A13" s="7" t="s">
        <v>106</v>
      </c>
      <c r="B13" s="62">
        <f>'mm assets'!K35</f>
        <v>51648.45</v>
      </c>
    </row>
    <row r="14" spans="1:2" x14ac:dyDescent="0.25">
      <c r="A14" s="7"/>
      <c r="B14" s="62" t="s">
        <v>38</v>
      </c>
    </row>
    <row r="15" spans="1:2" x14ac:dyDescent="0.25">
      <c r="A15" s="7" t="s">
        <v>112</v>
      </c>
      <c r="B15" s="62">
        <f>SUM('mm assets'!K37:K47)</f>
        <v>3156176.78</v>
      </c>
    </row>
    <row r="16" spans="1:2" x14ac:dyDescent="0.25">
      <c r="A16" s="7" t="s">
        <v>38</v>
      </c>
      <c r="B16" s="62" t="s">
        <v>38</v>
      </c>
    </row>
    <row r="17" spans="1:2" x14ac:dyDescent="0.25">
      <c r="A17" s="7" t="s">
        <v>112</v>
      </c>
      <c r="B17" s="62">
        <f>SUM('mm assets'!K49:K50)</f>
        <v>13746.83</v>
      </c>
    </row>
    <row r="18" spans="1:2" x14ac:dyDescent="0.25">
      <c r="A18" s="7" t="s">
        <v>38</v>
      </c>
      <c r="B18" s="62" t="s">
        <v>38</v>
      </c>
    </row>
    <row r="19" spans="1:2" x14ac:dyDescent="0.25">
      <c r="A19" s="7" t="s">
        <v>114</v>
      </c>
      <c r="B19" s="62">
        <f>SUM('mm assets'!K77:K78)</f>
        <v>13746.83</v>
      </c>
    </row>
    <row r="20" spans="1:2" x14ac:dyDescent="0.25">
      <c r="A20" s="7"/>
      <c r="B20" s="62" t="s">
        <v>38</v>
      </c>
    </row>
    <row r="21" spans="1:2" x14ac:dyDescent="0.25">
      <c r="A21" s="7" t="s">
        <v>35</v>
      </c>
      <c r="B21" s="62">
        <f>'mm assets'!K52</f>
        <v>217452.18495999998</v>
      </c>
    </row>
    <row r="22" spans="1:2" x14ac:dyDescent="0.25">
      <c r="A22" s="7"/>
      <c r="B22" s="62" t="s">
        <v>38</v>
      </c>
    </row>
    <row r="23" spans="1:2" x14ac:dyDescent="0.25">
      <c r="A23" s="7" t="s">
        <v>113</v>
      </c>
      <c r="B23" s="62">
        <f>'mm assets'!K54</f>
        <v>15000</v>
      </c>
    </row>
    <row r="24" spans="1:2" x14ac:dyDescent="0.25">
      <c r="B24" s="62" t="s">
        <v>38</v>
      </c>
    </row>
    <row r="25" spans="1:2" x14ac:dyDescent="0.25">
      <c r="A25" s="7" t="s">
        <v>11</v>
      </c>
      <c r="B25" s="62">
        <f>SUM('mm assets'!K56:K57)</f>
        <v>8598.5400000000009</v>
      </c>
    </row>
    <row r="26" spans="1:2" x14ac:dyDescent="0.25">
      <c r="B26" s="62" t="s">
        <v>38</v>
      </c>
    </row>
    <row r="27" spans="1:2" x14ac:dyDescent="0.25">
      <c r="A27" s="7" t="s">
        <v>12</v>
      </c>
      <c r="B27" s="62">
        <f>SUM('mm assets'!K59:K63)</f>
        <v>19345.842726742001</v>
      </c>
    </row>
    <row r="28" spans="1:2" x14ac:dyDescent="0.25">
      <c r="A28" s="7"/>
      <c r="B28" s="62" t="s">
        <v>38</v>
      </c>
    </row>
    <row r="29" spans="1:2" x14ac:dyDescent="0.25">
      <c r="A29" s="7" t="s">
        <v>115</v>
      </c>
      <c r="B29" s="62">
        <f>SUM('mm assets'!K69:K71)</f>
        <v>37325.845480000004</v>
      </c>
    </row>
    <row r="30" spans="1:2" x14ac:dyDescent="0.25">
      <c r="A30" s="7"/>
      <c r="B30" s="62" t="s">
        <v>38</v>
      </c>
    </row>
    <row r="31" spans="1:2" x14ac:dyDescent="0.25">
      <c r="A31" s="7" t="s">
        <v>116</v>
      </c>
      <c r="B31" s="62">
        <f>SUM('mm assets'!K73:K75)</f>
        <v>36065.707460000005</v>
      </c>
    </row>
    <row r="32" spans="1:2" x14ac:dyDescent="0.25">
      <c r="A32" s="7"/>
      <c r="B32" s="62" t="s">
        <v>38</v>
      </c>
    </row>
    <row r="33" spans="1:3" x14ac:dyDescent="0.25">
      <c r="A33" s="7" t="s">
        <v>140</v>
      </c>
      <c r="B33" s="62">
        <v>10000</v>
      </c>
    </row>
    <row r="34" spans="1:3" x14ac:dyDescent="0.25">
      <c r="A34" s="7"/>
      <c r="B34" s="62"/>
    </row>
    <row r="35" spans="1:3" x14ac:dyDescent="0.25">
      <c r="A35" s="7" t="s">
        <v>118</v>
      </c>
      <c r="B35" s="62">
        <v>350000</v>
      </c>
      <c r="C35" t="s">
        <v>38</v>
      </c>
    </row>
    <row r="36" spans="1:3" x14ac:dyDescent="0.25">
      <c r="A36" s="7"/>
      <c r="B36" s="62" t="s">
        <v>38</v>
      </c>
    </row>
    <row r="37" spans="1:3" x14ac:dyDescent="0.25">
      <c r="A37" s="7" t="s">
        <v>124</v>
      </c>
      <c r="B37" s="62">
        <v>25000</v>
      </c>
    </row>
    <row r="38" spans="1:3" x14ac:dyDescent="0.25">
      <c r="A38" s="7"/>
      <c r="B38" s="62"/>
    </row>
    <row r="39" spans="1:3" x14ac:dyDescent="0.25">
      <c r="A39" s="56" t="s">
        <v>122</v>
      </c>
      <c r="B39" s="62" t="s">
        <v>38</v>
      </c>
    </row>
    <row r="40" spans="1:3" x14ac:dyDescent="0.25">
      <c r="A40" s="7" t="s">
        <v>54</v>
      </c>
      <c r="B40" s="62" t="s">
        <v>38</v>
      </c>
    </row>
    <row r="41" spans="1:3" x14ac:dyDescent="0.25">
      <c r="A41" s="7">
        <v>2002</v>
      </c>
      <c r="B41" s="62">
        <f>'mm assets'!K65</f>
        <v>-40000</v>
      </c>
    </row>
    <row r="42" spans="1:3" x14ac:dyDescent="0.25">
      <c r="A42" s="7">
        <v>2003</v>
      </c>
      <c r="B42" s="62">
        <f>'mm assets'!K67</f>
        <v>-260000</v>
      </c>
    </row>
    <row r="43" spans="1:3" x14ac:dyDescent="0.25">
      <c r="A43" s="7"/>
      <c r="B43" s="62"/>
    </row>
    <row r="44" spans="1:3" x14ac:dyDescent="0.25">
      <c r="A44" s="7" t="s">
        <v>121</v>
      </c>
      <c r="B44" s="62">
        <v>-21400</v>
      </c>
    </row>
    <row r="45" spans="1:3" ht="13.8" thickBot="1" x14ac:dyDescent="0.3">
      <c r="A45" s="60" t="s">
        <v>38</v>
      </c>
      <c r="B45" s="59"/>
    </row>
    <row r="46" spans="1:3" x14ac:dyDescent="0.25">
      <c r="A46" s="61" t="s">
        <v>38</v>
      </c>
    </row>
    <row r="47" spans="1:3" x14ac:dyDescent="0.25">
      <c r="A47" s="7" t="s">
        <v>13</v>
      </c>
      <c r="B47" s="57">
        <f>SUM(B5:B45)</f>
        <v>6217793.1106267422</v>
      </c>
    </row>
    <row r="48" spans="1:3" ht="13.8" thickBot="1" x14ac:dyDescent="0.3">
      <c r="A48" s="16"/>
      <c r="B48" s="59"/>
    </row>
    <row r="49" spans="1:2" x14ac:dyDescent="0.25">
      <c r="B49" s="63"/>
    </row>
    <row r="50" spans="1:2" x14ac:dyDescent="0.25">
      <c r="A50" s="2" t="s">
        <v>125</v>
      </c>
      <c r="B50" s="63">
        <f>SUM(B35:B37)</f>
        <v>375000</v>
      </c>
    </row>
    <row r="51" spans="1:2" x14ac:dyDescent="0.25">
      <c r="A51" s="2" t="s">
        <v>128</v>
      </c>
      <c r="B51" s="63">
        <f>B44</f>
        <v>-21400</v>
      </c>
    </row>
    <row r="52" spans="1:2" x14ac:dyDescent="0.25">
      <c r="A52" s="2" t="s">
        <v>127</v>
      </c>
      <c r="B52" s="63">
        <f>B47-B50-B51</f>
        <v>5864193.1106267422</v>
      </c>
    </row>
    <row r="53" spans="1:2" x14ac:dyDescent="0.25">
      <c r="A53" s="2" t="s">
        <v>126</v>
      </c>
      <c r="B53" s="62">
        <f>'mm assets'!K81</f>
        <v>5668193.1106267422</v>
      </c>
    </row>
    <row r="54" spans="1:2" x14ac:dyDescent="0.25">
      <c r="A54" s="2" t="s">
        <v>137</v>
      </c>
      <c r="B54" s="63">
        <f>B52-B53</f>
        <v>196000</v>
      </c>
    </row>
    <row r="57" spans="1:2" x14ac:dyDescent="0.25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5">
      <c r="B53" s="55" t="s">
        <v>38</v>
      </c>
      <c r="C53" s="8" t="s">
        <v>38</v>
      </c>
    </row>
    <row r="54" spans="1:15" s="48" customFormat="1" x14ac:dyDescent="0.25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  <c r="F58" s="9" t="s">
        <v>154</v>
      </c>
    </row>
    <row r="59" spans="1:15" x14ac:dyDescent="0.25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5">
      <c r="B60" s="9"/>
      <c r="C60" s="8"/>
      <c r="F60" s="29" t="s">
        <v>149</v>
      </c>
      <c r="G60" s="65">
        <f>-11000/12</f>
        <v>-916.66666666666663</v>
      </c>
    </row>
    <row r="61" spans="1:15" ht="13.8" thickBot="1" x14ac:dyDescent="0.3">
      <c r="B61" s="9"/>
      <c r="C61" s="8"/>
      <c r="F61" s="29" t="s">
        <v>151</v>
      </c>
      <c r="G61" s="66">
        <v>-450</v>
      </c>
    </row>
    <row r="62" spans="1:15" x14ac:dyDescent="0.25">
      <c r="B62" s="9"/>
      <c r="C62" s="8"/>
      <c r="F62" s="29" t="s">
        <v>38</v>
      </c>
      <c r="G62" s="65">
        <f>SUM(G59:G61)</f>
        <v>13873.333333333334</v>
      </c>
    </row>
    <row r="63" spans="1:15" ht="13.8" thickBot="1" x14ac:dyDescent="0.3">
      <c r="B63" s="9"/>
      <c r="C63" s="8"/>
      <c r="F63" s="29" t="s">
        <v>152</v>
      </c>
      <c r="G63" s="66">
        <f>G62*0.4*-1</f>
        <v>-5549.3333333333339</v>
      </c>
    </row>
    <row r="64" spans="1:15" x14ac:dyDescent="0.25">
      <c r="B64" s="9" t="s">
        <v>38</v>
      </c>
      <c r="C64" s="8" t="s">
        <v>38</v>
      </c>
      <c r="G64" s="67">
        <f>SUM(G62:G63)</f>
        <v>8324</v>
      </c>
    </row>
    <row r="65" spans="2:7" ht="13.8" thickBot="1" x14ac:dyDescent="0.3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5">
      <c r="B66" s="9" t="s">
        <v>38</v>
      </c>
      <c r="C66" s="8" t="s">
        <v>38</v>
      </c>
    </row>
    <row r="67" spans="2:7" x14ac:dyDescent="0.25">
      <c r="B67" s="9" t="s">
        <v>38</v>
      </c>
      <c r="C67" s="8" t="s">
        <v>38</v>
      </c>
      <c r="G67" s="32">
        <f>SUM(G64:G65)</f>
        <v>20240.666666666664</v>
      </c>
    </row>
    <row r="68" spans="2:7" ht="13.8" thickBot="1" x14ac:dyDescent="0.3">
      <c r="B68" s="9" t="s">
        <v>38</v>
      </c>
      <c r="C68" s="8" t="s">
        <v>38</v>
      </c>
      <c r="G68" s="52"/>
    </row>
    <row r="69" spans="2:7" x14ac:dyDescent="0.25">
      <c r="B69" s="9" t="s">
        <v>38</v>
      </c>
      <c r="C69" s="8" t="s">
        <v>38</v>
      </c>
    </row>
    <row r="70" spans="2:7" x14ac:dyDescent="0.25">
      <c r="B70" s="9" t="s">
        <v>38</v>
      </c>
      <c r="C70" s="8" t="s">
        <v>38</v>
      </c>
    </row>
    <row r="71" spans="2:7" x14ac:dyDescent="0.25">
      <c r="B71" s="9" t="s">
        <v>38</v>
      </c>
      <c r="C71" s="8" t="s">
        <v>38</v>
      </c>
    </row>
    <row r="72" spans="2:7" x14ac:dyDescent="0.25">
      <c r="B72" s="9" t="s">
        <v>38</v>
      </c>
      <c r="C72" s="8" t="s">
        <v>38</v>
      </c>
    </row>
    <row r="73" spans="2:7" x14ac:dyDescent="0.25">
      <c r="B73" s="9" t="s">
        <v>38</v>
      </c>
      <c r="C73" s="8" t="s">
        <v>38</v>
      </c>
    </row>
    <row r="74" spans="2:7" x14ac:dyDescent="0.25">
      <c r="B74" s="9" t="s">
        <v>38</v>
      </c>
      <c r="C74" s="8" t="s">
        <v>38</v>
      </c>
    </row>
    <row r="75" spans="2:7" x14ac:dyDescent="0.25">
      <c r="B75" s="9" t="s">
        <v>38</v>
      </c>
      <c r="C75" s="8" t="s">
        <v>38</v>
      </c>
    </row>
    <row r="76" spans="2:7" x14ac:dyDescent="0.25">
      <c r="B76" s="9" t="s">
        <v>38</v>
      </c>
      <c r="C76" s="8" t="s">
        <v>38</v>
      </c>
    </row>
    <row r="77" spans="2:7" x14ac:dyDescent="0.25">
      <c r="B77" s="9" t="s">
        <v>38</v>
      </c>
      <c r="C77" s="8" t="s">
        <v>38</v>
      </c>
    </row>
    <row r="78" spans="2:7" x14ac:dyDescent="0.25">
      <c r="B78" s="9" t="s">
        <v>38</v>
      </c>
      <c r="C78" s="8" t="s">
        <v>38</v>
      </c>
    </row>
    <row r="79" spans="2:7" x14ac:dyDescent="0.25">
      <c r="B79" s="9" t="s">
        <v>38</v>
      </c>
      <c r="C79" s="8" t="s">
        <v>38</v>
      </c>
    </row>
    <row r="80" spans="2:7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0" spans="2:9" x14ac:dyDescent="0.25">
      <c r="B120" s="9" t="s">
        <v>38</v>
      </c>
      <c r="C120" s="8" t="s">
        <v>38</v>
      </c>
    </row>
    <row r="121" spans="2:9" x14ac:dyDescent="0.25">
      <c r="B121" s="9" t="s">
        <v>38</v>
      </c>
      <c r="C121" s="8" t="s">
        <v>38</v>
      </c>
    </row>
    <row r="122" spans="2:9" x14ac:dyDescent="0.25">
      <c r="B122" s="9" t="s">
        <v>38</v>
      </c>
      <c r="C122" s="8" t="s">
        <v>38</v>
      </c>
    </row>
    <row r="126" spans="2:9" x14ac:dyDescent="0.25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5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5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5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5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5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2023-09-13T22:48:09Z</dcterms:modified>
</cp:coreProperties>
</file>