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<sst xmlns="http://schemas.openxmlformats.org/spreadsheetml/2006/main" count="932" uniqueCount="173">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</sst>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0" sqref="A1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37161</v>
      </c>
      <c r="F3" s="12">
        <v>37160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2508918-90</f>
        <v>2508828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2508828</v>
      </c>
      <c r="K5" s="7">
        <f>J5</f>
        <v>2508828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14.8</v>
      </c>
      <c r="F6" s="1">
        <v>15.09</v>
      </c>
      <c r="G6" s="7">
        <f>C6*(E6-F6)</f>
        <v>-289.99999999999915</v>
      </c>
      <c r="H6" s="7">
        <f>C6*(E6-F6)</f>
        <v>-289.99999999999915</v>
      </c>
      <c r="J6" s="7">
        <f>C6*E6</f>
        <v>14800</v>
      </c>
      <c r="K6" s="7">
        <f>J6</f>
        <v>14800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-17000</v>
      </c>
      <c r="D9" s="13" t="s">
        <v>52</v>
      </c>
      <c r="E9" s="16">
        <v>33.299999999999997</v>
      </c>
      <c r="F9" s="16">
        <v>32</v>
      </c>
      <c r="G9" s="7">
        <f>C9*(E9-F9)</f>
        <v>-22099.999999999953</v>
      </c>
      <c r="H9" s="7">
        <f>C9*(E9-F9)</f>
        <v>-22099.999999999953</v>
      </c>
      <c r="J9" s="7">
        <f>G9</f>
        <v>-22099.999999999953</v>
      </c>
      <c r="K9" s="7">
        <f>J9</f>
        <v>-22099.999999999953</v>
      </c>
      <c r="L9" s="3">
        <v>1</v>
      </c>
    </row>
    <row r="10" spans="1:16" x14ac:dyDescent="0.25">
      <c r="A10" s="30"/>
      <c r="B10" s="62" t="s">
        <v>170</v>
      </c>
      <c r="C10" s="13">
        <v>-12000</v>
      </c>
      <c r="D10" s="13">
        <f>C10*1</f>
        <v>-12000</v>
      </c>
      <c r="E10" s="1">
        <f>E$32</f>
        <v>25.25</v>
      </c>
      <c r="F10" s="1">
        <f>F$32</f>
        <v>25.15</v>
      </c>
      <c r="G10" s="7">
        <f>C10*(E10-F10)</f>
        <v>-1200.0000000000171</v>
      </c>
      <c r="H10" s="7">
        <f>C10*(E10-F10)</f>
        <v>-1200.0000000000171</v>
      </c>
      <c r="J10" s="7">
        <f>G10</f>
        <v>-1200.0000000000171</v>
      </c>
      <c r="K10" s="7">
        <f>J10</f>
        <v>-1200.0000000000171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6">
        <v>79.88</v>
      </c>
      <c r="F11" s="16">
        <v>78.64</v>
      </c>
      <c r="G11" s="7">
        <f>C11*(E11-F11)</f>
        <v>-43399.999999999818</v>
      </c>
      <c r="H11" s="7">
        <f>C11*(E11-F11)</f>
        <v>-43399.999999999818</v>
      </c>
      <c r="J11" s="7">
        <f>G11</f>
        <v>-43399.999999999818</v>
      </c>
      <c r="K11" s="7">
        <f>J11</f>
        <v>-43399.999999999818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-17000</v>
      </c>
      <c r="E16" s="1">
        <v>0.95</v>
      </c>
      <c r="F16" s="1">
        <v>0.95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M16" s="80" t="s">
        <v>52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2456928</v>
      </c>
      <c r="N18" s="80">
        <v>2456928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12.04</v>
      </c>
      <c r="F24" s="1">
        <v>12.2</v>
      </c>
      <c r="G24" s="7">
        <f t="shared" ref="G24:G29" si="0">C24*(E24-F24)</f>
        <v>-144.00000000000011</v>
      </c>
      <c r="H24" s="7">
        <f t="shared" ref="H24:H29" si="1">C24*(E24-F24)</f>
        <v>-144.00000000000011</v>
      </c>
      <c r="I24" s="1"/>
      <c r="J24" s="7">
        <f t="shared" ref="J24:J29" si="2">C24*E24</f>
        <v>10836</v>
      </c>
      <c r="K24" s="7">
        <f t="shared" ref="K24:K35" si="3">J24</f>
        <v>10836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17.2</v>
      </c>
      <c r="F25" s="1">
        <v>17.07</v>
      </c>
      <c r="G25" s="7">
        <f t="shared" si="0"/>
        <v>12.999999999999901</v>
      </c>
      <c r="H25" s="7">
        <f t="shared" si="1"/>
        <v>12.999999999999901</v>
      </c>
      <c r="I25" s="1"/>
      <c r="J25" s="7">
        <f t="shared" si="2"/>
        <v>1720</v>
      </c>
      <c r="K25" s="7">
        <f t="shared" si="3"/>
        <v>1720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48.5</v>
      </c>
      <c r="F26" s="1">
        <v>47.62</v>
      </c>
      <c r="G26" s="7">
        <f t="shared" si="0"/>
        <v>73.040000000000219</v>
      </c>
      <c r="H26" s="7">
        <f t="shared" si="1"/>
        <v>73.040000000000219</v>
      </c>
      <c r="I26" s="1"/>
      <c r="J26" s="7">
        <f t="shared" si="2"/>
        <v>4025.5</v>
      </c>
      <c r="K26" s="7">
        <f t="shared" si="3"/>
        <v>4025.5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10.56</v>
      </c>
      <c r="F27" s="1">
        <v>10.91</v>
      </c>
      <c r="G27" s="7">
        <f t="shared" si="0"/>
        <v>-59.149999999999942</v>
      </c>
      <c r="H27" s="7">
        <f t="shared" si="1"/>
        <v>-59.149999999999942</v>
      </c>
      <c r="I27" s="1"/>
      <c r="J27" s="7">
        <f t="shared" si="2"/>
        <v>1784.64</v>
      </c>
      <c r="K27" s="7">
        <f t="shared" si="3"/>
        <v>1784.64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252.8022</v>
      </c>
      <c r="D32" s="13">
        <f>C32*1</f>
        <v>252.8022</v>
      </c>
      <c r="E32" s="16">
        <v>25.25</v>
      </c>
      <c r="F32" s="16">
        <v>25.15</v>
      </c>
      <c r="G32" s="7">
        <f>C32*(E32-F32)</f>
        <v>25.280220000000359</v>
      </c>
      <c r="H32" s="7">
        <f>C32*(E32-F32)</f>
        <v>25.280220000000359</v>
      </c>
      <c r="I32" s="3"/>
      <c r="J32" s="7">
        <f>C32*E32</f>
        <v>6383.2555499999999</v>
      </c>
      <c r="K32" s="7">
        <f t="shared" si="3"/>
        <v>6383.2555499999999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131960.74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131960.74</v>
      </c>
      <c r="K33" s="7">
        <f>J33</f>
        <v>131960.74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25.25</v>
      </c>
      <c r="F38" s="1">
        <f>F$32</f>
        <v>25.15</v>
      </c>
      <c r="G38" s="7">
        <f>C38*(E38-F38)</f>
        <v>8.7854000000001253</v>
      </c>
      <c r="H38" s="7">
        <f>C38*(E38-F38)</f>
        <v>8.7854000000001253</v>
      </c>
      <c r="I38" s="1"/>
      <c r="J38" s="7">
        <f>C38*E38</f>
        <v>2218.3135000000002</v>
      </c>
      <c r="K38" s="7">
        <f>J38</f>
        <v>2218.3135000000002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610180.30000000005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610180.30000000005</v>
      </c>
      <c r="K41" s="7">
        <f>J41*0.614</f>
        <v>374650.70420000004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263042.63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263042.63</v>
      </c>
      <c r="K44" s="7">
        <f>J44*0.614</f>
        <v>161508.17482000001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8271</v>
      </c>
      <c r="D45" s="13">
        <f>C45*1</f>
        <v>8271</v>
      </c>
      <c r="E45" s="1">
        <f>E$32</f>
        <v>25.25</v>
      </c>
      <c r="F45" s="1">
        <f>F$32</f>
        <v>25.15</v>
      </c>
      <c r="G45" s="7">
        <f>C45*(E45-F45)</f>
        <v>827.10000000001173</v>
      </c>
      <c r="H45" s="7">
        <f>C45*(E45-F45)*0.5895</f>
        <v>487.57545000000692</v>
      </c>
      <c r="I45" s="22" t="s">
        <v>52</v>
      </c>
      <c r="J45" s="7">
        <f>C45*E45</f>
        <v>208842.75</v>
      </c>
      <c r="K45" s="7">
        <f>J45*0.614</f>
        <v>128229.4485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25.25</v>
      </c>
      <c r="F48" s="1">
        <f t="shared" si="4"/>
        <v>25.15</v>
      </c>
      <c r="G48" s="7">
        <f>C48*(E48-F48)</f>
        <v>130.75862000000186</v>
      </c>
      <c r="H48" s="7">
        <f>C48*(E48-F48)</f>
        <v>130.75862000000186</v>
      </c>
      <c r="I48" s="1"/>
      <c r="J48" s="7">
        <f>C48*E48</f>
        <v>33016.551549999996</v>
      </c>
      <c r="K48" s="7">
        <f>J48</f>
        <v>33016.551549999996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25.25</v>
      </c>
      <c r="F49" s="1">
        <f t="shared" si="4"/>
        <v>25.15</v>
      </c>
      <c r="G49" s="7">
        <f>C49*(E49-F49)</f>
        <v>17.803340000000254</v>
      </c>
      <c r="H49" s="7">
        <f>C49*(E49-F49)</f>
        <v>17.803340000000254</v>
      </c>
      <c r="I49" s="1"/>
      <c r="J49" s="7">
        <f>C49*E49</f>
        <v>4495.3433500000001</v>
      </c>
      <c r="K49" s="7">
        <f>J49</f>
        <v>4495.3433500000001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25.25</v>
      </c>
      <c r="F50" s="1">
        <f t="shared" si="4"/>
        <v>25.15</v>
      </c>
      <c r="G50" s="7">
        <f>C50*(E50-F50)</f>
        <v>40.285410000000574</v>
      </c>
      <c r="H50" s="7">
        <f>C50*(E50-F50)</f>
        <v>40.285410000000574</v>
      </c>
      <c r="I50" s="1"/>
      <c r="J50" s="7">
        <f>C50*E50</f>
        <v>10172.066025</v>
      </c>
      <c r="K50" s="7">
        <f>J50</f>
        <v>10172.066025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25.25</v>
      </c>
      <c r="F53" s="1">
        <f t="shared" si="5"/>
        <v>25.15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25.25</v>
      </c>
      <c r="F54" s="1">
        <f t="shared" si="5"/>
        <v>25.15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25.25</v>
      </c>
      <c r="F55" s="1">
        <f t="shared" si="5"/>
        <v>25.15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25.25</v>
      </c>
      <c r="F56" s="1">
        <f t="shared" si="5"/>
        <v>25.15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25.25</v>
      </c>
      <c r="F57" s="1">
        <f t="shared" si="5"/>
        <v>25.15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25.25</v>
      </c>
      <c r="F58" s="1">
        <f t="shared" si="5"/>
        <v>25.15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25.25</v>
      </c>
      <c r="F59" s="1">
        <f t="shared" si="5"/>
        <v>25.15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25.25</v>
      </c>
      <c r="F62" s="1">
        <f>F$32</f>
        <v>25.15</v>
      </c>
      <c r="G62" s="7">
        <f>C62*(E62-F62)</f>
        <v>231.70000000000329</v>
      </c>
      <c r="H62" s="7">
        <f>C62*(E62-F62)*0.5895</f>
        <v>136.58715000000194</v>
      </c>
      <c r="I62" s="1"/>
      <c r="J62" s="7">
        <f>C62*E62</f>
        <v>58504.25</v>
      </c>
      <c r="K62" s="7">
        <f>J62*0.614</f>
        <v>35921.609499999999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25.25</v>
      </c>
      <c r="F65" s="1">
        <f>F$32</f>
        <v>25.15</v>
      </c>
      <c r="G65" s="7">
        <f>C65*(E65-F65)</f>
        <v>192.40000000000273</v>
      </c>
      <c r="H65" s="7">
        <f>C65*(E65-F65)*0.5895</f>
        <v>113.41980000000162</v>
      </c>
      <c r="I65" s="1"/>
      <c r="J65" s="7">
        <f>C65*E65</f>
        <v>48581</v>
      </c>
      <c r="K65" s="7">
        <f>J65*0.614</f>
        <v>29828.734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23</v>
      </c>
      <c r="C68" s="80">
        <v>2944578.03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2944578.03</v>
      </c>
      <c r="K68" s="7">
        <f t="shared" ref="K68:K83" si="10">J68</f>
        <v>2944578.03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12.9</v>
      </c>
      <c r="F69" s="1">
        <v>13.25</v>
      </c>
      <c r="G69" s="7">
        <f>(E69-F69)*C69</f>
        <v>1749.9999999999982</v>
      </c>
      <c r="H69" s="7">
        <f>C69*(E69-F69)</f>
        <v>1749.9999999999982</v>
      </c>
      <c r="J69" s="7">
        <f>G69</f>
        <v>1749.9999999999982</v>
      </c>
      <c r="K69" s="7">
        <f t="shared" si="10"/>
        <v>1749.9999999999982</v>
      </c>
      <c r="L69" s="3">
        <v>1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24.9</v>
      </c>
      <c r="F70" s="1">
        <v>24.85</v>
      </c>
      <c r="G70" s="7">
        <f t="shared" ref="G70:G82" si="11">(E70-F70)*C70</f>
        <v>-99.999999999994316</v>
      </c>
      <c r="H70" s="7">
        <f t="shared" si="9"/>
        <v>-99.999999999994316</v>
      </c>
      <c r="J70" s="7">
        <f>G70</f>
        <v>-99.999999999994316</v>
      </c>
      <c r="K70" s="7">
        <f t="shared" si="10"/>
        <v>-99.999999999994316</v>
      </c>
      <c r="L70" s="3">
        <v>1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0.95</v>
      </c>
      <c r="F71" s="1">
        <v>0.95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14250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0.5</v>
      </c>
      <c r="F72" s="1">
        <v>0.5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1250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750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0.75</v>
      </c>
      <c r="F75" s="1">
        <v>0.9</v>
      </c>
      <c r="G75" s="7">
        <f>(E75-F75)*C75</f>
        <v>750.00000000000011</v>
      </c>
      <c r="H75" s="7">
        <f>C75*(E75-F75)</f>
        <v>750.00000000000011</v>
      </c>
      <c r="J75" s="7">
        <f>G75</f>
        <v>750.00000000000011</v>
      </c>
      <c r="K75" s="7">
        <f t="shared" si="10"/>
        <v>750.00000000000011</v>
      </c>
      <c r="L75" s="3">
        <v>1</v>
      </c>
      <c r="M75" s="80">
        <f>C75*E75*-1</f>
        <v>3750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0.5</v>
      </c>
      <c r="F76" s="1">
        <v>0.6</v>
      </c>
      <c r="G76" s="7">
        <f t="shared" si="11"/>
        <v>1499.9999999999998</v>
      </c>
      <c r="H76" s="7">
        <f t="shared" si="9"/>
        <v>1499.9999999999998</v>
      </c>
      <c r="J76" s="7">
        <f t="shared" si="12"/>
        <v>1499.9999999999998</v>
      </c>
      <c r="K76" s="7">
        <f t="shared" si="10"/>
        <v>1499.9999999999998</v>
      </c>
      <c r="L76" s="3">
        <v>1</v>
      </c>
      <c r="M76" s="80">
        <f t="shared" si="13"/>
        <v>7500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0.3</v>
      </c>
      <c r="F77" s="1">
        <v>0.3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4500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0.2</v>
      </c>
      <c r="F78" s="1">
        <v>0.2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2000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0.15</v>
      </c>
      <c r="F79" s="1">
        <v>0.2</v>
      </c>
      <c r="G79" s="7">
        <f t="shared" si="11"/>
        <v>500.00000000000017</v>
      </c>
      <c r="H79" s="7">
        <f t="shared" si="9"/>
        <v>500.00000000000017</v>
      </c>
      <c r="J79" s="7">
        <f t="shared" si="12"/>
        <v>500.00000000000017</v>
      </c>
      <c r="K79" s="7">
        <f t="shared" si="10"/>
        <v>500.00000000000017</v>
      </c>
      <c r="L79" s="3">
        <v>1</v>
      </c>
      <c r="M79" s="80">
        <f t="shared" si="13"/>
        <v>1500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0.15</v>
      </c>
      <c r="G80" s="7">
        <f t="shared" si="11"/>
        <v>499.99999999999989</v>
      </c>
      <c r="H80" s="7">
        <f t="shared" si="9"/>
        <v>499.99999999999989</v>
      </c>
      <c r="J80" s="7">
        <f t="shared" si="12"/>
        <v>499.99999999999989</v>
      </c>
      <c r="K80" s="7">
        <f t="shared" si="10"/>
        <v>499.99999999999989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38750</v>
      </c>
      <c r="N83" s="80">
        <v>4900</v>
      </c>
      <c r="O83" s="80">
        <v>2949478</v>
      </c>
      <c r="P83" s="1" t="s">
        <v>52</v>
      </c>
    </row>
    <row r="84" spans="1:16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4900.0000000000036</v>
      </c>
      <c r="O84" s="80">
        <f>SUM(K68:K82)</f>
        <v>2949478.03</v>
      </c>
    </row>
    <row r="85" spans="1:16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35.950000000000003</v>
      </c>
      <c r="F85" s="16">
        <v>35.479999999999997</v>
      </c>
      <c r="G85" s="7">
        <f>C85*(E85-F85)</f>
        <v>181.89000000000232</v>
      </c>
      <c r="H85" s="7">
        <f>C85*(E85-F85)</f>
        <v>181.89000000000232</v>
      </c>
      <c r="I85" s="1"/>
      <c r="J85" s="7">
        <f>C85*E85</f>
        <v>13912.650000000001</v>
      </c>
      <c r="K85" s="7">
        <f>J85</f>
        <v>13912.650000000001</v>
      </c>
      <c r="L85" s="3">
        <v>2</v>
      </c>
      <c r="M85" s="80" t="s">
        <v>52</v>
      </c>
    </row>
    <row r="86" spans="1:16" x14ac:dyDescent="0.25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5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45.17</v>
      </c>
      <c r="F89" s="1">
        <v>45.03</v>
      </c>
      <c r="G89" s="7">
        <f t="shared" ref="G89:G95" si="14">C89*(E89-F89)</f>
        <v>32.633860000000134</v>
      </c>
      <c r="H89" s="7">
        <f t="shared" ref="H89:H95" si="15">C89*(E89-F89)</f>
        <v>32.633860000000134</v>
      </c>
      <c r="I89" s="1"/>
      <c r="J89" s="7">
        <f t="shared" ref="J89:J95" si="16">C89*E89</f>
        <v>10529.081829999999</v>
      </c>
      <c r="K89" s="7">
        <f>J89</f>
        <v>10529.081829999999</v>
      </c>
      <c r="L89" s="3">
        <v>2</v>
      </c>
    </row>
    <row r="90" spans="1:16" x14ac:dyDescent="0.25">
      <c r="A90" s="8"/>
      <c r="B90" s="2" t="s">
        <v>27</v>
      </c>
      <c r="C90" s="13">
        <v>735.23400000000004</v>
      </c>
      <c r="D90" s="13" t="s">
        <v>52</v>
      </c>
      <c r="E90" s="1">
        <v>7.99</v>
      </c>
      <c r="F90" s="1">
        <v>7.91</v>
      </c>
      <c r="G90" s="7">
        <f t="shared" si="14"/>
        <v>58.818720000000056</v>
      </c>
      <c r="H90" s="7">
        <f t="shared" si="15"/>
        <v>58.818720000000056</v>
      </c>
      <c r="I90" s="1"/>
      <c r="J90" s="7">
        <f t="shared" si="16"/>
        <v>5874.5196600000008</v>
      </c>
      <c r="K90" s="7">
        <f t="shared" ref="K90:K106" si="17">J90</f>
        <v>5874.5196600000008</v>
      </c>
      <c r="L90" s="3">
        <v>2</v>
      </c>
    </row>
    <row r="91" spans="1:16" x14ac:dyDescent="0.25">
      <c r="A91" s="8"/>
      <c r="B91" s="2" t="s">
        <v>28</v>
      </c>
      <c r="C91" s="13">
        <v>2419.6770000000001</v>
      </c>
      <c r="D91" s="13" t="s">
        <v>52</v>
      </c>
      <c r="E91" s="1">
        <v>18.52</v>
      </c>
      <c r="F91" s="1">
        <v>18.34</v>
      </c>
      <c r="G91" s="7">
        <f t="shared" si="14"/>
        <v>435.54185999999936</v>
      </c>
      <c r="H91" s="7">
        <f t="shared" si="15"/>
        <v>435.54185999999936</v>
      </c>
      <c r="I91" s="1"/>
      <c r="J91" s="7">
        <f t="shared" si="16"/>
        <v>44812.418040000004</v>
      </c>
      <c r="K91" s="7">
        <f t="shared" si="17"/>
        <v>44812.418040000004</v>
      </c>
      <c r="L91" s="3">
        <v>2</v>
      </c>
    </row>
    <row r="92" spans="1:16" x14ac:dyDescent="0.25">
      <c r="A92" s="8"/>
      <c r="B92" s="2" t="s">
        <v>29</v>
      </c>
      <c r="C92" s="13">
        <v>1221.6199999999999</v>
      </c>
      <c r="D92" s="13" t="s">
        <v>52</v>
      </c>
      <c r="E92" s="1">
        <v>7.54</v>
      </c>
      <c r="F92" s="1">
        <v>7.47</v>
      </c>
      <c r="G92" s="7">
        <f t="shared" si="14"/>
        <v>85.513400000000345</v>
      </c>
      <c r="H92" s="7">
        <f t="shared" si="15"/>
        <v>85.513400000000345</v>
      </c>
      <c r="I92" s="1"/>
      <c r="J92" s="7">
        <f t="shared" si="16"/>
        <v>9211.014799999999</v>
      </c>
      <c r="K92" s="7">
        <f t="shared" si="17"/>
        <v>9211.014799999999</v>
      </c>
      <c r="L92" s="3">
        <v>2</v>
      </c>
    </row>
    <row r="93" spans="1:16" x14ac:dyDescent="0.25">
      <c r="A93" s="8"/>
      <c r="B93" s="2" t="s">
        <v>30</v>
      </c>
      <c r="C93" s="13">
        <v>256.94099999999997</v>
      </c>
      <c r="D93" s="13" t="s">
        <v>52</v>
      </c>
      <c r="E93" s="1">
        <v>33.93</v>
      </c>
      <c r="F93" s="1">
        <v>33.5</v>
      </c>
      <c r="G93" s="7">
        <f t="shared" si="14"/>
        <v>110.48462999999991</v>
      </c>
      <c r="H93" s="7">
        <f t="shared" si="15"/>
        <v>110.48462999999991</v>
      </c>
      <c r="I93" s="1"/>
      <c r="J93" s="7">
        <f t="shared" si="16"/>
        <v>8718.0081299999983</v>
      </c>
      <c r="K93" s="7">
        <f t="shared" si="17"/>
        <v>8718.0081299999983</v>
      </c>
      <c r="L93" s="3">
        <v>2</v>
      </c>
    </row>
    <row r="94" spans="1:16" x14ac:dyDescent="0.25">
      <c r="A94" s="8"/>
      <c r="B94" s="2" t="s">
        <v>31</v>
      </c>
      <c r="C94" s="13">
        <v>372.8</v>
      </c>
      <c r="D94" s="13" t="s">
        <v>52</v>
      </c>
      <c r="E94" s="1">
        <v>24.04</v>
      </c>
      <c r="F94" s="1">
        <v>23.73</v>
      </c>
      <c r="G94" s="7">
        <f t="shared" si="14"/>
        <v>115.56799999999953</v>
      </c>
      <c r="H94" s="7">
        <f t="shared" si="15"/>
        <v>115.56799999999953</v>
      </c>
      <c r="I94" s="1"/>
      <c r="J94" s="7">
        <f t="shared" si="16"/>
        <v>8962.1119999999992</v>
      </c>
      <c r="K94" s="7">
        <f t="shared" si="17"/>
        <v>8962.1119999999992</v>
      </c>
      <c r="L94" s="3">
        <v>2</v>
      </c>
    </row>
    <row r="95" spans="1:16" x14ac:dyDescent="0.25">
      <c r="A95" s="8" t="s">
        <v>52</v>
      </c>
      <c r="B95" s="2" t="s">
        <v>49</v>
      </c>
      <c r="C95" s="13">
        <v>9555</v>
      </c>
      <c r="D95" s="13" t="s">
        <v>52</v>
      </c>
      <c r="E95" s="1">
        <v>10.97</v>
      </c>
      <c r="F95" s="1">
        <v>10.97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104818.35</v>
      </c>
      <c r="K95" s="7">
        <f t="shared" si="17"/>
        <v>104818.35</v>
      </c>
      <c r="L95" s="3">
        <v>1</v>
      </c>
    </row>
    <row r="96" spans="1:16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-3664900</v>
      </c>
      <c r="N103" s="26">
        <f>M103/M110</f>
        <v>-0.60661603685453058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389216.13886172208</v>
      </c>
      <c r="N104" s="26">
        <f>M104/M110</f>
        <v>6.4423245282578104E-2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6247332.0190199995</v>
      </c>
      <c r="N106" s="26">
        <f>M106/M110</f>
        <v>1.0340614451396559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-180000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-180000</v>
      </c>
      <c r="K108" s="7">
        <f>J108</f>
        <v>-180000</v>
      </c>
      <c r="L108" s="3">
        <v>0</v>
      </c>
      <c r="M108" s="80">
        <f>SUM(K108:K110)</f>
        <v>-595000</v>
      </c>
      <c r="N108" s="26">
        <f>+M108/M110</f>
        <v>-9.8484690422234081E-2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6041548.1578817219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21376.1299</v>
      </c>
      <c r="D113" s="13">
        <f>SUM(D5:D108)</f>
        <v>9741.1298999999999</v>
      </c>
      <c r="G113" s="7">
        <f>SUM(G5:G111)</f>
        <v>-59712.546539999777</v>
      </c>
      <c r="H113" s="7">
        <f>SUM(H5:H111)</f>
        <v>-60226.164139999775</v>
      </c>
      <c r="J113" s="7">
        <f>SUM(J5:J111)</f>
        <v>6500560.4168617213</v>
      </c>
      <c r="K113" s="7">
        <f>SUM(K5:K111)</f>
        <v>6041548.1578817219</v>
      </c>
      <c r="M113" s="92">
        <f>SUM(K45:K65)+K32+K38</f>
        <v>250265.321975</v>
      </c>
      <c r="N113" s="94">
        <f>M113/K113</f>
        <v>4.1424038248955651E-2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16.73</v>
      </c>
      <c r="F117" s="1">
        <v>16.59</v>
      </c>
      <c r="G117" s="7">
        <f>C117*(E117-F117)</f>
        <v>170.86608000000069</v>
      </c>
      <c r="H117" s="7">
        <f>C117*(E117-F117)</f>
        <v>170.86608000000069</v>
      </c>
      <c r="I117" s="1"/>
      <c r="J117" s="7">
        <f>C117*E117</f>
        <v>20418.49656</v>
      </c>
      <c r="K117" s="7">
        <f>J117</f>
        <v>20418.49656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35.950000000000003</v>
      </c>
      <c r="F118" s="1">
        <f>+F85</f>
        <v>35.479999999999997</v>
      </c>
      <c r="G118" s="7">
        <f>C118*(E118-F118)</f>
        <v>181.89000000000232</v>
      </c>
      <c r="H118" s="7">
        <f>C118*(E118-F118)</f>
        <v>181.89000000000232</v>
      </c>
      <c r="I118" s="1"/>
      <c r="J118" s="7">
        <f>C118*E118</f>
        <v>13912.650000000001</v>
      </c>
      <c r="K118" s="7">
        <f>J118</f>
        <v>13912.650000000001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</v>
      </c>
      <c r="F122" s="1">
        <v>10.56</v>
      </c>
      <c r="G122" s="7">
        <f>C122*(E122-F122)</f>
        <v>480.01848000000041</v>
      </c>
      <c r="H122" s="7">
        <f>C122*(E122-F122)</f>
        <v>480.01848000000041</v>
      </c>
      <c r="I122" s="1"/>
      <c r="J122" s="7">
        <f>C122*E122</f>
        <v>21600.831600000001</v>
      </c>
      <c r="K122" s="7">
        <f>J122</f>
        <v>21600.831600000001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35.950000000000003</v>
      </c>
      <c r="F123" s="1">
        <f>+F85</f>
        <v>35.479999999999997</v>
      </c>
      <c r="G123" s="7">
        <f>C123*(E123-F123)</f>
        <v>181.89000000000232</v>
      </c>
      <c r="H123" s="7">
        <f>C123*(E123-F123)</f>
        <v>181.89000000000232</v>
      </c>
      <c r="I123" s="1"/>
      <c r="J123" s="7">
        <f>C123*E123</f>
        <v>13912.650000000001</v>
      </c>
      <c r="K123" s="7">
        <f>J123</f>
        <v>13912.650000000001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35.950000000000003</v>
      </c>
      <c r="F126" s="1">
        <f>+F85</f>
        <v>35.479999999999997</v>
      </c>
      <c r="G126" s="7">
        <f>C126*(E126-F126)</f>
        <v>181.89000000000232</v>
      </c>
      <c r="H126" s="7">
        <f>C126*(E126-F126)</f>
        <v>181.89000000000232</v>
      </c>
      <c r="I126" s="1"/>
      <c r="J126" s="7">
        <f>C126*E126</f>
        <v>13912.650000000001</v>
      </c>
      <c r="K126" s="7">
        <f>J126</f>
        <v>13912.650000000001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25.25</v>
      </c>
      <c r="F130" s="1">
        <f>F$32</f>
        <v>25.15</v>
      </c>
      <c r="G130" s="7">
        <f>C130*(E130-F130)</f>
        <v>28.800000000000409</v>
      </c>
      <c r="H130" s="7">
        <f>C130*(E130-F130)*0.5895</f>
        <v>16.97760000000024</v>
      </c>
      <c r="I130" s="1"/>
      <c r="J130" s="7">
        <f>C130*E130</f>
        <v>7272</v>
      </c>
      <c r="K130" s="7">
        <f>J130*0.5995</f>
        <v>4359.5640000000003</v>
      </c>
      <c r="L130" s="3">
        <v>2</v>
      </c>
      <c r="M130" s="80">
        <f>SUM(K113:K130)+K139</f>
        <v>6193116.925041724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25.25</v>
      </c>
      <c r="F133" s="1">
        <f t="shared" si="18"/>
        <v>25.15</v>
      </c>
      <c r="G133" s="7">
        <f>C133*(E133-F133)</f>
        <v>333.10000000000474</v>
      </c>
      <c r="H133" s="7">
        <f>C133*(E133-F133)*0.5895</f>
        <v>196.36245000000281</v>
      </c>
      <c r="I133" s="1"/>
      <c r="J133" s="7">
        <f>C133*E133</f>
        <v>84107.75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25.25</v>
      </c>
      <c r="F134" s="1">
        <f t="shared" si="18"/>
        <v>25.15</v>
      </c>
      <c r="G134" s="7">
        <f>C134*(E134-F134)</f>
        <v>66.800000000000949</v>
      </c>
      <c r="H134" s="7">
        <f>C134*(E134-F134)*0.5895</f>
        <v>39.37860000000056</v>
      </c>
      <c r="I134" s="1"/>
      <c r="J134" s="7">
        <f>C134*E134</f>
        <v>16867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25.25</v>
      </c>
      <c r="F135" s="1">
        <f t="shared" si="18"/>
        <v>25.15</v>
      </c>
      <c r="G135" s="7">
        <f>C135*(E135-F135)</f>
        <v>78.600000000001117</v>
      </c>
      <c r="H135" s="7">
        <f>C135*(E135-F135)*0.5895</f>
        <v>46.334700000000659</v>
      </c>
      <c r="I135" s="1"/>
      <c r="J135" s="7">
        <f>C135*E135</f>
        <v>19846.5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25.25</v>
      </c>
      <c r="F136" s="1">
        <f t="shared" si="18"/>
        <v>25.15</v>
      </c>
      <c r="G136" s="7">
        <f>C136*(E136-F136)</f>
        <v>86.300000000001234</v>
      </c>
      <c r="H136" s="7">
        <f>C136*(E136-F136)*0.5895</f>
        <v>50.873850000000729</v>
      </c>
      <c r="I136" s="1"/>
      <c r="J136" s="7">
        <f>C136*E136</f>
        <v>21790.75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-3664900</v>
      </c>
      <c r="N137" s="26">
        <f>M137/M144</f>
        <v>-0.59176987038320938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540310.45602172206</v>
      </c>
      <c r="N138" s="26">
        <f>M138/M144</f>
        <v>8.7243703382539006E-2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25.25</v>
      </c>
      <c r="F139" s="1">
        <f t="shared" si="19"/>
        <v>25.15</v>
      </c>
      <c r="G139" s="7">
        <f t="shared" ref="G139:G147" si="20">IF(E139&gt;I139,(E139-F139)*C139,0)</f>
        <v>1528.0000000000218</v>
      </c>
      <c r="H139" s="7">
        <f t="shared" ref="H139:H147" si="21">IF(E139&gt;I139,(E139-F139)*C139*0.5895,0)</f>
        <v>900.75600000001293</v>
      </c>
      <c r="I139" s="1">
        <v>18.375</v>
      </c>
      <c r="J139" s="7">
        <f t="shared" ref="J139:J147" si="22">IF(C139*(E139-I139)&gt;0,C139*(E139-I139),0)</f>
        <v>105050</v>
      </c>
      <c r="K139" s="7">
        <f>J139*0.5995</f>
        <v>62977.475000000006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25.25</v>
      </c>
      <c r="F140" s="1">
        <f t="shared" si="19"/>
        <v>25.15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6247806.4690199997</v>
      </c>
      <c r="N140" s="26">
        <f>M140/M144</f>
        <v>1.0088306977956676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25.25</v>
      </c>
      <c r="F141" s="1">
        <f t="shared" si="19"/>
        <v>25.15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25.25</v>
      </c>
      <c r="F142" s="1">
        <f t="shared" si="19"/>
        <v>25.15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-595000</v>
      </c>
      <c r="N142" s="26">
        <f>+M142/M144</f>
        <v>-9.6074401178206648E-2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25.25</v>
      </c>
      <c r="F143" s="1">
        <f t="shared" si="19"/>
        <v>25.15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25.25</v>
      </c>
      <c r="F144" s="1">
        <f t="shared" si="19"/>
        <v>25.15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6193116.9250417221</v>
      </c>
      <c r="N144" s="26">
        <f>+M144/K150</f>
        <v>0.99999999999999967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25.25</v>
      </c>
      <c r="F145" s="1">
        <f t="shared" si="19"/>
        <v>25.15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25.25</v>
      </c>
      <c r="F146" s="1">
        <f t="shared" si="19"/>
        <v>25.15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25.25</v>
      </c>
      <c r="F147" s="1">
        <f t="shared" si="19"/>
        <v>25.15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65715.1299</v>
      </c>
      <c r="D150" s="13">
        <f>SUM(D130:D147)+D113</f>
        <v>25021.1299</v>
      </c>
      <c r="G150" s="7">
        <f>SUM(G113:G148)</f>
        <v>-56394.391979999746</v>
      </c>
      <c r="H150" s="7">
        <f>SUM(H113:H148)</f>
        <v>-57778.926379999757</v>
      </c>
      <c r="J150" s="7">
        <f>SUM(J113:J148)</f>
        <v>6839726.1450217236</v>
      </c>
      <c r="K150" s="7">
        <f>SUM(K113:K148)</f>
        <v>6193116.925041724</v>
      </c>
      <c r="M150" s="92">
        <f>SUM(K130:K147)+M113</f>
        <v>317602.36097500002</v>
      </c>
      <c r="N150" s="94">
        <f>M150/K150</f>
        <v>5.1283120409172683E-2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422908.37105172058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433518.1847529207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84107.75</v>
      </c>
      <c r="C7" s="16">
        <f>H33</f>
        <v>50422.596125000004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105050</v>
      </c>
      <c r="H14" s="11">
        <f>G14*0.5995</f>
        <v>62977.475000000006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7272</v>
      </c>
      <c r="H25" s="11">
        <f t="shared" si="0"/>
        <v>4359.5640000000003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84107.75</v>
      </c>
      <c r="H33" s="11">
        <f t="shared" si="0"/>
        <v>50422.596125000004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5630.75</v>
      </c>
      <c r="H47" s="11">
        <f t="shared" si="0"/>
        <v>3375.6346250000001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5630.75</v>
      </c>
      <c r="H48" s="11">
        <f t="shared" si="0"/>
        <v>3375.6346250000001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5605.5</v>
      </c>
      <c r="H49" s="11">
        <f t="shared" si="0"/>
        <v>3360.4972500000003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6615.5</v>
      </c>
      <c r="H58" s="11">
        <f t="shared" si="0"/>
        <v>3965.9922500000002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6615.5</v>
      </c>
      <c r="H59" s="11">
        <f t="shared" si="0"/>
        <v>3965.9922500000002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6615.5</v>
      </c>
      <c r="H60" s="11">
        <f t="shared" si="0"/>
        <v>3965.9922500000002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7272</v>
      </c>
      <c r="H69" s="11">
        <f t="shared" si="0"/>
        <v>4359.5640000000003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7272</v>
      </c>
      <c r="H70" s="11">
        <f t="shared" si="0"/>
        <v>4359.5640000000003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7246.75</v>
      </c>
      <c r="H71" s="11">
        <f t="shared" si="0"/>
        <v>4344.4266250000001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254934</v>
      </c>
      <c r="H76" s="15">
        <f>SUM(H14:H74)</f>
        <v>152832.93300000005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2001-09-27T00:19:18Z</cp:lastPrinted>
  <dcterms:created xsi:type="dcterms:W3CDTF">1998-07-16T04:01:00Z</dcterms:created>
  <dcterms:modified xsi:type="dcterms:W3CDTF">2023-09-13T22:48:13Z</dcterms:modified>
</cp:coreProperties>
</file>