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<sst xmlns="http://schemas.openxmlformats.org/spreadsheetml/2006/main" count="934" uniqueCount="173">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</sst>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37166</v>
      </c>
      <c r="F3" s="12">
        <v>37165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2348754+8147</f>
        <v>2356901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2356901</v>
      </c>
      <c r="K5" s="7">
        <f>J5</f>
        <v>2356901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16.36</v>
      </c>
      <c r="F6" s="1">
        <v>16.09</v>
      </c>
      <c r="G6" s="7">
        <f>C6*(E6-F6)</f>
        <v>269.99999999999955</v>
      </c>
      <c r="H6" s="7">
        <f>C6*(E6-F6)</f>
        <v>269.99999999999955</v>
      </c>
      <c r="J6" s="7">
        <f>C6*E6</f>
        <v>16360</v>
      </c>
      <c r="K6" s="7">
        <f>J6</f>
        <v>16360</v>
      </c>
      <c r="L6" s="3">
        <v>2</v>
      </c>
    </row>
    <row r="7" spans="1:16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/>
      <c r="B9" s="62" t="s">
        <v>169</v>
      </c>
      <c r="C9" s="13">
        <v>-15000</v>
      </c>
      <c r="D9" s="13" t="s">
        <v>52</v>
      </c>
      <c r="E9" s="16">
        <v>33.78</v>
      </c>
      <c r="F9" s="16">
        <v>33.49</v>
      </c>
      <c r="G9" s="7">
        <f>C9*(E9-F9)</f>
        <v>-4349.9999999999873</v>
      </c>
      <c r="H9" s="7">
        <f>C9*(E9-F9)</f>
        <v>-4349.9999999999873</v>
      </c>
      <c r="J9" s="7">
        <f>G9</f>
        <v>-4349.9999999999873</v>
      </c>
      <c r="K9" s="7">
        <f>J9</f>
        <v>-4349.9999999999873</v>
      </c>
      <c r="L9" s="3">
        <v>1</v>
      </c>
    </row>
    <row r="10" spans="1:16" x14ac:dyDescent="0.25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30.61</v>
      </c>
      <c r="F10" s="1">
        <f>F$32</f>
        <v>29.15</v>
      </c>
      <c r="G10" s="7">
        <f>C10*(E10-F10)</f>
        <v>-21900.000000000015</v>
      </c>
      <c r="H10" s="7">
        <f>C10*(E10-F10)</f>
        <v>-21900.000000000015</v>
      </c>
      <c r="J10" s="7">
        <f>G10</f>
        <v>-21900.000000000015</v>
      </c>
      <c r="K10" s="7">
        <f>J10</f>
        <v>-21900.000000000015</v>
      </c>
      <c r="L10" s="3">
        <v>1</v>
      </c>
    </row>
    <row r="11" spans="1:16" x14ac:dyDescent="0.25">
      <c r="A11" s="30"/>
      <c r="B11" s="62" t="s">
        <v>171</v>
      </c>
      <c r="C11" s="13">
        <v>-35000</v>
      </c>
      <c r="D11" s="13" t="s">
        <v>52</v>
      </c>
      <c r="E11" s="16">
        <v>82.5</v>
      </c>
      <c r="F11" s="16">
        <v>80.900000000000006</v>
      </c>
      <c r="G11" s="7">
        <f>C11*(E11-F11)</f>
        <v>-55999.999999999804</v>
      </c>
      <c r="H11" s="7">
        <f>C11*(E11-F11)</f>
        <v>-55999.999999999804</v>
      </c>
      <c r="J11" s="7">
        <f>G11</f>
        <v>-55999.999999999804</v>
      </c>
      <c r="K11" s="7">
        <f>J11</f>
        <v>-55999.999999999804</v>
      </c>
      <c r="L11" s="3">
        <v>1</v>
      </c>
    </row>
    <row r="12" spans="1:16" x14ac:dyDescent="0.25">
      <c r="A12" s="30"/>
      <c r="B12" s="10"/>
      <c r="D12" s="79"/>
      <c r="E12" s="13"/>
      <c r="F12" s="13"/>
      <c r="G12" s="13"/>
    </row>
    <row r="13" spans="1:16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5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5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5">
      <c r="A16" s="30" t="s">
        <v>52</v>
      </c>
      <c r="B16" s="2" t="s">
        <v>168</v>
      </c>
      <c r="C16" s="13">
        <v>-18000</v>
      </c>
      <c r="E16" s="1">
        <v>2.0499999999999998</v>
      </c>
      <c r="F16" s="1">
        <v>1.65</v>
      </c>
      <c r="G16" s="7">
        <f>(E16-F16)*C16</f>
        <v>-7199.9999999999982</v>
      </c>
      <c r="H16" s="7">
        <f>C16*(E16-F16)</f>
        <v>-7199.9999999999982</v>
      </c>
      <c r="J16" s="7">
        <f>G16</f>
        <v>-7199.9999999999982</v>
      </c>
      <c r="K16" s="7">
        <f>J16</f>
        <v>-7199.9999999999982</v>
      </c>
      <c r="L16" s="3">
        <v>1</v>
      </c>
      <c r="M16" s="80" t="s">
        <v>52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2283811</v>
      </c>
      <c r="N18" s="80">
        <v>2372991</v>
      </c>
      <c r="O18" s="67">
        <f>M18-N18</f>
        <v>-89180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12.6</v>
      </c>
      <c r="F24" s="1">
        <v>12.58</v>
      </c>
      <c r="G24" s="7">
        <f t="shared" ref="G24:G29" si="0">C24*(E24-F24)</f>
        <v>17.999999999999616</v>
      </c>
      <c r="H24" s="7">
        <f t="shared" ref="H24:H29" si="1">C24*(E24-F24)</f>
        <v>17.999999999999616</v>
      </c>
      <c r="I24" s="1"/>
      <c r="J24" s="7">
        <f t="shared" ref="J24:J29" si="2">C24*E24</f>
        <v>11340</v>
      </c>
      <c r="K24" s="7">
        <f t="shared" ref="K24:K35" si="3">J24</f>
        <v>11340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17.68</v>
      </c>
      <c r="F25" s="1">
        <v>17.45</v>
      </c>
      <c r="G25" s="7">
        <f t="shared" si="0"/>
        <v>23.000000000000043</v>
      </c>
      <c r="H25" s="7">
        <f t="shared" si="1"/>
        <v>23.000000000000043</v>
      </c>
      <c r="I25" s="1"/>
      <c r="J25" s="7">
        <f t="shared" si="2"/>
        <v>1768</v>
      </c>
      <c r="K25" s="7">
        <f t="shared" si="3"/>
        <v>1768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48.93</v>
      </c>
      <c r="F26" s="1">
        <v>48.65</v>
      </c>
      <c r="G26" s="7">
        <f t="shared" si="0"/>
        <v>23.240000000000094</v>
      </c>
      <c r="H26" s="7">
        <f t="shared" si="1"/>
        <v>23.240000000000094</v>
      </c>
      <c r="I26" s="1"/>
      <c r="J26" s="7">
        <f t="shared" si="2"/>
        <v>4061.19</v>
      </c>
      <c r="K26" s="7">
        <f t="shared" si="3"/>
        <v>4061.19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9.8699999999999992</v>
      </c>
      <c r="F27" s="1">
        <v>9.76</v>
      </c>
      <c r="G27" s="7">
        <f t="shared" si="0"/>
        <v>18.589999999999904</v>
      </c>
      <c r="H27" s="7">
        <f t="shared" si="1"/>
        <v>18.589999999999904</v>
      </c>
      <c r="I27" s="1"/>
      <c r="J27" s="7">
        <f t="shared" si="2"/>
        <v>1668.03</v>
      </c>
      <c r="K27" s="7">
        <f t="shared" si="3"/>
        <v>1668.03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134</v>
      </c>
      <c r="C32" s="13">
        <v>260.5009</v>
      </c>
      <c r="D32" s="13">
        <f>C32*1</f>
        <v>260.5009</v>
      </c>
      <c r="E32" s="16">
        <v>30.61</v>
      </c>
      <c r="F32" s="16">
        <v>29.15</v>
      </c>
      <c r="G32" s="7">
        <f>C32*(E32-F32)</f>
        <v>380.33131400000025</v>
      </c>
      <c r="H32" s="7">
        <f>C32*(E32-F32)</f>
        <v>380.33131400000025</v>
      </c>
      <c r="I32" s="3"/>
      <c r="J32" s="7">
        <f>C32*E32</f>
        <v>7973.9325490000001</v>
      </c>
      <c r="K32" s="7">
        <f t="shared" si="3"/>
        <v>7973.9325490000001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120</v>
      </c>
      <c r="C33" s="13">
        <v>132806.41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132806.41</v>
      </c>
      <c r="K33" s="7">
        <f>J33</f>
        <v>132806.41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30.61</v>
      </c>
      <c r="F38" s="1">
        <f>F$32</f>
        <v>29.15</v>
      </c>
      <c r="G38" s="7">
        <f>C38*(E38-F38)</f>
        <v>128.26684000000009</v>
      </c>
      <c r="H38" s="7">
        <f>C38*(E38-F38)</f>
        <v>128.26684000000009</v>
      </c>
      <c r="I38" s="1"/>
      <c r="J38" s="7">
        <f>C38*E38</f>
        <v>2689.2109399999999</v>
      </c>
      <c r="K38" s="7">
        <f>J38</f>
        <v>2689.2109399999999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120</v>
      </c>
      <c r="C41" s="13">
        <v>610487.78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610487.78</v>
      </c>
      <c r="K41" s="7">
        <f>J41*0.614</f>
        <v>374839.49692000001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120</v>
      </c>
      <c r="C44" s="13">
        <v>263175.18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263175.18</v>
      </c>
      <c r="K44" s="7">
        <f>J44*0.614</f>
        <v>161589.56052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134</v>
      </c>
      <c r="C45" s="13">
        <v>8267</v>
      </c>
      <c r="D45" s="13">
        <f>C45*1</f>
        <v>8267</v>
      </c>
      <c r="E45" s="1">
        <f>E$32</f>
        <v>30.61</v>
      </c>
      <c r="F45" s="1">
        <f>F$32</f>
        <v>29.15</v>
      </c>
      <c r="G45" s="7">
        <f>C45*(E45-F45)</f>
        <v>12069.820000000007</v>
      </c>
      <c r="H45" s="7">
        <f>C45*(E45-F45)*0.5895</f>
        <v>7115.1588900000042</v>
      </c>
      <c r="I45" s="22" t="s">
        <v>52</v>
      </c>
      <c r="J45" s="7">
        <f>C45*E45</f>
        <v>253052.87</v>
      </c>
      <c r="K45" s="7">
        <f>J45*0.614</f>
        <v>155374.46218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30.61</v>
      </c>
      <c r="F48" s="1">
        <f t="shared" si="4"/>
        <v>29.15</v>
      </c>
      <c r="G48" s="7">
        <f>C48*(E48-F48)</f>
        <v>1909.0758520000011</v>
      </c>
      <c r="H48" s="7">
        <f>C48*(E48-F48)</f>
        <v>1909.0758520000011</v>
      </c>
      <c r="I48" s="1"/>
      <c r="J48" s="7">
        <f>C48*E48</f>
        <v>40025.213581999997</v>
      </c>
      <c r="K48" s="7">
        <f>J48</f>
        <v>40025.213581999997</v>
      </c>
      <c r="L48" s="3">
        <v>2</v>
      </c>
      <c r="M48" s="80" t="s">
        <v>52</v>
      </c>
    </row>
    <row r="49" spans="1:14" x14ac:dyDescent="0.25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30.61</v>
      </c>
      <c r="F49" s="1">
        <f t="shared" si="4"/>
        <v>29.15</v>
      </c>
      <c r="G49" s="7">
        <f>C49*(E49-F49)</f>
        <v>259.92876400000017</v>
      </c>
      <c r="H49" s="7">
        <f>C49*(E49-F49)</f>
        <v>259.92876400000017</v>
      </c>
      <c r="I49" s="1"/>
      <c r="J49" s="7">
        <f>C49*E49</f>
        <v>5449.6023740000001</v>
      </c>
      <c r="K49" s="7">
        <f>J49</f>
        <v>5449.6023740000001</v>
      </c>
      <c r="L49" s="3">
        <v>2</v>
      </c>
      <c r="M49" s="80" t="s">
        <v>52</v>
      </c>
    </row>
    <row r="50" spans="1:14" x14ac:dyDescent="0.25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30.61</v>
      </c>
      <c r="F50" s="1">
        <f t="shared" si="4"/>
        <v>29.15</v>
      </c>
      <c r="G50" s="7">
        <f>C50*(E50-F50)</f>
        <v>588.16698600000041</v>
      </c>
      <c r="H50" s="7">
        <f>C50*(E50-F50)</f>
        <v>588.16698600000041</v>
      </c>
      <c r="I50" s="1"/>
      <c r="J50" s="7">
        <f>C50*E50</f>
        <v>12331.364001</v>
      </c>
      <c r="K50" s="7">
        <f>J50</f>
        <v>12331.364001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30.61</v>
      </c>
      <c r="F53" s="1">
        <f t="shared" si="5"/>
        <v>29.15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160</v>
      </c>
      <c r="C54" s="13">
        <v>1270</v>
      </c>
      <c r="D54" s="13" t="s">
        <v>52</v>
      </c>
      <c r="E54" s="1">
        <f t="shared" si="5"/>
        <v>30.61</v>
      </c>
      <c r="F54" s="1">
        <f t="shared" si="5"/>
        <v>29.15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30.61</v>
      </c>
      <c r="F55" s="1">
        <f t="shared" si="5"/>
        <v>29.15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30.61</v>
      </c>
      <c r="F56" s="1">
        <f t="shared" si="5"/>
        <v>29.15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30.61</v>
      </c>
      <c r="F57" s="1">
        <f t="shared" si="5"/>
        <v>29.15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30.61</v>
      </c>
      <c r="F58" s="1">
        <f t="shared" si="5"/>
        <v>29.15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30.61</v>
      </c>
      <c r="F59" s="1">
        <f t="shared" si="5"/>
        <v>29.15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30.61</v>
      </c>
      <c r="F62" s="1">
        <f>F$32</f>
        <v>29.15</v>
      </c>
      <c r="G62" s="7">
        <f>C62*(E62-F62)</f>
        <v>3382.820000000002</v>
      </c>
      <c r="H62" s="7">
        <f>C62*(E62-F62)*0.5895</f>
        <v>1994.1723900000013</v>
      </c>
      <c r="I62" s="1"/>
      <c r="J62" s="7">
        <f>C62*E62</f>
        <v>70923.37</v>
      </c>
      <c r="K62" s="7">
        <f>J62*0.614</f>
        <v>43546.949179999996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30.61</v>
      </c>
      <c r="F65" s="1">
        <f>F$32</f>
        <v>29.15</v>
      </c>
      <c r="G65" s="7">
        <f>C65*(E65-F65)</f>
        <v>2809.0400000000018</v>
      </c>
      <c r="H65" s="7">
        <f>C65*(E65-F65)*0.5895</f>
        <v>1655.929080000001</v>
      </c>
      <c r="I65" s="1"/>
      <c r="J65" s="7">
        <f>C65*E65</f>
        <v>58893.64</v>
      </c>
      <c r="K65" s="7">
        <f>J65*0.614</f>
        <v>36160.694960000001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23</v>
      </c>
      <c r="C68" s="80">
        <v>2949345.53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2949345.53</v>
      </c>
      <c r="K68" s="7">
        <f t="shared" ref="K68:K83" si="10">J68</f>
        <v>2949345.53</v>
      </c>
      <c r="L68" s="3">
        <v>1</v>
      </c>
    </row>
    <row r="69" spans="1:16" x14ac:dyDescent="0.25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7.95</v>
      </c>
      <c r="F69" s="1">
        <v>9.5500000000000007</v>
      </c>
      <c r="G69" s="7">
        <f>(E69-F69)*C69</f>
        <v>8000.0000000000027</v>
      </c>
      <c r="H69" s="7">
        <f>C69*(E69-F69)</f>
        <v>8000.0000000000027</v>
      </c>
      <c r="J69" s="7">
        <f>G69</f>
        <v>8000.0000000000027</v>
      </c>
      <c r="K69" s="7">
        <f t="shared" si="10"/>
        <v>8000.0000000000027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19.2</v>
      </c>
      <c r="F70" s="1">
        <v>20.8</v>
      </c>
      <c r="G70" s="7">
        <f t="shared" ref="G70:G82" si="11">(E70-F70)*C70</f>
        <v>3200.0000000000027</v>
      </c>
      <c r="H70" s="7">
        <f t="shared" si="9"/>
        <v>3200.0000000000027</v>
      </c>
      <c r="J70" s="7">
        <f>G70</f>
        <v>3200.0000000000027</v>
      </c>
      <c r="K70" s="7">
        <f t="shared" si="10"/>
        <v>3200.0000000000027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167</v>
      </c>
      <c r="C71" s="13">
        <v>-15000</v>
      </c>
      <c r="D71" s="13" t="s">
        <v>52</v>
      </c>
      <c r="E71" s="1">
        <v>2.0499999999999998</v>
      </c>
      <c r="F71" s="1">
        <v>1.65</v>
      </c>
      <c r="G71" s="7">
        <f>(E71-F71)*C71</f>
        <v>-5999.9999999999991</v>
      </c>
      <c r="H71" s="7">
        <f>C71*(E71-F71)</f>
        <v>-5999.9999999999991</v>
      </c>
      <c r="J71" s="7">
        <f>G71</f>
        <v>-5999.9999999999991</v>
      </c>
      <c r="K71" s="7">
        <f>J71</f>
        <v>-5999.9999999999991</v>
      </c>
      <c r="L71" s="3">
        <v>1</v>
      </c>
      <c r="M71" s="80">
        <f>C71*E71*-1</f>
        <v>30749.999999999996</v>
      </c>
    </row>
    <row r="72" spans="1:16" x14ac:dyDescent="0.25">
      <c r="A72" s="30" t="s">
        <v>52</v>
      </c>
      <c r="B72" s="2" t="s">
        <v>165</v>
      </c>
      <c r="C72" s="13">
        <v>-2500</v>
      </c>
      <c r="D72" s="13" t="s">
        <v>52</v>
      </c>
      <c r="E72" s="1">
        <v>0.9</v>
      </c>
      <c r="F72" s="1">
        <v>0.9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>J72</f>
        <v>0</v>
      </c>
      <c r="L72" s="3">
        <v>1</v>
      </c>
      <c r="M72" s="80">
        <f>C72*E72*-1</f>
        <v>2250</v>
      </c>
    </row>
    <row r="73" spans="1:16" x14ac:dyDescent="0.25">
      <c r="A73" s="30" t="s">
        <v>52</v>
      </c>
      <c r="B73" s="2" t="s">
        <v>135</v>
      </c>
      <c r="C73" s="13">
        <v>-5000</v>
      </c>
      <c r="D73" s="13" t="s">
        <v>52</v>
      </c>
      <c r="E73" s="1">
        <v>0.3</v>
      </c>
      <c r="F73" s="1">
        <v>0.3</v>
      </c>
      <c r="G73" s="7">
        <f t="shared" si="11"/>
        <v>0</v>
      </c>
      <c r="H73" s="7">
        <f t="shared" si="9"/>
        <v>0</v>
      </c>
      <c r="J73" s="7">
        <f t="shared" ref="J73:J81" si="12">G73</f>
        <v>0</v>
      </c>
      <c r="K73" s="7">
        <f t="shared" si="10"/>
        <v>0</v>
      </c>
      <c r="L73" s="3">
        <v>1</v>
      </c>
      <c r="M73" s="80">
        <f t="shared" ref="M73:M82" si="13">C73*E73*-1</f>
        <v>1500</v>
      </c>
    </row>
    <row r="74" spans="1:16" x14ac:dyDescent="0.25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5">
      <c r="A75" s="30" t="s">
        <v>52</v>
      </c>
      <c r="B75" s="2" t="s">
        <v>153</v>
      </c>
      <c r="C75" s="13">
        <v>-5000</v>
      </c>
      <c r="D75" s="13" t="s">
        <v>52</v>
      </c>
      <c r="E75" s="1">
        <v>1.3</v>
      </c>
      <c r="F75" s="1">
        <v>1.3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 t="shared" si="10"/>
        <v>0</v>
      </c>
      <c r="L75" s="3">
        <v>1</v>
      </c>
      <c r="M75" s="80">
        <f>C75*E75*-1</f>
        <v>6500</v>
      </c>
    </row>
    <row r="76" spans="1:16" x14ac:dyDescent="0.25">
      <c r="A76" s="30" t="s">
        <v>52</v>
      </c>
      <c r="B76" s="2" t="s">
        <v>137</v>
      </c>
      <c r="C76" s="13">
        <v>-15000</v>
      </c>
      <c r="D76" s="13" t="s">
        <v>52</v>
      </c>
      <c r="E76" s="1">
        <v>0.8</v>
      </c>
      <c r="F76" s="1">
        <v>0.8</v>
      </c>
      <c r="G76" s="7">
        <f t="shared" si="11"/>
        <v>0</v>
      </c>
      <c r="H76" s="7">
        <f t="shared" si="9"/>
        <v>0</v>
      </c>
      <c r="J76" s="7">
        <f t="shared" si="12"/>
        <v>0</v>
      </c>
      <c r="K76" s="7">
        <f t="shared" si="10"/>
        <v>0</v>
      </c>
      <c r="L76" s="3">
        <v>1</v>
      </c>
      <c r="M76" s="80">
        <f t="shared" si="13"/>
        <v>12000</v>
      </c>
      <c r="O76" s="5" t="s">
        <v>52</v>
      </c>
    </row>
    <row r="77" spans="1:16" x14ac:dyDescent="0.25">
      <c r="A77" s="30" t="s">
        <v>52</v>
      </c>
      <c r="B77" s="2" t="s">
        <v>149</v>
      </c>
      <c r="C77" s="13">
        <v>-15000</v>
      </c>
      <c r="D77" s="13" t="s">
        <v>52</v>
      </c>
      <c r="E77" s="1">
        <v>0.6</v>
      </c>
      <c r="F77" s="1">
        <v>0.6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0"/>
        <v>0</v>
      </c>
      <c r="L77" s="3">
        <v>1</v>
      </c>
      <c r="M77" s="80">
        <f>C77*E77*-1</f>
        <v>9000</v>
      </c>
      <c r="O77" s="5" t="s">
        <v>52</v>
      </c>
    </row>
    <row r="78" spans="1:16" x14ac:dyDescent="0.25">
      <c r="A78" s="30" t="s">
        <v>52</v>
      </c>
      <c r="B78" s="2" t="s">
        <v>138</v>
      </c>
      <c r="C78" s="13">
        <v>-10000</v>
      </c>
      <c r="D78" s="13" t="s">
        <v>52</v>
      </c>
      <c r="E78" s="1">
        <v>0.3</v>
      </c>
      <c r="F78" s="1">
        <v>0.3</v>
      </c>
      <c r="G78" s="7">
        <f t="shared" si="11"/>
        <v>0</v>
      </c>
      <c r="H78" s="7">
        <f t="shared" si="9"/>
        <v>0</v>
      </c>
      <c r="J78" s="7">
        <f>G78</f>
        <v>0</v>
      </c>
      <c r="K78" s="7">
        <f t="shared" si="10"/>
        <v>0</v>
      </c>
      <c r="L78" s="3">
        <v>1</v>
      </c>
      <c r="M78" s="80">
        <f t="shared" si="13"/>
        <v>3000</v>
      </c>
      <c r="O78" s="7" t="s">
        <v>52</v>
      </c>
    </row>
    <row r="79" spans="1:16" x14ac:dyDescent="0.25">
      <c r="A79" s="30" t="s">
        <v>52</v>
      </c>
      <c r="B79" s="2" t="s">
        <v>139</v>
      </c>
      <c r="C79" s="13">
        <v>-10000</v>
      </c>
      <c r="D79" s="13" t="s">
        <v>52</v>
      </c>
      <c r="E79" s="1">
        <v>0.1</v>
      </c>
      <c r="F79" s="1">
        <v>0.1</v>
      </c>
      <c r="G79" s="7">
        <f t="shared" si="11"/>
        <v>0</v>
      </c>
      <c r="H79" s="7">
        <f t="shared" si="9"/>
        <v>0</v>
      </c>
      <c r="J79" s="7">
        <f t="shared" si="12"/>
        <v>0</v>
      </c>
      <c r="K79" s="7">
        <f t="shared" si="10"/>
        <v>0</v>
      </c>
      <c r="L79" s="3">
        <v>1</v>
      </c>
      <c r="M79" s="80">
        <f t="shared" si="13"/>
        <v>1000</v>
      </c>
      <c r="O79" s="7" t="s">
        <v>52</v>
      </c>
    </row>
    <row r="80" spans="1:16" x14ac:dyDescent="0.25">
      <c r="A80" s="30" t="s">
        <v>52</v>
      </c>
      <c r="B80" s="2" t="s">
        <v>140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1"/>
        <v>0</v>
      </c>
      <c r="H80" s="7">
        <f t="shared" si="9"/>
        <v>0</v>
      </c>
      <c r="J80" s="7">
        <f t="shared" si="12"/>
        <v>0</v>
      </c>
      <c r="K80" s="7">
        <f t="shared" si="10"/>
        <v>0</v>
      </c>
      <c r="L80" s="3">
        <v>1</v>
      </c>
      <c r="M80" s="80">
        <f t="shared" si="13"/>
        <v>1000</v>
      </c>
      <c r="O80" s="7" t="s">
        <v>52</v>
      </c>
      <c r="P80" s="1" t="s">
        <v>52</v>
      </c>
    </row>
    <row r="81" spans="1:16" x14ac:dyDescent="0.25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8" thickBot="1" x14ac:dyDescent="0.3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69250</v>
      </c>
      <c r="N83" s="80">
        <v>50</v>
      </c>
      <c r="O83" s="80">
        <v>2949345.53</v>
      </c>
      <c r="P83" s="1" t="s">
        <v>52</v>
      </c>
    </row>
    <row r="84" spans="1:16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5200.0000000000064</v>
      </c>
      <c r="O84" s="80">
        <f>SUM(K68:K82)</f>
        <v>2954545.53</v>
      </c>
    </row>
    <row r="85" spans="1:16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38.049999999999997</v>
      </c>
      <c r="F85" s="16">
        <v>37.64</v>
      </c>
      <c r="G85" s="7">
        <f>C85*(E85-F85)</f>
        <v>158.66999999999868</v>
      </c>
      <c r="H85" s="7">
        <f>C85*(E85-F85)</f>
        <v>158.66999999999868</v>
      </c>
      <c r="I85" s="1"/>
      <c r="J85" s="7">
        <f>C85*E85</f>
        <v>14725.349999999999</v>
      </c>
      <c r="K85" s="7">
        <f>J85</f>
        <v>14725.349999999999</v>
      </c>
      <c r="L85" s="3">
        <v>2</v>
      </c>
      <c r="M85" s="80" t="s">
        <v>52</v>
      </c>
    </row>
    <row r="86" spans="1:16" x14ac:dyDescent="0.25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5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45.53</v>
      </c>
      <c r="F89" s="1">
        <v>45.53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10612.99747</v>
      </c>
      <c r="K89" s="7">
        <f>J89</f>
        <v>10612.99747</v>
      </c>
      <c r="L89" s="3">
        <v>2</v>
      </c>
    </row>
    <row r="90" spans="1:16" x14ac:dyDescent="0.25">
      <c r="A90" s="8"/>
      <c r="B90" s="2" t="s">
        <v>27</v>
      </c>
      <c r="C90" s="13">
        <v>735.23400000000004</v>
      </c>
      <c r="D90" s="13" t="s">
        <v>52</v>
      </c>
      <c r="E90" s="1">
        <v>8.0299999999999994</v>
      </c>
      <c r="F90" s="1">
        <v>8.0299999999999994</v>
      </c>
      <c r="G90" s="7">
        <f t="shared" si="14"/>
        <v>0</v>
      </c>
      <c r="H90" s="7">
        <f t="shared" si="15"/>
        <v>0</v>
      </c>
      <c r="I90" s="1"/>
      <c r="J90" s="7">
        <f t="shared" si="16"/>
        <v>5903.9290199999996</v>
      </c>
      <c r="K90" s="7">
        <f t="shared" ref="K90:K106" si="17">J90</f>
        <v>5903.9290199999996</v>
      </c>
      <c r="L90" s="3">
        <v>2</v>
      </c>
    </row>
    <row r="91" spans="1:16" x14ac:dyDescent="0.25">
      <c r="A91" s="8"/>
      <c r="B91" s="2" t="s">
        <v>28</v>
      </c>
      <c r="C91" s="13">
        <v>2419.6770000000001</v>
      </c>
      <c r="D91" s="13" t="s">
        <v>52</v>
      </c>
      <c r="E91" s="1">
        <v>18.78</v>
      </c>
      <c r="F91" s="1">
        <v>18.78</v>
      </c>
      <c r="G91" s="7">
        <f t="shared" si="14"/>
        <v>0</v>
      </c>
      <c r="H91" s="7">
        <f t="shared" si="15"/>
        <v>0</v>
      </c>
      <c r="I91" s="1"/>
      <c r="J91" s="7">
        <f t="shared" si="16"/>
        <v>45441.534060000005</v>
      </c>
      <c r="K91" s="7">
        <f t="shared" si="17"/>
        <v>45441.534060000005</v>
      </c>
      <c r="L91" s="3">
        <v>2</v>
      </c>
    </row>
    <row r="92" spans="1:16" x14ac:dyDescent="0.25">
      <c r="A92" s="8"/>
      <c r="B92" s="2" t="s">
        <v>29</v>
      </c>
      <c r="C92" s="13">
        <v>1221.6199999999999</v>
      </c>
      <c r="D92" s="13" t="s">
        <v>52</v>
      </c>
      <c r="E92" s="1">
        <v>7.66</v>
      </c>
      <c r="F92" s="1">
        <v>7.66</v>
      </c>
      <c r="G92" s="7">
        <f t="shared" si="14"/>
        <v>0</v>
      </c>
      <c r="H92" s="7">
        <f t="shared" si="15"/>
        <v>0</v>
      </c>
      <c r="I92" s="1"/>
      <c r="J92" s="7">
        <f t="shared" si="16"/>
        <v>9357.609199999999</v>
      </c>
      <c r="K92" s="7">
        <f t="shared" si="17"/>
        <v>9357.609199999999</v>
      </c>
      <c r="L92" s="3">
        <v>2</v>
      </c>
    </row>
    <row r="93" spans="1:16" x14ac:dyDescent="0.25">
      <c r="A93" s="8"/>
      <c r="B93" s="2" t="s">
        <v>30</v>
      </c>
      <c r="C93" s="13">
        <v>256.94099999999997</v>
      </c>
      <c r="D93" s="13" t="s">
        <v>52</v>
      </c>
      <c r="E93" s="1">
        <v>34.51</v>
      </c>
      <c r="F93" s="1">
        <v>34.51</v>
      </c>
      <c r="G93" s="7">
        <f t="shared" si="14"/>
        <v>0</v>
      </c>
      <c r="H93" s="7">
        <f t="shared" si="15"/>
        <v>0</v>
      </c>
      <c r="I93" s="1"/>
      <c r="J93" s="7">
        <f t="shared" si="16"/>
        <v>8867.0339099999983</v>
      </c>
      <c r="K93" s="7">
        <f t="shared" si="17"/>
        <v>8867.0339099999983</v>
      </c>
      <c r="L93" s="3">
        <v>2</v>
      </c>
    </row>
    <row r="94" spans="1:16" x14ac:dyDescent="0.25">
      <c r="A94" s="8"/>
      <c r="B94" s="2" t="s">
        <v>31</v>
      </c>
      <c r="C94" s="13">
        <v>372.8</v>
      </c>
      <c r="D94" s="13" t="s">
        <v>52</v>
      </c>
      <c r="E94" s="1">
        <v>24.48</v>
      </c>
      <c r="F94" s="1">
        <v>24.48</v>
      </c>
      <c r="G94" s="7">
        <f t="shared" si="14"/>
        <v>0</v>
      </c>
      <c r="H94" s="7">
        <f t="shared" si="15"/>
        <v>0</v>
      </c>
      <c r="I94" s="1"/>
      <c r="J94" s="7">
        <f t="shared" si="16"/>
        <v>9126.1440000000002</v>
      </c>
      <c r="K94" s="7">
        <f t="shared" si="17"/>
        <v>9126.1440000000002</v>
      </c>
      <c r="L94" s="3">
        <v>2</v>
      </c>
    </row>
    <row r="95" spans="1:16" x14ac:dyDescent="0.25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10.98</v>
      </c>
      <c r="F95" s="1">
        <v>10.98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104892.41214</v>
      </c>
      <c r="K95" s="7">
        <f t="shared" si="17"/>
        <v>104892.41214</v>
      </c>
      <c r="L95" s="3">
        <v>1</v>
      </c>
    </row>
    <row r="96" spans="1:16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-3853350</v>
      </c>
      <c r="N103" s="26">
        <f>M103/M110</f>
        <v>-0.64866182814192286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446548.11985272198</v>
      </c>
      <c r="N104" s="26">
        <f>M104/M110</f>
        <v>7.517062290656315E-2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6078912.4295799993</v>
      </c>
      <c r="N106" s="26">
        <f>M106/M110</f>
        <v>1.0233065902879364</v>
      </c>
    </row>
    <row r="107" spans="1:15" x14ac:dyDescent="0.25">
      <c r="A107" s="8"/>
      <c r="E107" s="1"/>
      <c r="F107" s="1"/>
      <c r="I107" s="1"/>
      <c r="M107" s="80" t="s">
        <v>166</v>
      </c>
      <c r="N107" s="26"/>
    </row>
    <row r="108" spans="1:15" x14ac:dyDescent="0.25">
      <c r="A108" s="8" t="s">
        <v>88</v>
      </c>
      <c r="B108" s="2" t="s">
        <v>156</v>
      </c>
      <c r="C108" s="13">
        <v>-170000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-170000</v>
      </c>
      <c r="K108" s="7">
        <f>J108</f>
        <v>-170000</v>
      </c>
      <c r="L108" s="3">
        <v>0</v>
      </c>
      <c r="M108" s="80">
        <f>SUM(K108:K110)</f>
        <v>-585000</v>
      </c>
      <c r="N108" s="26">
        <f>+M108/M110</f>
        <v>-9.8477213194499549E-2</v>
      </c>
    </row>
    <row r="109" spans="1:15" x14ac:dyDescent="0.25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5940460.549432721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21379.828600000001</v>
      </c>
      <c r="D113" s="13">
        <f>SUM(D5:D108)</f>
        <v>6744.8285999999989</v>
      </c>
      <c r="G113" s="7">
        <f>SUM(G5:G111)</f>
        <v>-62211.050243999809</v>
      </c>
      <c r="H113" s="7">
        <f>SUM(H5:H111)</f>
        <v>-69707.469883999816</v>
      </c>
      <c r="J113" s="7">
        <f>SUM(J5:J111)</f>
        <v>6425482.2256727219</v>
      </c>
      <c r="K113" s="7">
        <f>SUM(K5:K111)</f>
        <v>5940460.549432721</v>
      </c>
      <c r="M113" s="92">
        <f>SUM(K45:K65)+K32+K38</f>
        <v>303551.42976600007</v>
      </c>
      <c r="N113" s="94">
        <f>M113/K113</f>
        <v>5.1098972418053924E-2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17.03</v>
      </c>
      <c r="F117" s="1">
        <v>17.03</v>
      </c>
      <c r="G117" s="7">
        <f>C117*(E117-F117)</f>
        <v>0</v>
      </c>
      <c r="H117" s="7">
        <f>C117*(E117-F117)</f>
        <v>0</v>
      </c>
      <c r="I117" s="1"/>
      <c r="J117" s="7">
        <f>C117*E117</f>
        <v>20784.638160000002</v>
      </c>
      <c r="K117" s="7">
        <f>J117</f>
        <v>20784.638160000002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38.049999999999997</v>
      </c>
      <c r="F118" s="1">
        <f>+F85</f>
        <v>37.64</v>
      </c>
      <c r="G118" s="7">
        <f>C118*(E118-F118)</f>
        <v>158.66999999999868</v>
      </c>
      <c r="H118" s="7">
        <f>C118*(E118-F118)</f>
        <v>158.66999999999868</v>
      </c>
      <c r="I118" s="1"/>
      <c r="J118" s="7">
        <f>C118*E118</f>
        <v>14725.349999999999</v>
      </c>
      <c r="K118" s="7">
        <f>J118</f>
        <v>14725.349999999999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10.87</v>
      </c>
      <c r="F122" s="1">
        <v>10.87</v>
      </c>
      <c r="G122" s="7">
        <f>C122*(E122-F122)</f>
        <v>0</v>
      </c>
      <c r="H122" s="7">
        <f>C122*(E122-F122)</f>
        <v>0</v>
      </c>
      <c r="I122" s="1"/>
      <c r="J122" s="7">
        <f>C122*E122</f>
        <v>21740.83699</v>
      </c>
      <c r="K122" s="7">
        <f>J122</f>
        <v>21740.83699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38.049999999999997</v>
      </c>
      <c r="F123" s="1">
        <f>+F85</f>
        <v>37.64</v>
      </c>
      <c r="G123" s="7">
        <f>C123*(E123-F123)</f>
        <v>158.66999999999868</v>
      </c>
      <c r="H123" s="7">
        <f>C123*(E123-F123)</f>
        <v>158.66999999999868</v>
      </c>
      <c r="I123" s="1"/>
      <c r="J123" s="7">
        <f>C123*E123</f>
        <v>14725.349999999999</v>
      </c>
      <c r="K123" s="7">
        <f>J123</f>
        <v>14725.349999999999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38.049999999999997</v>
      </c>
      <c r="F126" s="1">
        <f>+F85</f>
        <v>37.64</v>
      </c>
      <c r="G126" s="7">
        <f>C126*(E126-F126)</f>
        <v>158.66999999999868</v>
      </c>
      <c r="H126" s="7">
        <f>C126*(E126-F126)</f>
        <v>158.66999999999868</v>
      </c>
      <c r="I126" s="1"/>
      <c r="J126" s="7">
        <f>C126*E126</f>
        <v>14725.349999999999</v>
      </c>
      <c r="K126" s="7">
        <f>J126</f>
        <v>14725.349999999999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30.61</v>
      </c>
      <c r="F130" s="1">
        <f>F$32</f>
        <v>29.15</v>
      </c>
      <c r="G130" s="7">
        <f>C130*(E130-F130)</f>
        <v>420.48000000000025</v>
      </c>
      <c r="H130" s="7">
        <f>C130*(E130-F130)*0.5895</f>
        <v>247.87296000000015</v>
      </c>
      <c r="I130" s="1"/>
      <c r="J130" s="7">
        <f>C130*E130</f>
        <v>8815.68</v>
      </c>
      <c r="K130" s="7">
        <f>J130*0.5995</f>
        <v>5285.0001600000005</v>
      </c>
      <c r="L130" s="3">
        <v>2</v>
      </c>
      <c r="M130" s="80">
        <f>SUM(K113:K130)+K139</f>
        <v>6144998.5293427203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30.61</v>
      </c>
      <c r="F133" s="1">
        <f t="shared" si="18"/>
        <v>29.15</v>
      </c>
      <c r="G133" s="7">
        <f>C133*(E133-F133)</f>
        <v>4863.2600000000029</v>
      </c>
      <c r="H133" s="7">
        <f>C133*(E133-F133)*0.5895</f>
        <v>2866.891770000002</v>
      </c>
      <c r="I133" s="1"/>
      <c r="J133" s="7">
        <f>C133*E133</f>
        <v>101961.91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30.61</v>
      </c>
      <c r="F134" s="1">
        <f t="shared" si="18"/>
        <v>29.15</v>
      </c>
      <c r="G134" s="7">
        <f>C134*(E134-F134)</f>
        <v>975.28000000000054</v>
      </c>
      <c r="H134" s="7">
        <f>C134*(E134-F134)*0.5895</f>
        <v>574.92756000000031</v>
      </c>
      <c r="I134" s="1"/>
      <c r="J134" s="7">
        <f>C134*E134</f>
        <v>20447.48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30.61</v>
      </c>
      <c r="F135" s="1">
        <f t="shared" si="18"/>
        <v>29.15</v>
      </c>
      <c r="G135" s="7">
        <f>C135*(E135-F135)</f>
        <v>1147.5600000000006</v>
      </c>
      <c r="H135" s="7">
        <f>C135*(E135-F135)*0.5895</f>
        <v>676.48662000000036</v>
      </c>
      <c r="I135" s="1"/>
      <c r="J135" s="7">
        <f>C135*E135</f>
        <v>24059.46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30.61</v>
      </c>
      <c r="F136" s="1">
        <f t="shared" si="18"/>
        <v>29.15</v>
      </c>
      <c r="G136" s="7">
        <f>C136*(E136-F136)</f>
        <v>1259.9800000000007</v>
      </c>
      <c r="H136" s="7">
        <f>C136*(E136-F136)*0.5895</f>
        <v>742.75821000000042</v>
      </c>
      <c r="I136" s="1"/>
      <c r="J136" s="7">
        <f>C136*E136</f>
        <v>26416.43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-3853350</v>
      </c>
      <c r="N137" s="26">
        <f>M137/M144</f>
        <v>-0.62707093933383906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650611.64976272197</v>
      </c>
      <c r="N138" s="26">
        <f>M138/M144</f>
        <v>0.10587661602456273</v>
      </c>
      <c r="O138" s="5" t="s">
        <v>22</v>
      </c>
    </row>
    <row r="139" spans="1:16" x14ac:dyDescent="0.25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30.61</v>
      </c>
      <c r="F139" s="1">
        <f t="shared" si="19"/>
        <v>29.15</v>
      </c>
      <c r="G139" s="7">
        <f t="shared" ref="G139:G147" si="20">IF(E139&gt;I139,(E139-F139)*C139,0)</f>
        <v>22308.800000000014</v>
      </c>
      <c r="H139" s="7">
        <f t="shared" ref="H139:H147" si="21">IF(E139&gt;I139,(E139-F139)*C139*0.5895,0)</f>
        <v>13151.037600000009</v>
      </c>
      <c r="I139" s="1">
        <v>18.375</v>
      </c>
      <c r="J139" s="7">
        <f t="shared" ref="J139:J147" si="22">IF(C139*(E139-I139)&gt;0,C139*(E139-I139),0)</f>
        <v>186950.8</v>
      </c>
      <c r="K139" s="7">
        <f>J139*0.5995</f>
        <v>112077.0046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30.61</v>
      </c>
      <c r="F140" s="1">
        <f t="shared" si="19"/>
        <v>29.15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6079386.8795799995</v>
      </c>
      <c r="N140" s="26">
        <f>M140/M144</f>
        <v>0.98932275582338669</v>
      </c>
      <c r="O140" s="7" t="s">
        <v>52</v>
      </c>
      <c r="P140" s="15" t="s">
        <v>52</v>
      </c>
    </row>
    <row r="141" spans="1:16" x14ac:dyDescent="0.25">
      <c r="A141" s="8"/>
      <c r="B141" s="2" t="s">
        <v>126</v>
      </c>
      <c r="C141" s="13">
        <v>25</v>
      </c>
      <c r="D141" s="13">
        <v>0</v>
      </c>
      <c r="E141" s="1">
        <f t="shared" si="19"/>
        <v>30.61</v>
      </c>
      <c r="F141" s="1">
        <f t="shared" si="19"/>
        <v>29.15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5">
      <c r="A142" s="8"/>
      <c r="B142" s="2" t="s">
        <v>127</v>
      </c>
      <c r="C142" s="13">
        <v>7608</v>
      </c>
      <c r="D142" s="13">
        <v>0</v>
      </c>
      <c r="E142" s="1">
        <f t="shared" si="19"/>
        <v>30.61</v>
      </c>
      <c r="F142" s="1">
        <f t="shared" si="19"/>
        <v>29.15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-585000</v>
      </c>
      <c r="N142" s="26">
        <f>+M142/M144</f>
        <v>-9.519937184794941E-2</v>
      </c>
      <c r="P142" s="15" t="s">
        <v>52</v>
      </c>
    </row>
    <row r="143" spans="1:16" x14ac:dyDescent="0.25">
      <c r="A143" s="8"/>
      <c r="B143" s="2" t="s">
        <v>128</v>
      </c>
      <c r="C143" s="13">
        <v>2540</v>
      </c>
      <c r="D143" s="13">
        <v>0</v>
      </c>
      <c r="E143" s="1">
        <f t="shared" si="19"/>
        <v>30.61</v>
      </c>
      <c r="F143" s="1">
        <f t="shared" si="19"/>
        <v>29.15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144</v>
      </c>
      <c r="C144" s="13">
        <v>1524</v>
      </c>
      <c r="D144" s="13">
        <v>0</v>
      </c>
      <c r="E144" s="1">
        <f t="shared" si="19"/>
        <v>30.61</v>
      </c>
      <c r="F144" s="1">
        <f t="shared" si="19"/>
        <v>29.15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6144998.5293427212</v>
      </c>
      <c r="N144" s="26">
        <f>+M144/K150</f>
        <v>1.0000000000000002</v>
      </c>
    </row>
    <row r="145" spans="1:15" x14ac:dyDescent="0.25">
      <c r="A145" s="8"/>
      <c r="B145" s="2" t="s">
        <v>146</v>
      </c>
      <c r="C145" s="13">
        <v>1968</v>
      </c>
      <c r="D145" s="13">
        <v>0</v>
      </c>
      <c r="E145" s="1">
        <f t="shared" si="19"/>
        <v>30.61</v>
      </c>
      <c r="F145" s="1">
        <f t="shared" si="19"/>
        <v>29.15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151</v>
      </c>
      <c r="C146" s="13">
        <v>1967</v>
      </c>
      <c r="D146" s="13">
        <v>0</v>
      </c>
      <c r="E146" s="1">
        <f t="shared" si="19"/>
        <v>30.61</v>
      </c>
      <c r="F146" s="1">
        <f t="shared" si="19"/>
        <v>29.15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30.61</v>
      </c>
      <c r="F147" s="1">
        <f t="shared" si="19"/>
        <v>29.15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65718.828600000008</v>
      </c>
      <c r="D150" s="13">
        <f>SUM(D130:D147)+D113</f>
        <v>22024.828600000001</v>
      </c>
      <c r="G150" s="7">
        <f>SUM(G113:G148)</f>
        <v>-30759.680243999795</v>
      </c>
      <c r="H150" s="7">
        <f>SUM(H113:H148)</f>
        <v>-50971.485163999816</v>
      </c>
      <c r="J150" s="7">
        <f>SUM(J113:J148)</f>
        <v>6881309.960822721</v>
      </c>
      <c r="K150" s="7">
        <f>SUM(K113:K148)</f>
        <v>6144998.5293427203</v>
      </c>
      <c r="M150" s="92">
        <f>SUM(K130:K147)+M113</f>
        <v>420913.43452600006</v>
      </c>
      <c r="N150" s="94">
        <f>M150/K150</f>
        <v>6.8496913793569564E-2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415832.23846029054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430149.89705399045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101961.91</v>
      </c>
      <c r="C7" s="16">
        <f>H33</f>
        <v>61126.165045000009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186950.8</v>
      </c>
      <c r="H14" s="11">
        <f>G14*0.5995</f>
        <v>112077.0046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8815.68</v>
      </c>
      <c r="H25" s="11">
        <f t="shared" si="0"/>
        <v>5285.0001600000005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101961.91</v>
      </c>
      <c r="H33" s="11">
        <f t="shared" si="0"/>
        <v>61126.165045000009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6826.03</v>
      </c>
      <c r="H47" s="11">
        <f t="shared" si="0"/>
        <v>4092.2049849999999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6826.03</v>
      </c>
      <c r="H48" s="11">
        <f t="shared" si="0"/>
        <v>4092.2049849999999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6795.42</v>
      </c>
      <c r="H49" s="11">
        <f t="shared" si="0"/>
        <v>4073.8542900000002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8019.82</v>
      </c>
      <c r="H58" s="11">
        <f t="shared" si="0"/>
        <v>4807.8820900000001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8019.82</v>
      </c>
      <c r="H59" s="11">
        <f t="shared" si="0"/>
        <v>4807.8820900000001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8019.82</v>
      </c>
      <c r="H60" s="11">
        <f t="shared" si="0"/>
        <v>4807.8820900000001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8815.68</v>
      </c>
      <c r="H69" s="11">
        <f t="shared" si="0"/>
        <v>5285.0001600000005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8815.68</v>
      </c>
      <c r="H70" s="11">
        <f t="shared" si="0"/>
        <v>5285.0001600000005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8785.07</v>
      </c>
      <c r="H71" s="11">
        <f t="shared" si="0"/>
        <v>5266.6494650000004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368651.76000000007</v>
      </c>
      <c r="H76" s="15">
        <f>SUM(H14:H74)</f>
        <v>221006.73011999996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2001-10-02T22:06:54Z</cp:lastPrinted>
  <dcterms:created xsi:type="dcterms:W3CDTF">1998-07-16T04:01:00Z</dcterms:created>
  <dcterms:modified xsi:type="dcterms:W3CDTF">2023-09-13T22:48:14Z</dcterms:modified>
</cp:coreProperties>
</file>