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<sst xmlns="http://schemas.openxmlformats.org/spreadsheetml/2006/main" count="927" uniqueCount="174">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</sst>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87" activePane="bottomRight" state="frozen"/>
      <selection pane="topRight" activeCell="C1" sqref="C1"/>
      <selection pane="bottomLeft" activeCell="A4" sqref="A4"/>
      <selection pane="bottomRight" activeCell="E122" sqref="E122:F122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37188</v>
      </c>
      <c r="F3" s="12">
        <v>37187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f>2488463-12064+83890-11380+28350</f>
        <v>2577259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2577259</v>
      </c>
      <c r="K5" s="7">
        <f>J5</f>
        <v>2577259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15</v>
      </c>
      <c r="F6" s="1">
        <v>15</v>
      </c>
      <c r="G6" s="7">
        <f>C6*(E6-F6)</f>
        <v>0</v>
      </c>
      <c r="H6" s="7">
        <f>C6*(E6-F6)</f>
        <v>0</v>
      </c>
      <c r="J6" s="7">
        <f>C6*E6</f>
        <v>15000</v>
      </c>
      <c r="K6" s="7">
        <f>J6</f>
        <v>15000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-15000</v>
      </c>
      <c r="D9" s="13">
        <f>C9*1</f>
        <v>-15000</v>
      </c>
      <c r="E9" s="1">
        <v>19.850000000000001</v>
      </c>
      <c r="F9" s="1">
        <v>19.850000000000001</v>
      </c>
      <c r="G9" s="7">
        <f>C9*(E9-F9)</f>
        <v>0</v>
      </c>
      <c r="H9" s="7">
        <f>C9*(E9-F9)</f>
        <v>0</v>
      </c>
      <c r="J9" s="7">
        <f t="shared" ref="J9:J14" si="0">G9</f>
        <v>0</v>
      </c>
      <c r="K9" s="7">
        <f t="shared" ref="K9:K16" si="1">J9</f>
        <v>0</v>
      </c>
      <c r="L9" s="3">
        <v>1</v>
      </c>
    </row>
    <row r="10" spans="1:15" x14ac:dyDescent="0.25">
      <c r="A10" s="30"/>
      <c r="B10" s="62" t="s">
        <v>166</v>
      </c>
      <c r="C10" s="13">
        <v>-35000</v>
      </c>
      <c r="D10" s="13" t="s">
        <v>52</v>
      </c>
      <c r="E10" s="1">
        <v>80.45</v>
      </c>
      <c r="F10" s="1">
        <v>80.45</v>
      </c>
      <c r="G10" s="7">
        <f>C10*(E10-F10)</f>
        <v>0</v>
      </c>
      <c r="H10" s="7">
        <f>C10*(E10-F10)</f>
        <v>0</v>
      </c>
      <c r="J10" s="7">
        <f t="shared" si="0"/>
        <v>0</v>
      </c>
      <c r="K10" s="7">
        <f t="shared" si="1"/>
        <v>0</v>
      </c>
      <c r="L10" s="3">
        <v>1</v>
      </c>
    </row>
    <row r="11" spans="1:15" x14ac:dyDescent="0.25">
      <c r="A11" s="30"/>
      <c r="B11" s="62" t="s">
        <v>169</v>
      </c>
      <c r="C11" s="13">
        <v>-2000</v>
      </c>
      <c r="D11" s="13" t="s">
        <v>52</v>
      </c>
      <c r="E11" s="1">
        <v>93.67</v>
      </c>
      <c r="F11" s="1">
        <v>93.67</v>
      </c>
      <c r="G11" s="7">
        <f>C11*(E11-F11)</f>
        <v>0</v>
      </c>
      <c r="H11" s="7">
        <f>C11*(E11-F11)</f>
        <v>0</v>
      </c>
      <c r="J11" s="7">
        <f t="shared" si="0"/>
        <v>0</v>
      </c>
      <c r="K11" s="7">
        <f t="shared" si="1"/>
        <v>0</v>
      </c>
      <c r="L11" s="3">
        <v>1</v>
      </c>
    </row>
    <row r="12" spans="1:15" x14ac:dyDescent="0.25">
      <c r="A12" s="30"/>
      <c r="B12" s="62" t="s">
        <v>170</v>
      </c>
      <c r="C12" s="13">
        <v>-4000</v>
      </c>
      <c r="D12" s="13" t="s">
        <v>52</v>
      </c>
      <c r="E12" s="1">
        <v>108.91</v>
      </c>
      <c r="F12" s="1">
        <v>108.91</v>
      </c>
      <c r="G12" s="7">
        <f>C12*(E12-F12)</f>
        <v>0</v>
      </c>
      <c r="H12" s="7">
        <f>C12*(E12-F12)</f>
        <v>0</v>
      </c>
      <c r="J12" s="7">
        <f t="shared" si="0"/>
        <v>0</v>
      </c>
      <c r="K12" s="7">
        <f t="shared" si="1"/>
        <v>0</v>
      </c>
      <c r="L12" s="3">
        <v>1</v>
      </c>
    </row>
    <row r="13" spans="1:15" x14ac:dyDescent="0.25">
      <c r="A13" s="30"/>
      <c r="B13" s="62" t="s">
        <v>171</v>
      </c>
      <c r="C13" s="13">
        <v>-5000</v>
      </c>
      <c r="D13" s="13" t="s">
        <v>52</v>
      </c>
      <c r="E13" s="1">
        <v>34.630000000000003</v>
      </c>
      <c r="F13" s="1">
        <v>34.630000000000003</v>
      </c>
      <c r="G13" s="7">
        <f>C13*(E13-F13)</f>
        <v>0</v>
      </c>
      <c r="H13" s="7">
        <f>C13*(E13-F13)</f>
        <v>0</v>
      </c>
      <c r="J13" s="7">
        <f t="shared" si="0"/>
        <v>0</v>
      </c>
      <c r="K13" s="7">
        <f t="shared" si="1"/>
        <v>0</v>
      </c>
      <c r="L13" s="3">
        <v>1</v>
      </c>
    </row>
    <row r="14" spans="1:15" x14ac:dyDescent="0.25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5" x14ac:dyDescent="0.25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5" x14ac:dyDescent="0.25">
      <c r="A16" s="30" t="s">
        <v>52</v>
      </c>
      <c r="B16" s="2" t="s">
        <v>164</v>
      </c>
      <c r="C16" s="13">
        <v>-19000</v>
      </c>
      <c r="E16" s="1">
        <v>0.35</v>
      </c>
      <c r="F16" s="1">
        <v>0.35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 t="shared" si="1"/>
        <v>0</v>
      </c>
      <c r="L16" s="3">
        <v>1</v>
      </c>
      <c r="M16" s="80">
        <f>C16*E16*-1</f>
        <v>6650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2592259</v>
      </c>
      <c r="N18" s="80">
        <v>2592259</v>
      </c>
      <c r="O18" s="67">
        <f>M18-N18</f>
        <v>0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119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120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15.01</v>
      </c>
      <c r="F24" s="1">
        <v>15.01</v>
      </c>
      <c r="G24" s="7">
        <f t="shared" ref="G24:G29" si="2">C24*(E24-F24)</f>
        <v>0</v>
      </c>
      <c r="H24" s="7">
        <f t="shared" ref="H24:H29" si="3">C24*(E24-F24)</f>
        <v>0</v>
      </c>
      <c r="I24" s="1"/>
      <c r="J24" s="7">
        <f t="shared" ref="J24:J29" si="4">C24*E24</f>
        <v>13509</v>
      </c>
      <c r="K24" s="7">
        <f t="shared" ref="K24:K35" si="5">J24</f>
        <v>13509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17.899999999999999</v>
      </c>
      <c r="F25" s="1">
        <v>17.899999999999999</v>
      </c>
      <c r="G25" s="7">
        <f t="shared" si="2"/>
        <v>0</v>
      </c>
      <c r="H25" s="7">
        <f t="shared" si="3"/>
        <v>0</v>
      </c>
      <c r="I25" s="1"/>
      <c r="J25" s="7">
        <f t="shared" si="4"/>
        <v>1789.9999999999998</v>
      </c>
      <c r="K25" s="7">
        <f t="shared" si="5"/>
        <v>1789.9999999999998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50.1</v>
      </c>
      <c r="F26" s="1">
        <v>50.1</v>
      </c>
      <c r="G26" s="7">
        <f t="shared" si="2"/>
        <v>0</v>
      </c>
      <c r="H26" s="7">
        <f t="shared" si="3"/>
        <v>0</v>
      </c>
      <c r="I26" s="1"/>
      <c r="J26" s="7">
        <f t="shared" si="4"/>
        <v>4158.3</v>
      </c>
      <c r="K26" s="7">
        <f t="shared" si="5"/>
        <v>4158.3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9.43</v>
      </c>
      <c r="F27" s="1">
        <v>9.43</v>
      </c>
      <c r="G27" s="7">
        <f t="shared" si="2"/>
        <v>0</v>
      </c>
      <c r="H27" s="7">
        <f t="shared" si="3"/>
        <v>0</v>
      </c>
      <c r="I27" s="1"/>
      <c r="J27" s="7">
        <f t="shared" si="4"/>
        <v>1593.6699999999998</v>
      </c>
      <c r="K27" s="7">
        <f t="shared" si="5"/>
        <v>1593.6699999999998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2"/>
        <v>0</v>
      </c>
      <c r="H28" s="7">
        <f t="shared" si="3"/>
        <v>0</v>
      </c>
      <c r="I28" s="1"/>
      <c r="J28" s="7">
        <f t="shared" si="4"/>
        <v>2241.79</v>
      </c>
      <c r="K28" s="7">
        <f t="shared" si="5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141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2"/>
        <v>0</v>
      </c>
      <c r="H29" s="7">
        <f t="shared" si="3"/>
        <v>0</v>
      </c>
      <c r="I29" s="1"/>
      <c r="J29" s="7">
        <f t="shared" si="4"/>
        <v>605.54</v>
      </c>
      <c r="K29" s="7">
        <f t="shared" si="5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132</v>
      </c>
      <c r="C32" s="13">
        <v>266.39519999999999</v>
      </c>
      <c r="D32" s="13">
        <f>C32*1</f>
        <v>266.39519999999999</v>
      </c>
      <c r="E32" s="16">
        <v>19.79</v>
      </c>
      <c r="F32" s="16">
        <v>19.79</v>
      </c>
      <c r="G32" s="7">
        <f>C32*(E32-F32)</f>
        <v>0</v>
      </c>
      <c r="H32" s="7">
        <f>C32*(E32-F32)</f>
        <v>0</v>
      </c>
      <c r="I32" s="3"/>
      <c r="J32" s="7">
        <f>C32*E32</f>
        <v>5271.9610079999993</v>
      </c>
      <c r="K32" s="7">
        <f t="shared" si="5"/>
        <v>5271.9610079999993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118</v>
      </c>
      <c r="C33" s="13">
        <v>133782.25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133782.25</v>
      </c>
      <c r="K33" s="7">
        <f>J33</f>
        <v>133782.25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5"/>
        <v xml:space="preserve"> </v>
      </c>
      <c r="M35" s="80" t="s">
        <v>52</v>
      </c>
      <c r="N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132</v>
      </c>
      <c r="C38" s="13">
        <v>96.793000000000006</v>
      </c>
      <c r="D38" s="13">
        <f>C38*1</f>
        <v>96.793000000000006</v>
      </c>
      <c r="E38" s="1">
        <f>E$32</f>
        <v>19.79</v>
      </c>
      <c r="F38" s="1">
        <f>F$32</f>
        <v>19.79</v>
      </c>
      <c r="G38" s="7">
        <f>C38*(E38-F38)</f>
        <v>0</v>
      </c>
      <c r="H38" s="7">
        <f>C38*(E38-F38)</f>
        <v>0</v>
      </c>
      <c r="I38" s="1"/>
      <c r="J38" s="7">
        <f>C38*E38</f>
        <v>1915.5334700000001</v>
      </c>
      <c r="K38" s="7">
        <f>J38</f>
        <v>1915.5334700000001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118</v>
      </c>
      <c r="C41" s="13">
        <v>612539.84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612539.84</v>
      </c>
      <c r="K41" s="7">
        <f>J41*0.614</f>
        <v>376099.46175999998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118</v>
      </c>
      <c r="C44" s="13">
        <v>264059.82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264059.82</v>
      </c>
      <c r="K44" s="7">
        <f>J44*0.614</f>
        <v>162132.72948000001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132</v>
      </c>
      <c r="C45" s="13">
        <v>8310</v>
      </c>
      <c r="D45" s="13">
        <f>C45*1</f>
        <v>8310</v>
      </c>
      <c r="E45" s="1">
        <f>E$32</f>
        <v>19.79</v>
      </c>
      <c r="F45" s="1">
        <f>F$32</f>
        <v>19.79</v>
      </c>
      <c r="G45" s="7">
        <f>C45*(E45-F45)</f>
        <v>0</v>
      </c>
      <c r="H45" s="7">
        <f>C45*(E45-F45)*0.5895</f>
        <v>0</v>
      </c>
      <c r="I45" s="22" t="s">
        <v>52</v>
      </c>
      <c r="J45" s="7">
        <f>C45*E45</f>
        <v>164454.9</v>
      </c>
      <c r="K45" s="7">
        <f>J45*0.614</f>
        <v>100975.30859999999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128</v>
      </c>
      <c r="C48" s="13">
        <v>1307.5862</v>
      </c>
      <c r="D48" s="13">
        <f>C48*1</f>
        <v>1307.5862</v>
      </c>
      <c r="E48" s="1">
        <f t="shared" ref="E48:F50" si="6">E$32</f>
        <v>19.79</v>
      </c>
      <c r="F48" s="1">
        <f t="shared" si="6"/>
        <v>19.79</v>
      </c>
      <c r="G48" s="7">
        <f>C48*(E48-F48)</f>
        <v>0</v>
      </c>
      <c r="H48" s="7">
        <f>C48*(E48-F48)</f>
        <v>0</v>
      </c>
      <c r="I48" s="1"/>
      <c r="J48" s="7">
        <f>C48*E48</f>
        <v>25877.130897999999</v>
      </c>
      <c r="K48" s="7">
        <f>J48</f>
        <v>25877.130897999999</v>
      </c>
      <c r="L48" s="3">
        <v>2</v>
      </c>
      <c r="M48" s="80" t="s">
        <v>52</v>
      </c>
    </row>
    <row r="49" spans="1:14" x14ac:dyDescent="0.25">
      <c r="A49" s="8"/>
      <c r="B49" s="2" t="s">
        <v>129</v>
      </c>
      <c r="C49" s="13">
        <v>178.0334</v>
      </c>
      <c r="D49" s="13">
        <f>C49*1</f>
        <v>178.0334</v>
      </c>
      <c r="E49" s="1">
        <f t="shared" si="6"/>
        <v>19.79</v>
      </c>
      <c r="F49" s="1">
        <f t="shared" si="6"/>
        <v>19.79</v>
      </c>
      <c r="G49" s="7">
        <f>C49*(E49-F49)</f>
        <v>0</v>
      </c>
      <c r="H49" s="7">
        <f>C49*(E49-F49)</f>
        <v>0</v>
      </c>
      <c r="I49" s="1"/>
      <c r="J49" s="7">
        <f>C49*E49</f>
        <v>3523.2809859999998</v>
      </c>
      <c r="K49" s="7">
        <f>J49</f>
        <v>3523.2809859999998</v>
      </c>
      <c r="L49" s="3">
        <v>2</v>
      </c>
      <c r="M49" s="80" t="s">
        <v>52</v>
      </c>
    </row>
    <row r="50" spans="1:14" x14ac:dyDescent="0.25">
      <c r="A50" s="8"/>
      <c r="B50" s="2" t="s">
        <v>127</v>
      </c>
      <c r="C50" s="13">
        <v>402.85410000000002</v>
      </c>
      <c r="D50" s="13">
        <f>C50*1</f>
        <v>402.85410000000002</v>
      </c>
      <c r="E50" s="1">
        <f t="shared" si="6"/>
        <v>19.79</v>
      </c>
      <c r="F50" s="1">
        <f t="shared" si="6"/>
        <v>19.79</v>
      </c>
      <c r="G50" s="7">
        <f>C50*(E50-F50)</f>
        <v>0</v>
      </c>
      <c r="H50" s="7">
        <f>C50*(E50-F50)</f>
        <v>0</v>
      </c>
      <c r="I50" s="1"/>
      <c r="J50" s="7">
        <f>C50*E50</f>
        <v>7972.4826389999998</v>
      </c>
      <c r="K50" s="7">
        <f>J50</f>
        <v>7972.4826389999998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158</v>
      </c>
      <c r="C53" s="13">
        <v>3262</v>
      </c>
      <c r="D53" s="13" t="s">
        <v>52</v>
      </c>
      <c r="E53" s="1">
        <f t="shared" ref="E53:F59" si="7">E$32</f>
        <v>19.79</v>
      </c>
      <c r="F53" s="1">
        <f t="shared" si="7"/>
        <v>19.79</v>
      </c>
      <c r="G53" s="7">
        <f t="shared" ref="G53:G58" si="8">IF(E53&gt;I53,(E53-F53)*C53,0)</f>
        <v>0</v>
      </c>
      <c r="H53" s="7">
        <f t="shared" ref="H53:H58" si="9">IF(E53&gt;I53,(E53-F53)*C53*0.5895,0)</f>
        <v>0</v>
      </c>
      <c r="I53" s="1">
        <v>76.025000000000006</v>
      </c>
      <c r="J53" s="7">
        <f t="shared" ref="J53:J58" si="10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157</v>
      </c>
      <c r="C54" s="13">
        <v>1270</v>
      </c>
      <c r="D54" s="13" t="s">
        <v>52</v>
      </c>
      <c r="E54" s="1">
        <f t="shared" si="7"/>
        <v>19.79</v>
      </c>
      <c r="F54" s="1">
        <f t="shared" si="7"/>
        <v>19.79</v>
      </c>
      <c r="G54" s="7">
        <f t="shared" si="8"/>
        <v>0</v>
      </c>
      <c r="H54" s="7">
        <f t="shared" si="9"/>
        <v>0</v>
      </c>
      <c r="I54" s="1">
        <v>76</v>
      </c>
      <c r="J54" s="7">
        <f t="shared" si="10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152</v>
      </c>
      <c r="C55" s="13">
        <v>381</v>
      </c>
      <c r="D55" s="13" t="s">
        <v>52</v>
      </c>
      <c r="E55" s="1">
        <f t="shared" si="7"/>
        <v>19.79</v>
      </c>
      <c r="F55" s="1">
        <f t="shared" si="7"/>
        <v>19.79</v>
      </c>
      <c r="G55" s="7">
        <f t="shared" si="8"/>
        <v>0</v>
      </c>
      <c r="H55" s="7">
        <f t="shared" si="9"/>
        <v>0</v>
      </c>
      <c r="I55" s="1">
        <v>83.125</v>
      </c>
      <c r="J55" s="7">
        <f t="shared" si="10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144</v>
      </c>
      <c r="C56" s="13">
        <v>347</v>
      </c>
      <c r="D56" s="13" t="s">
        <v>52</v>
      </c>
      <c r="E56" s="1">
        <f t="shared" si="7"/>
        <v>19.79</v>
      </c>
      <c r="F56" s="1">
        <f t="shared" si="7"/>
        <v>19.79</v>
      </c>
      <c r="G56" s="7">
        <f t="shared" si="8"/>
        <v>0</v>
      </c>
      <c r="H56" s="7">
        <f t="shared" si="9"/>
        <v>0</v>
      </c>
      <c r="I56" s="1">
        <v>62.41</v>
      </c>
      <c r="J56" s="7">
        <f t="shared" si="10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149</v>
      </c>
      <c r="C57" s="13">
        <v>348</v>
      </c>
      <c r="D57" s="13" t="s">
        <v>52</v>
      </c>
      <c r="E57" s="1">
        <f t="shared" si="7"/>
        <v>19.79</v>
      </c>
      <c r="F57" s="1">
        <f t="shared" si="7"/>
        <v>19.79</v>
      </c>
      <c r="G57" s="7">
        <f t="shared" si="8"/>
        <v>0</v>
      </c>
      <c r="H57" s="7">
        <f t="shared" si="9"/>
        <v>0</v>
      </c>
      <c r="I57" s="1">
        <v>53.04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155</v>
      </c>
      <c r="C58" s="13">
        <v>417</v>
      </c>
      <c r="D58" s="13" t="s">
        <v>52</v>
      </c>
      <c r="E58" s="1">
        <f t="shared" si="7"/>
        <v>19.79</v>
      </c>
      <c r="F58" s="1">
        <f t="shared" si="7"/>
        <v>19.79</v>
      </c>
      <c r="G58" s="7">
        <f t="shared" si="8"/>
        <v>0</v>
      </c>
      <c r="H58" s="7">
        <f t="shared" si="9"/>
        <v>0</v>
      </c>
      <c r="I58" s="1">
        <v>48.3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167</v>
      </c>
      <c r="C59" s="13">
        <v>610</v>
      </c>
      <c r="D59" s="13" t="s">
        <v>52</v>
      </c>
      <c r="E59" s="1">
        <f t="shared" si="7"/>
        <v>19.79</v>
      </c>
      <c r="F59" s="1">
        <f t="shared" si="7"/>
        <v>19.79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130</v>
      </c>
      <c r="C62" s="13">
        <v>2317</v>
      </c>
      <c r="D62" s="13">
        <f>C62*1</f>
        <v>2317</v>
      </c>
      <c r="E62" s="1">
        <f>E$32</f>
        <v>19.79</v>
      </c>
      <c r="F62" s="1">
        <f>F$32</f>
        <v>19.79</v>
      </c>
      <c r="G62" s="7">
        <f>C62*(E62-F62)</f>
        <v>0</v>
      </c>
      <c r="H62" s="7">
        <f>C62*(E62-F62)*0.5895</f>
        <v>0</v>
      </c>
      <c r="I62" s="1"/>
      <c r="J62" s="7">
        <f>C62*E62</f>
        <v>45853.43</v>
      </c>
      <c r="K62" s="7">
        <f>J62*0.614</f>
        <v>28154.006020000001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131</v>
      </c>
      <c r="C65" s="13">
        <v>1924</v>
      </c>
      <c r="D65" s="13">
        <f>+C65*1</f>
        <v>1924</v>
      </c>
      <c r="E65" s="1">
        <f>E$32</f>
        <v>19.79</v>
      </c>
      <c r="F65" s="1">
        <f>F$32</f>
        <v>19.79</v>
      </c>
      <c r="G65" s="7">
        <f>C65*(E65-F65)</f>
        <v>0</v>
      </c>
      <c r="H65" s="7">
        <f>C65*(E65-F65)*0.5895</f>
        <v>0</v>
      </c>
      <c r="I65" s="1"/>
      <c r="J65" s="7">
        <f>C65*E65</f>
        <v>38075.96</v>
      </c>
      <c r="K65" s="7">
        <f>J65*0.614</f>
        <v>23378.639439999999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168</v>
      </c>
      <c r="C68" s="80">
        <v>2982141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11">C68*(E68-F68)</f>
        <v>0</v>
      </c>
      <c r="I68" s="1"/>
      <c r="J68" s="7">
        <f>C68*E68</f>
        <v>2982141</v>
      </c>
      <c r="K68" s="7">
        <f t="shared" ref="K68:K83" si="12">J68</f>
        <v>2982141</v>
      </c>
      <c r="L68" s="3">
        <v>1</v>
      </c>
    </row>
    <row r="69" spans="1:16" x14ac:dyDescent="0.25">
      <c r="A69" s="30" t="s">
        <v>52</v>
      </c>
      <c r="B69" s="2" t="s">
        <v>173</v>
      </c>
      <c r="C69" s="13">
        <v>-5000</v>
      </c>
      <c r="D69" s="13" t="s">
        <v>52</v>
      </c>
      <c r="E69" s="1">
        <v>1.7</v>
      </c>
      <c r="F69" s="1">
        <v>1.7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8500</v>
      </c>
    </row>
    <row r="70" spans="1:16" x14ac:dyDescent="0.25">
      <c r="A70" s="30" t="s">
        <v>52</v>
      </c>
      <c r="B70" s="2" t="s">
        <v>163</v>
      </c>
      <c r="C70" s="13">
        <v>-15000</v>
      </c>
      <c r="D70" s="13" t="s">
        <v>52</v>
      </c>
      <c r="E70" s="1">
        <v>0.35</v>
      </c>
      <c r="F70" s="1">
        <v>0.35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5250</v>
      </c>
    </row>
    <row r="71" spans="1:16" x14ac:dyDescent="0.25">
      <c r="A71" s="30" t="s">
        <v>52</v>
      </c>
      <c r="B71" s="2" t="s">
        <v>161</v>
      </c>
      <c r="C71" s="13">
        <v>-7500</v>
      </c>
      <c r="D71" s="13" t="s">
        <v>52</v>
      </c>
      <c r="E71" s="1">
        <v>0.2</v>
      </c>
      <c r="F71" s="1">
        <v>0.2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>J71</f>
        <v>0</v>
      </c>
      <c r="L71" s="3">
        <v>1</v>
      </c>
      <c r="M71" s="80">
        <f>C71*E71*-1</f>
        <v>1500</v>
      </c>
    </row>
    <row r="72" spans="1:16" x14ac:dyDescent="0.25">
      <c r="A72" s="30" t="s">
        <v>52</v>
      </c>
      <c r="B72" s="2" t="s">
        <v>133</v>
      </c>
      <c r="C72" s="13">
        <v>-5000</v>
      </c>
      <c r="D72" s="13" t="s">
        <v>52</v>
      </c>
      <c r="E72" s="1">
        <v>0.1</v>
      </c>
      <c r="F72" s="1">
        <v>0.1</v>
      </c>
      <c r="G72" s="7">
        <f t="shared" ref="G72:G82" si="13">(E72-F72)*C72</f>
        <v>0</v>
      </c>
      <c r="H72" s="7">
        <f t="shared" si="11"/>
        <v>0</v>
      </c>
      <c r="J72" s="7">
        <f t="shared" ref="J72:J81" si="14">G72</f>
        <v>0</v>
      </c>
      <c r="K72" s="7">
        <f t="shared" si="12"/>
        <v>0</v>
      </c>
      <c r="L72" s="3">
        <v>1</v>
      </c>
      <c r="M72" s="80">
        <f t="shared" ref="M72:M82" si="15">C72*E72*-1</f>
        <v>500</v>
      </c>
    </row>
    <row r="73" spans="1:16" x14ac:dyDescent="0.25">
      <c r="A73" s="30" t="s">
        <v>52</v>
      </c>
      <c r="B73" s="2" t="s">
        <v>134</v>
      </c>
      <c r="C73" s="13">
        <v>-15000</v>
      </c>
      <c r="D73" s="13" t="s">
        <v>52</v>
      </c>
      <c r="E73" s="1">
        <v>0.05</v>
      </c>
      <c r="F73" s="1">
        <v>0.05</v>
      </c>
      <c r="G73" s="7">
        <f t="shared" si="13"/>
        <v>0</v>
      </c>
      <c r="H73" s="7">
        <f t="shared" si="11"/>
        <v>0</v>
      </c>
      <c r="J73" s="7">
        <f t="shared" si="14"/>
        <v>0</v>
      </c>
      <c r="K73" s="7">
        <f t="shared" si="12"/>
        <v>0</v>
      </c>
      <c r="L73" s="3">
        <v>1</v>
      </c>
      <c r="M73" s="80">
        <f t="shared" si="15"/>
        <v>750</v>
      </c>
      <c r="N73" s="80" t="s">
        <v>52</v>
      </c>
    </row>
    <row r="74" spans="1:16" x14ac:dyDescent="0.25">
      <c r="A74" s="30" t="s">
        <v>52</v>
      </c>
      <c r="B74" s="2" t="s">
        <v>172</v>
      </c>
      <c r="C74" s="13">
        <v>-2500</v>
      </c>
      <c r="D74" s="13" t="s">
        <v>52</v>
      </c>
      <c r="E74" s="1">
        <v>0.65</v>
      </c>
      <c r="F74" s="1">
        <v>0.65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>J74</f>
        <v>0</v>
      </c>
      <c r="L74" s="3">
        <v>1</v>
      </c>
      <c r="M74" s="80">
        <f>C74*E74*-1</f>
        <v>1625</v>
      </c>
    </row>
    <row r="75" spans="1:16" x14ac:dyDescent="0.25">
      <c r="A75" s="30" t="s">
        <v>52</v>
      </c>
      <c r="B75" s="2" t="s">
        <v>150</v>
      </c>
      <c r="C75" s="13">
        <v>-5000</v>
      </c>
      <c r="D75" s="13" t="s">
        <v>52</v>
      </c>
      <c r="E75" s="1">
        <v>0.5</v>
      </c>
      <c r="F75" s="1">
        <v>0.5</v>
      </c>
      <c r="G75" s="7">
        <f>(E75-F75)*C75</f>
        <v>0</v>
      </c>
      <c r="H75" s="7">
        <f>C75*(E75-F75)</f>
        <v>0</v>
      </c>
      <c r="J75" s="7">
        <f>G75</f>
        <v>0</v>
      </c>
      <c r="K75" s="7">
        <f t="shared" si="12"/>
        <v>0</v>
      </c>
      <c r="L75" s="3">
        <v>1</v>
      </c>
      <c r="M75" s="80">
        <f>C75*E75*-1</f>
        <v>2500</v>
      </c>
    </row>
    <row r="76" spans="1:16" x14ac:dyDescent="0.25">
      <c r="A76" s="30" t="s">
        <v>52</v>
      </c>
      <c r="B76" s="2" t="s">
        <v>135</v>
      </c>
      <c r="C76" s="13">
        <v>-15000</v>
      </c>
      <c r="D76" s="13" t="s">
        <v>52</v>
      </c>
      <c r="E76" s="1">
        <v>0.35</v>
      </c>
      <c r="F76" s="1">
        <v>0.35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80">
        <f t="shared" si="15"/>
        <v>5250</v>
      </c>
      <c r="O76" s="5" t="s">
        <v>52</v>
      </c>
    </row>
    <row r="77" spans="1:16" x14ac:dyDescent="0.25">
      <c r="A77" s="30" t="s">
        <v>52</v>
      </c>
      <c r="B77" s="2" t="s">
        <v>146</v>
      </c>
      <c r="C77" s="13">
        <v>-15000</v>
      </c>
      <c r="D77" s="13" t="s">
        <v>52</v>
      </c>
      <c r="E77" s="1">
        <v>0.2</v>
      </c>
      <c r="F77" s="1">
        <v>0.2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2"/>
        <v>0</v>
      </c>
      <c r="L77" s="3">
        <v>1</v>
      </c>
      <c r="M77" s="80">
        <f>C77*E77*-1</f>
        <v>3000</v>
      </c>
      <c r="O77" s="5" t="s">
        <v>52</v>
      </c>
    </row>
    <row r="78" spans="1:16" x14ac:dyDescent="0.25">
      <c r="A78" s="30" t="s">
        <v>52</v>
      </c>
      <c r="B78" s="2" t="s">
        <v>136</v>
      </c>
      <c r="C78" s="13">
        <v>-10000</v>
      </c>
      <c r="D78" s="13" t="s">
        <v>52</v>
      </c>
      <c r="E78" s="1">
        <v>0.1</v>
      </c>
      <c r="F78" s="1">
        <v>0.1</v>
      </c>
      <c r="G78" s="7">
        <f t="shared" si="13"/>
        <v>0</v>
      </c>
      <c r="H78" s="7">
        <f t="shared" si="11"/>
        <v>0</v>
      </c>
      <c r="J78" s="7">
        <f>G78</f>
        <v>0</v>
      </c>
      <c r="K78" s="7">
        <f t="shared" si="12"/>
        <v>0</v>
      </c>
      <c r="L78" s="3">
        <v>1</v>
      </c>
      <c r="M78" s="80">
        <f t="shared" si="15"/>
        <v>1000</v>
      </c>
      <c r="O78" s="7" t="s">
        <v>52</v>
      </c>
    </row>
    <row r="79" spans="1:16" x14ac:dyDescent="0.25">
      <c r="A79" s="30" t="s">
        <v>52</v>
      </c>
      <c r="B79" s="2" t="s">
        <v>137</v>
      </c>
      <c r="C79" s="13">
        <v>-10000</v>
      </c>
      <c r="D79" s="13" t="s">
        <v>52</v>
      </c>
      <c r="E79" s="1">
        <v>0.1</v>
      </c>
      <c r="F79" s="1">
        <v>0.1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1000</v>
      </c>
      <c r="O79" s="7" t="s">
        <v>52</v>
      </c>
    </row>
    <row r="80" spans="1:16" x14ac:dyDescent="0.25">
      <c r="A80" s="30" t="s">
        <v>52</v>
      </c>
      <c r="B80" s="2" t="s">
        <v>138</v>
      </c>
      <c r="C80" s="13">
        <v>-10000</v>
      </c>
      <c r="D80" s="13" t="s">
        <v>52</v>
      </c>
      <c r="E80" s="1">
        <v>0.1</v>
      </c>
      <c r="F80" s="1">
        <v>0.1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80">
        <f t="shared" si="15"/>
        <v>1000</v>
      </c>
      <c r="O80" s="7" t="s">
        <v>52</v>
      </c>
    </row>
    <row r="81" spans="1:15" x14ac:dyDescent="0.25">
      <c r="A81" s="30" t="s">
        <v>52</v>
      </c>
      <c r="B81" s="2" t="s">
        <v>139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3"/>
        <v>0</v>
      </c>
      <c r="H81" s="7">
        <f t="shared" si="11"/>
        <v>0</v>
      </c>
      <c r="J81" s="7">
        <f t="shared" si="14"/>
        <v>0</v>
      </c>
      <c r="K81" s="7">
        <f t="shared" si="12"/>
        <v>0</v>
      </c>
      <c r="L81" s="3">
        <v>1</v>
      </c>
      <c r="M81" s="92">
        <f t="shared" si="15"/>
        <v>1000</v>
      </c>
      <c r="O81" s="80" t="s">
        <v>52</v>
      </c>
    </row>
    <row r="82" spans="1:15" ht="13.8" thickBot="1" x14ac:dyDescent="0.3">
      <c r="A82" s="30" t="s">
        <v>52</v>
      </c>
      <c r="B82" s="2" t="s">
        <v>140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3"/>
        <v>0</v>
      </c>
      <c r="H82" s="7">
        <f t="shared" si="11"/>
        <v>0</v>
      </c>
      <c r="J82" s="7">
        <f>G82</f>
        <v>0</v>
      </c>
      <c r="K82" s="7">
        <f t="shared" si="12"/>
        <v>0</v>
      </c>
      <c r="L82" s="3">
        <v>1</v>
      </c>
      <c r="M82" s="93">
        <f t="shared" si="15"/>
        <v>500</v>
      </c>
      <c r="N82" s="80" t="s">
        <v>52</v>
      </c>
      <c r="O82" s="7" t="s">
        <v>52</v>
      </c>
    </row>
    <row r="83" spans="1:15" x14ac:dyDescent="0.25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2"/>
        <v xml:space="preserve"> </v>
      </c>
      <c r="M83" s="80">
        <f>SUM(M69:M82)</f>
        <v>33375</v>
      </c>
      <c r="N83" s="80">
        <v>4875</v>
      </c>
      <c r="O83" s="80">
        <v>2982141</v>
      </c>
    </row>
    <row r="84" spans="1:15" x14ac:dyDescent="0.25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0</v>
      </c>
      <c r="O84" s="80">
        <f>SUM(K68:K82)</f>
        <v>2982141</v>
      </c>
    </row>
    <row r="85" spans="1:15" x14ac:dyDescent="0.25">
      <c r="A85" s="30" t="s">
        <v>52</v>
      </c>
      <c r="B85" s="2" t="s">
        <v>62</v>
      </c>
      <c r="C85" s="13">
        <v>387</v>
      </c>
      <c r="D85" s="13" t="s">
        <v>52</v>
      </c>
      <c r="E85" s="16">
        <v>37.270000000000003</v>
      </c>
      <c r="F85" s="16">
        <v>37.270000000000003</v>
      </c>
      <c r="G85" s="7">
        <f>C85*(E85-F85)</f>
        <v>0</v>
      </c>
      <c r="H85" s="7">
        <f>C85*(E85-F85)</f>
        <v>0</v>
      </c>
      <c r="I85" s="1"/>
      <c r="J85" s="7">
        <f>C85*E85</f>
        <v>14423.490000000002</v>
      </c>
      <c r="K85" s="7">
        <f>J85</f>
        <v>14423.490000000002</v>
      </c>
      <c r="L85" s="3">
        <v>2</v>
      </c>
      <c r="M85" s="80" t="s">
        <v>52</v>
      </c>
    </row>
    <row r="86" spans="1:15" x14ac:dyDescent="0.25">
      <c r="A86" s="8" t="s">
        <v>52</v>
      </c>
      <c r="B86" s="2" t="s">
        <v>23</v>
      </c>
      <c r="C86" s="13">
        <v>158.47999999999999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158.47999999999999</v>
      </c>
      <c r="K86" s="7">
        <f>J86</f>
        <v>158.47999999999999</v>
      </c>
      <c r="L86" s="3">
        <v>1</v>
      </c>
    </row>
    <row r="87" spans="1:15" x14ac:dyDescent="0.25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  <c r="O87" s="80" t="s">
        <v>52</v>
      </c>
    </row>
    <row r="88" spans="1:15" x14ac:dyDescent="0.25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5" x14ac:dyDescent="0.25">
      <c r="A89" s="8" t="s">
        <v>13</v>
      </c>
      <c r="B89" s="2" t="s">
        <v>26</v>
      </c>
      <c r="C89" s="13">
        <v>234.06399999999999</v>
      </c>
      <c r="D89" s="13" t="s">
        <v>52</v>
      </c>
      <c r="E89" s="1">
        <v>47.37</v>
      </c>
      <c r="F89" s="1">
        <v>47.37</v>
      </c>
      <c r="G89" s="7">
        <f t="shared" ref="G89:G95" si="16">C89*(E89-F89)</f>
        <v>0</v>
      </c>
      <c r="H89" s="7">
        <f t="shared" ref="H89:H95" si="17">C89*(E89-F89)</f>
        <v>0</v>
      </c>
      <c r="I89" s="1"/>
      <c r="J89" s="7">
        <f t="shared" ref="J89:J95" si="18">C89*E89</f>
        <v>11087.611679999998</v>
      </c>
      <c r="K89" s="7">
        <f>J89</f>
        <v>11087.611679999998</v>
      </c>
      <c r="L89" s="3">
        <v>2</v>
      </c>
    </row>
    <row r="90" spans="1:15" x14ac:dyDescent="0.25">
      <c r="A90" s="8"/>
      <c r="B90" s="2" t="s">
        <v>27</v>
      </c>
      <c r="C90" s="13">
        <v>752.12800000000004</v>
      </c>
      <c r="D90" s="13" t="s">
        <v>52</v>
      </c>
      <c r="E90" s="1">
        <v>8.35</v>
      </c>
      <c r="F90" s="1">
        <v>8.35</v>
      </c>
      <c r="G90" s="7">
        <f t="shared" si="16"/>
        <v>0</v>
      </c>
      <c r="H90" s="7">
        <f t="shared" si="17"/>
        <v>0</v>
      </c>
      <c r="I90" s="1"/>
      <c r="J90" s="7">
        <f t="shared" si="18"/>
        <v>6280.2687999999998</v>
      </c>
      <c r="K90" s="7">
        <f t="shared" ref="K90:K106" si="19">J90</f>
        <v>6280.2687999999998</v>
      </c>
      <c r="L90" s="3">
        <v>2</v>
      </c>
    </row>
    <row r="91" spans="1:15" x14ac:dyDescent="0.25">
      <c r="A91" s="8"/>
      <c r="B91" s="2" t="s">
        <v>28</v>
      </c>
      <c r="C91" s="13">
        <v>2674.7959999999998</v>
      </c>
      <c r="D91" s="13" t="s">
        <v>52</v>
      </c>
      <c r="E91" s="1">
        <v>19.82</v>
      </c>
      <c r="F91" s="1">
        <v>19.82</v>
      </c>
      <c r="G91" s="7">
        <f t="shared" si="16"/>
        <v>0</v>
      </c>
      <c r="H91" s="7">
        <f t="shared" si="17"/>
        <v>0</v>
      </c>
      <c r="I91" s="1"/>
      <c r="J91" s="7">
        <f t="shared" si="18"/>
        <v>53014.456719999995</v>
      </c>
      <c r="K91" s="7">
        <f t="shared" si="19"/>
        <v>53014.456719999995</v>
      </c>
      <c r="L91" s="3">
        <v>2</v>
      </c>
    </row>
    <row r="92" spans="1:15" x14ac:dyDescent="0.25">
      <c r="A92" s="8"/>
      <c r="B92" s="2" t="s">
        <v>29</v>
      </c>
      <c r="C92" s="13">
        <v>1240.306</v>
      </c>
      <c r="D92" s="13" t="s">
        <v>52</v>
      </c>
      <c r="E92" s="1">
        <v>7.78</v>
      </c>
      <c r="F92" s="1">
        <v>7.78</v>
      </c>
      <c r="G92" s="7">
        <f t="shared" si="16"/>
        <v>0</v>
      </c>
      <c r="H92" s="7">
        <f t="shared" si="17"/>
        <v>0</v>
      </c>
      <c r="I92" s="1"/>
      <c r="J92" s="7">
        <f t="shared" si="18"/>
        <v>9649.5806800000009</v>
      </c>
      <c r="K92" s="7">
        <f t="shared" si="19"/>
        <v>9649.5806800000009</v>
      </c>
      <c r="L92" s="3">
        <v>2</v>
      </c>
    </row>
    <row r="93" spans="1:15" x14ac:dyDescent="0.25">
      <c r="A93" s="8"/>
      <c r="B93" s="2" t="s">
        <v>30</v>
      </c>
      <c r="C93" s="13">
        <v>261.04399999999998</v>
      </c>
      <c r="D93" s="13" t="s">
        <v>52</v>
      </c>
      <c r="E93" s="1">
        <v>35.85</v>
      </c>
      <c r="F93" s="1">
        <v>35.85</v>
      </c>
      <c r="G93" s="7">
        <f t="shared" si="16"/>
        <v>0</v>
      </c>
      <c r="H93" s="7">
        <f t="shared" si="17"/>
        <v>0</v>
      </c>
      <c r="I93" s="1"/>
      <c r="J93" s="7">
        <f t="shared" si="18"/>
        <v>9358.4274000000005</v>
      </c>
      <c r="K93" s="7">
        <f t="shared" si="19"/>
        <v>9358.4274000000005</v>
      </c>
      <c r="L93" s="3">
        <v>2</v>
      </c>
    </row>
    <row r="94" spans="1:15" x14ac:dyDescent="0.25">
      <c r="A94" s="8"/>
      <c r="B94" s="2" t="s">
        <v>31</v>
      </c>
      <c r="C94" s="13">
        <v>378.52600000000001</v>
      </c>
      <c r="D94" s="13" t="s">
        <v>52</v>
      </c>
      <c r="E94" s="1">
        <v>25.8</v>
      </c>
      <c r="F94" s="1">
        <v>25.8</v>
      </c>
      <c r="G94" s="7">
        <f t="shared" si="16"/>
        <v>0</v>
      </c>
      <c r="H94" s="7">
        <f t="shared" si="17"/>
        <v>0</v>
      </c>
      <c r="I94" s="1"/>
      <c r="J94" s="7">
        <f t="shared" si="18"/>
        <v>9765.970800000001</v>
      </c>
      <c r="K94" s="7">
        <f t="shared" si="19"/>
        <v>9765.970800000001</v>
      </c>
      <c r="L94" s="3">
        <v>2</v>
      </c>
    </row>
    <row r="95" spans="1:15" x14ac:dyDescent="0.25">
      <c r="A95" s="8" t="s">
        <v>52</v>
      </c>
      <c r="B95" s="2" t="s">
        <v>49</v>
      </c>
      <c r="C95" s="13">
        <v>1371</v>
      </c>
      <c r="D95" s="13" t="s">
        <v>52</v>
      </c>
      <c r="E95" s="1">
        <v>10.99</v>
      </c>
      <c r="F95" s="1">
        <v>10.99</v>
      </c>
      <c r="G95" s="7">
        <f t="shared" si="16"/>
        <v>0</v>
      </c>
      <c r="H95" s="7">
        <f t="shared" si="17"/>
        <v>0</v>
      </c>
      <c r="I95" s="1" t="s">
        <v>52</v>
      </c>
      <c r="J95" s="7">
        <f t="shared" si="18"/>
        <v>15067.29</v>
      </c>
      <c r="K95" s="7">
        <f t="shared" si="19"/>
        <v>15067.29</v>
      </c>
      <c r="L95" s="3">
        <v>1</v>
      </c>
    </row>
    <row r="96" spans="1:15" x14ac:dyDescent="0.25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5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9"/>
        <v>5000</v>
      </c>
      <c r="L97" s="3">
        <v>1</v>
      </c>
    </row>
    <row r="98" spans="1:15" x14ac:dyDescent="0.25">
      <c r="E98" s="2"/>
      <c r="F98" s="2"/>
      <c r="G98" s="15"/>
      <c r="H98" s="7" t="s">
        <v>52</v>
      </c>
      <c r="I98" s="2"/>
    </row>
    <row r="99" spans="1:15" x14ac:dyDescent="0.25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9"/>
        <v>3829.12</v>
      </c>
      <c r="L99" s="3">
        <v>1</v>
      </c>
    </row>
    <row r="100" spans="1:15" x14ac:dyDescent="0.25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9"/>
        <v>4769.42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5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9"/>
        <v>9759</v>
      </c>
      <c r="L102" s="3">
        <v>1</v>
      </c>
      <c r="M102" s="80" t="s">
        <v>87</v>
      </c>
    </row>
    <row r="103" spans="1:15" x14ac:dyDescent="0.25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9"/>
        <v>3718</v>
      </c>
      <c r="L103" s="3">
        <v>1</v>
      </c>
      <c r="M103" s="80">
        <f>(C9*E9)+(C10*E10)+(C11*E11)+(C12*E12)+(C13*E13)</f>
        <v>-3909630</v>
      </c>
      <c r="N103" s="26">
        <f>M103/M110</f>
        <v>-0.63937779973788156</v>
      </c>
      <c r="O103" s="5" t="s">
        <v>85</v>
      </c>
    </row>
    <row r="104" spans="1:15" x14ac:dyDescent="0.25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9"/>
        <v>943</v>
      </c>
      <c r="L104" s="3">
        <v>1</v>
      </c>
      <c r="M104" s="80">
        <f>SUMIF(L5:L111,2,K5:K111)</f>
        <v>350463.99156772206</v>
      </c>
      <c r="N104" s="26">
        <f>M104/M110</f>
        <v>5.7314604148199604E-2</v>
      </c>
      <c r="O104" s="5" t="s">
        <v>22</v>
      </c>
    </row>
    <row r="105" spans="1:15" x14ac:dyDescent="0.25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9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5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9"/>
        <v>3764.8724267220005</v>
      </c>
      <c r="L106" s="3">
        <v>2</v>
      </c>
      <c r="M106" s="80">
        <f>SUMIF(L5:L111,1,K5:K111)</f>
        <v>6329277.5612400007</v>
      </c>
      <c r="N106" s="26">
        <f>M106/M110</f>
        <v>1.0350850492338091</v>
      </c>
    </row>
    <row r="107" spans="1:15" x14ac:dyDescent="0.25">
      <c r="A107" s="8"/>
      <c r="E107" s="1"/>
      <c r="F107" s="1"/>
      <c r="I107" s="1"/>
      <c r="M107" s="80" t="s">
        <v>162</v>
      </c>
      <c r="N107" s="26"/>
    </row>
    <row r="108" spans="1:15" x14ac:dyDescent="0.25">
      <c r="A108" s="8" t="s">
        <v>88</v>
      </c>
      <c r="B108" s="2" t="s">
        <v>153</v>
      </c>
      <c r="C108" s="13">
        <v>-155000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-155000</v>
      </c>
      <c r="K108" s="7">
        <f>J108</f>
        <v>-155000</v>
      </c>
      <c r="L108" s="3">
        <v>0</v>
      </c>
      <c r="M108" s="80">
        <f>SUM(K108:K110)</f>
        <v>-565000</v>
      </c>
      <c r="N108" s="26">
        <f>+M108/M110</f>
        <v>-9.2399653382008812E-2</v>
      </c>
    </row>
    <row r="109" spans="1:15" x14ac:dyDescent="0.25">
      <c r="A109" s="8" t="s">
        <v>52</v>
      </c>
      <c r="B109" s="2" t="s">
        <v>159</v>
      </c>
      <c r="C109" s="13">
        <v>-155000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-155000</v>
      </c>
      <c r="K109" s="7">
        <f>J109</f>
        <v>-155000</v>
      </c>
      <c r="L109" s="3">
        <v>0</v>
      </c>
      <c r="M109" s="80" t="s">
        <v>91</v>
      </c>
      <c r="N109" s="26"/>
    </row>
    <row r="110" spans="1:15" x14ac:dyDescent="0.25">
      <c r="A110" s="8" t="s">
        <v>52</v>
      </c>
      <c r="B110" s="2" t="s">
        <v>160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6114741.5528077241</v>
      </c>
      <c r="N110" s="26">
        <f>+M110/K113</f>
        <v>1</v>
      </c>
    </row>
    <row r="111" spans="1:15" ht="13.8" thickBot="1" x14ac:dyDescent="0.3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5">
      <c r="A112" s="8"/>
      <c r="M112" s="80" t="s">
        <v>56</v>
      </c>
    </row>
    <row r="113" spans="1:14" x14ac:dyDescent="0.25">
      <c r="A113" s="8" t="s">
        <v>17</v>
      </c>
      <c r="C113" s="13">
        <f>SUM(C53:C65)+C32+C38+C45+C48+C49+C50</f>
        <v>21437.661900000003</v>
      </c>
      <c r="D113" s="13">
        <f>SUM(D5:D110)</f>
        <v>-197.33809999999903</v>
      </c>
      <c r="G113" s="7">
        <f>SUM(G5:G111)</f>
        <v>0</v>
      </c>
      <c r="H113" s="7">
        <f>SUM(H5:H111)</f>
        <v>0</v>
      </c>
      <c r="J113" s="7">
        <f>SUM(J5:J111)</f>
        <v>6548985.3575077225</v>
      </c>
      <c r="K113" s="7">
        <f>SUM(K5:K111)</f>
        <v>6114741.5528077241</v>
      </c>
      <c r="M113" s="92">
        <f>SUM(K45:K65)+K32+K38</f>
        <v>197068.34306099999</v>
      </c>
      <c r="N113" s="94">
        <f>M113/K113</f>
        <v>3.2228401046731324E-2</v>
      </c>
    </row>
    <row r="114" spans="1:14" ht="13.8" thickBot="1" x14ac:dyDescent="0.3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5">
      <c r="A115" s="8"/>
    </row>
    <row r="116" spans="1:14" x14ac:dyDescent="0.25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5">
      <c r="A117" s="8" t="s">
        <v>19</v>
      </c>
      <c r="B117" s="2" t="s">
        <v>32</v>
      </c>
      <c r="C117" s="13">
        <v>1228.5820000000001</v>
      </c>
      <c r="D117" s="13" t="s">
        <v>52</v>
      </c>
      <c r="E117" s="1">
        <v>18.28</v>
      </c>
      <c r="F117" s="1">
        <v>18.28</v>
      </c>
      <c r="G117" s="7">
        <f>C117*(E117-F117)</f>
        <v>0</v>
      </c>
      <c r="H117" s="7">
        <f>C117*(E117-F117)</f>
        <v>0</v>
      </c>
      <c r="I117" s="1"/>
      <c r="J117" s="7">
        <f>C117*E117</f>
        <v>22458.478960000004</v>
      </c>
      <c r="K117" s="7">
        <f>J117</f>
        <v>22458.478960000004</v>
      </c>
      <c r="L117" s="3">
        <v>2</v>
      </c>
    </row>
    <row r="118" spans="1:14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37.270000000000003</v>
      </c>
      <c r="F118" s="1">
        <f>+F85</f>
        <v>37.270000000000003</v>
      </c>
      <c r="G118" s="7">
        <f>C118*(E118-F118)</f>
        <v>0</v>
      </c>
      <c r="H118" s="7">
        <f>C118*(E118-F118)</f>
        <v>0</v>
      </c>
      <c r="I118" s="1"/>
      <c r="J118" s="7">
        <f>C118*E118</f>
        <v>14423.490000000002</v>
      </c>
      <c r="K118" s="7">
        <f>J118</f>
        <v>14423.490000000002</v>
      </c>
      <c r="L118" s="3">
        <v>2</v>
      </c>
    </row>
    <row r="119" spans="1:14" x14ac:dyDescent="0.25">
      <c r="A119" s="8" t="s">
        <v>52</v>
      </c>
      <c r="B119" s="2" t="s">
        <v>23</v>
      </c>
      <c r="C119" s="13">
        <v>158.47999999999999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158.47999999999999</v>
      </c>
      <c r="K119" s="7">
        <f>J119</f>
        <v>158.47999999999999</v>
      </c>
      <c r="L119" s="3">
        <v>1</v>
      </c>
    </row>
    <row r="120" spans="1:14" x14ac:dyDescent="0.25">
      <c r="A120" s="8"/>
      <c r="E120" s="3"/>
      <c r="F120" s="3"/>
      <c r="H120" s="7" t="s">
        <v>52</v>
      </c>
      <c r="I120" s="3"/>
    </row>
    <row r="121" spans="1:14" x14ac:dyDescent="0.25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5">
      <c r="A122" s="8" t="s">
        <v>20</v>
      </c>
      <c r="B122" s="2" t="s">
        <v>33</v>
      </c>
      <c r="C122" s="13">
        <v>2013.38</v>
      </c>
      <c r="D122" s="13" t="s">
        <v>52</v>
      </c>
      <c r="E122" s="1">
        <v>10.81</v>
      </c>
      <c r="F122" s="1">
        <v>10.81</v>
      </c>
      <c r="G122" s="7">
        <f>C122*(E122-F122)</f>
        <v>0</v>
      </c>
      <c r="H122" s="7">
        <f>C122*(E122-F122)</f>
        <v>0</v>
      </c>
      <c r="I122" s="1"/>
      <c r="J122" s="7">
        <f>C122*E122</f>
        <v>21764.6378</v>
      </c>
      <c r="K122" s="7">
        <f>J122</f>
        <v>21764.6378</v>
      </c>
      <c r="L122" s="3">
        <v>2</v>
      </c>
    </row>
    <row r="123" spans="1:14" x14ac:dyDescent="0.25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37.270000000000003</v>
      </c>
      <c r="F123" s="1">
        <f>+F85</f>
        <v>37.270000000000003</v>
      </c>
      <c r="G123" s="7">
        <f>C123*(E123-F123)</f>
        <v>0</v>
      </c>
      <c r="H123" s="7">
        <f>C123*(E123-F123)</f>
        <v>0</v>
      </c>
      <c r="I123" s="1"/>
      <c r="J123" s="7">
        <f>C123*E123</f>
        <v>14423.490000000002</v>
      </c>
      <c r="K123" s="7">
        <f>J123</f>
        <v>14423.490000000002</v>
      </c>
      <c r="L123" s="3">
        <v>2</v>
      </c>
    </row>
    <row r="124" spans="1:14" x14ac:dyDescent="0.25">
      <c r="A124" s="8" t="s">
        <v>52</v>
      </c>
      <c r="B124" s="2" t="s">
        <v>23</v>
      </c>
      <c r="C124" s="13">
        <v>158.47999999999999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158.47999999999999</v>
      </c>
      <c r="K124" s="7">
        <f>J124</f>
        <v>158.47999999999999</v>
      </c>
      <c r="L124" s="3">
        <v>1</v>
      </c>
      <c r="M124" s="80" t="s">
        <v>52</v>
      </c>
    </row>
    <row r="125" spans="1:14" x14ac:dyDescent="0.25">
      <c r="A125" s="8"/>
      <c r="E125" s="1"/>
      <c r="F125" s="1"/>
      <c r="H125" s="7" t="s">
        <v>52</v>
      </c>
      <c r="I125" s="1"/>
    </row>
    <row r="126" spans="1:14" x14ac:dyDescent="0.25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37.270000000000003</v>
      </c>
      <c r="F126" s="1">
        <f>+F85</f>
        <v>37.270000000000003</v>
      </c>
      <c r="G126" s="7">
        <f>C126*(E126-F126)</f>
        <v>0</v>
      </c>
      <c r="H126" s="7">
        <f>C126*(E126-F126)</f>
        <v>0</v>
      </c>
      <c r="I126" s="1"/>
      <c r="J126" s="7">
        <f>C126*E126</f>
        <v>14423.490000000002</v>
      </c>
      <c r="K126" s="7">
        <f>J126</f>
        <v>14423.490000000002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</row>
    <row r="128" spans="1:14" x14ac:dyDescent="0.25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5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5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19.79</v>
      </c>
      <c r="F130" s="1">
        <f>F$32</f>
        <v>19.79</v>
      </c>
      <c r="G130" s="7">
        <f>C130*(E130-F130)</f>
        <v>0</v>
      </c>
      <c r="H130" s="7">
        <f>C130*(E130-F130)*0.5895</f>
        <v>0</v>
      </c>
      <c r="I130" s="1"/>
      <c r="J130" s="7">
        <f>C130*E130</f>
        <v>5699.5199999999995</v>
      </c>
      <c r="K130" s="7">
        <f>J130*0.5995</f>
        <v>3416.8622399999999</v>
      </c>
      <c r="L130" s="3">
        <v>2</v>
      </c>
      <c r="M130" s="80">
        <f>SUM(K113:K130)+K139</f>
        <v>6219089.3512077257</v>
      </c>
      <c r="O130" s="7" t="s">
        <v>52</v>
      </c>
    </row>
    <row r="131" spans="1:16" x14ac:dyDescent="0.25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5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5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20">E$32</f>
        <v>19.79</v>
      </c>
      <c r="F133" s="1">
        <f t="shared" si="20"/>
        <v>19.79</v>
      </c>
      <c r="G133" s="7">
        <f>C133*(E133-F133)</f>
        <v>0</v>
      </c>
      <c r="H133" s="7">
        <f>C133*(E133-F133)*0.5895</f>
        <v>0</v>
      </c>
      <c r="I133" s="1"/>
      <c r="J133" s="7">
        <f>C133*E133</f>
        <v>65920.489999999991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145</v>
      </c>
      <c r="C134" s="13">
        <v>668</v>
      </c>
      <c r="D134" s="13">
        <v>0</v>
      </c>
      <c r="E134" s="1">
        <f t="shared" si="20"/>
        <v>19.79</v>
      </c>
      <c r="F134" s="1">
        <f t="shared" si="20"/>
        <v>19.79</v>
      </c>
      <c r="G134" s="7">
        <f>C134*(E134-F134)</f>
        <v>0</v>
      </c>
      <c r="H134" s="7">
        <f>C134*(E134-F134)*0.5895</f>
        <v>0</v>
      </c>
      <c r="I134" s="1"/>
      <c r="J134" s="7">
        <f>C134*E134</f>
        <v>13219.72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147</v>
      </c>
      <c r="C135" s="13">
        <v>786</v>
      </c>
      <c r="D135" s="13">
        <v>0</v>
      </c>
      <c r="E135" s="1">
        <f t="shared" si="20"/>
        <v>19.79</v>
      </c>
      <c r="F135" s="1">
        <f t="shared" si="20"/>
        <v>19.79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15554.939999999999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154</v>
      </c>
      <c r="C136" s="13">
        <v>863</v>
      </c>
      <c r="D136" s="13">
        <v>0</v>
      </c>
      <c r="E136" s="1">
        <f t="shared" si="20"/>
        <v>19.79</v>
      </c>
      <c r="F136" s="1">
        <f t="shared" si="20"/>
        <v>19.79</v>
      </c>
      <c r="G136" s="7">
        <f>C136*(E136-F136)</f>
        <v>0</v>
      </c>
      <c r="H136" s="7">
        <f>C136*(E136-F136)*0.5895</f>
        <v>0</v>
      </c>
      <c r="I136" s="1"/>
      <c r="J136" s="7">
        <f>C136*E136</f>
        <v>17078.77</v>
      </c>
      <c r="K136" s="7">
        <v>0</v>
      </c>
      <c r="L136" s="3">
        <v>2</v>
      </c>
      <c r="M136" s="80" t="s">
        <v>87</v>
      </c>
    </row>
    <row r="137" spans="1:16" x14ac:dyDescent="0.25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-3909630</v>
      </c>
      <c r="N137" s="26">
        <f>M137/M144</f>
        <v>-0.62864991628408817</v>
      </c>
      <c r="O137" s="5" t="s">
        <v>85</v>
      </c>
    </row>
    <row r="138" spans="1:16" x14ac:dyDescent="0.25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454336.34996772208</v>
      </c>
      <c r="N138" s="26">
        <f>M138/M144</f>
        <v>7.3055125004674787E-2</v>
      </c>
      <c r="O138" s="5" t="s">
        <v>22</v>
      </c>
    </row>
    <row r="139" spans="1:16" x14ac:dyDescent="0.25">
      <c r="A139" s="8" t="s">
        <v>9</v>
      </c>
      <c r="B139" s="2" t="s">
        <v>122</v>
      </c>
      <c r="C139" s="13">
        <v>15280</v>
      </c>
      <c r="D139" s="13">
        <v>15280</v>
      </c>
      <c r="E139" s="1">
        <f t="shared" ref="E139:F147" si="21">E$32</f>
        <v>19.79</v>
      </c>
      <c r="F139" s="1">
        <f t="shared" si="21"/>
        <v>19.79</v>
      </c>
      <c r="G139" s="7">
        <f t="shared" ref="G139:G147" si="22">IF(E139&gt;I139,(E139-F139)*C139,0)</f>
        <v>0</v>
      </c>
      <c r="H139" s="7">
        <f t="shared" ref="H139:H147" si="23">IF(E139&gt;I139,(E139-F139)*C139*0.5895,0)</f>
        <v>0</v>
      </c>
      <c r="I139" s="1">
        <v>18.375</v>
      </c>
      <c r="J139" s="7">
        <f t="shared" ref="J139:J147" si="24">IF(C139*(E139-I139)&gt;0,C139*(E139-I139),0)</f>
        <v>21621.199999999986</v>
      </c>
      <c r="K139" s="7">
        <f>J139*0.5995</f>
        <v>12961.909399999993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5">
      <c r="A140" s="8" t="s">
        <v>52</v>
      </c>
      <c r="B140" s="2" t="s">
        <v>123</v>
      </c>
      <c r="C140" s="13">
        <v>5130</v>
      </c>
      <c r="D140" s="13">
        <v>0</v>
      </c>
      <c r="E140" s="1">
        <f t="shared" si="21"/>
        <v>19.79</v>
      </c>
      <c r="F140" s="1">
        <f t="shared" si="21"/>
        <v>19.79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ref="K140:K147" si="25">J140*0.5895</f>
        <v>0</v>
      </c>
      <c r="L140" s="3">
        <v>2</v>
      </c>
      <c r="M140" s="80">
        <f>SUMIF(L117:L148,1,K117:K148)+M106</f>
        <v>6329753.0012400011</v>
      </c>
      <c r="N140" s="26">
        <f>M140/M144</f>
        <v>1.0177941887924133</v>
      </c>
      <c r="O140" s="7" t="s">
        <v>52</v>
      </c>
      <c r="P140" s="15" t="s">
        <v>52</v>
      </c>
    </row>
    <row r="141" spans="1:16" x14ac:dyDescent="0.25">
      <c r="A141" s="8"/>
      <c r="B141" s="2" t="s">
        <v>124</v>
      </c>
      <c r="C141" s="13">
        <v>25</v>
      </c>
      <c r="D141" s="13">
        <v>0</v>
      </c>
      <c r="E141" s="1">
        <f t="shared" si="21"/>
        <v>19.79</v>
      </c>
      <c r="F141" s="1">
        <f t="shared" si="21"/>
        <v>19.79</v>
      </c>
      <c r="G141" s="7">
        <f t="shared" si="22"/>
        <v>0</v>
      </c>
      <c r="H141" s="7">
        <f t="shared" si="23"/>
        <v>0</v>
      </c>
      <c r="I141" s="1">
        <v>55.5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162</v>
      </c>
      <c r="N141" s="26"/>
      <c r="P141" s="2" t="s">
        <v>52</v>
      </c>
    </row>
    <row r="142" spans="1:16" x14ac:dyDescent="0.25">
      <c r="A142" s="8"/>
      <c r="B142" s="2" t="s">
        <v>125</v>
      </c>
      <c r="C142" s="13">
        <v>7608</v>
      </c>
      <c r="D142" s="13">
        <v>0</v>
      </c>
      <c r="E142" s="1">
        <f t="shared" si="21"/>
        <v>19.79</v>
      </c>
      <c r="F142" s="1">
        <f t="shared" si="21"/>
        <v>19.79</v>
      </c>
      <c r="G142" s="7">
        <f t="shared" si="22"/>
        <v>0</v>
      </c>
      <c r="H142" s="7">
        <f t="shared" si="23"/>
        <v>0</v>
      </c>
      <c r="I142" s="1">
        <v>75.0625</v>
      </c>
      <c r="J142" s="7">
        <f t="shared" si="24"/>
        <v>0</v>
      </c>
      <c r="K142" s="7">
        <f t="shared" si="25"/>
        <v>0</v>
      </c>
      <c r="L142" s="3">
        <v>2</v>
      </c>
      <c r="M142" s="80">
        <f>+M108</f>
        <v>-565000</v>
      </c>
      <c r="N142" s="26">
        <f>+M142/M144</f>
        <v>-9.0849313797088174E-2</v>
      </c>
      <c r="P142" s="15" t="s">
        <v>52</v>
      </c>
    </row>
    <row r="143" spans="1:16" x14ac:dyDescent="0.25">
      <c r="A143" s="8"/>
      <c r="B143" s="2" t="s">
        <v>126</v>
      </c>
      <c r="C143" s="13">
        <v>2540</v>
      </c>
      <c r="D143" s="13">
        <v>0</v>
      </c>
      <c r="E143" s="1">
        <f t="shared" si="21"/>
        <v>19.79</v>
      </c>
      <c r="F143" s="1">
        <f t="shared" si="21"/>
        <v>19.79</v>
      </c>
      <c r="G143" s="7">
        <f t="shared" si="22"/>
        <v>0</v>
      </c>
      <c r="H143" s="7">
        <f t="shared" si="23"/>
        <v>0</v>
      </c>
      <c r="I143" s="1">
        <v>76</v>
      </c>
      <c r="J143" s="7">
        <f t="shared" si="24"/>
        <v>0</v>
      </c>
      <c r="K143" s="7">
        <f t="shared" si="25"/>
        <v>0</v>
      </c>
      <c r="L143" s="3">
        <v>2</v>
      </c>
      <c r="M143" s="80" t="s">
        <v>91</v>
      </c>
      <c r="N143" s="26"/>
    </row>
    <row r="144" spans="1:16" x14ac:dyDescent="0.25">
      <c r="A144" s="8"/>
      <c r="B144" s="2" t="s">
        <v>142</v>
      </c>
      <c r="C144" s="13">
        <v>1524</v>
      </c>
      <c r="D144" s="13">
        <v>0</v>
      </c>
      <c r="E144" s="1">
        <f t="shared" si="21"/>
        <v>19.79</v>
      </c>
      <c r="F144" s="1">
        <f t="shared" si="21"/>
        <v>19.79</v>
      </c>
      <c r="G144" s="7">
        <f t="shared" si="22"/>
        <v>0</v>
      </c>
      <c r="H144" s="7">
        <f t="shared" si="23"/>
        <v>0</v>
      </c>
      <c r="I144" s="1">
        <v>83.125</v>
      </c>
      <c r="J144" s="7">
        <f t="shared" si="24"/>
        <v>0</v>
      </c>
      <c r="K144" s="7">
        <f t="shared" si="25"/>
        <v>0</v>
      </c>
      <c r="L144" s="3">
        <v>2</v>
      </c>
      <c r="M144" s="80">
        <f>SUM(K117:K139)+K113</f>
        <v>6219089.3512077238</v>
      </c>
      <c r="N144" s="26">
        <f>+M144/K150</f>
        <v>0.99999999999999967</v>
      </c>
    </row>
    <row r="145" spans="1:15" x14ac:dyDescent="0.25">
      <c r="A145" s="8"/>
      <c r="B145" s="2" t="s">
        <v>143</v>
      </c>
      <c r="C145" s="13">
        <v>1968</v>
      </c>
      <c r="D145" s="13">
        <v>0</v>
      </c>
      <c r="E145" s="1">
        <f t="shared" si="21"/>
        <v>19.79</v>
      </c>
      <c r="F145" s="1">
        <f t="shared" si="21"/>
        <v>19.79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148</v>
      </c>
      <c r="C146" s="13">
        <v>1967</v>
      </c>
      <c r="D146" s="13">
        <v>0</v>
      </c>
      <c r="E146" s="1">
        <f t="shared" si="21"/>
        <v>19.79</v>
      </c>
      <c r="F146" s="1">
        <f t="shared" si="21"/>
        <v>19.79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156</v>
      </c>
      <c r="C147" s="13">
        <f>2778-417</f>
        <v>2361</v>
      </c>
      <c r="D147" s="13">
        <v>0</v>
      </c>
      <c r="E147" s="1">
        <f t="shared" si="21"/>
        <v>19.79</v>
      </c>
      <c r="F147" s="1">
        <f t="shared" si="21"/>
        <v>19.79</v>
      </c>
      <c r="G147" s="7">
        <f t="shared" si="22"/>
        <v>0</v>
      </c>
      <c r="H147" s="7">
        <f t="shared" si="23"/>
        <v>0</v>
      </c>
      <c r="I147" s="1">
        <v>48.3</v>
      </c>
      <c r="J147" s="7">
        <f t="shared" si="24"/>
        <v>0</v>
      </c>
      <c r="K147" s="7">
        <f t="shared" si="25"/>
        <v>0</v>
      </c>
      <c r="L147" s="3">
        <v>2</v>
      </c>
      <c r="M147" s="80" t="s">
        <v>52</v>
      </c>
      <c r="N147" s="80" t="s">
        <v>52</v>
      </c>
    </row>
    <row r="148" spans="1:15" ht="13.8" thickBot="1" x14ac:dyDescent="0.3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5">
      <c r="A149" s="8"/>
      <c r="C149" s="13" t="s">
        <v>52</v>
      </c>
      <c r="M149" s="80" t="s">
        <v>56</v>
      </c>
    </row>
    <row r="150" spans="1:15" x14ac:dyDescent="0.25">
      <c r="A150" s="8" t="s">
        <v>17</v>
      </c>
      <c r="B150" s="29" t="s">
        <v>52</v>
      </c>
      <c r="C150" s="13">
        <f>SUM(C130:C147)+C113</f>
        <v>65776.661900000006</v>
      </c>
      <c r="D150" s="13">
        <f>SUM(D130:D147)+D113</f>
        <v>15082.661900000001</v>
      </c>
      <c r="G150" s="7">
        <f>SUM(G113:G148)</f>
        <v>0</v>
      </c>
      <c r="H150" s="7">
        <f>SUM(H113:H148)</f>
        <v>0</v>
      </c>
      <c r="J150" s="7">
        <f>SUM(J113:J148)</f>
        <v>6776049.0242677238</v>
      </c>
      <c r="K150" s="7">
        <f>SUM(K113:K148)</f>
        <v>6219089.3512077257</v>
      </c>
      <c r="M150" s="92">
        <f>SUM(K130:K147)+M113</f>
        <v>213447.11470099998</v>
      </c>
      <c r="N150" s="94">
        <f>M150/K150</f>
        <v>3.4321281243458783E-2</v>
      </c>
      <c r="O150" s="7">
        <f>SUM(O113:O148)</f>
        <v>0</v>
      </c>
    </row>
    <row r="151" spans="1:15" ht="13.8" thickBot="1" x14ac:dyDescent="0.3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5">
      <c r="A152" s="8"/>
    </row>
    <row r="153" spans="1:15" x14ac:dyDescent="0.25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5.3600000000000002E-2</v>
      </c>
      <c r="L153" s="66"/>
      <c r="M153" s="81"/>
    </row>
    <row r="154" spans="1:15" x14ac:dyDescent="0.25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327750.14723049401</v>
      </c>
      <c r="L154" s="66"/>
      <c r="M154" s="81" t="s">
        <v>52</v>
      </c>
    </row>
    <row r="155" spans="1:15" x14ac:dyDescent="0.25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333343.18922473409</v>
      </c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65920.489999999991</v>
      </c>
      <c r="C7" s="16">
        <f>H33</f>
        <v>39519.333755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21621.199999999986</v>
      </c>
      <c r="H14" s="11">
        <f>G14*0.5995</f>
        <v>12961.909399999993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5699.5199999999995</v>
      </c>
      <c r="H25" s="11">
        <f t="shared" si="0"/>
        <v>3416.8622399999999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65920.489999999991</v>
      </c>
      <c r="H33" s="11">
        <f t="shared" si="0"/>
        <v>39519.333755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4413.17</v>
      </c>
      <c r="H47" s="11">
        <f t="shared" si="0"/>
        <v>2645.6954150000001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4413.17</v>
      </c>
      <c r="H48" s="11">
        <f t="shared" si="0"/>
        <v>2645.6954150000001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4393.38</v>
      </c>
      <c r="H49" s="11">
        <f t="shared" si="0"/>
        <v>2633.83131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5184.9799999999996</v>
      </c>
      <c r="H58" s="11">
        <f t="shared" si="0"/>
        <v>3108.3955099999998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5184.9799999999996</v>
      </c>
      <c r="H59" s="11">
        <f t="shared" si="0"/>
        <v>3108.3955099999998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5184.9799999999996</v>
      </c>
      <c r="H60" s="11">
        <f t="shared" si="0"/>
        <v>3108.3955099999998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5699.5199999999995</v>
      </c>
      <c r="H69" s="11">
        <f t="shared" si="0"/>
        <v>3416.8622399999999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5699.5199999999995</v>
      </c>
      <c r="H70" s="11">
        <f t="shared" si="0"/>
        <v>3416.8622399999999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5679.73</v>
      </c>
      <c r="H71" s="11">
        <f t="shared" si="0"/>
        <v>3404.9981349999998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139094.63999999998</v>
      </c>
      <c r="H76" s="15">
        <f>SUM(H14:H74)</f>
        <v>83387.236680000002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2023-09-13T22:48:21Z</dcterms:modified>
</cp:coreProperties>
</file>