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<sst xmlns="http://schemas.openxmlformats.org/spreadsheetml/2006/main" count="925" uniqueCount="173">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</sst>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4" fillId="0" borderId="0" xfId="0" applyNumberFormat="1" applyFont="1"/>
    <xf numFmtId="37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100" activePane="bottomRight" state="frozen"/>
      <selection pane="topRight" activeCell="C1" sqref="C1"/>
      <selection pane="bottomLeft" activeCell="A4" sqref="A4"/>
      <selection pane="bottomRight" activeCell="N18" sqref="N1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37189</v>
      </c>
      <c r="F3" s="12">
        <v>37188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2576106+33150-5047</f>
        <v>2604209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2604209</v>
      </c>
      <c r="K5" s="7">
        <f>J5</f>
        <v>2604209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14.29</v>
      </c>
      <c r="G6" s="7">
        <f>C6*(E6-F6)</f>
        <v>-199.99999999999929</v>
      </c>
      <c r="H6" s="7">
        <f>C6*(E6-F6)</f>
        <v>-199.99999999999929</v>
      </c>
      <c r="J6" s="7">
        <f>C6*E6</f>
        <v>14090</v>
      </c>
      <c r="K6" s="7">
        <f>J6</f>
        <v>14090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79.55</v>
      </c>
      <c r="G9" s="7">
        <f>C9*(E9-F9)</f>
        <v>-27999.999999999902</v>
      </c>
      <c r="H9" s="7">
        <f>C9*(E9-F9)</f>
        <v>-27999.999999999902</v>
      </c>
      <c r="J9" s="7">
        <f>G9</f>
        <v>-27999.999999999902</v>
      </c>
      <c r="K9" s="7">
        <f t="shared" ref="K9:K15" si="0">J9</f>
        <v>-27999.999999999902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93.45</v>
      </c>
      <c r="G10" s="7">
        <f>C10*(E10-F10)</f>
        <v>-3060.0000000000023</v>
      </c>
      <c r="H10" s="7">
        <f>C10*(E10-F10)</f>
        <v>-3060.0000000000023</v>
      </c>
      <c r="J10" s="7">
        <f>G10</f>
        <v>-3060.0000000000023</v>
      </c>
      <c r="K10" s="7">
        <f t="shared" si="0"/>
        <v>-3060.0000000000023</v>
      </c>
      <c r="L10" s="3">
        <v>1</v>
      </c>
    </row>
    <row r="11" spans="1:15" x14ac:dyDescent="0.25">
      <c r="A11" s="30"/>
      <c r="B11" s="62" t="s">
        <v>169</v>
      </c>
      <c r="C11" s="13">
        <v>-4000</v>
      </c>
      <c r="D11" s="13" t="s">
        <v>52</v>
      </c>
      <c r="E11" s="1">
        <v>110.57</v>
      </c>
      <c r="F11" s="1">
        <v>108.62</v>
      </c>
      <c r="G11" s="7">
        <f>C11*(E11-F11)</f>
        <v>-7799.9999999999545</v>
      </c>
      <c r="H11" s="7">
        <f>C11*(E11-F11)</f>
        <v>-7799.9999999999545</v>
      </c>
      <c r="J11" s="7">
        <f>G11</f>
        <v>-7799.9999999999545</v>
      </c>
      <c r="K11" s="7">
        <f t="shared" si="0"/>
        <v>-7799.9999999999545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35.380000000000003</v>
      </c>
      <c r="G12" s="7">
        <f>C12*(E12-F12)</f>
        <v>-7099.9999999999727</v>
      </c>
      <c r="H12" s="7">
        <f>C12*(E12-F12)</f>
        <v>-7099.9999999999727</v>
      </c>
      <c r="J12" s="7">
        <f>G12</f>
        <v>-7099.9999999999727</v>
      </c>
      <c r="K12" s="7">
        <f t="shared" si="0"/>
        <v>-7099.9999999999727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2572339</v>
      </c>
      <c r="N17" s="80">
        <v>2572339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13.95</v>
      </c>
      <c r="F23" s="1">
        <v>14.66</v>
      </c>
      <c r="G23" s="7">
        <f t="shared" ref="G23:G28" si="1">C23*(E23-F23)</f>
        <v>-639.0000000000008</v>
      </c>
      <c r="H23" s="7">
        <f t="shared" ref="H23:H28" si="2">C23*(E23-F23)</f>
        <v>-639.0000000000008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17.600000000000001</v>
      </c>
      <c r="G24" s="7">
        <f t="shared" si="1"/>
        <v>29.999999999999716</v>
      </c>
      <c r="H24" s="7">
        <f t="shared" si="2"/>
        <v>29.999999999999716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49.17</v>
      </c>
      <c r="G25" s="7">
        <f t="shared" si="1"/>
        <v>60.589999999999741</v>
      </c>
      <c r="H25" s="7">
        <f t="shared" si="2"/>
        <v>60.589999999999741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9.67</v>
      </c>
      <c r="F26" s="1">
        <v>9.4700000000000006</v>
      </c>
      <c r="G26" s="7">
        <f t="shared" si="1"/>
        <v>33.799999999999883</v>
      </c>
      <c r="H26" s="7">
        <f t="shared" si="2"/>
        <v>33.799999999999883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16.41</v>
      </c>
      <c r="G31" s="7">
        <f>C31*(E31-F31)</f>
        <v>-15.993347999999658</v>
      </c>
      <c r="H31" s="7">
        <f>C31*(E31-F31)</f>
        <v>-15.993347999999658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16.41</v>
      </c>
      <c r="G37" s="7">
        <f>C37*(E37-F37)</f>
        <v>-5.8075799999998763</v>
      </c>
      <c r="H37" s="7">
        <f>C37*(E37-F37)</f>
        <v>-5.8075799999998763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73" customFormat="1" x14ac:dyDescent="0.25">
      <c r="A40" s="96" t="s">
        <v>52</v>
      </c>
      <c r="B40" s="73" t="s">
        <v>118</v>
      </c>
      <c r="C40" s="97">
        <v>610385</v>
      </c>
      <c r="D40" s="97" t="s">
        <v>52</v>
      </c>
      <c r="E40" s="98">
        <v>1</v>
      </c>
      <c r="F40" s="98">
        <v>1</v>
      </c>
      <c r="G40" s="99">
        <f>C40*(E40-F40)</f>
        <v>0</v>
      </c>
      <c r="H40" s="99">
        <f>C40*(E40-F40)*0.5895</f>
        <v>0</v>
      </c>
      <c r="I40" s="100" t="s">
        <v>52</v>
      </c>
      <c r="J40" s="99">
        <f>C40*E40*0.9</f>
        <v>549346.5</v>
      </c>
      <c r="K40" s="99">
        <f>J40*0.614</f>
        <v>337298.75099999999</v>
      </c>
      <c r="L40" s="101">
        <v>1</v>
      </c>
      <c r="M40" s="102" t="s">
        <v>52</v>
      </c>
      <c r="N40" s="102"/>
      <c r="O40" s="103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73" customFormat="1" x14ac:dyDescent="0.25">
      <c r="A43" s="96" t="s">
        <v>52</v>
      </c>
      <c r="B43" s="73" t="s">
        <v>118</v>
      </c>
      <c r="C43" s="97">
        <v>263131</v>
      </c>
      <c r="D43" s="97" t="s">
        <v>52</v>
      </c>
      <c r="E43" s="98">
        <v>1</v>
      </c>
      <c r="F43" s="98">
        <v>1</v>
      </c>
      <c r="G43" s="99">
        <f>C43*(E43-F43)</f>
        <v>0</v>
      </c>
      <c r="H43" s="99">
        <f>C43*(E43-F43)*0.5895</f>
        <v>0</v>
      </c>
      <c r="I43" s="100" t="s">
        <v>52</v>
      </c>
      <c r="J43" s="99">
        <f>C43*E43*0.9</f>
        <v>236817.9</v>
      </c>
      <c r="K43" s="99">
        <f>J43*0.614</f>
        <v>145406.1906</v>
      </c>
      <c r="L43" s="101">
        <v>1</v>
      </c>
      <c r="M43" s="102" t="s">
        <v>52</v>
      </c>
      <c r="N43" s="102"/>
      <c r="O43" s="103"/>
    </row>
    <row r="44" spans="1:27" s="73" customFormat="1" x14ac:dyDescent="0.25">
      <c r="A44" s="96" t="s">
        <v>52</v>
      </c>
      <c r="B44" s="73" t="s">
        <v>132</v>
      </c>
      <c r="C44" s="97">
        <v>8278</v>
      </c>
      <c r="D44" s="97">
        <f>C44*1</f>
        <v>8278</v>
      </c>
      <c r="E44" s="98">
        <v>27.23</v>
      </c>
      <c r="F44" s="98">
        <v>27.23</v>
      </c>
      <c r="G44" s="99">
        <f>C44*(E44-F44)</f>
        <v>0</v>
      </c>
      <c r="H44" s="99">
        <f>C44*(E44-F44)*0.5895</f>
        <v>0</v>
      </c>
      <c r="I44" s="100" t="s">
        <v>52</v>
      </c>
      <c r="J44" s="99">
        <f>C44*E44*0.9</f>
        <v>202868.946</v>
      </c>
      <c r="K44" s="99">
        <f>J44*0.614</f>
        <v>124561.532844</v>
      </c>
      <c r="L44" s="101">
        <v>2</v>
      </c>
      <c r="M44" s="102" t="s">
        <v>52</v>
      </c>
      <c r="N44" s="102"/>
      <c r="O44" s="103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16.41</v>
      </c>
      <c r="G47" s="7">
        <f>C47*(E47-F47)</f>
        <v>-78.455171999998328</v>
      </c>
      <c r="H47" s="7">
        <f>C47*(E47-F47)</f>
        <v>-78.455171999998328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16.41</v>
      </c>
      <c r="G48" s="7">
        <f>C48*(E48-F48)</f>
        <v>-10.682003999999772</v>
      </c>
      <c r="H48" s="7">
        <f>C48*(E48-F48)</f>
        <v>-10.682003999999772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16.41</v>
      </c>
      <c r="G49" s="7">
        <f>C49*(E49-F49)</f>
        <v>-24.171245999999485</v>
      </c>
      <c r="H49" s="7">
        <f>C49*(E49-F49)</f>
        <v>-24.171245999999485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16.41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16.41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16.41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16.41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16.41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16.41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16.41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16.41</v>
      </c>
      <c r="G61" s="7">
        <f>C61*(E61-F61)</f>
        <v>-139.01999999999703</v>
      </c>
      <c r="H61" s="7">
        <f>C61*(E61-F61)*0.5895</f>
        <v>-81.952289999998257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16.41</v>
      </c>
      <c r="G64" s="7">
        <f>C64*(E64-F64)</f>
        <v>-115.43999999999754</v>
      </c>
      <c r="H64" s="7">
        <f>C64*(E64-F64)*0.5895</f>
        <v>-68.051879999998548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2996377.59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2996377.59</v>
      </c>
      <c r="K67" s="7">
        <f t="shared" ref="K67:K82" si="11">J67</f>
        <v>2996377.59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0.75</v>
      </c>
      <c r="F68" s="1">
        <v>0.9</v>
      </c>
      <c r="G68" s="7">
        <f>(E68-F68)*C68</f>
        <v>750.00000000000011</v>
      </c>
      <c r="H68" s="7">
        <f>C68*(E68-F68)</f>
        <v>750.00000000000011</v>
      </c>
      <c r="J68" s="7">
        <f>G68</f>
        <v>750.00000000000011</v>
      </c>
      <c r="K68" s="7">
        <f>J68</f>
        <v>750.00000000000011</v>
      </c>
      <c r="L68" s="3">
        <v>1</v>
      </c>
      <c r="M68" s="80">
        <f>C68*E68*-1</f>
        <v>3750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0.1</v>
      </c>
      <c r="G71" s="7">
        <f t="shared" ref="G71:G81" si="12">(E71-F71)*C71</f>
        <v>250</v>
      </c>
      <c r="H71" s="7">
        <f t="shared" si="10"/>
        <v>250</v>
      </c>
      <c r="J71" s="7">
        <f t="shared" ref="J71:J80" si="13">G71</f>
        <v>250</v>
      </c>
      <c r="K71" s="7">
        <f t="shared" si="11"/>
        <v>250</v>
      </c>
      <c r="L71" s="3">
        <v>1</v>
      </c>
      <c r="M71" s="80">
        <f t="shared" ref="M71:M81" si="14">C71*E71*-1</f>
        <v>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30375</v>
      </c>
      <c r="N82" s="80">
        <v>1000</v>
      </c>
      <c r="O82" s="80">
        <v>2997378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1000.0000000000001</v>
      </c>
      <c r="O83" s="80">
        <f>SUM(K67:K81)</f>
        <v>2997377.59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37.08</v>
      </c>
      <c r="G84" s="7">
        <f>C84*(E84-F84)</f>
        <v>305.72999999999968</v>
      </c>
      <c r="H84" s="7">
        <f>C84*(E84-F84)</f>
        <v>305.72999999999968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46.92</v>
      </c>
      <c r="G88" s="7">
        <f t="shared" ref="G88:G94" si="15">C88*(E88-F88)</f>
        <v>180.22927999999905</v>
      </c>
      <c r="H88" s="7">
        <f t="shared" ref="H88:H94" si="16">C88*(E88-F88)</f>
        <v>180.22927999999905</v>
      </c>
      <c r="I88" s="1"/>
      <c r="J88" s="7">
        <f t="shared" ref="J88:J94" si="17">C88*E88</f>
        <v>11162.512159999998</v>
      </c>
      <c r="K88" s="7">
        <f>J88</f>
        <v>11162.512159999998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8.5500000000000007</v>
      </c>
      <c r="G89" s="7">
        <f t="shared" si="15"/>
        <v>165.46815999999916</v>
      </c>
      <c r="H89" s="7">
        <f t="shared" si="16"/>
        <v>165.46815999999916</v>
      </c>
      <c r="I89" s="1"/>
      <c r="J89" s="7">
        <f t="shared" si="17"/>
        <v>6596.1625599999998</v>
      </c>
      <c r="K89" s="7">
        <f t="shared" ref="K89:K105" si="18">J89</f>
        <v>6596.1625599999998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19.73</v>
      </c>
      <c r="G90" s="7">
        <f t="shared" si="15"/>
        <v>588.4551199999969</v>
      </c>
      <c r="H90" s="7">
        <f t="shared" si="16"/>
        <v>588.4551199999969</v>
      </c>
      <c r="I90" s="1"/>
      <c r="J90" s="7">
        <f t="shared" si="17"/>
        <v>53362.180199999995</v>
      </c>
      <c r="K90" s="7">
        <f t="shared" si="18"/>
        <v>53362.180199999995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7.78</v>
      </c>
      <c r="G91" s="7">
        <f t="shared" si="15"/>
        <v>-62.015299999999783</v>
      </c>
      <c r="H91" s="7">
        <f t="shared" si="16"/>
        <v>-62.015299999999783</v>
      </c>
      <c r="I91" s="1"/>
      <c r="J91" s="7">
        <f t="shared" si="17"/>
        <v>9587.56538</v>
      </c>
      <c r="K91" s="7">
        <f t="shared" si="18"/>
        <v>9587.56538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35.86</v>
      </c>
      <c r="G92" s="7">
        <f t="shared" si="15"/>
        <v>86.144519999999545</v>
      </c>
      <c r="H92" s="7">
        <f t="shared" si="16"/>
        <v>86.144519999999545</v>
      </c>
      <c r="I92" s="1"/>
      <c r="J92" s="7">
        <f t="shared" si="17"/>
        <v>9447.1823599999989</v>
      </c>
      <c r="K92" s="7">
        <f t="shared" si="18"/>
        <v>9447.1823599999989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25.84</v>
      </c>
      <c r="G93" s="7">
        <f t="shared" si="15"/>
        <v>87.060980000000157</v>
      </c>
      <c r="H93" s="7">
        <f t="shared" si="16"/>
        <v>87.060980000000157</v>
      </c>
      <c r="I93" s="1"/>
      <c r="J93" s="7">
        <f t="shared" si="17"/>
        <v>9868.1728199999998</v>
      </c>
      <c r="K93" s="7">
        <f t="shared" si="18"/>
        <v>9868.1728199999998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10.99</v>
      </c>
      <c r="F94" s="1">
        <v>10.98</v>
      </c>
      <c r="G94" s="7">
        <f t="shared" si="15"/>
        <v>13.709999999999708</v>
      </c>
      <c r="H94" s="7">
        <f t="shared" si="16"/>
        <v>13.709999999999708</v>
      </c>
      <c r="I94" s="1" t="s">
        <v>52</v>
      </c>
      <c r="J94" s="7">
        <f t="shared" si="17"/>
        <v>15067.29</v>
      </c>
      <c r="K94" s="7">
        <f t="shared" si="18"/>
        <v>15067.29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-3628490</v>
      </c>
      <c r="N102" s="26">
        <f>M102/M109</f>
        <v>-0.60058175087894039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356609.07352572202</v>
      </c>
      <c r="N103" s="26">
        <f>M103/M109</f>
        <v>5.9025352628061516E-2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6270016.3915999997</v>
      </c>
      <c r="N105" s="26">
        <f>M105/M109</f>
        <v>1.0378028939053943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-9.6828246533456105E-2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6041625.4651257237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21405.822500000002</v>
      </c>
      <c r="D112" s="13">
        <f>SUM(D5:D109)</f>
        <v>14770.8225</v>
      </c>
      <c r="G112" s="7">
        <f>SUM(G5:G110)</f>
        <v>-44699.396589999822</v>
      </c>
      <c r="H112" s="7">
        <f>SUM(H5:H110)</f>
        <v>-44594.94075999983</v>
      </c>
      <c r="J112" s="7">
        <f>SUM(J5:J110)</f>
        <v>6450157.7117817244</v>
      </c>
      <c r="K112" s="7">
        <f>SUM(K5:K110)</f>
        <v>6041625.4651257237</v>
      </c>
      <c r="M112" s="92">
        <f>SUM(K44:K64)+K31+K37</f>
        <v>203953.80561899999</v>
      </c>
      <c r="N112" s="94">
        <f>M112/K112</f>
        <v>3.375810149044977E-2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18.38</v>
      </c>
      <c r="G116" s="7">
        <f>C116*(E116-F116)</f>
        <v>331.71713999999952</v>
      </c>
      <c r="H116" s="7">
        <f>C116*(E116-F116)</f>
        <v>331.71713999999952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37.08</v>
      </c>
      <c r="G117" s="7">
        <f>C117*(E117-F117)</f>
        <v>305.72999999999968</v>
      </c>
      <c r="H117" s="7">
        <f>C117*(E117-F117)</f>
        <v>305.72999999999968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10.74</v>
      </c>
      <c r="G121" s="7">
        <f>C121*(E121-F121)</f>
        <v>241.60559999999845</v>
      </c>
      <c r="H121" s="7">
        <f>C121*(E121-F121)</f>
        <v>241.60559999999845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37.08</v>
      </c>
      <c r="G122" s="7">
        <f>C122*(E122-F122)</f>
        <v>305.72999999999968</v>
      </c>
      <c r="H122" s="7">
        <f>C122*(E122-F122)</f>
        <v>305.72999999999968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37.08</v>
      </c>
      <c r="G125" s="7">
        <f>C125*(E125-F125)</f>
        <v>305.72999999999968</v>
      </c>
      <c r="H125" s="7">
        <f>C125*(E125-F125)</f>
        <v>305.72999999999968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16.41</v>
      </c>
      <c r="G129" s="7">
        <f>C129*(E129-F129)</f>
        <v>-17.279999999999632</v>
      </c>
      <c r="H129" s="7">
        <f>C129*(E129-F129)*0.5895</f>
        <v>-10.186559999999783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6133669.2618257264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16.350000000000001</v>
      </c>
      <c r="F132" s="1">
        <f t="shared" si="19"/>
        <v>16.41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16.350000000000001</v>
      </c>
      <c r="F133" s="1">
        <f t="shared" si="19"/>
        <v>16.41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16.350000000000001</v>
      </c>
      <c r="F134" s="1">
        <f t="shared" si="19"/>
        <v>16.41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16.350000000000001</v>
      </c>
      <c r="F135" s="1">
        <f t="shared" si="19"/>
        <v>16.41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-3628490</v>
      </c>
      <c r="N136" s="26">
        <f>M136/M143</f>
        <v>-0.5915692296261762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448177.43022572203</v>
      </c>
      <c r="N137" s="26">
        <f>M137/M143</f>
        <v>7.3068405076070125E-2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16.350000000000001</v>
      </c>
      <c r="F138" s="1">
        <f t="shared" si="20"/>
        <v>16.41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16.350000000000001</v>
      </c>
      <c r="F139" s="1">
        <f t="shared" si="20"/>
        <v>16.41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6270491.8316000002</v>
      </c>
      <c r="N139" s="26">
        <f>M139/M143</f>
        <v>1.0223068059156406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0"/>
        <v>16.350000000000001</v>
      </c>
      <c r="F140" s="1">
        <f t="shared" si="20"/>
        <v>16.41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0"/>
        <v>16.350000000000001</v>
      </c>
      <c r="F141" s="1">
        <f t="shared" si="20"/>
        <v>16.41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-585000</v>
      </c>
      <c r="N141" s="26">
        <f>+M141/M143</f>
        <v>-9.5375210991710896E-2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0"/>
        <v>16.350000000000001</v>
      </c>
      <c r="F142" s="1">
        <f t="shared" si="20"/>
        <v>16.41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0"/>
        <v>16.350000000000001</v>
      </c>
      <c r="F143" s="1">
        <f t="shared" si="20"/>
        <v>16.41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6133669.2618257236</v>
      </c>
      <c r="N143" s="26">
        <f>+M143/K149</f>
        <v>0.99999999999999956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0"/>
        <v>16.350000000000001</v>
      </c>
      <c r="F144" s="1">
        <f t="shared" si="20"/>
        <v>16.41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0"/>
        <v>16.350000000000001</v>
      </c>
      <c r="F145" s="1">
        <f t="shared" si="20"/>
        <v>16.41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16.350000000000001</v>
      </c>
      <c r="F146" s="1">
        <f t="shared" si="20"/>
        <v>16.41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65744.822500000009</v>
      </c>
      <c r="D149" s="13">
        <f>SUM(D129:D146)+D112</f>
        <v>30050.822500000002</v>
      </c>
      <c r="G149" s="7">
        <f>SUM(G112:G147)</f>
        <v>-43226.163849999815</v>
      </c>
      <c r="H149" s="7">
        <f>SUM(H112:H147)</f>
        <v>-43114.614579999827</v>
      </c>
      <c r="J149" s="7">
        <f>SUM(J112:J147)</f>
        <v>6544087.3828817271</v>
      </c>
      <c r="K149" s="7">
        <f>SUM(K112:K147)</f>
        <v>6133669.2618257264</v>
      </c>
      <c r="M149" s="92">
        <f>SUM(K129:K146)+M112</f>
        <v>206776.73121899998</v>
      </c>
      <c r="N149" s="94">
        <f>M149/K149</f>
        <v>3.3711751056732318E-2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325039.45002376393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329991.40628622408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2023-09-13T22:48:22Z</dcterms:modified>
</cp:coreProperties>
</file>