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<sst xmlns="http://schemas.openxmlformats.org/spreadsheetml/2006/main" count="909" uniqueCount="171">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</sst>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M11" sqref="M1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37201</v>
      </c>
      <c r="F3" s="12">
        <v>37200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v>2445332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2445332</v>
      </c>
      <c r="K5" s="7">
        <f>J5</f>
        <v>2445332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13.02</v>
      </c>
      <c r="F6" s="1">
        <v>13.02</v>
      </c>
      <c r="G6" s="7">
        <f>C6*(E6-F6)</f>
        <v>0</v>
      </c>
      <c r="H6" s="7">
        <f>C6*(E6-F6)</f>
        <v>0</v>
      </c>
      <c r="J6" s="7">
        <f>C6*E6</f>
        <v>13020</v>
      </c>
      <c r="K6" s="7">
        <f>J6</f>
        <v>13020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-5000</v>
      </c>
      <c r="D9" s="13" t="s">
        <v>52</v>
      </c>
      <c r="E9" s="1">
        <v>94.5</v>
      </c>
      <c r="F9" s="1">
        <v>94.5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4" si="0">J9</f>
        <v>0</v>
      </c>
      <c r="L9" s="3">
        <v>1</v>
      </c>
    </row>
    <row r="10" spans="1:15" x14ac:dyDescent="0.25">
      <c r="A10" s="30"/>
      <c r="B10" s="62" t="s">
        <v>166</v>
      </c>
      <c r="C10" s="13">
        <v>-16000</v>
      </c>
      <c r="D10" s="13" t="s">
        <v>52</v>
      </c>
      <c r="E10" s="1">
        <v>110.68</v>
      </c>
      <c r="F10" s="1">
        <v>110.68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167</v>
      </c>
      <c r="C11" s="13">
        <v>-5000</v>
      </c>
      <c r="D11" s="13" t="s">
        <v>52</v>
      </c>
      <c r="E11" s="1">
        <v>36.76</v>
      </c>
      <c r="F11" s="1">
        <v>36.76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162</v>
      </c>
      <c r="C14" s="13">
        <v>-19000</v>
      </c>
      <c r="E14" s="1">
        <v>0.15</v>
      </c>
      <c r="F14" s="1">
        <v>0.15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2850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2458352</v>
      </c>
      <c r="N16" s="80">
        <v>2458352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14.96</v>
      </c>
      <c r="F22" s="1">
        <v>14.96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13464</v>
      </c>
      <c r="K22" s="7">
        <f t="shared" ref="K22:K33" si="4">J22</f>
        <v>13464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17.09</v>
      </c>
      <c r="F23" s="1">
        <v>17.09</v>
      </c>
      <c r="G23" s="7">
        <f t="shared" si="1"/>
        <v>0</v>
      </c>
      <c r="H23" s="7">
        <f t="shared" si="2"/>
        <v>0</v>
      </c>
      <c r="I23" s="1"/>
      <c r="J23" s="7">
        <f t="shared" si="3"/>
        <v>1709</v>
      </c>
      <c r="K23" s="7">
        <f t="shared" si="4"/>
        <v>1709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46.34</v>
      </c>
      <c r="F24" s="1">
        <v>46.34</v>
      </c>
      <c r="G24" s="7">
        <f t="shared" si="1"/>
        <v>0</v>
      </c>
      <c r="H24" s="7">
        <f t="shared" si="2"/>
        <v>0</v>
      </c>
      <c r="I24" s="1"/>
      <c r="J24" s="7">
        <f t="shared" si="3"/>
        <v>3846.2200000000003</v>
      </c>
      <c r="K24" s="7">
        <f t="shared" si="4"/>
        <v>3846.2200000000003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9.5</v>
      </c>
      <c r="F25" s="1">
        <v>9.5</v>
      </c>
      <c r="G25" s="7">
        <f t="shared" si="1"/>
        <v>0</v>
      </c>
      <c r="H25" s="7">
        <f t="shared" si="2"/>
        <v>0</v>
      </c>
      <c r="I25" s="1"/>
      <c r="J25" s="7">
        <f t="shared" si="3"/>
        <v>1605.5</v>
      </c>
      <c r="K25" s="7">
        <f t="shared" si="4"/>
        <v>1605.5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5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11.17</v>
      </c>
      <c r="F30" s="16">
        <v>11.17</v>
      </c>
      <c r="G30" s="7">
        <f>C30*(E30-F30)</f>
        <v>0</v>
      </c>
      <c r="H30" s="7">
        <f>C30*(E30-F30)</f>
        <v>0</v>
      </c>
      <c r="I30" s="3"/>
      <c r="J30" s="7">
        <f>C30*E30</f>
        <v>2992.9411819999996</v>
      </c>
      <c r="K30" s="7">
        <f t="shared" si="4"/>
        <v>2992.9411819999996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11.17</v>
      </c>
      <c r="F36" s="1">
        <f>F$30</f>
        <v>11.17</v>
      </c>
      <c r="G36" s="7">
        <f>C36*(E36-F36)</f>
        <v>0</v>
      </c>
      <c r="H36" s="7">
        <f>C36*(E36-F36)</f>
        <v>0</v>
      </c>
      <c r="I36" s="1"/>
      <c r="J36" s="7">
        <f>C36*E36</f>
        <v>1081.1778100000001</v>
      </c>
      <c r="K36" s="7">
        <f>J36</f>
        <v>1081.1778100000001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11.17</v>
      </c>
      <c r="F39" s="1">
        <f>F$30</f>
        <v>11.17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83108.150999999998</v>
      </c>
      <c r="K39" s="99">
        <f>J39*0.614</f>
        <v>51028.404713999997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11.17</v>
      </c>
      <c r="F42" s="1">
        <f t="shared" si="5"/>
        <v>11.17</v>
      </c>
      <c r="G42" s="7">
        <f>C42*(E42-F42)</f>
        <v>0</v>
      </c>
      <c r="H42" s="7">
        <f>C42*(E42-F42)</f>
        <v>0</v>
      </c>
      <c r="I42" s="1"/>
      <c r="J42" s="7">
        <f>C42*E42</f>
        <v>14605.737853999999</v>
      </c>
      <c r="K42" s="7">
        <f>J42</f>
        <v>14605.737853999999</v>
      </c>
      <c r="L42" s="3">
        <v>2</v>
      </c>
      <c r="M42" s="80" t="s">
        <v>52</v>
      </c>
    </row>
    <row r="43" spans="1:15" x14ac:dyDescent="0.25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11.17</v>
      </c>
      <c r="F43" s="1">
        <f t="shared" si="5"/>
        <v>11.17</v>
      </c>
      <c r="G43" s="7">
        <f>C43*(E43-F43)</f>
        <v>0</v>
      </c>
      <c r="H43" s="7">
        <f>C43*(E43-F43)</f>
        <v>0</v>
      </c>
      <c r="I43" s="1"/>
      <c r="J43" s="7">
        <f>C43*E43</f>
        <v>1988.6330780000001</v>
      </c>
      <c r="K43" s="7">
        <f>J43</f>
        <v>1988.6330780000001</v>
      </c>
      <c r="L43" s="3">
        <v>2</v>
      </c>
      <c r="M43" s="80" t="s">
        <v>52</v>
      </c>
    </row>
    <row r="44" spans="1:15" x14ac:dyDescent="0.25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11.17</v>
      </c>
      <c r="F44" s="1">
        <f t="shared" si="5"/>
        <v>11.17</v>
      </c>
      <c r="G44" s="7">
        <f>C44*(E44-F44)</f>
        <v>0</v>
      </c>
      <c r="H44" s="7">
        <f>C44*(E44-F44)</f>
        <v>0</v>
      </c>
      <c r="I44" s="1"/>
      <c r="J44" s="7">
        <f>C44*E44</f>
        <v>4499.8802970000006</v>
      </c>
      <c r="K44" s="7">
        <f>J44</f>
        <v>4499.8802970000006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11.17</v>
      </c>
      <c r="F47" s="1">
        <f t="shared" si="6"/>
        <v>11.17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155</v>
      </c>
      <c r="C48" s="13">
        <v>1270</v>
      </c>
      <c r="D48" s="13" t="s">
        <v>52</v>
      </c>
      <c r="E48" s="1">
        <f t="shared" si="6"/>
        <v>11.17</v>
      </c>
      <c r="F48" s="1">
        <f t="shared" si="6"/>
        <v>11.17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11.17</v>
      </c>
      <c r="F49" s="1">
        <f t="shared" si="6"/>
        <v>11.17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11.17</v>
      </c>
      <c r="F50" s="1">
        <f t="shared" si="6"/>
        <v>11.17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11.17</v>
      </c>
      <c r="F51" s="1">
        <f t="shared" si="6"/>
        <v>11.17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11.17</v>
      </c>
      <c r="F52" s="1">
        <f t="shared" si="6"/>
        <v>11.17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11.17</v>
      </c>
      <c r="F53" s="1">
        <f t="shared" si="6"/>
        <v>11.17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11.17</v>
      </c>
      <c r="F56" s="1">
        <f>F$30</f>
        <v>11.17</v>
      </c>
      <c r="G56" s="7">
        <f>C56*(E56-F56)</f>
        <v>0</v>
      </c>
      <c r="H56" s="7">
        <f>C56*(E56-F56)*0.5895</f>
        <v>0</v>
      </c>
      <c r="I56" s="1"/>
      <c r="J56" s="7">
        <f>C56*E56</f>
        <v>25880.89</v>
      </c>
      <c r="K56" s="7">
        <f>J56*0.614</f>
        <v>15890.866459999999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11.17</v>
      </c>
      <c r="F59" s="1">
        <f>F$30</f>
        <v>11.17</v>
      </c>
      <c r="G59" s="7">
        <f>C59*(E59-F59)</f>
        <v>0</v>
      </c>
      <c r="H59" s="7">
        <f>C59*(E59-F59)*0.5895</f>
        <v>0</v>
      </c>
      <c r="I59" s="1"/>
      <c r="J59" s="7">
        <f>C59*E59</f>
        <v>21491.079999999998</v>
      </c>
      <c r="K59" s="7">
        <f>J59*0.614</f>
        <v>13195.523119999998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164</v>
      </c>
      <c r="C62" s="80">
        <v>3004110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3004110</v>
      </c>
      <c r="K62" s="7">
        <f t="shared" ref="K62:K77" si="12">J62</f>
        <v>3004110</v>
      </c>
      <c r="L62" s="3">
        <v>1</v>
      </c>
    </row>
    <row r="63" spans="1:16" x14ac:dyDescent="0.25">
      <c r="A63" s="30" t="s">
        <v>52</v>
      </c>
      <c r="B63" s="2" t="s">
        <v>169</v>
      </c>
      <c r="C63" s="13">
        <v>-5000</v>
      </c>
      <c r="D63" s="13" t="s">
        <v>52</v>
      </c>
      <c r="E63" s="1">
        <v>0.35</v>
      </c>
      <c r="F63" s="1">
        <v>0.35</v>
      </c>
      <c r="G63" s="7">
        <f>(E63-F63)*C63</f>
        <v>0</v>
      </c>
      <c r="H63" s="7">
        <f>C63*(E63-F63)</f>
        <v>0</v>
      </c>
      <c r="J63" s="7">
        <f>G63</f>
        <v>0</v>
      </c>
      <c r="K63" s="7">
        <f>J63</f>
        <v>0</v>
      </c>
      <c r="L63" s="3">
        <v>1</v>
      </c>
      <c r="M63" s="80">
        <f>C63*E63*-1</f>
        <v>1750</v>
      </c>
    </row>
    <row r="64" spans="1:16" x14ac:dyDescent="0.25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2250</v>
      </c>
    </row>
    <row r="65" spans="1:16" x14ac:dyDescent="0.25">
      <c r="A65" s="30" t="s">
        <v>52</v>
      </c>
      <c r="B65" s="2" t="s">
        <v>159</v>
      </c>
      <c r="C65" s="13">
        <v>-7500</v>
      </c>
      <c r="D65" s="13" t="s">
        <v>52</v>
      </c>
      <c r="E65" s="1">
        <v>0.15</v>
      </c>
      <c r="F65" s="1">
        <v>0.15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1125</v>
      </c>
    </row>
    <row r="66" spans="1:16" x14ac:dyDescent="0.25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</v>
      </c>
      <c r="G66" s="7">
        <f t="shared" ref="G66:G76" si="13">(E66-F66)*C66</f>
        <v>0</v>
      </c>
      <c r="H66" s="7">
        <f t="shared" si="11"/>
        <v>0</v>
      </c>
      <c r="J66" s="7">
        <f t="shared" ref="J66:J75" si="14">G66</f>
        <v>0</v>
      </c>
      <c r="K66" s="7">
        <f t="shared" si="12"/>
        <v>0</v>
      </c>
      <c r="L66" s="3">
        <v>1</v>
      </c>
      <c r="M66" s="80">
        <f t="shared" ref="M66:M76" si="15">C66*E66*-1</f>
        <v>500</v>
      </c>
    </row>
    <row r="67" spans="1:16" x14ac:dyDescent="0.25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5">
      <c r="A68" s="30" t="s">
        <v>52</v>
      </c>
      <c r="B68" s="2" t="s">
        <v>168</v>
      </c>
      <c r="C68" s="13">
        <v>-2500</v>
      </c>
      <c r="D68" s="13" t="s">
        <v>52</v>
      </c>
      <c r="E68" s="1">
        <v>0.22500000000000001</v>
      </c>
      <c r="F68" s="1">
        <v>0.22500000000000001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562.5</v>
      </c>
    </row>
    <row r="69" spans="1:16" x14ac:dyDescent="0.25">
      <c r="A69" s="30" t="s">
        <v>52</v>
      </c>
      <c r="B69" s="2" t="s">
        <v>148</v>
      </c>
      <c r="C69" s="13">
        <v>-5000</v>
      </c>
      <c r="D69" s="13" t="s">
        <v>52</v>
      </c>
      <c r="E69" s="1">
        <v>0.27500000000000002</v>
      </c>
      <c r="F69" s="1">
        <v>0.27500000000000002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1375</v>
      </c>
    </row>
    <row r="70" spans="1:16" x14ac:dyDescent="0.25">
      <c r="A70" s="30" t="s">
        <v>52</v>
      </c>
      <c r="B70" s="2" t="s">
        <v>133</v>
      </c>
      <c r="C70" s="13">
        <v>-15000</v>
      </c>
      <c r="D70" s="13" t="s">
        <v>52</v>
      </c>
      <c r="E70" s="1">
        <v>0.22500000000000001</v>
      </c>
      <c r="F70" s="1">
        <v>0.22500000000000001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3375</v>
      </c>
      <c r="O70" s="5" t="s">
        <v>52</v>
      </c>
    </row>
    <row r="71" spans="1:16" x14ac:dyDescent="0.25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5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5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5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5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8" thickBot="1" x14ac:dyDescent="0.3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5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24562.5</v>
      </c>
      <c r="N77" s="80">
        <v>1750</v>
      </c>
      <c r="O77" s="80">
        <v>3004110</v>
      </c>
      <c r="P77" s="2" t="s">
        <v>52</v>
      </c>
    </row>
    <row r="78" spans="1:16" x14ac:dyDescent="0.25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0</v>
      </c>
      <c r="O78" s="80">
        <f>SUM(K62:K76)</f>
        <v>3004110</v>
      </c>
    </row>
    <row r="79" spans="1:16" x14ac:dyDescent="0.25">
      <c r="A79" s="30" t="s">
        <v>52</v>
      </c>
      <c r="B79" s="2" t="s">
        <v>62</v>
      </c>
      <c r="C79" s="13">
        <v>387</v>
      </c>
      <c r="D79" s="13" t="s">
        <v>52</v>
      </c>
      <c r="E79" s="16">
        <v>38.770000000000003</v>
      </c>
      <c r="F79" s="16">
        <v>38.770000000000003</v>
      </c>
      <c r="G79" s="7">
        <f>C79*(E79-F79)</f>
        <v>0</v>
      </c>
      <c r="H79" s="7">
        <f>C79*(E79-F79)</f>
        <v>0</v>
      </c>
      <c r="I79" s="1"/>
      <c r="J79" s="7">
        <f>C79*E79</f>
        <v>15003.990000000002</v>
      </c>
      <c r="K79" s="7">
        <f>J79</f>
        <v>15003.990000000002</v>
      </c>
      <c r="L79" s="3">
        <v>2</v>
      </c>
      <c r="M79" s="80" t="s">
        <v>52</v>
      </c>
    </row>
    <row r="80" spans="1:16" x14ac:dyDescent="0.25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5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5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5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46.88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5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8.67</v>
      </c>
      <c r="G84" s="7">
        <f t="shared" si="16"/>
        <v>0</v>
      </c>
      <c r="H84" s="7">
        <f t="shared" si="17"/>
        <v>0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5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19.73</v>
      </c>
      <c r="G85" s="7">
        <f t="shared" si="16"/>
        <v>0</v>
      </c>
      <c r="H85" s="7">
        <f t="shared" si="17"/>
        <v>0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5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7.87</v>
      </c>
      <c r="G86" s="7">
        <f t="shared" si="16"/>
        <v>0</v>
      </c>
      <c r="H86" s="7">
        <f t="shared" si="17"/>
        <v>0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5">
      <c r="A87" s="8"/>
      <c r="B87" s="2" t="s">
        <v>30</v>
      </c>
      <c r="C87" s="13">
        <v>261.04399999999998</v>
      </c>
      <c r="D87" s="13" t="s">
        <v>52</v>
      </c>
      <c r="E87" s="1">
        <v>36.14</v>
      </c>
      <c r="F87" s="1">
        <v>36.14</v>
      </c>
      <c r="G87" s="7">
        <f t="shared" si="16"/>
        <v>0</v>
      </c>
      <c r="H87" s="7">
        <f t="shared" si="17"/>
        <v>0</v>
      </c>
      <c r="I87" s="1"/>
      <c r="J87" s="7">
        <f t="shared" si="18"/>
        <v>9434.1301599999988</v>
      </c>
      <c r="K87" s="7">
        <f t="shared" si="19"/>
        <v>9434.1301599999988</v>
      </c>
      <c r="L87" s="3">
        <v>2</v>
      </c>
    </row>
    <row r="88" spans="1:15" x14ac:dyDescent="0.25">
      <c r="A88" s="8"/>
      <c r="B88" s="2" t="s">
        <v>31</v>
      </c>
      <c r="C88" s="13">
        <v>378.52600000000001</v>
      </c>
      <c r="D88" s="13" t="s">
        <v>52</v>
      </c>
      <c r="E88" s="1">
        <v>26.13</v>
      </c>
      <c r="F88" s="1">
        <v>26.13</v>
      </c>
      <c r="G88" s="7">
        <f t="shared" si="16"/>
        <v>0</v>
      </c>
      <c r="H88" s="7">
        <f t="shared" si="17"/>
        <v>0</v>
      </c>
      <c r="I88" s="1"/>
      <c r="J88" s="7">
        <f t="shared" si="18"/>
        <v>9890.8843799999995</v>
      </c>
      <c r="K88" s="7">
        <f t="shared" si="19"/>
        <v>9890.8843799999995</v>
      </c>
      <c r="L88" s="3">
        <v>2</v>
      </c>
    </row>
    <row r="89" spans="1:15" x14ac:dyDescent="0.25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5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5">
      <c r="A91" s="8" t="s">
        <v>14</v>
      </c>
      <c r="B91" s="2" t="s">
        <v>58</v>
      </c>
      <c r="C91" s="13">
        <v>490000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490000</v>
      </c>
      <c r="K91" s="7">
        <f t="shared" si="19"/>
        <v>490000</v>
      </c>
      <c r="L91" s="3">
        <v>1</v>
      </c>
    </row>
    <row r="92" spans="1:15" x14ac:dyDescent="0.25">
      <c r="E92" s="2"/>
      <c r="F92" s="2"/>
      <c r="G92" s="15"/>
      <c r="H92" s="7" t="s">
        <v>52</v>
      </c>
      <c r="I92" s="2"/>
    </row>
    <row r="93" spans="1:15" x14ac:dyDescent="0.25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5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5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5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5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-2427180</v>
      </c>
      <c r="N97" s="26">
        <f>M97/M104</f>
        <v>-0.41248394492903567</v>
      </c>
      <c r="O97" s="5" t="s">
        <v>85</v>
      </c>
    </row>
    <row r="98" spans="1:15" x14ac:dyDescent="0.25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257050.564861722</v>
      </c>
      <c r="N98" s="26">
        <f>M98/M104</f>
        <v>4.3684123567432183E-2</v>
      </c>
      <c r="O98" s="5" t="s">
        <v>22</v>
      </c>
    </row>
    <row r="99" spans="1:15" x14ac:dyDescent="0.25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5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6172251.1875800006</v>
      </c>
      <c r="N100" s="26">
        <f>M100/M104</f>
        <v>1.0489351918464735</v>
      </c>
    </row>
    <row r="101" spans="1:15" x14ac:dyDescent="0.25">
      <c r="A101" s="8"/>
      <c r="E101" s="1"/>
      <c r="F101" s="1"/>
      <c r="I101" s="1"/>
      <c r="M101" s="80" t="s">
        <v>160</v>
      </c>
      <c r="N101" s="26"/>
    </row>
    <row r="102" spans="1:15" x14ac:dyDescent="0.25">
      <c r="A102" s="8" t="s">
        <v>87</v>
      </c>
      <c r="B102" s="2" t="s">
        <v>151</v>
      </c>
      <c r="C102" s="13">
        <v>-155000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-155000</v>
      </c>
      <c r="K102" s="7">
        <f>J102</f>
        <v>-155000</v>
      </c>
      <c r="L102" s="3">
        <v>0</v>
      </c>
      <c r="M102" s="80">
        <f>SUM(K102:K104)</f>
        <v>-545000</v>
      </c>
      <c r="N102" s="26">
        <f>+M102/M104</f>
        <v>-9.2619315413906028E-2</v>
      </c>
    </row>
    <row r="103" spans="1:15" x14ac:dyDescent="0.25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5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5884301.7524417238</v>
      </c>
      <c r="N104" s="26">
        <f>+M104/K107</f>
        <v>1</v>
      </c>
    </row>
    <row r="105" spans="1:15" ht="13.8" thickBot="1" x14ac:dyDescent="0.3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5">
      <c r="A106" s="8"/>
      <c r="M106" s="80" t="s">
        <v>56</v>
      </c>
    </row>
    <row r="107" spans="1:15" x14ac:dyDescent="0.25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0</v>
      </c>
      <c r="H107" s="7">
        <f>SUM(H5:H105)</f>
        <v>0</v>
      </c>
      <c r="J107" s="7">
        <f>SUM(J5:J105)</f>
        <v>5934667.0791477235</v>
      </c>
      <c r="K107" s="7">
        <f>SUM(K5:K105)</f>
        <v>5884301.7524417238</v>
      </c>
      <c r="M107" s="92">
        <f>SUM(K42:K59)+K30+K36</f>
        <v>54254.759801</v>
      </c>
      <c r="N107" s="94">
        <f>M107/K107</f>
        <v>9.2202545150725287E-3</v>
      </c>
    </row>
    <row r="108" spans="1:15" ht="13.8" thickBot="1" x14ac:dyDescent="0.3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5">
      <c r="A109" s="8"/>
    </row>
    <row r="110" spans="1:15" x14ac:dyDescent="0.25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5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18.8</v>
      </c>
      <c r="G111" s="7">
        <f>C111*(E111-F111)</f>
        <v>0</v>
      </c>
      <c r="H111" s="7">
        <f>C111*(E111-F111)</f>
        <v>0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5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38.770000000000003</v>
      </c>
      <c r="F112" s="1">
        <f>+F79</f>
        <v>38.770000000000003</v>
      </c>
      <c r="G112" s="7">
        <f>C112*(E112-F112)</f>
        <v>0</v>
      </c>
      <c r="H112" s="7">
        <f>C112*(E112-F112)</f>
        <v>0</v>
      </c>
      <c r="I112" s="1"/>
      <c r="J112" s="7">
        <f>C112*E112</f>
        <v>15003.990000000002</v>
      </c>
      <c r="K112" s="7">
        <f>J112</f>
        <v>15003.990000000002</v>
      </c>
      <c r="L112" s="3">
        <v>2</v>
      </c>
    </row>
    <row r="113" spans="1:15" x14ac:dyDescent="0.25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5">
      <c r="A114" s="8"/>
      <c r="E114" s="3"/>
      <c r="F114" s="3"/>
      <c r="H114" s="7" t="s">
        <v>52</v>
      </c>
      <c r="I114" s="3"/>
    </row>
    <row r="115" spans="1:15" x14ac:dyDescent="0.25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5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10.87</v>
      </c>
      <c r="G116" s="7">
        <f>C116*(E116-F116)</f>
        <v>0</v>
      </c>
      <c r="H116" s="7">
        <f>C116*(E116-F116)</f>
        <v>0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38.770000000000003</v>
      </c>
      <c r="F117" s="1">
        <f>+F79</f>
        <v>38.770000000000003</v>
      </c>
      <c r="G117" s="7">
        <f>C117*(E117-F117)</f>
        <v>0</v>
      </c>
      <c r="H117" s="7">
        <f>C117*(E117-F117)</f>
        <v>0</v>
      </c>
      <c r="I117" s="1"/>
      <c r="J117" s="7">
        <f>C117*E117</f>
        <v>15003.990000000002</v>
      </c>
      <c r="K117" s="7">
        <f>J117</f>
        <v>15003.990000000002</v>
      </c>
      <c r="L117" s="3">
        <v>2</v>
      </c>
    </row>
    <row r="118" spans="1:15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5">
      <c r="A119" s="8"/>
      <c r="E119" s="1"/>
      <c r="F119" s="1"/>
      <c r="H119" s="7" t="s">
        <v>52</v>
      </c>
      <c r="I119" s="1"/>
    </row>
    <row r="120" spans="1:15" x14ac:dyDescent="0.25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38.770000000000003</v>
      </c>
      <c r="F120" s="1">
        <f>+F79</f>
        <v>38.770000000000003</v>
      </c>
      <c r="G120" s="7">
        <f>C120*(E120-F120)</f>
        <v>0</v>
      </c>
      <c r="H120" s="7">
        <f>C120*(E120-F120)</f>
        <v>0</v>
      </c>
      <c r="I120" s="1"/>
      <c r="J120" s="7">
        <f>C120*E120</f>
        <v>15003.990000000002</v>
      </c>
      <c r="K120" s="7">
        <f>J120</f>
        <v>15003.990000000002</v>
      </c>
      <c r="L120" s="3">
        <v>2</v>
      </c>
    </row>
    <row r="121" spans="1:15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5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5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5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11.17</v>
      </c>
      <c r="F124" s="1">
        <f>F$30</f>
        <v>11.17</v>
      </c>
      <c r="G124" s="7">
        <f>C124*(E124-F124)</f>
        <v>0</v>
      </c>
      <c r="H124" s="7">
        <f>C124*(E124-F124)*0.5895</f>
        <v>0</v>
      </c>
      <c r="I124" s="1"/>
      <c r="J124" s="7">
        <f>C124*E124</f>
        <v>3216.96</v>
      </c>
      <c r="K124" s="7">
        <f>J124*0.5995</f>
        <v>1928.5675200000001</v>
      </c>
      <c r="L124" s="3">
        <v>2</v>
      </c>
      <c r="M124" s="80">
        <f>SUM(K107:K124)+K133</f>
        <v>5976700.5121617261</v>
      </c>
      <c r="O124" s="7" t="s">
        <v>52</v>
      </c>
    </row>
    <row r="125" spans="1:15" x14ac:dyDescent="0.25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5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5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11.17</v>
      </c>
      <c r="F127" s="1">
        <f t="shared" si="20"/>
        <v>11.17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5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11.17</v>
      </c>
      <c r="F128" s="1">
        <f t="shared" si="20"/>
        <v>11.17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11.17</v>
      </c>
      <c r="F129" s="1">
        <f t="shared" si="20"/>
        <v>11.17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11.17</v>
      </c>
      <c r="F130" s="1">
        <f t="shared" si="20"/>
        <v>11.17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5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-2427180</v>
      </c>
      <c r="N131" s="26">
        <f>M131/M138</f>
        <v>-0.40610701423988677</v>
      </c>
      <c r="O131" s="5" t="s">
        <v>85</v>
      </c>
    </row>
    <row r="132" spans="1:16" x14ac:dyDescent="0.25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348973.88458172203</v>
      </c>
      <c r="N132" s="26">
        <f>M132/M138</f>
        <v>5.8389053269711347E-2</v>
      </c>
      <c r="O132" s="5" t="s">
        <v>22</v>
      </c>
    </row>
    <row r="133" spans="1:16" x14ac:dyDescent="0.25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11.17</v>
      </c>
      <c r="F133" s="1">
        <f t="shared" si="21"/>
        <v>11.17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5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11.17</v>
      </c>
      <c r="F134" s="1">
        <f t="shared" si="21"/>
        <v>11.17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6172726.627580001</v>
      </c>
      <c r="N134" s="26">
        <f>M134/M138</f>
        <v>1.0327983834925962</v>
      </c>
      <c r="O134" s="7" t="s">
        <v>52</v>
      </c>
      <c r="P134" s="15" t="s">
        <v>52</v>
      </c>
    </row>
    <row r="135" spans="1:16" x14ac:dyDescent="0.25">
      <c r="A135" s="8"/>
      <c r="B135" s="2" t="s">
        <v>123</v>
      </c>
      <c r="C135" s="13">
        <v>25</v>
      </c>
      <c r="D135" s="13">
        <v>0</v>
      </c>
      <c r="E135" s="1">
        <f t="shared" si="21"/>
        <v>11.17</v>
      </c>
      <c r="F135" s="1">
        <f t="shared" si="21"/>
        <v>11.17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5">
      <c r="A136" s="8"/>
      <c r="B136" s="2" t="s">
        <v>124</v>
      </c>
      <c r="C136" s="13">
        <v>7608</v>
      </c>
      <c r="D136" s="13">
        <v>0</v>
      </c>
      <c r="E136" s="1">
        <f t="shared" si="21"/>
        <v>11.17</v>
      </c>
      <c r="F136" s="1">
        <f t="shared" si="21"/>
        <v>11.17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-545000</v>
      </c>
      <c r="N136" s="26">
        <f>+M136/M138</f>
        <v>-9.1187436762307825E-2</v>
      </c>
      <c r="P136" s="15" t="s">
        <v>52</v>
      </c>
    </row>
    <row r="137" spans="1:16" x14ac:dyDescent="0.25">
      <c r="A137" s="8"/>
      <c r="B137" s="2" t="s">
        <v>125</v>
      </c>
      <c r="C137" s="13">
        <v>2540</v>
      </c>
      <c r="D137" s="13">
        <v>0</v>
      </c>
      <c r="E137" s="1">
        <f t="shared" si="21"/>
        <v>11.17</v>
      </c>
      <c r="F137" s="1">
        <f t="shared" si="21"/>
        <v>11.17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5">
      <c r="A138" s="8"/>
      <c r="B138" s="2" t="s">
        <v>140</v>
      </c>
      <c r="C138" s="13">
        <v>1524</v>
      </c>
      <c r="D138" s="13">
        <v>0</v>
      </c>
      <c r="E138" s="1">
        <f t="shared" si="21"/>
        <v>11.17</v>
      </c>
      <c r="F138" s="1">
        <f t="shared" si="21"/>
        <v>11.17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5976700.5121617243</v>
      </c>
      <c r="N138" s="26">
        <f>+M138/K144</f>
        <v>0.99999999999999967</v>
      </c>
    </row>
    <row r="139" spans="1:16" x14ac:dyDescent="0.25">
      <c r="A139" s="8"/>
      <c r="B139" s="2" t="s">
        <v>141</v>
      </c>
      <c r="C139" s="13">
        <v>1968</v>
      </c>
      <c r="D139" s="13">
        <v>0</v>
      </c>
      <c r="E139" s="1">
        <f t="shared" si="21"/>
        <v>11.17</v>
      </c>
      <c r="F139" s="1">
        <f t="shared" si="21"/>
        <v>11.17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5">
      <c r="A140" s="8"/>
      <c r="B140" s="2" t="s">
        <v>146</v>
      </c>
      <c r="C140" s="13">
        <v>1967</v>
      </c>
      <c r="D140" s="13">
        <v>0</v>
      </c>
      <c r="E140" s="1">
        <f t="shared" si="21"/>
        <v>11.17</v>
      </c>
      <c r="F140" s="1">
        <f t="shared" si="21"/>
        <v>11.17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11.17</v>
      </c>
      <c r="F141" s="1">
        <f t="shared" si="21"/>
        <v>11.17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8" thickBot="1" x14ac:dyDescent="0.3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5">
      <c r="A143" s="8"/>
      <c r="C143" s="13" t="s">
        <v>52</v>
      </c>
      <c r="M143" s="80" t="s">
        <v>56</v>
      </c>
    </row>
    <row r="144" spans="1:16" x14ac:dyDescent="0.25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0</v>
      </c>
      <c r="H144" s="7">
        <f>SUM(H107:H142)</f>
        <v>0</v>
      </c>
      <c r="J144" s="7">
        <f>SUM(J107:J142)</f>
        <v>6028354.2313477257</v>
      </c>
      <c r="K144" s="7">
        <f>SUM(K107:K142)</f>
        <v>5976700.5121617261</v>
      </c>
      <c r="M144" s="92">
        <f>SUM(K124:K141)+M107</f>
        <v>56183.327320999997</v>
      </c>
      <c r="N144" s="94">
        <f>M144/K144</f>
        <v>9.4003919397793161E-3</v>
      </c>
    </row>
    <row r="145" spans="1:14" ht="13.8" thickBot="1" x14ac:dyDescent="0.3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5">
      <c r="A146" s="8"/>
    </row>
    <row r="147" spans="1:14" x14ac:dyDescent="0.25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5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307160.55147745798</v>
      </c>
      <c r="L148" s="66"/>
      <c r="M148" s="81" t="s">
        <v>52</v>
      </c>
    </row>
    <row r="149" spans="1:14" x14ac:dyDescent="0.25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311983.76673484215</v>
      </c>
      <c r="L149" s="66"/>
      <c r="M149" s="81" t="s">
        <v>52</v>
      </c>
    </row>
    <row r="150" spans="1:14" x14ac:dyDescent="0.25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5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E167" s="2"/>
      <c r="F167" s="2"/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5">
      <c r="E171" s="2"/>
      <c r="F171" s="2"/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37207.269999999997</v>
      </c>
      <c r="C7" s="16">
        <f>H33</f>
        <v>22305.758364999998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3216.96</v>
      </c>
      <c r="H25" s="11">
        <f t="shared" si="0"/>
        <v>1928.5675200000001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37207.269999999997</v>
      </c>
      <c r="H33" s="11">
        <f t="shared" si="0"/>
        <v>22305.758364999998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2490.91</v>
      </c>
      <c r="H46" s="11">
        <f t="shared" si="0"/>
        <v>1493.3005450000001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2490.91</v>
      </c>
      <c r="H47" s="11">
        <f t="shared" si="0"/>
        <v>1493.3005450000001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2479.7399999999998</v>
      </c>
      <c r="H48" s="11">
        <f t="shared" si="0"/>
        <v>1486.6041299999999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2926.54</v>
      </c>
      <c r="H57" s="11">
        <f t="shared" si="0"/>
        <v>1754.46073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2926.54</v>
      </c>
      <c r="H58" s="11">
        <f t="shared" si="0"/>
        <v>1754.46073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2926.54</v>
      </c>
      <c r="H59" s="11">
        <f t="shared" si="0"/>
        <v>1754.46073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3216.96</v>
      </c>
      <c r="H68" s="11">
        <f t="shared" si="0"/>
        <v>1928.5675200000001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3216.96</v>
      </c>
      <c r="H69" s="11">
        <f t="shared" si="0"/>
        <v>1928.5675200000001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3205.79</v>
      </c>
      <c r="H70" s="11">
        <f t="shared" si="0"/>
        <v>1921.8711050000002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66305.119999999995</v>
      </c>
      <c r="H75" s="15">
        <f>SUM(H14:H73)</f>
        <v>39749.919439999983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2023-09-13T22:48:28Z</dcterms:modified>
</cp:coreProperties>
</file>