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J153" i="1"/>
  <c r="K153" i="1"/>
  <c r="J154" i="1"/>
  <c r="K154" i="1"/>
  <c r="C157" i="1"/>
  <c r="J157" i="1"/>
  <c r="K157" i="1"/>
  <c r="M157" i="1"/>
  <c r="N157" i="1"/>
  <c r="K162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<sst xmlns="http://schemas.openxmlformats.org/spreadsheetml/2006/main" count="913" uniqueCount="175">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</sst>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2" sqref="C3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37216</v>
      </c>
      <c r="F3" s="12">
        <v>37215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2343177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2343177</v>
      </c>
      <c r="K5" s="7">
        <f>J5</f>
        <v>2343177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99.13</v>
      </c>
      <c r="F8" s="1">
        <v>99.13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114.8</v>
      </c>
      <c r="F9" s="1">
        <v>114.8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38.619999999999997</v>
      </c>
      <c r="F10" s="1">
        <v>38.619999999999997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41.7</v>
      </c>
      <c r="F11" s="1">
        <v>41.7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2343177</v>
      </c>
      <c r="N16" s="80">
        <v>2343177</v>
      </c>
      <c r="O16" s="67">
        <f>M16-N16</f>
        <v>0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14.56</v>
      </c>
      <c r="F22" s="1">
        <v>14.56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13104</v>
      </c>
      <c r="K22" s="7">
        <f t="shared" ref="K22:K33" si="4">J22</f>
        <v>13104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16.850000000000001</v>
      </c>
      <c r="F23" s="1">
        <v>16.850000000000001</v>
      </c>
      <c r="G23" s="7">
        <f t="shared" si="1"/>
        <v>0</v>
      </c>
      <c r="H23" s="7">
        <f t="shared" si="2"/>
        <v>0</v>
      </c>
      <c r="I23" s="1"/>
      <c r="J23" s="7">
        <f t="shared" si="3"/>
        <v>1685.0000000000002</v>
      </c>
      <c r="K23" s="7">
        <f t="shared" si="4"/>
        <v>1685.0000000000002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43.7</v>
      </c>
      <c r="F24" s="1">
        <v>43.7</v>
      </c>
      <c r="G24" s="7">
        <f t="shared" si="1"/>
        <v>0</v>
      </c>
      <c r="H24" s="7">
        <f t="shared" si="2"/>
        <v>0</v>
      </c>
      <c r="I24" s="1"/>
      <c r="J24" s="7">
        <f t="shared" si="3"/>
        <v>3627.1000000000004</v>
      </c>
      <c r="K24" s="7">
        <f t="shared" si="4"/>
        <v>3627.1000000000004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12.61</v>
      </c>
      <c r="F25" s="1">
        <v>12.61</v>
      </c>
      <c r="G25" s="7">
        <f t="shared" si="1"/>
        <v>0</v>
      </c>
      <c r="H25" s="7">
        <f t="shared" si="2"/>
        <v>0</v>
      </c>
      <c r="I25" s="1"/>
      <c r="J25" s="7">
        <f t="shared" si="3"/>
        <v>2131.0899999999997</v>
      </c>
      <c r="K25" s="7">
        <f t="shared" si="4"/>
        <v>2131.0899999999997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6.99</v>
      </c>
      <c r="F30" s="16">
        <v>6.99</v>
      </c>
      <c r="G30" s="7">
        <f>C30*(E30-F30)</f>
        <v>0</v>
      </c>
      <c r="H30" s="7">
        <f>C30*(E30-F30)</f>
        <v>0</v>
      </c>
      <c r="I30" s="3"/>
      <c r="J30" s="7">
        <f>C30*E30</f>
        <v>1892.01126</v>
      </c>
      <c r="K30" s="7">
        <f t="shared" si="4"/>
        <v>1892.01126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134825.76999999999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134825.76999999999</v>
      </c>
      <c r="K31" s="7">
        <f>J31</f>
        <v>134825.76999999999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6.99</v>
      </c>
      <c r="F36" s="1">
        <f>F$30</f>
        <v>6.99</v>
      </c>
      <c r="G36" s="7">
        <f>C36*(E36-F36)</f>
        <v>0</v>
      </c>
      <c r="H36" s="7">
        <f>C36*(E36-F36)</f>
        <v>0</v>
      </c>
      <c r="I36" s="1"/>
      <c r="J36" s="7">
        <f>C36*E36</f>
        <v>676.58307000000002</v>
      </c>
      <c r="K36" s="7">
        <f>J36</f>
        <v>676.58307000000002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6.99</v>
      </c>
      <c r="F39" s="1">
        <f>F$30</f>
        <v>6.99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52007.697</v>
      </c>
      <c r="K39" s="99">
        <f>J39*0.614</f>
        <v>31932.725957999999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6.99</v>
      </c>
      <c r="F42" s="1">
        <f t="shared" si="5"/>
        <v>6.99</v>
      </c>
      <c r="G42" s="7">
        <f>C42*(E42-F42)</f>
        <v>0</v>
      </c>
      <c r="H42" s="7">
        <f>C42*(E42-F42)</f>
        <v>0</v>
      </c>
      <c r="I42" s="1"/>
      <c r="J42" s="7">
        <f>C42*E42</f>
        <v>9140.0275380000003</v>
      </c>
      <c r="K42" s="7">
        <f>J42</f>
        <v>9140.0275380000003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6.99</v>
      </c>
      <c r="F43" s="1">
        <f t="shared" si="5"/>
        <v>6.99</v>
      </c>
      <c r="G43" s="7">
        <f>C43*(E43-F43)</f>
        <v>0</v>
      </c>
      <c r="H43" s="7">
        <f>C43*(E43-F43)</f>
        <v>0</v>
      </c>
      <c r="I43" s="1"/>
      <c r="J43" s="7">
        <f>C43*E43</f>
        <v>1244.4534659999999</v>
      </c>
      <c r="K43" s="7">
        <f>J43</f>
        <v>1244.4534659999999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6.99</v>
      </c>
      <c r="F44" s="1">
        <f t="shared" si="5"/>
        <v>6.99</v>
      </c>
      <c r="G44" s="7">
        <f>C44*(E44-F44)</f>
        <v>0</v>
      </c>
      <c r="H44" s="7">
        <f>C44*(E44-F44)</f>
        <v>0</v>
      </c>
      <c r="I44" s="1"/>
      <c r="J44" s="7">
        <f>C44*E44</f>
        <v>2815.950159</v>
      </c>
      <c r="K44" s="7">
        <f>J44</f>
        <v>2815.950159</v>
      </c>
      <c r="L44" s="3">
        <v>2</v>
      </c>
      <c r="M44" s="80" t="s">
        <v>52</v>
      </c>
    </row>
    <row r="45" spans="1:15" x14ac:dyDescent="0.25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6.99</v>
      </c>
      <c r="F47" s="1">
        <f t="shared" si="6"/>
        <v>6.99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6.99</v>
      </c>
      <c r="F48" s="1">
        <f t="shared" si="6"/>
        <v>6.99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6.99</v>
      </c>
      <c r="F49" s="1">
        <f t="shared" si="6"/>
        <v>6.99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6.99</v>
      </c>
      <c r="F50" s="1">
        <f t="shared" si="6"/>
        <v>6.99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6.99</v>
      </c>
      <c r="F51" s="1">
        <f t="shared" si="6"/>
        <v>6.99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6.99</v>
      </c>
      <c r="F52" s="1">
        <f t="shared" si="6"/>
        <v>6.99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6.99</v>
      </c>
      <c r="F53" s="1">
        <f t="shared" si="6"/>
        <v>6.99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6.99</v>
      </c>
      <c r="F56" s="1">
        <f>F$30</f>
        <v>6.99</v>
      </c>
      <c r="G56" s="7">
        <f>C56*(E56-F56)</f>
        <v>0</v>
      </c>
      <c r="H56" s="7">
        <f>C56*(E56-F56)*0.5895</f>
        <v>0</v>
      </c>
      <c r="I56" s="1"/>
      <c r="J56" s="7">
        <f>C56*E56</f>
        <v>16195.83</v>
      </c>
      <c r="K56" s="7">
        <f>J56*0.614</f>
        <v>9944.2396200000003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6.99</v>
      </c>
      <c r="F59" s="1">
        <f>F$30</f>
        <v>6.99</v>
      </c>
      <c r="G59" s="7">
        <f>C59*(E59-F59)</f>
        <v>0</v>
      </c>
      <c r="H59" s="7">
        <f>C59*(E59-F59)*0.5895</f>
        <v>0</v>
      </c>
      <c r="I59" s="1"/>
      <c r="J59" s="7">
        <f>C59*E59</f>
        <v>13448.76</v>
      </c>
      <c r="K59" s="7">
        <f>J59*0.614</f>
        <v>8257.5386400000007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2961750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2961750</v>
      </c>
      <c r="K63" s="7">
        <f t="shared" si="12"/>
        <v>2961750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6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6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0.1</v>
      </c>
      <c r="F69" s="1">
        <v>0.1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250</v>
      </c>
    </row>
    <row r="70" spans="1:16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6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0.05</v>
      </c>
      <c r="F72" s="1">
        <v>0.05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750</v>
      </c>
      <c r="O72" s="5" t="s">
        <v>52</v>
      </c>
    </row>
    <row r="73" spans="1:16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1500</v>
      </c>
      <c r="O73" s="7" t="s">
        <v>52</v>
      </c>
    </row>
    <row r="74" spans="1:16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14375</v>
      </c>
      <c r="N78" s="80">
        <v>-125</v>
      </c>
      <c r="O78" s="80">
        <v>2961750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2961750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41.1</v>
      </c>
      <c r="F80" s="16">
        <v>41.1</v>
      </c>
      <c r="G80" s="7">
        <f>C80*(E80-F80)</f>
        <v>0</v>
      </c>
      <c r="H80" s="7">
        <f>C80*(E80-F80)</f>
        <v>0</v>
      </c>
      <c r="I80" s="1"/>
      <c r="J80" s="7">
        <f>C80*E80</f>
        <v>15905.7</v>
      </c>
      <c r="K80" s="7">
        <f>J80</f>
        <v>15905.7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50.19</v>
      </c>
      <c r="F84" s="1">
        <v>50.19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11800.77318</v>
      </c>
      <c r="K84" s="7">
        <f>J84</f>
        <v>11800.77318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8.99</v>
      </c>
      <c r="F85" s="1">
        <v>8.99</v>
      </c>
      <c r="G85" s="7">
        <f t="shared" si="16"/>
        <v>0</v>
      </c>
      <c r="H85" s="7">
        <f t="shared" si="17"/>
        <v>0</v>
      </c>
      <c r="I85" s="1"/>
      <c r="J85" s="7">
        <f t="shared" si="18"/>
        <v>6761.6307200000001</v>
      </c>
      <c r="K85" s="7">
        <f t="shared" ref="K85:K101" si="19">J85</f>
        <v>6761.6307200000001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20.38</v>
      </c>
      <c r="F86" s="1">
        <v>20.38</v>
      </c>
      <c r="G86" s="7">
        <f t="shared" si="16"/>
        <v>0</v>
      </c>
      <c r="H86" s="7">
        <f t="shared" si="17"/>
        <v>0</v>
      </c>
      <c r="I86" s="1"/>
      <c r="J86" s="7">
        <f t="shared" si="18"/>
        <v>54512.342479999992</v>
      </c>
      <c r="K86" s="7">
        <f t="shared" si="19"/>
        <v>54512.342479999992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7.87</v>
      </c>
      <c r="F87" s="1">
        <v>7.87</v>
      </c>
      <c r="G87" s="7">
        <f t="shared" si="16"/>
        <v>0</v>
      </c>
      <c r="H87" s="7">
        <f t="shared" si="17"/>
        <v>0</v>
      </c>
      <c r="I87" s="1"/>
      <c r="J87" s="7">
        <f t="shared" si="18"/>
        <v>9761.2082200000004</v>
      </c>
      <c r="K87" s="7">
        <f t="shared" si="19"/>
        <v>9761.2082200000004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37.020000000000003</v>
      </c>
      <c r="F88" s="1">
        <v>37.020000000000003</v>
      </c>
      <c r="G88" s="7">
        <f t="shared" si="16"/>
        <v>0</v>
      </c>
      <c r="H88" s="7">
        <f t="shared" si="17"/>
        <v>0</v>
      </c>
      <c r="I88" s="1"/>
      <c r="J88" s="7">
        <f t="shared" si="18"/>
        <v>9663.8488799999996</v>
      </c>
      <c r="K88" s="7">
        <f t="shared" si="19"/>
        <v>9663.8488799999996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27.23</v>
      </c>
      <c r="F89" s="1">
        <v>27.23</v>
      </c>
      <c r="G89" s="7">
        <f t="shared" si="16"/>
        <v>0</v>
      </c>
      <c r="H89" s="7">
        <f t="shared" si="17"/>
        <v>0</v>
      </c>
      <c r="I89" s="1"/>
      <c r="J89" s="7">
        <f t="shared" si="18"/>
        <v>10307.262980000001</v>
      </c>
      <c r="K89" s="7">
        <f t="shared" si="19"/>
        <v>10307.262980000001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10.95</v>
      </c>
      <c r="F90" s="1">
        <v>10.95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15782.475899999998</v>
      </c>
      <c r="K90" s="7">
        <f t="shared" si="19"/>
        <v>15782.475899999998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-3882000</v>
      </c>
      <c r="N98" s="26">
        <f>M98/M105</f>
        <v>-0.6801429958672579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208928.35859772199</v>
      </c>
      <c r="N99" s="26">
        <f>M99/M105</f>
        <v>3.6605141612128647E-2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5998694.9259000001</v>
      </c>
      <c r="N101" s="26">
        <f>M101/M105</f>
        <v>1.050996995928734</v>
      </c>
    </row>
    <row r="102" spans="1:15" x14ac:dyDescent="0.25">
      <c r="A102" s="8"/>
      <c r="E102" s="1"/>
      <c r="F102" s="1"/>
      <c r="I102" s="1"/>
      <c r="M102" s="80" t="s">
        <v>159</v>
      </c>
      <c r="N102" s="26"/>
    </row>
    <row r="103" spans="1:15" x14ac:dyDescent="0.25">
      <c r="A103" s="8" t="s">
        <v>87</v>
      </c>
      <c r="B103" s="2" t="s">
        <v>150</v>
      </c>
      <c r="C103" s="13">
        <v>-110000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-110000</v>
      </c>
      <c r="K103" s="7">
        <f>J103</f>
        <v>-110000</v>
      </c>
      <c r="L103" s="3">
        <v>0</v>
      </c>
      <c r="M103" s="80">
        <f>SUM(K103:K105)</f>
        <v>-500000</v>
      </c>
      <c r="N103" s="26">
        <f>+M103/M105</f>
        <v>-8.7602137540862698E-2</v>
      </c>
    </row>
    <row r="104" spans="1:15" x14ac:dyDescent="0.25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5707623.284497723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0</v>
      </c>
      <c r="H108" s="7">
        <f>SUM(H5:H106)</f>
        <v>0</v>
      </c>
      <c r="J108" s="7">
        <f>SUM(J5:J106)</f>
        <v>5739141.0672797235</v>
      </c>
      <c r="K108" s="7">
        <f>SUM(K5:K106)</f>
        <v>5707623.284497723</v>
      </c>
      <c r="M108" s="92">
        <f>SUM(K42:K59)+K30+K36</f>
        <v>33970.803753</v>
      </c>
      <c r="N108" s="94">
        <f>M108/K108</f>
        <v>5.9518300454879207E-3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19.5</v>
      </c>
      <c r="F112" s="1">
        <v>19.5</v>
      </c>
      <c r="G112" s="7">
        <f>C112*(E112-F112)</f>
        <v>0</v>
      </c>
      <c r="H112" s="7">
        <f>C112*(E112-F112)</f>
        <v>0</v>
      </c>
      <c r="I112" s="1"/>
      <c r="J112" s="7">
        <f>C112*E112</f>
        <v>23957.349000000002</v>
      </c>
      <c r="K112" s="7">
        <f>J112</f>
        <v>23957.349000000002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41.1</v>
      </c>
      <c r="F113" s="1">
        <f>+F80</f>
        <v>41.1</v>
      </c>
      <c r="G113" s="7">
        <f>C113*(E113-F113)</f>
        <v>0</v>
      </c>
      <c r="H113" s="7">
        <f>C113*(E113-F113)</f>
        <v>0</v>
      </c>
      <c r="I113" s="1"/>
      <c r="J113" s="7">
        <f>C113*E113</f>
        <v>15905.7</v>
      </c>
      <c r="K113" s="7">
        <f>J113</f>
        <v>15905.7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10.95</v>
      </c>
      <c r="F117" s="1">
        <v>10.95</v>
      </c>
      <c r="G117" s="7">
        <f>C117*(E117-F117)</f>
        <v>0</v>
      </c>
      <c r="H117" s="7">
        <f>C117*(E117-F117)</f>
        <v>0</v>
      </c>
      <c r="I117" s="1"/>
      <c r="J117" s="7">
        <f>C117*E117</f>
        <v>22046.510999999999</v>
      </c>
      <c r="K117" s="7">
        <f>J117</f>
        <v>22046.510999999999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41.1</v>
      </c>
      <c r="F118" s="1">
        <f>+F80</f>
        <v>41.1</v>
      </c>
      <c r="G118" s="7">
        <f>C118*(E118-F118)</f>
        <v>0</v>
      </c>
      <c r="H118" s="7">
        <f>C118*(E118-F118)</f>
        <v>0</v>
      </c>
      <c r="I118" s="1"/>
      <c r="J118" s="7">
        <f>C118*E118</f>
        <v>15905.7</v>
      </c>
      <c r="K118" s="7">
        <f>J118</f>
        <v>15905.7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41.1</v>
      </c>
      <c r="F121" s="1">
        <f>+F80</f>
        <v>41.1</v>
      </c>
      <c r="G121" s="7">
        <f>C121*(E121-F121)</f>
        <v>0</v>
      </c>
      <c r="H121" s="7">
        <f>C121*(E121-F121)</f>
        <v>0</v>
      </c>
      <c r="I121" s="1"/>
      <c r="J121" s="7">
        <f>C121*E121</f>
        <v>15905.7</v>
      </c>
      <c r="K121" s="7">
        <f>J121</f>
        <v>15905.7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6.99</v>
      </c>
      <c r="F125" s="1">
        <f>F$30</f>
        <v>6.99</v>
      </c>
      <c r="G125" s="7">
        <f>C125*(E125-F125)</f>
        <v>0</v>
      </c>
      <c r="H125" s="7">
        <f>C125*(E125-F125)*0.5895</f>
        <v>0</v>
      </c>
      <c r="I125" s="1"/>
      <c r="J125" s="7">
        <v>0</v>
      </c>
      <c r="K125" s="7">
        <v>0</v>
      </c>
      <c r="L125" s="3">
        <v>2</v>
      </c>
      <c r="M125" s="80">
        <f>SUM(K108:K125)+K134</f>
        <v>5801949.7344977241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6.99</v>
      </c>
      <c r="F128" s="1">
        <f t="shared" si="20"/>
        <v>6.99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6.99</v>
      </c>
      <c r="F129" s="1">
        <f t="shared" si="20"/>
        <v>6.99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6.99</v>
      </c>
      <c r="F130" s="1">
        <f t="shared" si="20"/>
        <v>6.99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6.99</v>
      </c>
      <c r="F131" s="1">
        <f t="shared" si="20"/>
        <v>6.99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-3882000</v>
      </c>
      <c r="N132" s="26">
        <f>M132/M139</f>
        <v>-0.66908542432177176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302649.31859772198</v>
      </c>
      <c r="N133" s="26">
        <f>M133/M139</f>
        <v>5.2163381698776892E-2</v>
      </c>
      <c r="O133" s="5" t="s">
        <v>22</v>
      </c>
    </row>
    <row r="134" spans="1:16" x14ac:dyDescent="0.25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6.99</v>
      </c>
      <c r="F134" s="1">
        <f t="shared" si="21"/>
        <v>6.99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6.99</v>
      </c>
      <c r="F135" s="1">
        <f t="shared" si="21"/>
        <v>6.99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5999300.4159000004</v>
      </c>
      <c r="N135" s="26">
        <f>M135/M139</f>
        <v>1.0340145451845011</v>
      </c>
      <c r="O135" s="7" t="s">
        <v>52</v>
      </c>
      <c r="P135" s="15" t="s">
        <v>52</v>
      </c>
    </row>
    <row r="136" spans="1:16" x14ac:dyDescent="0.25">
      <c r="A136" s="8"/>
      <c r="B136" s="2" t="s">
        <v>122</v>
      </c>
      <c r="C136" s="13">
        <v>25</v>
      </c>
      <c r="D136" s="13">
        <v>0</v>
      </c>
      <c r="E136" s="1">
        <f t="shared" si="21"/>
        <v>6.99</v>
      </c>
      <c r="F136" s="1">
        <f t="shared" si="21"/>
        <v>6.99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5">
      <c r="A137" s="8"/>
      <c r="B137" s="2" t="s">
        <v>123</v>
      </c>
      <c r="C137" s="13">
        <v>7608</v>
      </c>
      <c r="D137" s="13">
        <v>0</v>
      </c>
      <c r="E137" s="1">
        <f t="shared" si="21"/>
        <v>6.99</v>
      </c>
      <c r="F137" s="1">
        <f t="shared" si="21"/>
        <v>6.99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-500000</v>
      </c>
      <c r="N137" s="26">
        <f>+M137/M139</f>
        <v>-8.6177926883278175E-2</v>
      </c>
      <c r="P137" s="15" t="s">
        <v>52</v>
      </c>
    </row>
    <row r="138" spans="1:16" x14ac:dyDescent="0.25">
      <c r="A138" s="8"/>
      <c r="B138" s="2" t="s">
        <v>124</v>
      </c>
      <c r="C138" s="13">
        <v>2540</v>
      </c>
      <c r="D138" s="13">
        <v>0</v>
      </c>
      <c r="E138" s="1">
        <f t="shared" si="21"/>
        <v>6.99</v>
      </c>
      <c r="F138" s="1">
        <f t="shared" si="21"/>
        <v>6.99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139</v>
      </c>
      <c r="C139" s="13">
        <v>1524</v>
      </c>
      <c r="D139" s="13">
        <v>0</v>
      </c>
      <c r="E139" s="1">
        <f t="shared" si="21"/>
        <v>6.99</v>
      </c>
      <c r="F139" s="1">
        <f t="shared" si="21"/>
        <v>6.99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5801949.7344977232</v>
      </c>
      <c r="N139" s="26">
        <f>+M139/K145</f>
        <v>0.99999999999999989</v>
      </c>
    </row>
    <row r="140" spans="1:16" x14ac:dyDescent="0.25">
      <c r="A140" s="8"/>
      <c r="B140" s="2" t="s">
        <v>140</v>
      </c>
      <c r="C140" s="13">
        <v>1968</v>
      </c>
      <c r="D140" s="13">
        <v>0</v>
      </c>
      <c r="E140" s="1">
        <f t="shared" si="21"/>
        <v>6.99</v>
      </c>
      <c r="F140" s="1">
        <f t="shared" si="21"/>
        <v>6.99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145</v>
      </c>
      <c r="C141" s="13">
        <v>1967</v>
      </c>
      <c r="D141" s="13">
        <v>0</v>
      </c>
      <c r="E141" s="1">
        <f t="shared" si="21"/>
        <v>6.99</v>
      </c>
      <c r="F141" s="1">
        <f t="shared" si="21"/>
        <v>6.99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6.99</v>
      </c>
      <c r="F142" s="1">
        <f t="shared" si="21"/>
        <v>6.99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0</v>
      </c>
      <c r="H145" s="7">
        <f>SUM(H108:H143)</f>
        <v>0</v>
      </c>
      <c r="J145" s="7">
        <f>SUM(J108:J143)</f>
        <v>5833467.5172797246</v>
      </c>
      <c r="K145" s="7">
        <f>SUM(K108:K143)</f>
        <v>5801949.7344977241</v>
      </c>
      <c r="M145" s="92">
        <f>SUM(K125:K142)+M108</f>
        <v>33970.803753</v>
      </c>
      <c r="N145" s="94">
        <f>M145/K145</f>
        <v>5.8550668839844507E-3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302504.03407837934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307503.33592837938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A153" s="8" t="s">
        <v>171</v>
      </c>
      <c r="B153" s="2" t="s">
        <v>172</v>
      </c>
      <c r="C153" s="13">
        <v>400000</v>
      </c>
      <c r="D153" s="13" t="s">
        <v>52</v>
      </c>
      <c r="E153" s="27" t="s">
        <v>52</v>
      </c>
      <c r="F153" s="27" t="s">
        <v>52</v>
      </c>
      <c r="G153" s="27" t="s">
        <v>52</v>
      </c>
      <c r="H153" s="27" t="s">
        <v>52</v>
      </c>
      <c r="J153" s="7">
        <f>+C153</f>
        <v>400000</v>
      </c>
      <c r="K153" s="7">
        <f>J153</f>
        <v>400000</v>
      </c>
      <c r="L153" s="3" t="s">
        <v>52</v>
      </c>
      <c r="M153" s="80" t="s">
        <v>52</v>
      </c>
      <c r="N153" s="26" t="s">
        <v>52</v>
      </c>
    </row>
    <row r="154" spans="1:14" x14ac:dyDescent="0.25">
      <c r="A154" s="8" t="s">
        <v>52</v>
      </c>
      <c r="B154" s="2" t="s">
        <v>173</v>
      </c>
      <c r="C154" s="13">
        <v>15000</v>
      </c>
      <c r="D154" s="13" t="s">
        <v>52</v>
      </c>
      <c r="E154" s="27" t="s">
        <v>52</v>
      </c>
      <c r="F154" s="27" t="s">
        <v>52</v>
      </c>
      <c r="G154" s="27" t="s">
        <v>52</v>
      </c>
      <c r="H154" s="27" t="s">
        <v>52</v>
      </c>
      <c r="J154" s="7">
        <f>+C154</f>
        <v>15000</v>
      </c>
      <c r="K154" s="7">
        <f>J154</f>
        <v>15000</v>
      </c>
      <c r="L154" s="3" t="s">
        <v>52</v>
      </c>
      <c r="M154" s="80" t="s">
        <v>52</v>
      </c>
      <c r="N154" s="26"/>
    </row>
    <row r="155" spans="1:14" ht="13.8" thickBot="1" x14ac:dyDescent="0.3">
      <c r="A155" s="8"/>
      <c r="B155" s="17"/>
      <c r="C155" s="24" t="s">
        <v>52</v>
      </c>
      <c r="D155" s="24"/>
      <c r="E155" s="18"/>
      <c r="F155" s="18"/>
      <c r="G155" s="19"/>
      <c r="H155" s="19"/>
      <c r="I155" s="18"/>
      <c r="J155" s="19"/>
      <c r="K155" s="44"/>
      <c r="L155" s="65"/>
      <c r="M155" s="93"/>
      <c r="N155" s="93"/>
    </row>
    <row r="156" spans="1:14" x14ac:dyDescent="0.25">
      <c r="A156" s="8"/>
      <c r="C156" s="13" t="s">
        <v>52</v>
      </c>
      <c r="M156" s="80" t="s">
        <v>56</v>
      </c>
    </row>
    <row r="157" spans="1:14" x14ac:dyDescent="0.25">
      <c r="A157" s="8" t="s">
        <v>17</v>
      </c>
      <c r="B157" s="29" t="s">
        <v>52</v>
      </c>
      <c r="C157" s="13">
        <f>SUM(C153:C156)</f>
        <v>415000</v>
      </c>
      <c r="D157" s="13" t="s">
        <v>52</v>
      </c>
      <c r="G157" s="7" t="s">
        <v>52</v>
      </c>
      <c r="H157" s="7" t="s">
        <v>52</v>
      </c>
      <c r="J157" s="13">
        <f>SUM(J153:J156)</f>
        <v>415000</v>
      </c>
      <c r="K157" s="13">
        <f>SUM(K153:K156)</f>
        <v>415000</v>
      </c>
      <c r="M157" s="92">
        <f>SUM(K137:K154)+M120</f>
        <v>6826957.1575044831</v>
      </c>
      <c r="N157" s="94">
        <f>M157/K157</f>
        <v>16.450499174709599</v>
      </c>
    </row>
    <row r="158" spans="1:14" ht="13.8" thickBot="1" x14ac:dyDescent="0.3">
      <c r="A158" s="8"/>
      <c r="B158" s="17"/>
      <c r="C158" s="24"/>
      <c r="D158" s="24"/>
      <c r="E158" s="18"/>
      <c r="F158" s="18"/>
      <c r="G158" s="19"/>
      <c r="H158" s="19"/>
      <c r="I158" s="18"/>
      <c r="J158" s="19"/>
      <c r="K158" s="19"/>
      <c r="L158" s="65"/>
      <c r="M158" s="93"/>
      <c r="N158" s="93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C160" s="1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1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1:13" x14ac:dyDescent="0.25">
      <c r="A162" s="8" t="s">
        <v>174</v>
      </c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>
        <f>K145+K157</f>
        <v>6216949.7344977241</v>
      </c>
      <c r="L162" s="66"/>
      <c r="M162" s="81"/>
    </row>
    <row r="163" spans="1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1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1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1:13" x14ac:dyDescent="0.25">
      <c r="E168" s="2"/>
      <c r="F168" s="2"/>
      <c r="G168" s="2"/>
      <c r="H168" s="2"/>
      <c r="I168" s="2"/>
      <c r="K168" s="15"/>
      <c r="L168" s="66"/>
      <c r="M168" s="81"/>
    </row>
    <row r="169" spans="1:13" x14ac:dyDescent="0.25">
      <c r="E169" s="2"/>
      <c r="F169" s="2"/>
      <c r="G169" s="2"/>
      <c r="H169" s="2"/>
      <c r="I169" s="2"/>
      <c r="K169" s="15"/>
      <c r="L169" s="66"/>
      <c r="M169" s="81"/>
    </row>
    <row r="170" spans="1:13" x14ac:dyDescent="0.25">
      <c r="E170" s="2"/>
      <c r="F170" s="2"/>
      <c r="G170" s="2"/>
      <c r="H170" s="2"/>
      <c r="I170" s="2"/>
      <c r="K170" s="15"/>
      <c r="L170" s="66"/>
      <c r="M170" s="81"/>
    </row>
    <row r="171" spans="1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1:13" x14ac:dyDescent="0.25">
      <c r="E172" s="2"/>
      <c r="F172" s="2"/>
      <c r="G172" s="2"/>
      <c r="H172" s="2"/>
      <c r="I172" s="2"/>
      <c r="K172" s="15"/>
      <c r="L172" s="66"/>
      <c r="M172" s="81"/>
    </row>
    <row r="173" spans="1:13" x14ac:dyDescent="0.25">
      <c r="E173" s="2"/>
      <c r="F173" s="2"/>
      <c r="G173" s="2"/>
      <c r="H173" s="2"/>
      <c r="I173" s="2"/>
      <c r="K173" s="15"/>
      <c r="L173" s="66"/>
      <c r="M173" s="81"/>
    </row>
    <row r="174" spans="1:13" x14ac:dyDescent="0.25">
      <c r="E174" s="2"/>
      <c r="F174" s="2"/>
      <c r="G174" s="2"/>
      <c r="H174" s="2"/>
      <c r="I174" s="2"/>
      <c r="K174" s="15"/>
      <c r="L174" s="66"/>
      <c r="M174" s="81"/>
    </row>
    <row r="175" spans="1:13" x14ac:dyDescent="0.25">
      <c r="E175" s="2"/>
      <c r="F175" s="2"/>
      <c r="G175" s="2"/>
      <c r="H175" s="2"/>
      <c r="I175" s="2"/>
      <c r="K175" s="15"/>
      <c r="L175" s="66"/>
      <c r="M175" s="81"/>
    </row>
    <row r="176" spans="1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23283.690000000002</v>
      </c>
      <c r="C7" s="16">
        <f>H33</f>
        <v>13958.572155000002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2013.1200000000001</v>
      </c>
      <c r="H25" s="11">
        <f t="shared" si="0"/>
        <v>1206.86544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23283.690000000002</v>
      </c>
      <c r="H33" s="11">
        <f t="shared" si="0"/>
        <v>13958.572155000002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1558.77</v>
      </c>
      <c r="H46" s="11">
        <f t="shared" si="0"/>
        <v>934.48261500000001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1558.77</v>
      </c>
      <c r="H47" s="11">
        <f t="shared" si="0"/>
        <v>934.48261500000001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1551.78</v>
      </c>
      <c r="H48" s="11">
        <f t="shared" si="0"/>
        <v>930.29210999999998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1831.38</v>
      </c>
      <c r="H57" s="11">
        <f t="shared" si="0"/>
        <v>1097.9123100000002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1831.38</v>
      </c>
      <c r="H58" s="11">
        <f t="shared" si="0"/>
        <v>1097.9123100000002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1831.38</v>
      </c>
      <c r="H59" s="11">
        <f t="shared" si="0"/>
        <v>1097.9123100000002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2013.1200000000001</v>
      </c>
      <c r="H68" s="11">
        <f t="shared" si="0"/>
        <v>1206.86544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2013.1200000000001</v>
      </c>
      <c r="H69" s="11">
        <f t="shared" si="0"/>
        <v>1206.86544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2006.13</v>
      </c>
      <c r="H70" s="11">
        <f t="shared" si="0"/>
        <v>1202.6749350000002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41492.639999999999</v>
      </c>
      <c r="H75" s="15">
        <f>SUM(H14:H73)</f>
        <v>24874.837680000001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2023-09-13T22:48:37Z</dcterms:modified>
</cp:coreProperties>
</file>