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<sst xmlns="http://schemas.openxmlformats.org/spreadsheetml/2006/main" count="930" uniqueCount="175">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</sst>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37183</v>
      </c>
      <c r="F3" s="12">
        <v>37182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2407194+2430-15940+56250</f>
        <v>2449934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2449934</v>
      </c>
      <c r="K5" s="7">
        <f>J5</f>
        <v>2449934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15.65</v>
      </c>
      <c r="F6" s="1">
        <v>15.65</v>
      </c>
      <c r="G6" s="7">
        <f>C6*(E6-F6)</f>
        <v>0</v>
      </c>
      <c r="H6" s="7">
        <f>C6*(E6-F6)</f>
        <v>0</v>
      </c>
      <c r="J6" s="7">
        <f>C6*E6</f>
        <v>15650</v>
      </c>
      <c r="K6" s="7">
        <f>J6</f>
        <v>15650</v>
      </c>
      <c r="L6" s="3">
        <v>2</v>
      </c>
    </row>
    <row r="7" spans="1:15" x14ac:dyDescent="0.25">
      <c r="A7" s="30" t="s">
        <v>52</v>
      </c>
      <c r="E7" s="1" t="s">
        <v>174</v>
      </c>
      <c r="F7" s="1" t="s">
        <v>174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167</v>
      </c>
      <c r="C9" s="13">
        <v>-15000</v>
      </c>
      <c r="D9" s="13">
        <f>C9*1</f>
        <v>-15000</v>
      </c>
      <c r="E9" s="1">
        <f>E$32</f>
        <v>29</v>
      </c>
      <c r="F9" s="1">
        <f>F$32</f>
        <v>29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5">
      <c r="A10" s="30"/>
      <c r="B10" s="62" t="s">
        <v>168</v>
      </c>
      <c r="C10" s="13">
        <v>-35000</v>
      </c>
      <c r="D10" s="13" t="s">
        <v>52</v>
      </c>
      <c r="E10" s="1">
        <v>81.099999999999994</v>
      </c>
      <c r="F10" s="1">
        <v>81.099999999999994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5">
      <c r="A11" s="30"/>
      <c r="B11" s="62" t="s">
        <v>171</v>
      </c>
      <c r="C11" s="13">
        <v>-2000</v>
      </c>
      <c r="D11" s="13" t="s">
        <v>52</v>
      </c>
      <c r="E11" s="1">
        <v>91.99</v>
      </c>
      <c r="F11" s="1">
        <v>91.99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5">
      <c r="A12" s="30"/>
      <c r="B12" s="62" t="s">
        <v>172</v>
      </c>
      <c r="C12" s="13">
        <v>-2000</v>
      </c>
      <c r="D12" s="13" t="s">
        <v>52</v>
      </c>
      <c r="E12" s="1">
        <v>107.42</v>
      </c>
      <c r="F12" s="1">
        <v>107.42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5">
      <c r="A13" s="30"/>
      <c r="B13" s="62" t="s">
        <v>173</v>
      </c>
      <c r="C13" s="13">
        <v>-5000</v>
      </c>
      <c r="D13" s="13" t="s">
        <v>52</v>
      </c>
      <c r="E13" s="1">
        <v>33.33</v>
      </c>
      <c r="F13" s="1">
        <v>33.33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5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5">
      <c r="A16" s="30" t="s">
        <v>52</v>
      </c>
      <c r="B16" s="2" t="s">
        <v>166</v>
      </c>
      <c r="C16" s="13">
        <v>-19000</v>
      </c>
      <c r="E16" s="1">
        <v>1.45</v>
      </c>
      <c r="F16" s="1">
        <v>1.45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27550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2465584</v>
      </c>
      <c r="N18" s="80">
        <v>2465584</v>
      </c>
      <c r="O18" s="67">
        <f>M18-N18</f>
        <v>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14.26</v>
      </c>
      <c r="F24" s="1">
        <v>14.26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12834</v>
      </c>
      <c r="K24" s="7">
        <f t="shared" ref="K24:K35" si="5">J24</f>
        <v>12834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18.079999999999998</v>
      </c>
      <c r="F25" s="1">
        <v>18.079999999999998</v>
      </c>
      <c r="G25" s="7">
        <f t="shared" si="2"/>
        <v>0</v>
      </c>
      <c r="H25" s="7">
        <f t="shared" si="3"/>
        <v>0</v>
      </c>
      <c r="I25" s="1"/>
      <c r="J25" s="7">
        <f t="shared" si="4"/>
        <v>1807.9999999999998</v>
      </c>
      <c r="K25" s="7">
        <f t="shared" si="5"/>
        <v>1807.9999999999998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49</v>
      </c>
      <c r="F26" s="1">
        <v>49</v>
      </c>
      <c r="G26" s="7">
        <f t="shared" si="2"/>
        <v>0</v>
      </c>
      <c r="H26" s="7">
        <f t="shared" si="3"/>
        <v>0</v>
      </c>
      <c r="I26" s="1"/>
      <c r="J26" s="7">
        <f t="shared" si="4"/>
        <v>4067</v>
      </c>
      <c r="K26" s="7">
        <f t="shared" si="5"/>
        <v>4067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9.9499999999999993</v>
      </c>
      <c r="F27" s="1">
        <v>9.9499999999999993</v>
      </c>
      <c r="G27" s="7">
        <f t="shared" si="2"/>
        <v>0</v>
      </c>
      <c r="H27" s="7">
        <f t="shared" si="3"/>
        <v>0</v>
      </c>
      <c r="I27" s="1"/>
      <c r="J27" s="7">
        <f t="shared" si="4"/>
        <v>1681.55</v>
      </c>
      <c r="K27" s="7">
        <f t="shared" si="5"/>
        <v>1681.55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132</v>
      </c>
      <c r="C32" s="13">
        <v>264.94720000000001</v>
      </c>
      <c r="D32" s="13">
        <f>C32*1</f>
        <v>264.94720000000001</v>
      </c>
      <c r="E32" s="16">
        <v>29</v>
      </c>
      <c r="F32" s="16">
        <v>29</v>
      </c>
      <c r="G32" s="7">
        <f>C32*(E32-F32)</f>
        <v>0</v>
      </c>
      <c r="H32" s="7">
        <f>C32*(E32-F32)</f>
        <v>0</v>
      </c>
      <c r="I32" s="3"/>
      <c r="J32" s="7">
        <f>C32*E32</f>
        <v>7683.4688000000006</v>
      </c>
      <c r="K32" s="7">
        <f t="shared" si="5"/>
        <v>7683.4688000000006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118</v>
      </c>
      <c r="C33" s="13">
        <v>133703.53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133703.53</v>
      </c>
      <c r="K33" s="7">
        <f>J33</f>
        <v>133703.53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132</v>
      </c>
      <c r="C38" s="13">
        <v>87.853999999999999</v>
      </c>
      <c r="D38" s="13">
        <f>C38*1</f>
        <v>87.853999999999999</v>
      </c>
      <c r="E38" s="1">
        <f>E$32</f>
        <v>29</v>
      </c>
      <c r="F38" s="1">
        <f>F$32</f>
        <v>29</v>
      </c>
      <c r="G38" s="7">
        <f>C38*(E38-F38)</f>
        <v>0</v>
      </c>
      <c r="H38" s="7">
        <f>C38*(E38-F38)</f>
        <v>0</v>
      </c>
      <c r="I38" s="1"/>
      <c r="J38" s="7">
        <f>C38*E38</f>
        <v>2547.7660000000001</v>
      </c>
      <c r="K38" s="7">
        <f>J38</f>
        <v>2547.7660000000001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118</v>
      </c>
      <c r="C41" s="13">
        <v>612179.36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612179.36</v>
      </c>
      <c r="K41" s="7">
        <f>J41*0.614</f>
        <v>375878.12703999999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118</v>
      </c>
      <c r="C44" s="13">
        <v>263904.42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263904.42</v>
      </c>
      <c r="K44" s="7">
        <f>J44*0.614</f>
        <v>162037.31388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132</v>
      </c>
      <c r="C45" s="13">
        <v>8264</v>
      </c>
      <c r="D45" s="13">
        <f>C45*1</f>
        <v>8264</v>
      </c>
      <c r="E45" s="1">
        <f>E$32</f>
        <v>29</v>
      </c>
      <c r="F45" s="1">
        <f>F$32</f>
        <v>29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239656</v>
      </c>
      <c r="K45" s="7">
        <f>J45*0.614</f>
        <v>147148.78399999999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29</v>
      </c>
      <c r="F48" s="1">
        <f t="shared" si="6"/>
        <v>29</v>
      </c>
      <c r="G48" s="7">
        <f>C48*(E48-F48)</f>
        <v>0</v>
      </c>
      <c r="H48" s="7">
        <f>C48*(E48-F48)</f>
        <v>0</v>
      </c>
      <c r="I48" s="1"/>
      <c r="J48" s="7">
        <f>C48*E48</f>
        <v>37919.999799999998</v>
      </c>
      <c r="K48" s="7">
        <f>J48</f>
        <v>37919.999799999998</v>
      </c>
      <c r="L48" s="3">
        <v>2</v>
      </c>
      <c r="M48" s="80" t="s">
        <v>52</v>
      </c>
    </row>
    <row r="49" spans="1:14" x14ac:dyDescent="0.25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29</v>
      </c>
      <c r="F49" s="1">
        <f t="shared" si="6"/>
        <v>29</v>
      </c>
      <c r="G49" s="7">
        <f>C49*(E49-F49)</f>
        <v>0</v>
      </c>
      <c r="H49" s="7">
        <f>C49*(E49-F49)</f>
        <v>0</v>
      </c>
      <c r="I49" s="1"/>
      <c r="J49" s="7">
        <f>C49*E49</f>
        <v>5162.9686000000002</v>
      </c>
      <c r="K49" s="7">
        <f>J49</f>
        <v>5162.9686000000002</v>
      </c>
      <c r="L49" s="3">
        <v>2</v>
      </c>
      <c r="M49" s="80" t="s">
        <v>52</v>
      </c>
    </row>
    <row r="50" spans="1:14" x14ac:dyDescent="0.25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29</v>
      </c>
      <c r="F50" s="1">
        <f t="shared" si="6"/>
        <v>29</v>
      </c>
      <c r="G50" s="7">
        <f>C50*(E50-F50)</f>
        <v>0</v>
      </c>
      <c r="H50" s="7">
        <f>C50*(E50-F50)</f>
        <v>0</v>
      </c>
      <c r="I50" s="1"/>
      <c r="J50" s="7">
        <f>C50*E50</f>
        <v>11682.768900000001</v>
      </c>
      <c r="K50" s="7">
        <f>J50</f>
        <v>11682.768900000001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159</v>
      </c>
      <c r="C53" s="13">
        <v>3262</v>
      </c>
      <c r="D53" s="13" t="s">
        <v>52</v>
      </c>
      <c r="E53" s="1">
        <f t="shared" ref="E53:F59" si="7">E$32</f>
        <v>29</v>
      </c>
      <c r="F53" s="1">
        <f t="shared" si="7"/>
        <v>29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158</v>
      </c>
      <c r="C54" s="13">
        <v>1270</v>
      </c>
      <c r="D54" s="13" t="s">
        <v>52</v>
      </c>
      <c r="E54" s="1">
        <f t="shared" si="7"/>
        <v>29</v>
      </c>
      <c r="F54" s="1">
        <f t="shared" si="7"/>
        <v>29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153</v>
      </c>
      <c r="C55" s="13">
        <v>381</v>
      </c>
      <c r="D55" s="13" t="s">
        <v>52</v>
      </c>
      <c r="E55" s="1">
        <f t="shared" si="7"/>
        <v>29</v>
      </c>
      <c r="F55" s="1">
        <f t="shared" si="7"/>
        <v>29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145</v>
      </c>
      <c r="C56" s="13">
        <v>347</v>
      </c>
      <c r="D56" s="13" t="s">
        <v>52</v>
      </c>
      <c r="E56" s="1">
        <f t="shared" si="7"/>
        <v>29</v>
      </c>
      <c r="F56" s="1">
        <f t="shared" si="7"/>
        <v>29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150</v>
      </c>
      <c r="C57" s="13">
        <v>348</v>
      </c>
      <c r="D57" s="13" t="s">
        <v>52</v>
      </c>
      <c r="E57" s="1">
        <f t="shared" si="7"/>
        <v>29</v>
      </c>
      <c r="F57" s="1">
        <f t="shared" si="7"/>
        <v>29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156</v>
      </c>
      <c r="C58" s="13">
        <v>417</v>
      </c>
      <c r="D58" s="13" t="s">
        <v>52</v>
      </c>
      <c r="E58" s="1">
        <f t="shared" si="7"/>
        <v>29</v>
      </c>
      <c r="F58" s="1">
        <f t="shared" si="7"/>
        <v>29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169</v>
      </c>
      <c r="C59" s="13">
        <v>610</v>
      </c>
      <c r="D59" s="13" t="s">
        <v>52</v>
      </c>
      <c r="E59" s="1">
        <f t="shared" si="7"/>
        <v>29</v>
      </c>
      <c r="F59" s="1">
        <f t="shared" si="7"/>
        <v>29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29</v>
      </c>
      <c r="F62" s="1">
        <f>F$32</f>
        <v>29</v>
      </c>
      <c r="G62" s="7">
        <f>C62*(E62-F62)</f>
        <v>0</v>
      </c>
      <c r="H62" s="7">
        <f>C62*(E62-F62)*0.5895</f>
        <v>0</v>
      </c>
      <c r="I62" s="1"/>
      <c r="J62" s="7">
        <f>C62*E62</f>
        <v>67193</v>
      </c>
      <c r="K62" s="7">
        <f>J62*0.614</f>
        <v>41256.502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29</v>
      </c>
      <c r="F65" s="1">
        <f>F$32</f>
        <v>29</v>
      </c>
      <c r="G65" s="7">
        <f>C65*(E65-F65)</f>
        <v>0</v>
      </c>
      <c r="H65" s="7">
        <f>C65*(E65-F65)*0.5895</f>
        <v>0</v>
      </c>
      <c r="I65" s="1"/>
      <c r="J65" s="7">
        <f>C65*E65</f>
        <v>55796</v>
      </c>
      <c r="K65" s="7">
        <f>J65*0.614</f>
        <v>34258.743999999999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170</v>
      </c>
      <c r="C68" s="80">
        <v>2951701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11">C68*(E68-F68)</f>
        <v>0</v>
      </c>
      <c r="I68" s="1"/>
      <c r="J68" s="7">
        <f>C68*E68</f>
        <v>2951701</v>
      </c>
      <c r="K68" s="7">
        <f t="shared" ref="K68:K83" si="12">J68</f>
        <v>2951701</v>
      </c>
      <c r="L68" s="3">
        <v>1</v>
      </c>
    </row>
    <row r="69" spans="1:16" x14ac:dyDescent="0.25">
      <c r="A69" s="30" t="s">
        <v>52</v>
      </c>
      <c r="B69" s="2" t="s">
        <v>160</v>
      </c>
      <c r="C69" s="13">
        <v>-5000</v>
      </c>
      <c r="D69" s="13">
        <f>C69*-1</f>
        <v>5000</v>
      </c>
      <c r="E69" s="1">
        <v>9.25</v>
      </c>
      <c r="F69" s="1">
        <v>9.25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143</v>
      </c>
      <c r="C70" s="13">
        <v>-2000</v>
      </c>
      <c r="D70" s="13">
        <f>C70*-1</f>
        <v>2000</v>
      </c>
      <c r="E70" s="1">
        <v>21</v>
      </c>
      <c r="F70" s="1">
        <v>21</v>
      </c>
      <c r="G70" s="7">
        <f t="shared" ref="G70:G82" si="13">(E70-F70)*C70</f>
        <v>0</v>
      </c>
      <c r="H70" s="7">
        <f t="shared" si="11"/>
        <v>0</v>
      </c>
      <c r="J70" s="7">
        <f>G70</f>
        <v>0</v>
      </c>
      <c r="K70" s="7">
        <f t="shared" si="12"/>
        <v>0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165</v>
      </c>
      <c r="C71" s="13">
        <v>-15000</v>
      </c>
      <c r="D71" s="13" t="s">
        <v>52</v>
      </c>
      <c r="E71" s="1">
        <v>1.45</v>
      </c>
      <c r="F71" s="1">
        <v>1.45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>J71</f>
        <v>0</v>
      </c>
      <c r="L71" s="3">
        <v>1</v>
      </c>
      <c r="M71" s="80">
        <f>C71*E71*-1</f>
        <v>21750</v>
      </c>
    </row>
    <row r="72" spans="1:16" x14ac:dyDescent="0.25">
      <c r="A72" s="30" t="s">
        <v>52</v>
      </c>
      <c r="B72" s="2" t="s">
        <v>163</v>
      </c>
      <c r="C72" s="13">
        <v>-7500</v>
      </c>
      <c r="D72" s="13" t="s">
        <v>52</v>
      </c>
      <c r="E72" s="1">
        <v>0.6</v>
      </c>
      <c r="F72" s="1">
        <v>0.6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4500</v>
      </c>
    </row>
    <row r="73" spans="1:16" x14ac:dyDescent="0.25">
      <c r="A73" s="30" t="s">
        <v>52</v>
      </c>
      <c r="B73" s="2" t="s">
        <v>133</v>
      </c>
      <c r="C73" s="13">
        <v>-5000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 t="shared" ref="J73:J81" si="14">G73</f>
        <v>0</v>
      </c>
      <c r="K73" s="7">
        <f t="shared" si="12"/>
        <v>0</v>
      </c>
      <c r="L73" s="3">
        <v>1</v>
      </c>
      <c r="M73" s="80">
        <f t="shared" ref="M73:M82" si="15">C73*E73*-1</f>
        <v>750</v>
      </c>
    </row>
    <row r="74" spans="1:16" x14ac:dyDescent="0.25">
      <c r="A74" s="30" t="s">
        <v>52</v>
      </c>
      <c r="B74" s="2" t="s">
        <v>134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750</v>
      </c>
      <c r="N74" s="80" t="s">
        <v>52</v>
      </c>
    </row>
    <row r="75" spans="1:16" x14ac:dyDescent="0.25">
      <c r="A75" s="30" t="s">
        <v>52</v>
      </c>
      <c r="B75" s="2" t="s">
        <v>151</v>
      </c>
      <c r="C75" s="13">
        <v>-5000</v>
      </c>
      <c r="D75" s="13" t="s">
        <v>52</v>
      </c>
      <c r="E75" s="1">
        <v>1.1499999999999999</v>
      </c>
      <c r="F75" s="1">
        <v>1.1499999999999999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2"/>
        <v>0</v>
      </c>
      <c r="L75" s="3">
        <v>1</v>
      </c>
      <c r="M75" s="80">
        <f>C75*E75*-1</f>
        <v>5750</v>
      </c>
    </row>
    <row r="76" spans="1:16" x14ac:dyDescent="0.25">
      <c r="A76" s="30" t="s">
        <v>52</v>
      </c>
      <c r="B76" s="2" t="s">
        <v>135</v>
      </c>
      <c r="C76" s="13">
        <v>-15000</v>
      </c>
      <c r="D76" s="13" t="s">
        <v>52</v>
      </c>
      <c r="E76" s="1">
        <v>0.75</v>
      </c>
      <c r="F76" s="1">
        <v>0.75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11250</v>
      </c>
      <c r="O76" s="5" t="s">
        <v>52</v>
      </c>
    </row>
    <row r="77" spans="1:16" x14ac:dyDescent="0.25">
      <c r="A77" s="30" t="s">
        <v>52</v>
      </c>
      <c r="B77" s="2" t="s">
        <v>147</v>
      </c>
      <c r="C77" s="13">
        <v>-15000</v>
      </c>
      <c r="D77" s="13" t="s">
        <v>52</v>
      </c>
      <c r="E77" s="1">
        <v>0.6</v>
      </c>
      <c r="F77" s="1">
        <v>0.6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9000</v>
      </c>
      <c r="O77" s="5" t="s">
        <v>52</v>
      </c>
    </row>
    <row r="78" spans="1:16" x14ac:dyDescent="0.25">
      <c r="A78" s="30" t="s">
        <v>52</v>
      </c>
      <c r="B78" s="2" t="s">
        <v>136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>G78</f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6" x14ac:dyDescent="0.25">
      <c r="A79" s="30" t="s">
        <v>52</v>
      </c>
      <c r="B79" s="2" t="s">
        <v>137</v>
      </c>
      <c r="C79" s="13">
        <v>-10000</v>
      </c>
      <c r="D79" s="13" t="s">
        <v>52</v>
      </c>
      <c r="E79" s="1">
        <v>0.2</v>
      </c>
      <c r="F79" s="1">
        <v>0.2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2000</v>
      </c>
      <c r="O79" s="7" t="s">
        <v>52</v>
      </c>
    </row>
    <row r="80" spans="1:16" x14ac:dyDescent="0.25">
      <c r="A80" s="30" t="s">
        <v>52</v>
      </c>
      <c r="B80" s="2" t="s">
        <v>138</v>
      </c>
      <c r="C80" s="13">
        <v>-10000</v>
      </c>
      <c r="D80" s="13" t="s">
        <v>52</v>
      </c>
      <c r="E80" s="1">
        <v>0.15</v>
      </c>
      <c r="F80" s="1">
        <v>0.15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80">
        <f t="shared" si="15"/>
        <v>1500</v>
      </c>
      <c r="O80" s="7" t="s">
        <v>52</v>
      </c>
    </row>
    <row r="81" spans="1:15" x14ac:dyDescent="0.25">
      <c r="A81" s="30" t="s">
        <v>52</v>
      </c>
      <c r="B81" s="2" t="s">
        <v>139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92">
        <f t="shared" si="15"/>
        <v>1000</v>
      </c>
      <c r="O81" s="80" t="s">
        <v>52</v>
      </c>
    </row>
    <row r="82" spans="1:15" ht="13.8" thickBot="1" x14ac:dyDescent="0.3">
      <c r="A82" s="30" t="s">
        <v>52</v>
      </c>
      <c r="B82" s="2" t="s">
        <v>140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3"/>
        <v>0</v>
      </c>
      <c r="H82" s="7">
        <f t="shared" si="11"/>
        <v>0</v>
      </c>
      <c r="J82" s="7">
        <f>G82</f>
        <v>0</v>
      </c>
      <c r="K82" s="7">
        <f t="shared" si="12"/>
        <v>0</v>
      </c>
      <c r="L82" s="3">
        <v>1</v>
      </c>
      <c r="M82" s="93">
        <f t="shared" si="15"/>
        <v>500</v>
      </c>
      <c r="N82" s="80" t="s">
        <v>52</v>
      </c>
      <c r="O82" s="7" t="s">
        <v>52</v>
      </c>
    </row>
    <row r="83" spans="1:15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2"/>
        <v xml:space="preserve"> </v>
      </c>
      <c r="M83" s="80">
        <f>SUM(M69:M82)</f>
        <v>61250</v>
      </c>
      <c r="N83" s="80">
        <v>23300</v>
      </c>
      <c r="O83" s="80">
        <v>2951701</v>
      </c>
    </row>
    <row r="84" spans="1:15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0</v>
      </c>
      <c r="O84" s="80">
        <f>SUM(K68:K82)</f>
        <v>2951701</v>
      </c>
    </row>
    <row r="85" spans="1:15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37.25</v>
      </c>
      <c r="F85" s="16">
        <v>37.25</v>
      </c>
      <c r="G85" s="7">
        <f>C85*(E85-F85)</f>
        <v>0</v>
      </c>
      <c r="H85" s="7">
        <f>C85*(E85-F85)</f>
        <v>0</v>
      </c>
      <c r="I85" s="1"/>
      <c r="J85" s="7">
        <f>C85*E85</f>
        <v>14415.75</v>
      </c>
      <c r="K85" s="7">
        <f>J85</f>
        <v>14415.75</v>
      </c>
      <c r="L85" s="3">
        <v>2</v>
      </c>
      <c r="M85" s="80" t="s">
        <v>52</v>
      </c>
    </row>
    <row r="86" spans="1:15" x14ac:dyDescent="0.25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5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46.28</v>
      </c>
      <c r="F89" s="1">
        <v>46.28</v>
      </c>
      <c r="G89" s="7">
        <f t="shared" ref="G89:G95" si="16">C89*(E89-F89)</f>
        <v>0</v>
      </c>
      <c r="H89" s="7">
        <f t="shared" ref="H89:H95" si="17">C89*(E89-F89)</f>
        <v>0</v>
      </c>
      <c r="I89" s="1"/>
      <c r="J89" s="7">
        <f t="shared" ref="J89:J95" si="18">C89*E89</f>
        <v>10832.48192</v>
      </c>
      <c r="K89" s="7">
        <f>J89</f>
        <v>10832.48192</v>
      </c>
      <c r="L89" s="3">
        <v>2</v>
      </c>
    </row>
    <row r="90" spans="1:15" x14ac:dyDescent="0.25">
      <c r="A90" s="8"/>
      <c r="B90" s="2" t="s">
        <v>27</v>
      </c>
      <c r="C90" s="13">
        <v>752.12800000000004</v>
      </c>
      <c r="D90" s="13" t="s">
        <v>52</v>
      </c>
      <c r="E90" s="1">
        <v>8.1</v>
      </c>
      <c r="F90" s="1">
        <v>8.1</v>
      </c>
      <c r="G90" s="7">
        <f t="shared" si="16"/>
        <v>0</v>
      </c>
      <c r="H90" s="7">
        <f t="shared" si="17"/>
        <v>0</v>
      </c>
      <c r="I90" s="1"/>
      <c r="J90" s="7">
        <f t="shared" si="18"/>
        <v>6092.2367999999997</v>
      </c>
      <c r="K90" s="7">
        <f t="shared" ref="K90:K106" si="19">J90</f>
        <v>6092.2367999999997</v>
      </c>
      <c r="L90" s="3">
        <v>2</v>
      </c>
    </row>
    <row r="91" spans="1:15" x14ac:dyDescent="0.25">
      <c r="A91" s="8"/>
      <c r="B91" s="2" t="s">
        <v>28</v>
      </c>
      <c r="C91" s="13">
        <v>2674.7959999999998</v>
      </c>
      <c r="D91" s="13" t="s">
        <v>52</v>
      </c>
      <c r="E91" s="1">
        <v>19.47</v>
      </c>
      <c r="F91" s="1">
        <v>19.47</v>
      </c>
      <c r="G91" s="7">
        <f t="shared" si="16"/>
        <v>0</v>
      </c>
      <c r="H91" s="7">
        <f t="shared" si="17"/>
        <v>0</v>
      </c>
      <c r="I91" s="1"/>
      <c r="J91" s="7">
        <f t="shared" si="18"/>
        <v>52078.278119999995</v>
      </c>
      <c r="K91" s="7">
        <f t="shared" si="19"/>
        <v>52078.278119999995</v>
      </c>
      <c r="L91" s="3">
        <v>2</v>
      </c>
    </row>
    <row r="92" spans="1:15" x14ac:dyDescent="0.25">
      <c r="A92" s="8"/>
      <c r="B92" s="2" t="s">
        <v>29</v>
      </c>
      <c r="C92" s="13">
        <v>1240.306</v>
      </c>
      <c r="D92" s="13" t="s">
        <v>52</v>
      </c>
      <c r="E92" s="1">
        <v>7.77</v>
      </c>
      <c r="F92" s="1">
        <v>7.77</v>
      </c>
      <c r="G92" s="7">
        <f t="shared" si="16"/>
        <v>0</v>
      </c>
      <c r="H92" s="7">
        <f t="shared" si="17"/>
        <v>0</v>
      </c>
      <c r="I92" s="1"/>
      <c r="J92" s="7">
        <f t="shared" si="18"/>
        <v>9637.1776200000004</v>
      </c>
      <c r="K92" s="7">
        <f t="shared" si="19"/>
        <v>9637.1776200000004</v>
      </c>
      <c r="L92" s="3">
        <v>2</v>
      </c>
    </row>
    <row r="93" spans="1:15" x14ac:dyDescent="0.25">
      <c r="A93" s="8"/>
      <c r="B93" s="2" t="s">
        <v>30</v>
      </c>
      <c r="C93" s="13">
        <v>261.04399999999998</v>
      </c>
      <c r="D93" s="13" t="s">
        <v>52</v>
      </c>
      <c r="E93" s="1">
        <v>35.29</v>
      </c>
      <c r="F93" s="1">
        <v>35.29</v>
      </c>
      <c r="G93" s="7">
        <f t="shared" si="16"/>
        <v>0</v>
      </c>
      <c r="H93" s="7">
        <f t="shared" si="17"/>
        <v>0</v>
      </c>
      <c r="I93" s="1"/>
      <c r="J93" s="7">
        <f t="shared" si="18"/>
        <v>9212.2427599999992</v>
      </c>
      <c r="K93" s="7">
        <f t="shared" si="19"/>
        <v>9212.2427599999992</v>
      </c>
      <c r="L93" s="3">
        <v>2</v>
      </c>
    </row>
    <row r="94" spans="1:15" x14ac:dyDescent="0.25">
      <c r="A94" s="8"/>
      <c r="B94" s="2" t="s">
        <v>31</v>
      </c>
      <c r="C94" s="13">
        <v>378.52600000000001</v>
      </c>
      <c r="D94" s="13" t="s">
        <v>52</v>
      </c>
      <c r="E94" s="1">
        <v>25.38</v>
      </c>
      <c r="F94" s="1">
        <v>25.38</v>
      </c>
      <c r="G94" s="7">
        <f t="shared" si="16"/>
        <v>0</v>
      </c>
      <c r="H94" s="7">
        <f t="shared" si="17"/>
        <v>0</v>
      </c>
      <c r="I94" s="1"/>
      <c r="J94" s="7">
        <f t="shared" si="18"/>
        <v>9606.9898799999992</v>
      </c>
      <c r="K94" s="7">
        <f t="shared" si="19"/>
        <v>9606.9898799999992</v>
      </c>
      <c r="L94" s="3">
        <v>2</v>
      </c>
    </row>
    <row r="95" spans="1:15" x14ac:dyDescent="0.25">
      <c r="A95" s="8" t="s">
        <v>52</v>
      </c>
      <c r="B95" s="2" t="s">
        <v>49</v>
      </c>
      <c r="C95" s="13">
        <v>1371</v>
      </c>
      <c r="D95" s="13" t="s">
        <v>52</v>
      </c>
      <c r="E95" s="1">
        <v>11</v>
      </c>
      <c r="F95" s="1">
        <v>11</v>
      </c>
      <c r="G95" s="7">
        <f t="shared" si="16"/>
        <v>0</v>
      </c>
      <c r="H95" s="7">
        <f t="shared" si="17"/>
        <v>0</v>
      </c>
      <c r="I95" s="1" t="s">
        <v>52</v>
      </c>
      <c r="J95" s="7">
        <f t="shared" si="18"/>
        <v>15081</v>
      </c>
      <c r="K95" s="7">
        <f t="shared" si="19"/>
        <v>15081</v>
      </c>
      <c r="L95" s="3">
        <v>1</v>
      </c>
    </row>
    <row r="96" spans="1:15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9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9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9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9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9"/>
        <v>3718</v>
      </c>
      <c r="L103" s="3">
        <v>1</v>
      </c>
      <c r="M103" s="80">
        <f>(C9*E9)+(C10*E10)+(C11*E11)+(C12*E12)+(C13*E13)</f>
        <v>-3838970</v>
      </c>
      <c r="N103" s="26">
        <f>M103/M110</f>
        <v>-0.63554135452920535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9"/>
        <v>943</v>
      </c>
      <c r="L104" s="3">
        <v>1</v>
      </c>
      <c r="M104" s="80">
        <f>SUMIF(L5:L111,2,K5:K111)</f>
        <v>439341.58162672195</v>
      </c>
      <c r="N104" s="26">
        <f>M104/M110</f>
        <v>7.273298407855501E-2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9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9"/>
        <v>3764.8724267220005</v>
      </c>
      <c r="L106" s="3">
        <v>2</v>
      </c>
      <c r="M106" s="80">
        <f>SUMIF(L5:L111,1,K5:K111)</f>
        <v>6171130.8009200003</v>
      </c>
      <c r="N106" s="26">
        <f>M106/M110</f>
        <v>1.0216304967722063</v>
      </c>
    </row>
    <row r="107" spans="1:15" x14ac:dyDescent="0.25">
      <c r="A107" s="8"/>
      <c r="E107" s="1"/>
      <c r="F107" s="1"/>
      <c r="I107" s="1"/>
      <c r="M107" s="80" t="s">
        <v>164</v>
      </c>
      <c r="N107" s="26"/>
    </row>
    <row r="108" spans="1:15" x14ac:dyDescent="0.25">
      <c r="A108" s="8" t="s">
        <v>88</v>
      </c>
      <c r="B108" s="2" t="s">
        <v>154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>
        <f>SUM(K108:K110)</f>
        <v>-570000</v>
      </c>
      <c r="N108" s="26">
        <f>+M108/M110</f>
        <v>-9.436348085076128E-2</v>
      </c>
    </row>
    <row r="109" spans="1:15" x14ac:dyDescent="0.25">
      <c r="A109" s="8" t="s">
        <v>52</v>
      </c>
      <c r="B109" s="2" t="s">
        <v>161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162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6040472.382546722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21381.274900000004</v>
      </c>
      <c r="D113" s="13">
        <f>SUM(D5:D108)</f>
        <v>6746.2749000000003</v>
      </c>
      <c r="G113" s="7">
        <f>SUM(G5:G111)</f>
        <v>0</v>
      </c>
      <c r="H113" s="7">
        <f>SUM(H5:H111)</f>
        <v>0</v>
      </c>
      <c r="J113" s="7">
        <f>SUM(J5:J111)</f>
        <v>6518621.691626722</v>
      </c>
      <c r="K113" s="7">
        <f>SUM(K5:K111)</f>
        <v>6040472.382546722</v>
      </c>
      <c r="M113" s="92">
        <f>SUM(K45:K65)+K32+K38</f>
        <v>287661.00209999993</v>
      </c>
      <c r="N113" s="94">
        <f>M113/K113</f>
        <v>4.7622269233638853E-2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17.89</v>
      </c>
      <c r="F117" s="1">
        <v>17.89</v>
      </c>
      <c r="G117" s="7">
        <f>C117*(E117-F117)</f>
        <v>0</v>
      </c>
      <c r="H117" s="7">
        <f>C117*(E117-F117)</f>
        <v>0</v>
      </c>
      <c r="I117" s="1"/>
      <c r="J117" s="7">
        <f>C117*E117</f>
        <v>21979.331980000003</v>
      </c>
      <c r="K117" s="7">
        <f>J117</f>
        <v>21979.331980000003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37.25</v>
      </c>
      <c r="F118" s="1">
        <f>+F85</f>
        <v>37.25</v>
      </c>
      <c r="G118" s="7">
        <f>C118*(E118-F118)</f>
        <v>0</v>
      </c>
      <c r="H118" s="7">
        <f>C118*(E118-F118)</f>
        <v>0</v>
      </c>
      <c r="I118" s="1"/>
      <c r="J118" s="7">
        <f>C118*E118</f>
        <v>14415.75</v>
      </c>
      <c r="K118" s="7">
        <f>J118</f>
        <v>14415.75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10.79</v>
      </c>
      <c r="F122" s="1">
        <v>10.79</v>
      </c>
      <c r="G122" s="7">
        <f>C122*(E122-F122)</f>
        <v>0</v>
      </c>
      <c r="H122" s="7">
        <f>C122*(E122-F122)</f>
        <v>0</v>
      </c>
      <c r="I122" s="1"/>
      <c r="J122" s="7">
        <f>C122*E122</f>
        <v>21724.370200000001</v>
      </c>
      <c r="K122" s="7">
        <f>J122</f>
        <v>21724.370200000001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37.25</v>
      </c>
      <c r="F123" s="1">
        <f>+F85</f>
        <v>37.25</v>
      </c>
      <c r="G123" s="7">
        <f>C123*(E123-F123)</f>
        <v>0</v>
      </c>
      <c r="H123" s="7">
        <f>C123*(E123-F123)</f>
        <v>0</v>
      </c>
      <c r="I123" s="1"/>
      <c r="J123" s="7">
        <f>C123*E123</f>
        <v>14415.75</v>
      </c>
      <c r="K123" s="7">
        <f>J123</f>
        <v>14415.75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37.25</v>
      </c>
      <c r="F126" s="1">
        <f>+F85</f>
        <v>37.25</v>
      </c>
      <c r="G126" s="7">
        <f>C126*(E126-F126)</f>
        <v>0</v>
      </c>
      <c r="H126" s="7">
        <f>C126*(E126-F126)</f>
        <v>0</v>
      </c>
      <c r="I126" s="1"/>
      <c r="J126" s="7">
        <f>C126*E126</f>
        <v>14415.75</v>
      </c>
      <c r="K126" s="7">
        <f>J126</f>
        <v>14415.75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29</v>
      </c>
      <c r="F130" s="1">
        <f>F$32</f>
        <v>29</v>
      </c>
      <c r="G130" s="7">
        <f>C130*(E130-F130)</f>
        <v>0</v>
      </c>
      <c r="H130" s="7">
        <f>C130*(E130-F130)*0.5895</f>
        <v>0</v>
      </c>
      <c r="I130" s="1"/>
      <c r="J130" s="7">
        <f>C130*E130</f>
        <v>8352</v>
      </c>
      <c r="K130" s="7">
        <f>J130*0.5995</f>
        <v>5007.0240000000003</v>
      </c>
      <c r="L130" s="3">
        <v>2</v>
      </c>
      <c r="M130" s="80">
        <f>SUM(K113:K130)+K139</f>
        <v>6230234.6237267237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20">E$32</f>
        <v>29</v>
      </c>
      <c r="F133" s="1">
        <f t="shared" si="20"/>
        <v>29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96599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146</v>
      </c>
      <c r="C134" s="13">
        <v>668</v>
      </c>
      <c r="D134" s="13">
        <v>0</v>
      </c>
      <c r="E134" s="1">
        <f t="shared" si="20"/>
        <v>29</v>
      </c>
      <c r="F134" s="1">
        <f t="shared" si="20"/>
        <v>29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19372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148</v>
      </c>
      <c r="C135" s="13">
        <v>786</v>
      </c>
      <c r="D135" s="13">
        <v>0</v>
      </c>
      <c r="E135" s="1">
        <f t="shared" si="20"/>
        <v>29</v>
      </c>
      <c r="F135" s="1">
        <f t="shared" si="20"/>
        <v>29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22794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155</v>
      </c>
      <c r="C136" s="13">
        <v>863</v>
      </c>
      <c r="D136" s="13">
        <v>0</v>
      </c>
      <c r="E136" s="1">
        <f t="shared" si="20"/>
        <v>29</v>
      </c>
      <c r="F136" s="1">
        <f t="shared" si="20"/>
        <v>29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25027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-3838970</v>
      </c>
      <c r="N137" s="26">
        <f>M137/M144</f>
        <v>-0.61618385692570499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628628.38280672196</v>
      </c>
      <c r="N138" s="26">
        <f>M138/M144</f>
        <v>0.10089963232086067</v>
      </c>
      <c r="O138" s="5" t="s">
        <v>22</v>
      </c>
    </row>
    <row r="139" spans="1:16" x14ac:dyDescent="0.25">
      <c r="A139" s="8" t="s">
        <v>9</v>
      </c>
      <c r="B139" s="2" t="s">
        <v>122</v>
      </c>
      <c r="C139" s="13">
        <v>15280</v>
      </c>
      <c r="D139" s="13">
        <v>15280</v>
      </c>
      <c r="E139" s="1">
        <f t="shared" ref="E139:F147" si="21">E$32</f>
        <v>29</v>
      </c>
      <c r="F139" s="1">
        <f t="shared" si="21"/>
        <v>29</v>
      </c>
      <c r="G139" s="7">
        <f t="shared" ref="G139:G147" si="22">IF(E139&gt;I139,(E139-F139)*C139,0)</f>
        <v>0</v>
      </c>
      <c r="H139" s="7">
        <f t="shared" ref="H139:H147" si="23">IF(E139&gt;I139,(E139-F139)*C139*0.5895,0)</f>
        <v>0</v>
      </c>
      <c r="I139" s="1">
        <v>18.375</v>
      </c>
      <c r="J139" s="7">
        <f t="shared" ref="J139:J147" si="24">IF(C139*(E139-I139)&gt;0,C139*(E139-I139),0)</f>
        <v>162350</v>
      </c>
      <c r="K139" s="7">
        <f>J139*0.5995</f>
        <v>97328.825000000012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123</v>
      </c>
      <c r="C140" s="13">
        <v>5130</v>
      </c>
      <c r="D140" s="13">
        <v>0</v>
      </c>
      <c r="E140" s="1">
        <f t="shared" si="21"/>
        <v>29</v>
      </c>
      <c r="F140" s="1">
        <f t="shared" si="21"/>
        <v>29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ref="K140:K147" si="25">J140*0.5895</f>
        <v>0</v>
      </c>
      <c r="L140" s="3">
        <v>2</v>
      </c>
      <c r="M140" s="80">
        <f>SUMIF(L117:L148,1,K117:K148)+M106</f>
        <v>6171606.2409200007</v>
      </c>
      <c r="N140" s="26">
        <f>M140/M144</f>
        <v>0.9905896990486609</v>
      </c>
      <c r="O140" s="7" t="s">
        <v>52</v>
      </c>
      <c r="P140" s="15" t="s">
        <v>52</v>
      </c>
    </row>
    <row r="141" spans="1:16" x14ac:dyDescent="0.25">
      <c r="A141" s="8"/>
      <c r="B141" s="2" t="s">
        <v>124</v>
      </c>
      <c r="C141" s="13">
        <v>25</v>
      </c>
      <c r="D141" s="13">
        <v>0</v>
      </c>
      <c r="E141" s="1">
        <f t="shared" si="21"/>
        <v>29</v>
      </c>
      <c r="F141" s="1">
        <f t="shared" si="21"/>
        <v>29</v>
      </c>
      <c r="G141" s="7">
        <f t="shared" si="22"/>
        <v>0</v>
      </c>
      <c r="H141" s="7">
        <f t="shared" si="23"/>
        <v>0</v>
      </c>
      <c r="I141" s="1">
        <v>55.5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164</v>
      </c>
      <c r="N141" s="26"/>
      <c r="P141" s="2" t="s">
        <v>52</v>
      </c>
    </row>
    <row r="142" spans="1:16" x14ac:dyDescent="0.25">
      <c r="A142" s="8"/>
      <c r="B142" s="2" t="s">
        <v>125</v>
      </c>
      <c r="C142" s="13">
        <v>7608</v>
      </c>
      <c r="D142" s="13">
        <v>0</v>
      </c>
      <c r="E142" s="1">
        <f t="shared" si="21"/>
        <v>29</v>
      </c>
      <c r="F142" s="1">
        <f t="shared" si="21"/>
        <v>29</v>
      </c>
      <c r="G142" s="7">
        <f t="shared" si="22"/>
        <v>0</v>
      </c>
      <c r="H142" s="7">
        <f t="shared" si="23"/>
        <v>0</v>
      </c>
      <c r="I142" s="1">
        <v>75.0625</v>
      </c>
      <c r="J142" s="7">
        <f t="shared" si="24"/>
        <v>0</v>
      </c>
      <c r="K142" s="7">
        <f t="shared" si="25"/>
        <v>0</v>
      </c>
      <c r="L142" s="3">
        <v>2</v>
      </c>
      <c r="M142" s="80">
        <f>+M108</f>
        <v>-570000</v>
      </c>
      <c r="N142" s="26">
        <f>+M142/M144</f>
        <v>-9.1489331369521476E-2</v>
      </c>
      <c r="P142" s="15" t="s">
        <v>52</v>
      </c>
    </row>
    <row r="143" spans="1:16" x14ac:dyDescent="0.25">
      <c r="A143" s="8"/>
      <c r="B143" s="2" t="s">
        <v>126</v>
      </c>
      <c r="C143" s="13">
        <v>2540</v>
      </c>
      <c r="D143" s="13">
        <v>0</v>
      </c>
      <c r="E143" s="1">
        <f t="shared" si="21"/>
        <v>29</v>
      </c>
      <c r="F143" s="1">
        <f t="shared" si="21"/>
        <v>29</v>
      </c>
      <c r="G143" s="7">
        <f t="shared" si="22"/>
        <v>0</v>
      </c>
      <c r="H143" s="7">
        <f t="shared" si="23"/>
        <v>0</v>
      </c>
      <c r="I143" s="1">
        <v>76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142</v>
      </c>
      <c r="C144" s="13">
        <v>1524</v>
      </c>
      <c r="D144" s="13">
        <v>0</v>
      </c>
      <c r="E144" s="1">
        <f t="shared" si="21"/>
        <v>29</v>
      </c>
      <c r="F144" s="1">
        <f t="shared" si="21"/>
        <v>29</v>
      </c>
      <c r="G144" s="7">
        <f t="shared" si="22"/>
        <v>0</v>
      </c>
      <c r="H144" s="7">
        <f t="shared" si="23"/>
        <v>0</v>
      </c>
      <c r="I144" s="1">
        <v>83.125</v>
      </c>
      <c r="J144" s="7">
        <f t="shared" si="24"/>
        <v>0</v>
      </c>
      <c r="K144" s="7">
        <f t="shared" si="25"/>
        <v>0</v>
      </c>
      <c r="L144" s="3">
        <v>2</v>
      </c>
      <c r="M144" s="80">
        <f>SUM(K117:K139)+K113</f>
        <v>6230234.6237267219</v>
      </c>
      <c r="N144" s="26">
        <f>+M144/K150</f>
        <v>0.99999999999999967</v>
      </c>
    </row>
    <row r="145" spans="1:15" x14ac:dyDescent="0.25">
      <c r="A145" s="8"/>
      <c r="B145" s="2" t="s">
        <v>144</v>
      </c>
      <c r="C145" s="13">
        <v>1968</v>
      </c>
      <c r="D145" s="13">
        <v>0</v>
      </c>
      <c r="E145" s="1">
        <f t="shared" si="21"/>
        <v>29</v>
      </c>
      <c r="F145" s="1">
        <f t="shared" si="21"/>
        <v>29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149</v>
      </c>
      <c r="C146" s="13">
        <v>1967</v>
      </c>
      <c r="D146" s="13">
        <v>0</v>
      </c>
      <c r="E146" s="1">
        <f t="shared" si="21"/>
        <v>29</v>
      </c>
      <c r="F146" s="1">
        <f t="shared" si="21"/>
        <v>29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157</v>
      </c>
      <c r="C147" s="13">
        <f>2778-417</f>
        <v>2361</v>
      </c>
      <c r="D147" s="13">
        <v>0</v>
      </c>
      <c r="E147" s="1">
        <f t="shared" si="21"/>
        <v>29</v>
      </c>
      <c r="F147" s="1">
        <f t="shared" si="21"/>
        <v>29</v>
      </c>
      <c r="G147" s="7">
        <f t="shared" si="22"/>
        <v>0</v>
      </c>
      <c r="H147" s="7">
        <f t="shared" si="23"/>
        <v>0</v>
      </c>
      <c r="I147" s="1">
        <v>48.3</v>
      </c>
      <c r="J147" s="7">
        <f t="shared" si="24"/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65720.274900000004</v>
      </c>
      <c r="D150" s="13">
        <f>SUM(D130:D147)+D113</f>
        <v>22026.2749</v>
      </c>
      <c r="G150" s="7">
        <f>SUM(G113:G148)</f>
        <v>0</v>
      </c>
      <c r="H150" s="7">
        <f>SUM(H113:H148)</f>
        <v>0</v>
      </c>
      <c r="J150" s="7">
        <f>SUM(J113:J148)</f>
        <v>6940542.0838067234</v>
      </c>
      <c r="K150" s="7">
        <f>SUM(K113:K148)</f>
        <v>6230234.6237267237</v>
      </c>
      <c r="M150" s="92">
        <f>SUM(K130:K147)+M113</f>
        <v>389996.85109999997</v>
      </c>
      <c r="N150" s="94">
        <f>M150/K150</f>
        <v>6.2597458146241777E-2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422833.06677827059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436116.4236608707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96599</v>
      </c>
      <c r="C7" s="16">
        <f>H33</f>
        <v>57911.1005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162350</v>
      </c>
      <c r="H14" s="11">
        <f>G14*0.5995</f>
        <v>97328.825000000012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8352</v>
      </c>
      <c r="H25" s="11">
        <f t="shared" si="0"/>
        <v>5007.0240000000003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152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96599</v>
      </c>
      <c r="H33" s="11">
        <f t="shared" si="0"/>
        <v>57911.1005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6467</v>
      </c>
      <c r="H47" s="11">
        <f t="shared" si="0"/>
        <v>3876.9665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6467</v>
      </c>
      <c r="H48" s="11">
        <f t="shared" si="0"/>
        <v>3876.9665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6438</v>
      </c>
      <c r="H49" s="11">
        <f t="shared" si="0"/>
        <v>3859.5810000000001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7598</v>
      </c>
      <c r="H58" s="11">
        <f t="shared" si="0"/>
        <v>4555.0010000000002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7598</v>
      </c>
      <c r="H59" s="11">
        <f t="shared" si="0"/>
        <v>4555.0010000000002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7598</v>
      </c>
      <c r="H60" s="11">
        <f t="shared" si="0"/>
        <v>4555.0010000000002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8352</v>
      </c>
      <c r="H69" s="11">
        <f t="shared" si="0"/>
        <v>5007.0240000000003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8352</v>
      </c>
      <c r="H70" s="11">
        <f t="shared" si="0"/>
        <v>5007.0240000000003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8323</v>
      </c>
      <c r="H71" s="11">
        <f t="shared" si="0"/>
        <v>4989.6385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334494</v>
      </c>
      <c r="H76" s="15">
        <f>SUM(H14:H74)</f>
        <v>200529.15300000002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2023-09-13T22:48:41Z</dcterms:modified>
</cp:coreProperties>
</file>