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D44" i="1"/>
  <c r="E44" i="1"/>
  <c r="F44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<sst xmlns="http://schemas.openxmlformats.org/spreadsheetml/2006/main" count="927" uniqueCount="173">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</sst>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84" activePane="bottomRight" state="frozen"/>
      <selection pane="topRight" activeCell="C1" sqref="C1"/>
      <selection pane="bottomLeft" activeCell="A4" sqref="A4"/>
      <selection pane="bottomRight" activeCell="K12" sqref="K12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37189</v>
      </c>
      <c r="F3" s="12">
        <v>37188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f>2576106+33150</f>
        <v>2609256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2609256</v>
      </c>
      <c r="K5" s="7">
        <f>J5</f>
        <v>2609256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14.29</v>
      </c>
      <c r="F6" s="1">
        <v>14.29</v>
      </c>
      <c r="G6" s="7">
        <f>C6*(E6-F6)</f>
        <v>0</v>
      </c>
      <c r="H6" s="7">
        <f>C6*(E6-F6)</f>
        <v>0</v>
      </c>
      <c r="J6" s="7">
        <f>C6*E6</f>
        <v>14290</v>
      </c>
      <c r="K6" s="7">
        <f>J6</f>
        <v>14290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-35000</v>
      </c>
      <c r="D9" s="13" t="s">
        <v>52</v>
      </c>
      <c r="E9" s="1">
        <v>79.55</v>
      </c>
      <c r="F9" s="1">
        <v>79.55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5">
      <c r="A10" s="30"/>
      <c r="B10" s="62" t="s">
        <v>168</v>
      </c>
      <c r="C10" s="13">
        <v>-2000</v>
      </c>
      <c r="D10" s="13" t="s">
        <v>52</v>
      </c>
      <c r="E10" s="1">
        <v>93.45</v>
      </c>
      <c r="F10" s="1">
        <v>93.45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-4000</v>
      </c>
      <c r="D11" s="13" t="s">
        <v>52</v>
      </c>
      <c r="E11" s="1">
        <v>108.62</v>
      </c>
      <c r="F11" s="1">
        <v>108.62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 t="s">
        <v>170</v>
      </c>
      <c r="C12" s="13">
        <v>-5000</v>
      </c>
      <c r="D12" s="13" t="s">
        <v>52</v>
      </c>
      <c r="E12" s="1">
        <v>35.380000000000003</v>
      </c>
      <c r="F12" s="1">
        <v>35.380000000000003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  <c r="N15" s="80" t="s">
        <v>52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2623546</v>
      </c>
      <c r="N17" s="80">
        <v>2623546</v>
      </c>
      <c r="O17" s="67">
        <f>M17-N17</f>
        <v>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14.66</v>
      </c>
      <c r="F23" s="1">
        <v>14.66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13194</v>
      </c>
      <c r="K23" s="7">
        <f t="shared" ref="K23:K34" si="4">J23</f>
        <v>13194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17.600000000000001</v>
      </c>
      <c r="F24" s="1">
        <v>17.600000000000001</v>
      </c>
      <c r="G24" s="7">
        <f t="shared" si="1"/>
        <v>0</v>
      </c>
      <c r="H24" s="7">
        <f t="shared" si="2"/>
        <v>0</v>
      </c>
      <c r="I24" s="1"/>
      <c r="J24" s="7">
        <f t="shared" si="3"/>
        <v>1760.0000000000002</v>
      </c>
      <c r="K24" s="7">
        <f t="shared" si="4"/>
        <v>1760.0000000000002</v>
      </c>
      <c r="L24" s="3">
        <v>2</v>
      </c>
      <c r="M24" s="80" t="s">
        <v>52</v>
      </c>
    </row>
    <row r="25" spans="1:15" x14ac:dyDescent="0.25">
      <c r="A25" s="8"/>
      <c r="B25" s="62" t="s">
        <v>89</v>
      </c>
      <c r="C25" s="13">
        <v>83</v>
      </c>
      <c r="D25" s="13" t="s">
        <v>52</v>
      </c>
      <c r="E25" s="1">
        <v>49.17</v>
      </c>
      <c r="F25" s="1">
        <v>49.17</v>
      </c>
      <c r="G25" s="7">
        <f t="shared" si="1"/>
        <v>0</v>
      </c>
      <c r="H25" s="7">
        <f t="shared" si="2"/>
        <v>0</v>
      </c>
      <c r="I25" s="1"/>
      <c r="J25" s="7">
        <f t="shared" si="3"/>
        <v>4081.11</v>
      </c>
      <c r="K25" s="7">
        <f t="shared" si="4"/>
        <v>4081.11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9.4700000000000006</v>
      </c>
      <c r="F26" s="1">
        <v>9.4700000000000006</v>
      </c>
      <c r="G26" s="7">
        <f t="shared" si="1"/>
        <v>0</v>
      </c>
      <c r="H26" s="7">
        <f t="shared" si="2"/>
        <v>0</v>
      </c>
      <c r="I26" s="1"/>
      <c r="J26" s="7">
        <f t="shared" si="3"/>
        <v>1600.43</v>
      </c>
      <c r="K26" s="7">
        <f t="shared" si="4"/>
        <v>1600.43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5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132</v>
      </c>
      <c r="C31" s="13">
        <v>266.55579999999998</v>
      </c>
      <c r="D31" s="13">
        <f>C31*1</f>
        <v>266.55579999999998</v>
      </c>
      <c r="E31" s="16">
        <v>16.41</v>
      </c>
      <c r="F31" s="16">
        <v>16.41</v>
      </c>
      <c r="G31" s="7">
        <f>C31*(E31-F31)</f>
        <v>0</v>
      </c>
      <c r="H31" s="7">
        <f>C31*(E31-F31)</f>
        <v>0</v>
      </c>
      <c r="I31" s="3"/>
      <c r="J31" s="7">
        <f>C31*E31</f>
        <v>4374.1806779999997</v>
      </c>
      <c r="K31" s="7">
        <f t="shared" si="4"/>
        <v>4374.1806779999997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118</v>
      </c>
      <c r="C32" s="13">
        <v>133821.74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133821.74</v>
      </c>
      <c r="K32" s="7">
        <f>J32</f>
        <v>133821.74</v>
      </c>
      <c r="L32" s="3">
        <v>1</v>
      </c>
      <c r="M32" s="80" t="s">
        <v>52</v>
      </c>
    </row>
    <row r="33" spans="1:27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5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5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16.41</v>
      </c>
      <c r="F37" s="1">
        <f>F$31</f>
        <v>16.41</v>
      </c>
      <c r="G37" s="7">
        <f>C37*(E37-F37)</f>
        <v>0</v>
      </c>
      <c r="H37" s="7">
        <f>C37*(E37-F37)</f>
        <v>0</v>
      </c>
      <c r="I37" s="1"/>
      <c r="J37" s="7">
        <f>C37*E37</f>
        <v>1588.3731300000002</v>
      </c>
      <c r="K37" s="7">
        <f>J37</f>
        <v>1588.3731300000002</v>
      </c>
      <c r="L37" s="3">
        <v>2</v>
      </c>
      <c r="M37" s="80" t="s">
        <v>52</v>
      </c>
    </row>
    <row r="38" spans="1:27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5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x14ac:dyDescent="0.25">
      <c r="A40" s="25" t="s">
        <v>52</v>
      </c>
      <c r="B40" s="2" t="s">
        <v>118</v>
      </c>
      <c r="C40" s="13">
        <v>612720.63</v>
      </c>
      <c r="D40" s="13" t="s">
        <v>52</v>
      </c>
      <c r="E40" s="1">
        <v>1</v>
      </c>
      <c r="F40" s="1">
        <v>1</v>
      </c>
      <c r="G40" s="7">
        <f>C40*(E40-F40)</f>
        <v>0</v>
      </c>
      <c r="H40" s="7">
        <f>C40*(E40-F40)*0.5895</f>
        <v>0</v>
      </c>
      <c r="I40" s="22" t="s">
        <v>52</v>
      </c>
      <c r="J40" s="7">
        <f>C40*E40</f>
        <v>612720.63</v>
      </c>
      <c r="K40" s="7">
        <f>J40*0.614</f>
        <v>376210.46681999997</v>
      </c>
      <c r="L40" s="3">
        <v>1</v>
      </c>
      <c r="M40" s="80" t="s">
        <v>52</v>
      </c>
    </row>
    <row r="41" spans="1:27" x14ac:dyDescent="0.25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5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x14ac:dyDescent="0.25">
      <c r="A43" s="25" t="s">
        <v>52</v>
      </c>
      <c r="B43" s="2" t="s">
        <v>118</v>
      </c>
      <c r="C43" s="13">
        <v>264137.75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264137.75</v>
      </c>
      <c r="K43" s="7">
        <f>J43*0.614</f>
        <v>162180.5785</v>
      </c>
      <c r="L43" s="3">
        <v>1</v>
      </c>
      <c r="M43" s="80" t="s">
        <v>52</v>
      </c>
    </row>
    <row r="44" spans="1:27" x14ac:dyDescent="0.25">
      <c r="A44" s="25" t="s">
        <v>52</v>
      </c>
      <c r="B44" s="2" t="s">
        <v>132</v>
      </c>
      <c r="C44" s="13">
        <v>8346</v>
      </c>
      <c r="D44" s="13">
        <f>C44*1</f>
        <v>8346</v>
      </c>
      <c r="E44" s="1">
        <f>E$31</f>
        <v>16.41</v>
      </c>
      <c r="F44" s="1">
        <f>F$31</f>
        <v>16.41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136957.86000000002</v>
      </c>
      <c r="K44" s="7">
        <f>J44*0.614</f>
        <v>84092.126040000003</v>
      </c>
      <c r="L44" s="3">
        <v>2</v>
      </c>
      <c r="M44" s="80" t="s">
        <v>52</v>
      </c>
      <c r="O44" s="7" t="s">
        <v>52</v>
      </c>
    </row>
    <row r="45" spans="1:27" x14ac:dyDescent="0.25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5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5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16.41</v>
      </c>
      <c r="F47" s="1">
        <f t="shared" si="5"/>
        <v>16.41</v>
      </c>
      <c r="G47" s="7">
        <f>C47*(E47-F47)</f>
        <v>0</v>
      </c>
      <c r="H47" s="7">
        <f>C47*(E47-F47)</f>
        <v>0</v>
      </c>
      <c r="I47" s="1"/>
      <c r="J47" s="7">
        <f>C47*E47</f>
        <v>21457.489541999999</v>
      </c>
      <c r="K47" s="7">
        <f>J47</f>
        <v>21457.489541999999</v>
      </c>
      <c r="L47" s="3">
        <v>2</v>
      </c>
      <c r="M47" s="80" t="s">
        <v>52</v>
      </c>
    </row>
    <row r="48" spans="1:27" x14ac:dyDescent="0.25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16.41</v>
      </c>
      <c r="F48" s="1">
        <f t="shared" si="5"/>
        <v>16.41</v>
      </c>
      <c r="G48" s="7">
        <f>C48*(E48-F48)</f>
        <v>0</v>
      </c>
      <c r="H48" s="7">
        <f>C48*(E48-F48)</f>
        <v>0</v>
      </c>
      <c r="I48" s="1"/>
      <c r="J48" s="7">
        <f>C48*E48</f>
        <v>2921.5280940000002</v>
      </c>
      <c r="K48" s="7">
        <f>J48</f>
        <v>2921.5280940000002</v>
      </c>
      <c r="L48" s="3">
        <v>2</v>
      </c>
      <c r="M48" s="80" t="s">
        <v>52</v>
      </c>
    </row>
    <row r="49" spans="1:16" x14ac:dyDescent="0.25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16.41</v>
      </c>
      <c r="F49" s="1">
        <f t="shared" si="5"/>
        <v>16.41</v>
      </c>
      <c r="G49" s="7">
        <f>C49*(E49-F49)</f>
        <v>0</v>
      </c>
      <c r="H49" s="7">
        <f>C49*(E49-F49)</f>
        <v>0</v>
      </c>
      <c r="I49" s="1"/>
      <c r="J49" s="7">
        <f>C49*E49</f>
        <v>6610.8357810000007</v>
      </c>
      <c r="K49" s="7">
        <f>J49</f>
        <v>6610.8357810000007</v>
      </c>
      <c r="L49" s="3">
        <v>2</v>
      </c>
      <c r="M49" s="80" t="s">
        <v>52</v>
      </c>
    </row>
    <row r="50" spans="1:16" x14ac:dyDescent="0.25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5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5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16.41</v>
      </c>
      <c r="F52" s="1">
        <f t="shared" si="6"/>
        <v>16.41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>J52*0.5995</f>
        <v>0</v>
      </c>
      <c r="L52" s="3">
        <v>2</v>
      </c>
      <c r="M52" s="80" t="s">
        <v>52</v>
      </c>
    </row>
    <row r="53" spans="1:16" x14ac:dyDescent="0.25">
      <c r="A53" s="8"/>
      <c r="B53" s="2" t="s">
        <v>157</v>
      </c>
      <c r="C53" s="13">
        <v>1270</v>
      </c>
      <c r="D53" s="13" t="s">
        <v>52</v>
      </c>
      <c r="E53" s="1">
        <f t="shared" si="6"/>
        <v>16.41</v>
      </c>
      <c r="F53" s="1">
        <f t="shared" si="6"/>
        <v>16.41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>J53*0.5895</f>
        <v>0</v>
      </c>
      <c r="L53" s="3">
        <v>2</v>
      </c>
      <c r="M53" s="80" t="s">
        <v>52</v>
      </c>
      <c r="N53" s="80" t="s">
        <v>52</v>
      </c>
    </row>
    <row r="54" spans="1:16" x14ac:dyDescent="0.25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16.41</v>
      </c>
      <c r="F54" s="1">
        <f t="shared" si="6"/>
        <v>16.41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>J54*0.5995</f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16.41</v>
      </c>
      <c r="F55" s="1">
        <f t="shared" si="6"/>
        <v>16.41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>J55*0.5995</f>
        <v>0</v>
      </c>
      <c r="L55" s="3">
        <v>2</v>
      </c>
      <c r="M55" s="80" t="s">
        <v>52</v>
      </c>
    </row>
    <row r="56" spans="1:16" x14ac:dyDescent="0.25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16.41</v>
      </c>
      <c r="F56" s="1">
        <f t="shared" si="6"/>
        <v>16.41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>J56*0.5995</f>
        <v>0</v>
      </c>
      <c r="L56" s="3">
        <v>2</v>
      </c>
      <c r="M56" s="80" t="s">
        <v>52</v>
      </c>
    </row>
    <row r="57" spans="1:16" x14ac:dyDescent="0.25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16.41</v>
      </c>
      <c r="F57" s="1">
        <f t="shared" si="6"/>
        <v>16.41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>J57*0.5995</f>
        <v>0</v>
      </c>
      <c r="L57" s="3">
        <v>2</v>
      </c>
      <c r="M57" s="80" t="s">
        <v>52</v>
      </c>
    </row>
    <row r="58" spans="1:16" x14ac:dyDescent="0.25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16.41</v>
      </c>
      <c r="F58" s="1">
        <f t="shared" si="6"/>
        <v>16.41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>J58*0.5995</f>
        <v>0</v>
      </c>
      <c r="L58" s="3">
        <v>2</v>
      </c>
      <c r="M58" s="80" t="s">
        <v>52</v>
      </c>
    </row>
    <row r="59" spans="1:16" x14ac:dyDescent="0.25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5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5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16.41</v>
      </c>
      <c r="F61" s="1">
        <f>F$31</f>
        <v>16.41</v>
      </c>
      <c r="G61" s="7">
        <f>C61*(E61-F61)</f>
        <v>0</v>
      </c>
      <c r="H61" s="7">
        <f>C61*(E61-F61)*0.5895</f>
        <v>0</v>
      </c>
      <c r="I61" s="1"/>
      <c r="J61" s="7">
        <f>C61*E61</f>
        <v>38021.97</v>
      </c>
      <c r="K61" s="7">
        <f>J61*0.614</f>
        <v>23345.489580000001</v>
      </c>
      <c r="L61" s="3">
        <v>2</v>
      </c>
      <c r="M61" s="80" t="s">
        <v>52</v>
      </c>
    </row>
    <row r="62" spans="1:16" x14ac:dyDescent="0.25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5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5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16.41</v>
      </c>
      <c r="F64" s="1">
        <f>F$31</f>
        <v>16.41</v>
      </c>
      <c r="G64" s="7">
        <f>C64*(E64-F64)</f>
        <v>0</v>
      </c>
      <c r="H64" s="7">
        <f>C64*(E64-F64)*0.5895</f>
        <v>0</v>
      </c>
      <c r="I64" s="1"/>
      <c r="J64" s="7">
        <f>C64*E64</f>
        <v>31572.84</v>
      </c>
      <c r="K64" s="7">
        <f>J64*0.614</f>
        <v>19385.723760000001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5">
      <c r="A65" s="87" t="s">
        <v>52</v>
      </c>
      <c r="E65" s="1"/>
      <c r="F65" s="1"/>
      <c r="H65" s="7" t="s">
        <v>52</v>
      </c>
      <c r="I65" s="1"/>
    </row>
    <row r="66" spans="1:15" x14ac:dyDescent="0.25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5">
      <c r="A67" s="8" t="s">
        <v>52</v>
      </c>
      <c r="B67" s="2" t="s">
        <v>167</v>
      </c>
      <c r="C67" s="80">
        <v>2990181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0">C67*(E67-F67)</f>
        <v>0</v>
      </c>
      <c r="I67" s="1"/>
      <c r="J67" s="7">
        <f>C67*E67</f>
        <v>2990181</v>
      </c>
      <c r="K67" s="7">
        <f t="shared" ref="K67:K82" si="11">J67</f>
        <v>2990181</v>
      </c>
      <c r="L67" s="3">
        <v>1</v>
      </c>
    </row>
    <row r="68" spans="1:15" x14ac:dyDescent="0.25">
      <c r="A68" s="30" t="s">
        <v>52</v>
      </c>
      <c r="B68" s="2" t="s">
        <v>172</v>
      </c>
      <c r="C68" s="13">
        <v>-5000</v>
      </c>
      <c r="D68" s="13" t="s">
        <v>52</v>
      </c>
      <c r="E68" s="1">
        <v>0.9</v>
      </c>
      <c r="F68" s="1">
        <v>0.9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4500</v>
      </c>
    </row>
    <row r="69" spans="1:15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3000</v>
      </c>
    </row>
    <row r="70" spans="1:15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0.1</v>
      </c>
      <c r="G71" s="7">
        <f t="shared" ref="G71:G81" si="12">(E71-F71)*C71</f>
        <v>0</v>
      </c>
      <c r="H71" s="7">
        <f t="shared" si="10"/>
        <v>0</v>
      </c>
      <c r="J71" s="7">
        <f t="shared" ref="J71:J80" si="13">G71</f>
        <v>0</v>
      </c>
      <c r="K71" s="7">
        <f t="shared" si="11"/>
        <v>0</v>
      </c>
      <c r="L71" s="3">
        <v>1</v>
      </c>
      <c r="M71" s="80">
        <f t="shared" ref="M71:M81" si="14">C71*E71*-1</f>
        <v>500</v>
      </c>
    </row>
    <row r="72" spans="1:15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2"/>
        <v>0</v>
      </c>
      <c r="H72" s="7">
        <f t="shared" si="10"/>
        <v>0</v>
      </c>
      <c r="J72" s="7">
        <f t="shared" si="13"/>
        <v>0</v>
      </c>
      <c r="K72" s="7">
        <f t="shared" si="11"/>
        <v>0</v>
      </c>
      <c r="L72" s="3">
        <v>1</v>
      </c>
      <c r="M72" s="80">
        <f t="shared" si="14"/>
        <v>750</v>
      </c>
      <c r="N72" s="80" t="s">
        <v>52</v>
      </c>
    </row>
    <row r="73" spans="1:15" x14ac:dyDescent="0.25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0.35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875</v>
      </c>
    </row>
    <row r="74" spans="1:15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0.3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1"/>
        <v>0</v>
      </c>
      <c r="L74" s="3">
        <v>1</v>
      </c>
      <c r="M74" s="80">
        <f>C74*E74*-1</f>
        <v>1500</v>
      </c>
    </row>
    <row r="75" spans="1:15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0.25</v>
      </c>
      <c r="G75" s="7">
        <f t="shared" si="12"/>
        <v>0</v>
      </c>
      <c r="H75" s="7">
        <f t="shared" si="10"/>
        <v>0</v>
      </c>
      <c r="J75" s="7">
        <f t="shared" si="13"/>
        <v>0</v>
      </c>
      <c r="K75" s="7">
        <f t="shared" si="11"/>
        <v>0</v>
      </c>
      <c r="L75" s="3">
        <v>1</v>
      </c>
      <c r="M75" s="80">
        <f t="shared" si="14"/>
        <v>3750</v>
      </c>
      <c r="O75" s="5" t="s">
        <v>52</v>
      </c>
    </row>
    <row r="76" spans="1:15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1"/>
        <v>0</v>
      </c>
      <c r="L76" s="3">
        <v>1</v>
      </c>
      <c r="M76" s="80">
        <f>C76*E76*-1</f>
        <v>3750</v>
      </c>
      <c r="O76" s="5" t="s">
        <v>52</v>
      </c>
    </row>
    <row r="77" spans="1:15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2"/>
        <v>0</v>
      </c>
      <c r="H77" s="7">
        <f t="shared" si="10"/>
        <v>0</v>
      </c>
      <c r="J77" s="7">
        <f>G77</f>
        <v>0</v>
      </c>
      <c r="K77" s="7">
        <f t="shared" si="11"/>
        <v>0</v>
      </c>
      <c r="L77" s="3">
        <v>1</v>
      </c>
      <c r="M77" s="80">
        <f t="shared" si="14"/>
        <v>2500</v>
      </c>
      <c r="O77" s="7" t="s">
        <v>52</v>
      </c>
    </row>
    <row r="78" spans="1:15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2"/>
        <v>0</v>
      </c>
      <c r="H78" s="7">
        <f t="shared" si="10"/>
        <v>0</v>
      </c>
      <c r="J78" s="7">
        <f t="shared" si="13"/>
        <v>0</v>
      </c>
      <c r="K78" s="7">
        <f t="shared" si="11"/>
        <v>0</v>
      </c>
      <c r="L78" s="3">
        <v>1</v>
      </c>
      <c r="M78" s="80">
        <f t="shared" si="14"/>
        <v>2500</v>
      </c>
      <c r="O78" s="7" t="s">
        <v>52</v>
      </c>
    </row>
    <row r="79" spans="1:15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2"/>
        <v>0</v>
      </c>
      <c r="H79" s="7">
        <f t="shared" si="10"/>
        <v>0</v>
      </c>
      <c r="J79" s="7">
        <f t="shared" si="13"/>
        <v>0</v>
      </c>
      <c r="K79" s="7">
        <f t="shared" si="11"/>
        <v>0</v>
      </c>
      <c r="L79" s="3">
        <v>1</v>
      </c>
      <c r="M79" s="80">
        <f t="shared" si="14"/>
        <v>2500</v>
      </c>
      <c r="O79" s="7" t="s">
        <v>52</v>
      </c>
    </row>
    <row r="80" spans="1:15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2"/>
        <v>0</v>
      </c>
      <c r="H80" s="7">
        <f t="shared" si="10"/>
        <v>0</v>
      </c>
      <c r="J80" s="7">
        <f t="shared" si="13"/>
        <v>0</v>
      </c>
      <c r="K80" s="7">
        <f t="shared" si="11"/>
        <v>0</v>
      </c>
      <c r="L80" s="3">
        <v>1</v>
      </c>
      <c r="M80" s="92">
        <f t="shared" si="14"/>
        <v>2500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2"/>
        <v>0</v>
      </c>
      <c r="H81" s="7">
        <f t="shared" si="10"/>
        <v>0</v>
      </c>
      <c r="J81" s="7">
        <f>G81</f>
        <v>0</v>
      </c>
      <c r="K81" s="7">
        <f t="shared" si="11"/>
        <v>0</v>
      </c>
      <c r="L81" s="3">
        <v>1</v>
      </c>
      <c r="M81" s="93">
        <f t="shared" si="14"/>
        <v>1250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1"/>
        <v xml:space="preserve"> </v>
      </c>
      <c r="M82" s="80">
        <f>SUM(M68:M81)</f>
        <v>31375</v>
      </c>
      <c r="N82" s="80">
        <v>12438</v>
      </c>
      <c r="O82" s="80">
        <v>2990431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2990181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37.08</v>
      </c>
      <c r="F84" s="16">
        <v>37.08</v>
      </c>
      <c r="G84" s="7">
        <f>C84*(E84-F84)</f>
        <v>0</v>
      </c>
      <c r="H84" s="7">
        <f>C84*(E84-F84)</f>
        <v>0</v>
      </c>
      <c r="I84" s="1"/>
      <c r="J84" s="7">
        <f>C84*E84</f>
        <v>14349.96</v>
      </c>
      <c r="K84" s="7">
        <f>J84</f>
        <v>14349.96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46.92</v>
      </c>
      <c r="F88" s="1">
        <v>46.92</v>
      </c>
      <c r="G88" s="7">
        <f t="shared" ref="G88:G94" si="15">C88*(E88-F88)</f>
        <v>0</v>
      </c>
      <c r="H88" s="7">
        <f t="shared" ref="H88:H94" si="16">C88*(E88-F88)</f>
        <v>0</v>
      </c>
      <c r="I88" s="1"/>
      <c r="J88" s="7">
        <f t="shared" ref="J88:J94" si="17">C88*E88</f>
        <v>10982.282880000001</v>
      </c>
      <c r="K88" s="7">
        <f>J88</f>
        <v>10982.282880000001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8.5500000000000007</v>
      </c>
      <c r="F89" s="1">
        <v>8.5500000000000007</v>
      </c>
      <c r="G89" s="7">
        <f t="shared" si="15"/>
        <v>0</v>
      </c>
      <c r="H89" s="7">
        <f t="shared" si="16"/>
        <v>0</v>
      </c>
      <c r="I89" s="1"/>
      <c r="J89" s="7">
        <f t="shared" si="17"/>
        <v>6430.6944000000012</v>
      </c>
      <c r="K89" s="7">
        <f t="shared" ref="K89:K105" si="18">J89</f>
        <v>6430.6944000000012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19.73</v>
      </c>
      <c r="F90" s="1">
        <v>19.73</v>
      </c>
      <c r="G90" s="7">
        <f t="shared" si="15"/>
        <v>0</v>
      </c>
      <c r="H90" s="7">
        <f t="shared" si="16"/>
        <v>0</v>
      </c>
      <c r="I90" s="1"/>
      <c r="J90" s="7">
        <f t="shared" si="17"/>
        <v>52773.725079999997</v>
      </c>
      <c r="K90" s="7">
        <f t="shared" si="18"/>
        <v>52773.725079999997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7.78</v>
      </c>
      <c r="F91" s="1">
        <v>7.78</v>
      </c>
      <c r="G91" s="7">
        <f t="shared" si="15"/>
        <v>0</v>
      </c>
      <c r="H91" s="7">
        <f t="shared" si="16"/>
        <v>0</v>
      </c>
      <c r="I91" s="1"/>
      <c r="J91" s="7">
        <f t="shared" si="17"/>
        <v>9649.5806800000009</v>
      </c>
      <c r="K91" s="7">
        <f t="shared" si="18"/>
        <v>9649.5806800000009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35.86</v>
      </c>
      <c r="F92" s="1">
        <v>35.86</v>
      </c>
      <c r="G92" s="7">
        <f t="shared" si="15"/>
        <v>0</v>
      </c>
      <c r="H92" s="7">
        <f t="shared" si="16"/>
        <v>0</v>
      </c>
      <c r="I92" s="1"/>
      <c r="J92" s="7">
        <f t="shared" si="17"/>
        <v>9361.0378399999991</v>
      </c>
      <c r="K92" s="7">
        <f t="shared" si="18"/>
        <v>9361.0378399999991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25.84</v>
      </c>
      <c r="F93" s="1">
        <v>25.84</v>
      </c>
      <c r="G93" s="7">
        <f t="shared" si="15"/>
        <v>0</v>
      </c>
      <c r="H93" s="7">
        <f t="shared" si="16"/>
        <v>0</v>
      </c>
      <c r="I93" s="1"/>
      <c r="J93" s="7">
        <f t="shared" si="17"/>
        <v>9781.1118399999996</v>
      </c>
      <c r="K93" s="7">
        <f t="shared" si="18"/>
        <v>9781.1118399999996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1371</v>
      </c>
      <c r="D94" s="13" t="s">
        <v>52</v>
      </c>
      <c r="E94" s="1">
        <v>10.98</v>
      </c>
      <c r="F94" s="1">
        <v>10.98</v>
      </c>
      <c r="G94" s="7">
        <f t="shared" si="15"/>
        <v>0</v>
      </c>
      <c r="H94" s="7">
        <f t="shared" si="16"/>
        <v>0</v>
      </c>
      <c r="I94" s="1" t="s">
        <v>52</v>
      </c>
      <c r="J94" s="7">
        <f t="shared" si="17"/>
        <v>15053.58</v>
      </c>
      <c r="K94" s="7">
        <f t="shared" si="18"/>
        <v>15053.58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8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8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8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8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8"/>
        <v>3718</v>
      </c>
      <c r="L102" s="3">
        <v>1</v>
      </c>
      <c r="M102" s="80">
        <f>(C9*E9)+(C10*E10)+(C11*E11)+(C12*E12)</f>
        <v>-3582530</v>
      </c>
      <c r="N102" s="26">
        <f>M102/M109</f>
        <v>-0.58727171977901782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8"/>
        <v>943</v>
      </c>
      <c r="L103" s="3">
        <v>1</v>
      </c>
      <c r="M103" s="80">
        <f>SUMIF(L5:L110,2,K5:K110)</f>
        <v>315794.55175172206</v>
      </c>
      <c r="N103" s="26">
        <f>M103/M109</f>
        <v>5.1767105789505705E-2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8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8"/>
        <v>3764.8724267220005</v>
      </c>
      <c r="L105" s="3">
        <v>2</v>
      </c>
      <c r="M105" s="80">
        <f>SUMIF(L5:L110,1,K5:K110)</f>
        <v>6369499.1953199999</v>
      </c>
      <c r="N105" s="26">
        <f>M105/M109</f>
        <v>1.0441299156089821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-215000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-215000</v>
      </c>
      <c r="K107" s="7">
        <f>J107</f>
        <v>-215000</v>
      </c>
      <c r="L107" s="3">
        <v>0</v>
      </c>
      <c r="M107" s="80">
        <f>SUM(K107:K109)</f>
        <v>-585000</v>
      </c>
      <c r="N107" s="26">
        <f>+M107/M109</f>
        <v>-9.5897021398488061E-2</v>
      </c>
    </row>
    <row r="108" spans="1:15" x14ac:dyDescent="0.25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6100293.7470717235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SUM(C52:C64)+C31+C37+C44+C47+C48+C49</f>
        <v>21473.822500000002</v>
      </c>
      <c r="D112" s="13">
        <f>SUM(D5:D109)</f>
        <v>14838.8225</v>
      </c>
      <c r="G112" s="7">
        <f>SUM(G5:G110)</f>
        <v>0</v>
      </c>
      <c r="H112" s="7">
        <f>SUM(H5:H110)</f>
        <v>0</v>
      </c>
      <c r="J112" s="7">
        <f>SUM(J5:J110)</f>
        <v>6518490.4123717239</v>
      </c>
      <c r="K112" s="7">
        <f>SUM(K5:K110)</f>
        <v>6100293.7470717235</v>
      </c>
      <c r="M112" s="92">
        <f>SUM(K44:K64)+K31+K37</f>
        <v>163775.74660499999</v>
      </c>
      <c r="N112" s="94">
        <f>M112/K112</f>
        <v>2.684719021663768E-2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18.38</v>
      </c>
      <c r="F116" s="1">
        <v>18.38</v>
      </c>
      <c r="G116" s="7">
        <f>C116*(E116-F116)</f>
        <v>0</v>
      </c>
      <c r="H116" s="7">
        <f>C116*(E116-F116)</f>
        <v>0</v>
      </c>
      <c r="I116" s="1"/>
      <c r="J116" s="7">
        <f>C116*E116</f>
        <v>22581.337159999999</v>
      </c>
      <c r="K116" s="7">
        <f>J116</f>
        <v>22581.337159999999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37.08</v>
      </c>
      <c r="F117" s="1">
        <f>+F84</f>
        <v>37.08</v>
      </c>
      <c r="G117" s="7">
        <f>C117*(E117-F117)</f>
        <v>0</v>
      </c>
      <c r="H117" s="7">
        <f>C117*(E117-F117)</f>
        <v>0</v>
      </c>
      <c r="I117" s="1"/>
      <c r="J117" s="7">
        <f>C117*E117</f>
        <v>14349.96</v>
      </c>
      <c r="K117" s="7">
        <f>J117</f>
        <v>14349.96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10.74</v>
      </c>
      <c r="F121" s="1">
        <v>10.74</v>
      </c>
      <c r="G121" s="7">
        <f>C121*(E121-F121)</f>
        <v>0</v>
      </c>
      <c r="H121" s="7">
        <f>C121*(E121-F121)</f>
        <v>0</v>
      </c>
      <c r="I121" s="1"/>
      <c r="J121" s="7">
        <f>C121*E121</f>
        <v>21623.701200000003</v>
      </c>
      <c r="K121" s="7">
        <f>J121</f>
        <v>21623.701200000003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37.08</v>
      </c>
      <c r="F122" s="1">
        <f>+F84</f>
        <v>37.08</v>
      </c>
      <c r="G122" s="7">
        <f>C122*(E122-F122)</f>
        <v>0</v>
      </c>
      <c r="H122" s="7">
        <f>C122*(E122-F122)</f>
        <v>0</v>
      </c>
      <c r="I122" s="1"/>
      <c r="J122" s="7">
        <f>C122*E122</f>
        <v>14349.96</v>
      </c>
      <c r="K122" s="7">
        <f>J122</f>
        <v>14349.96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37.08</v>
      </c>
      <c r="F125" s="1">
        <f>+F84</f>
        <v>37.08</v>
      </c>
      <c r="G125" s="7">
        <f>C125*(E125-F125)</f>
        <v>0</v>
      </c>
      <c r="H125" s="7">
        <f>C125*(E125-F125)</f>
        <v>0</v>
      </c>
      <c r="I125" s="1"/>
      <c r="J125" s="7">
        <f>C125*E125</f>
        <v>14349.96</v>
      </c>
      <c r="K125" s="7">
        <f>J125</f>
        <v>14349.96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16.41</v>
      </c>
      <c r="F129" s="1">
        <f>F$31</f>
        <v>16.41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4726.08</v>
      </c>
      <c r="K129" s="7">
        <f>J129*0.5995</f>
        <v>2833.28496</v>
      </c>
      <c r="L129" s="3">
        <v>2</v>
      </c>
      <c r="M129" s="80">
        <f>SUM(K112:K129)+K138</f>
        <v>6190857.3903917242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19">E$31</f>
        <v>16.41</v>
      </c>
      <c r="F132" s="1">
        <f t="shared" si="19"/>
        <v>16.41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19"/>
        <v>16.41</v>
      </c>
      <c r="F133" s="1">
        <f t="shared" si="19"/>
        <v>16.41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19"/>
        <v>16.41</v>
      </c>
      <c r="F134" s="1">
        <f t="shared" si="19"/>
        <v>16.41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19"/>
        <v>16.41</v>
      </c>
      <c r="F135" s="1">
        <f t="shared" si="19"/>
        <v>16.41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-3582530</v>
      </c>
      <c r="N136" s="26">
        <f>M136/M143</f>
        <v>-0.57868075035295186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405882.75507172209</v>
      </c>
      <c r="N137" s="26">
        <f>M137/M143</f>
        <v>6.5561638635329642E-2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0">E$31</f>
        <v>16.41</v>
      </c>
      <c r="F138" s="1">
        <f t="shared" si="20"/>
        <v>16.41</v>
      </c>
      <c r="G138" s="7">
        <f t="shared" ref="G138:G146" si="21">IF(E138&gt;I138,(E138-F138)*C138,0)</f>
        <v>0</v>
      </c>
      <c r="H138" s="7">
        <f t="shared" ref="H138:H146" si="22">IF(E138&gt;I138,(E138-F138)*C138*0.5895,0)</f>
        <v>0</v>
      </c>
      <c r="I138" s="1">
        <v>18.375</v>
      </c>
      <c r="J138" s="7">
        <f t="shared" ref="J138:J146" si="23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0"/>
        <v>16.41</v>
      </c>
      <c r="F139" s="1">
        <f t="shared" si="20"/>
        <v>16.41</v>
      </c>
      <c r="G139" s="7">
        <f t="shared" si="21"/>
        <v>0</v>
      </c>
      <c r="H139" s="7">
        <f t="shared" si="22"/>
        <v>0</v>
      </c>
      <c r="I139" s="1">
        <v>55.5</v>
      </c>
      <c r="J139" s="7">
        <f t="shared" si="23"/>
        <v>0</v>
      </c>
      <c r="K139" s="7">
        <f t="shared" ref="K139:K146" si="24">J139*0.5895</f>
        <v>0</v>
      </c>
      <c r="L139" s="3">
        <v>2</v>
      </c>
      <c r="M139" s="80">
        <f>SUMIF(L116:L147,1,K116:K147)+M105</f>
        <v>6369974.6353200004</v>
      </c>
      <c r="N139" s="26">
        <f>M139/M143</f>
        <v>1.0289325425596572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0"/>
        <v>16.41</v>
      </c>
      <c r="F140" s="1">
        <f t="shared" si="20"/>
        <v>16.41</v>
      </c>
      <c r="G140" s="7">
        <f t="shared" si="21"/>
        <v>0</v>
      </c>
      <c r="H140" s="7">
        <f t="shared" si="22"/>
        <v>0</v>
      </c>
      <c r="I140" s="1">
        <v>55.5</v>
      </c>
      <c r="J140" s="7">
        <f t="shared" si="23"/>
        <v>0</v>
      </c>
      <c r="K140" s="7">
        <f t="shared" si="24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0"/>
        <v>16.41</v>
      </c>
      <c r="F141" s="1">
        <f t="shared" si="20"/>
        <v>16.41</v>
      </c>
      <c r="G141" s="7">
        <f t="shared" si="21"/>
        <v>0</v>
      </c>
      <c r="H141" s="7">
        <f t="shared" si="22"/>
        <v>0</v>
      </c>
      <c r="I141" s="1">
        <v>75.0625</v>
      </c>
      <c r="J141" s="7">
        <f t="shared" si="23"/>
        <v>0</v>
      </c>
      <c r="K141" s="7">
        <f t="shared" si="24"/>
        <v>0</v>
      </c>
      <c r="L141" s="3">
        <v>2</v>
      </c>
      <c r="M141" s="80">
        <f>+M107</f>
        <v>-585000</v>
      </c>
      <c r="N141" s="26">
        <f>+M141/M143</f>
        <v>-9.4494181194987023E-2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0"/>
        <v>16.41</v>
      </c>
      <c r="F142" s="1">
        <f t="shared" si="20"/>
        <v>16.41</v>
      </c>
      <c r="G142" s="7">
        <f t="shared" si="21"/>
        <v>0</v>
      </c>
      <c r="H142" s="7">
        <f t="shared" si="22"/>
        <v>0</v>
      </c>
      <c r="I142" s="1">
        <v>76</v>
      </c>
      <c r="J142" s="7">
        <f t="shared" si="23"/>
        <v>0</v>
      </c>
      <c r="K142" s="7">
        <f t="shared" si="24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0"/>
        <v>16.41</v>
      </c>
      <c r="F143" s="1">
        <f t="shared" si="20"/>
        <v>16.41</v>
      </c>
      <c r="G143" s="7">
        <f t="shared" si="21"/>
        <v>0</v>
      </c>
      <c r="H143" s="7">
        <f t="shared" si="22"/>
        <v>0</v>
      </c>
      <c r="I143" s="1">
        <v>83.125</v>
      </c>
      <c r="J143" s="7">
        <f t="shared" si="23"/>
        <v>0</v>
      </c>
      <c r="K143" s="7">
        <f t="shared" si="24"/>
        <v>0</v>
      </c>
      <c r="L143" s="3">
        <v>2</v>
      </c>
      <c r="M143" s="80">
        <f>SUM(K116:K138)+K112</f>
        <v>6190857.3903917233</v>
      </c>
      <c r="N143" s="26">
        <f>+M143/K149</f>
        <v>0.99999999999999989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0"/>
        <v>16.41</v>
      </c>
      <c r="F144" s="1">
        <f t="shared" si="20"/>
        <v>16.41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4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148</v>
      </c>
      <c r="C145" s="13">
        <v>1967</v>
      </c>
      <c r="D145" s="13">
        <v>0</v>
      </c>
      <c r="E145" s="1">
        <f t="shared" si="20"/>
        <v>16.41</v>
      </c>
      <c r="F145" s="1">
        <f t="shared" si="20"/>
        <v>16.41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4"/>
        <v>0</v>
      </c>
      <c r="L145" s="3">
        <v>2</v>
      </c>
      <c r="M145" s="80" t="s">
        <v>52</v>
      </c>
      <c r="N145" s="80" t="s">
        <v>52</v>
      </c>
    </row>
    <row r="146" spans="1:14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0"/>
        <v>16.41</v>
      </c>
      <c r="F146" s="1">
        <f t="shared" si="20"/>
        <v>16.41</v>
      </c>
      <c r="G146" s="7">
        <f t="shared" si="21"/>
        <v>0</v>
      </c>
      <c r="H146" s="7">
        <f t="shared" si="22"/>
        <v>0</v>
      </c>
      <c r="I146" s="1">
        <v>48.3</v>
      </c>
      <c r="J146" s="7">
        <f t="shared" si="23"/>
        <v>0</v>
      </c>
      <c r="K146" s="7">
        <f t="shared" si="24"/>
        <v>0</v>
      </c>
      <c r="L146" s="3">
        <v>2</v>
      </c>
      <c r="M146" s="80" t="s">
        <v>52</v>
      </c>
      <c r="N146" s="80" t="s">
        <v>52</v>
      </c>
    </row>
    <row r="147" spans="1:14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5">
      <c r="A148" s="8"/>
      <c r="C148" s="13" t="s">
        <v>52</v>
      </c>
      <c r="M148" s="80" t="s">
        <v>56</v>
      </c>
    </row>
    <row r="149" spans="1:14" x14ac:dyDescent="0.25">
      <c r="A149" s="8" t="s">
        <v>17</v>
      </c>
      <c r="B149" s="29" t="s">
        <v>52</v>
      </c>
      <c r="C149" s="13">
        <f>SUM(C129:C146)+C112</f>
        <v>65812.822500000009</v>
      </c>
      <c r="D149" s="13">
        <f>SUM(D129:D146)+D112</f>
        <v>30118.822500000002</v>
      </c>
      <c r="G149" s="7">
        <f>SUM(G112:G147)</f>
        <v>0</v>
      </c>
      <c r="H149" s="7">
        <f>SUM(H112:H147)</f>
        <v>0</v>
      </c>
      <c r="J149" s="7">
        <f>SUM(J112:J147)</f>
        <v>6610946.8507317249</v>
      </c>
      <c r="K149" s="7">
        <f>SUM(K112:K147)</f>
        <v>6190857.3903917242</v>
      </c>
      <c r="M149" s="92">
        <f>SUM(K129:K146)+M112</f>
        <v>166609.03156499998</v>
      </c>
      <c r="N149" s="94">
        <f>M149/K149</f>
        <v>2.6912109431494732E-2</v>
      </c>
    </row>
    <row r="150" spans="1:14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5">
      <c r="A151" s="8"/>
    </row>
    <row r="152" spans="1:14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5.3800000000000001E-2</v>
      </c>
      <c r="L152" s="66"/>
      <c r="M152" s="81"/>
    </row>
    <row r="153" spans="1:14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328195.80359245872</v>
      </c>
      <c r="L153" s="66"/>
      <c r="M153" s="81" t="s">
        <v>52</v>
      </c>
    </row>
    <row r="154" spans="1:14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333068.12760307477</v>
      </c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54661.71</v>
      </c>
      <c r="C7" s="16">
        <f>H33</f>
        <v>32769.695144999998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-30025.199999999997</v>
      </c>
      <c r="H14" s="11">
        <f>G14*0.5995</f>
        <v>-18000.107400000001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4726.08</v>
      </c>
      <c r="H25" s="11">
        <f t="shared" si="0"/>
        <v>2833.28496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54661.71</v>
      </c>
      <c r="H33" s="11">
        <f t="shared" si="0"/>
        <v>32769.695144999998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3659.43</v>
      </c>
      <c r="H47" s="11">
        <f t="shared" si="0"/>
        <v>2193.8282850000001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3659.43</v>
      </c>
      <c r="H48" s="11">
        <f t="shared" si="0"/>
        <v>2193.8282850000001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3643.02</v>
      </c>
      <c r="H49" s="11">
        <f t="shared" si="0"/>
        <v>2183.9904900000001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4299.42</v>
      </c>
      <c r="H58" s="11">
        <f t="shared" si="0"/>
        <v>2577.5022900000004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4299.42</v>
      </c>
      <c r="H59" s="11">
        <f t="shared" si="0"/>
        <v>2577.5022900000004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4299.42</v>
      </c>
      <c r="H60" s="11">
        <f t="shared" si="0"/>
        <v>2577.5022900000004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4726.08</v>
      </c>
      <c r="H69" s="11">
        <f t="shared" si="0"/>
        <v>2833.28496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4726.08</v>
      </c>
      <c r="H70" s="11">
        <f t="shared" si="0"/>
        <v>2833.28496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4709.67</v>
      </c>
      <c r="H71" s="11">
        <f t="shared" si="0"/>
        <v>2823.447165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67384.56</v>
      </c>
      <c r="H76" s="15">
        <f>SUM(H14:H74)</f>
        <v>40397.043719999994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2023-09-13T22:48:45Z</dcterms:modified>
</cp:coreProperties>
</file>