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G16" i="1"/>
  <c r="H16" i="1"/>
  <c r="J16" i="1"/>
  <c r="K16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G21" i="1"/>
  <c r="H21" i="1"/>
  <c r="J21" i="1"/>
  <c r="K21" i="1"/>
  <c r="G22" i="1"/>
  <c r="H22" i="1"/>
  <c r="J22" i="1"/>
  <c r="K22" i="1"/>
  <c r="J24" i="1"/>
  <c r="K24" i="1"/>
  <c r="M24" i="1"/>
  <c r="O24" i="1"/>
  <c r="G26" i="1"/>
  <c r="H26" i="1"/>
  <c r="J26" i="1"/>
  <c r="K26" i="1"/>
  <c r="G28" i="1"/>
  <c r="H28" i="1"/>
  <c r="J28" i="1"/>
  <c r="K28" i="1"/>
  <c r="O28" i="1"/>
  <c r="G29" i="1"/>
  <c r="H29" i="1"/>
  <c r="J29" i="1"/>
  <c r="K29" i="1"/>
  <c r="G30" i="1"/>
  <c r="H30" i="1"/>
  <c r="J30" i="1"/>
  <c r="K30" i="1"/>
  <c r="G31" i="1"/>
  <c r="H31" i="1"/>
  <c r="J31" i="1"/>
  <c r="K31" i="1"/>
  <c r="G32" i="1"/>
  <c r="H32" i="1"/>
  <c r="J32" i="1"/>
  <c r="K32" i="1"/>
  <c r="G33" i="1"/>
  <c r="H33" i="1"/>
  <c r="J33" i="1"/>
  <c r="K33" i="1"/>
  <c r="G35" i="1"/>
  <c r="H35" i="1"/>
  <c r="J35" i="1"/>
  <c r="K35" i="1"/>
  <c r="G37" i="1"/>
  <c r="H37" i="1"/>
  <c r="J37" i="1"/>
  <c r="K37" i="1"/>
  <c r="G39" i="1"/>
  <c r="H39" i="1"/>
  <c r="J39" i="1"/>
  <c r="K39" i="1"/>
  <c r="G40" i="1"/>
  <c r="H40" i="1"/>
  <c r="J40" i="1"/>
  <c r="K40" i="1"/>
  <c r="G41" i="1"/>
  <c r="H41" i="1"/>
  <c r="J41" i="1"/>
  <c r="K41" i="1"/>
  <c r="M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J55" i="1"/>
  <c r="K55" i="1"/>
  <c r="M55" i="1"/>
  <c r="N55" i="1"/>
  <c r="O55" i="1"/>
  <c r="G56" i="1"/>
  <c r="H56" i="1"/>
  <c r="J56" i="1"/>
  <c r="K56" i="1"/>
  <c r="G57" i="1"/>
  <c r="H57" i="1"/>
  <c r="J57" i="1"/>
  <c r="K57" i="1"/>
  <c r="G59" i="1"/>
  <c r="H59" i="1"/>
  <c r="J59" i="1"/>
  <c r="K59" i="1"/>
  <c r="G61" i="1"/>
  <c r="H61" i="1"/>
  <c r="J61" i="1"/>
  <c r="K61" i="1"/>
  <c r="G63" i="1"/>
  <c r="H63" i="1"/>
  <c r="J63" i="1"/>
  <c r="K63" i="1"/>
  <c r="G64" i="1"/>
  <c r="H64" i="1"/>
  <c r="J64" i="1"/>
  <c r="K64" i="1"/>
  <c r="G66" i="1"/>
  <c r="H66" i="1"/>
  <c r="J66" i="1"/>
  <c r="K66" i="1"/>
  <c r="G67" i="1"/>
  <c r="H67" i="1"/>
  <c r="J67" i="1"/>
  <c r="K67" i="1"/>
  <c r="M67" i="1"/>
  <c r="N67" i="1"/>
  <c r="G68" i="1"/>
  <c r="H68" i="1"/>
  <c r="J68" i="1"/>
  <c r="K68" i="1"/>
  <c r="M68" i="1"/>
  <c r="N68" i="1"/>
  <c r="G69" i="1"/>
  <c r="H69" i="1"/>
  <c r="J69" i="1"/>
  <c r="K69" i="1"/>
  <c r="G70" i="1"/>
  <c r="H70" i="1"/>
  <c r="J70" i="1"/>
  <c r="K70" i="1"/>
  <c r="M70" i="1"/>
  <c r="N70" i="1"/>
  <c r="J72" i="1"/>
  <c r="K72" i="1"/>
  <c r="M72" i="1"/>
  <c r="N72" i="1"/>
  <c r="J73" i="1"/>
  <c r="K73" i="1"/>
  <c r="M74" i="1"/>
  <c r="N74" i="1"/>
  <c r="G77" i="1"/>
  <c r="H77" i="1"/>
  <c r="J77" i="1"/>
  <c r="K77" i="1"/>
  <c r="G80" i="1"/>
  <c r="H80" i="1"/>
  <c r="J80" i="1"/>
  <c r="K80" i="1"/>
  <c r="E81" i="1"/>
  <c r="F81" i="1"/>
  <c r="G81" i="1"/>
  <c r="H81" i="1"/>
  <c r="J81" i="1"/>
  <c r="K81" i="1"/>
  <c r="G82" i="1"/>
  <c r="H82" i="1"/>
  <c r="J82" i="1"/>
  <c r="K82" i="1"/>
  <c r="G84" i="1"/>
  <c r="H84" i="1"/>
  <c r="J84" i="1"/>
  <c r="K84" i="1"/>
  <c r="E85" i="1"/>
  <c r="F85" i="1"/>
  <c r="G85" i="1"/>
  <c r="H85" i="1"/>
  <c r="J85" i="1"/>
  <c r="K85" i="1"/>
  <c r="G86" i="1"/>
  <c r="H86" i="1"/>
  <c r="J86" i="1"/>
  <c r="K86" i="1"/>
  <c r="E88" i="1"/>
  <c r="F88" i="1"/>
  <c r="G88" i="1"/>
  <c r="H88" i="1"/>
  <c r="J88" i="1"/>
  <c r="K88" i="1"/>
  <c r="G89" i="1"/>
  <c r="H89" i="1"/>
  <c r="J89" i="1"/>
  <c r="K89" i="1"/>
  <c r="G92" i="1"/>
  <c r="H92" i="1"/>
  <c r="J92" i="1"/>
  <c r="K92" i="1"/>
  <c r="M92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43" i="3"/>
  <c r="B44" i="3"/>
  <c r="B49" i="3"/>
  <c r="B52" i="3"/>
  <c r="B53" i="3"/>
  <c r="B54" i="3"/>
  <c r="B55" i="3"/>
  <c r="B56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<sst xmlns="http://schemas.openxmlformats.org/spreadsheetml/2006/main" count="872" uniqueCount="156">
  <si>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</si>
  <si>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</si>
  <si>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</si>
  <si>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</si>
  <si>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</si>
  <si>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</si>
  <si>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</si>
  <si>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</si>
  <si>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</si>
  <si>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</si>
  <si>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</si>
  <si>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</si>
  <si>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</si>
  <si>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</si>
  <si>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</si>
  <si>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</si>
  <si>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</si>
  <si>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</si>
  <si>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</si>
  <si>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</si>
  <si>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</si>
  <si>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</si>
  <si>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</si>
  <si>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</si>
  <si>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</si>
  <si>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</si>
  <si>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</si>
  <si>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</si>
  <si>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</si>
  <si>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</si>
  <si>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</si>
  <si>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</si>
  <si>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</si>
  <si>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</si>
  <si>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</si>
  <si>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</si>
  <si>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</si>
  <si>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</si>
  <si>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</si>
  <si>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</si>
  <si>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</si>
  <si>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</si>
  <si>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</si>
  <si>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</si>
  <si>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</si>
  <si>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</si>
  <si>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</si>
  <si>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</si>
  <si>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</si>
  <si>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</si>
  <si>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</si>
  <si>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</si>
  <si>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</si>
  <si>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</si>
  <si>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</si>
  <si>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</si>
  <si>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</si>
  <si>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</si>
  <si>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</si>
  <si>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</si>
  <si>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</si>
  <si>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</si>
  <si>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</si>
  <si>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</si>
  <si>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</si>
  <si>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</si>
  <si>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</si>
  <si>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</si>
  <si>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</si>
  <si>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</si>
  <si>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</si>
  <si>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</si>
  <si>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</si>
  <si>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</si>
  <si>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</si>
  <si>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</si>
  <si>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</si>
  <si>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</si>
  <si>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</si>
  <si>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</si>
  <si>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</si>
  <si>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</si>
  <si>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</si>
  <si>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</si>
  <si>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</si>
  <si>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</si>
  <si>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</si>
  <si>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</si>
  <si>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</si>
  <si>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</si>
  <si>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</si>
  <si>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</si>
  <si>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</si>
  <si>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</si>
  <si>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</si>
  <si>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</si>
  <si>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</si>
  <si>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</si>
  <si>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</si>
  <si>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</si>
  <si>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</si>
  <si>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</si>
  <si>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</si>
  <si>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</si>
  <si>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</si>
  <si>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</si>
  <si>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</si>
  <si>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</si>
  <si>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</si>
  <si>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</si>
  <si>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</si>
  <si>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</si>
  <si>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</si>
  <si>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</si>
  <si>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</si>
  <si>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</si>
  <si>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</si>
  <si>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 xml:space="preserve">  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</si>
  <si>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</si>
  <si>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</si>
  <si>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</si>
  <si>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</si>
  <si>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</si>
  <si>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</si>
  <si>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</si>
  <si>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</si>
  <si>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</si>
  <si>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</si>
  <si>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</si>
  <si>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</si>
  <si>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</si>
  <si>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</si>
  <si>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</si>
  <si>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</si>
  <si>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</si>
  <si>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</si>
  <si>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</si>
  <si>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</si>
  <si>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</si>
  <si>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</si>
  <si>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</si>
  <si>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</si>
  <si>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</si>
  <si>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</si>
  <si>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</si>
  <si>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</si>
  <si>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</si>
  <si>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difference  $0</t>
  </si>
  <si>
    <t>BRL</t>
  </si>
  <si>
    <t>CPN</t>
  </si>
  <si>
    <t>CPN    jul 02 20 calls</t>
  </si>
  <si>
    <t>CPN    apr 02 12.50 puts</t>
  </si>
  <si>
    <t>Cypresswood</t>
  </si>
  <si>
    <t>LEN</t>
  </si>
  <si>
    <t>SLB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</si>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</sst>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69"/>
  <sheetViews>
    <sheetView tabSelected="1" zoomScale="85" zoomScaleNormal="85" workbookViewId="0">
      <pane xSplit="2" ySplit="3" topLeftCell="C77" activePane="bottomRight" state="frozen"/>
      <selection pane="topRight" activeCell="C1" sqref="C1"/>
      <selection pane="bottomLeft" activeCell="A4" sqref="A4"/>
      <selection pane="bottomRight" activeCell="E85" sqref="E85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37271</v>
      </c>
      <c r="F3" s="11">
        <v>37270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62</v>
      </c>
      <c r="B5" s="2" t="s">
        <v>64</v>
      </c>
      <c r="C5" s="43">
        <v>2385757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2385757</v>
      </c>
      <c r="K5" s="6">
        <f>J5</f>
        <v>2385757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148</v>
      </c>
      <c r="C8" s="12">
        <v>-3000</v>
      </c>
      <c r="D8" s="12" t="s">
        <v>38</v>
      </c>
      <c r="E8" s="1">
        <v>77.98</v>
      </c>
      <c r="F8" s="1">
        <v>78.31</v>
      </c>
      <c r="G8" s="6">
        <f t="shared" ref="G8:G16" si="0">C8*(E8-F8)</f>
        <v>989.99999999999488</v>
      </c>
      <c r="H8" s="6">
        <f t="shared" ref="H8:H16" si="1">C8*(E8-F8)</f>
        <v>989.99999999999488</v>
      </c>
      <c r="J8" s="6">
        <f t="shared" ref="J8:J16" si="2">G8</f>
        <v>989.99999999999488</v>
      </c>
      <c r="K8" s="6">
        <f t="shared" ref="K8:K22" si="3">J8</f>
        <v>989.99999999999488</v>
      </c>
      <c r="L8" s="3">
        <v>1</v>
      </c>
      <c r="M8" s="43" t="s">
        <v>38</v>
      </c>
    </row>
    <row r="9" spans="1:15" x14ac:dyDescent="0.25">
      <c r="A9" s="28" t="s">
        <v>38</v>
      </c>
      <c r="B9" s="34" t="s">
        <v>149</v>
      </c>
      <c r="C9" s="12">
        <v>-5000</v>
      </c>
      <c r="D9" s="12" t="s">
        <v>38</v>
      </c>
      <c r="E9" s="1">
        <v>13.85</v>
      </c>
      <c r="F9" s="1">
        <v>14.61</v>
      </c>
      <c r="G9" s="6">
        <f t="shared" si="0"/>
        <v>3799.9999999999991</v>
      </c>
      <c r="H9" s="6">
        <f t="shared" si="1"/>
        <v>3799.9999999999991</v>
      </c>
      <c r="J9" s="6">
        <f t="shared" si="2"/>
        <v>3799.9999999999991</v>
      </c>
      <c r="K9" s="6">
        <f t="shared" si="3"/>
        <v>3799.9999999999991</v>
      </c>
      <c r="L9" s="3">
        <v>1</v>
      </c>
      <c r="M9" s="43" t="s">
        <v>38</v>
      </c>
    </row>
    <row r="10" spans="1:15" x14ac:dyDescent="0.25">
      <c r="A10" s="28" t="s">
        <v>38</v>
      </c>
      <c r="B10" s="34" t="s">
        <v>155</v>
      </c>
      <c r="C10" s="12">
        <v>-3000</v>
      </c>
      <c r="D10" s="12" t="s">
        <v>38</v>
      </c>
      <c r="E10" s="1">
        <v>49.7</v>
      </c>
      <c r="F10" s="1">
        <v>49.53</v>
      </c>
      <c r="G10" s="6">
        <f>C10*(E10-F10)</f>
        <v>-510.00000000000512</v>
      </c>
      <c r="H10" s="6">
        <f>C10*(E10-F10)</f>
        <v>-510.00000000000512</v>
      </c>
      <c r="J10" s="6">
        <f>G10</f>
        <v>-510.00000000000512</v>
      </c>
      <c r="K10" s="6">
        <f t="shared" si="3"/>
        <v>-510.00000000000512</v>
      </c>
      <c r="L10" s="3">
        <v>1</v>
      </c>
      <c r="M10" s="43" t="s">
        <v>38</v>
      </c>
    </row>
    <row r="11" spans="1:15" x14ac:dyDescent="0.25">
      <c r="A11" s="28" t="s">
        <v>38</v>
      </c>
      <c r="B11" s="34" t="s">
        <v>145</v>
      </c>
      <c r="C11" s="12">
        <v>-7000</v>
      </c>
      <c r="D11" s="12" t="s">
        <v>38</v>
      </c>
      <c r="E11" s="1">
        <v>118.85</v>
      </c>
      <c r="F11" s="1">
        <v>118.05</v>
      </c>
      <c r="G11" s="6">
        <f t="shared" si="0"/>
        <v>-5599.99999999998</v>
      </c>
      <c r="H11" s="6">
        <f t="shared" si="1"/>
        <v>-5599.99999999998</v>
      </c>
      <c r="J11" s="6">
        <f t="shared" si="2"/>
        <v>-5599.99999999998</v>
      </c>
      <c r="K11" s="6">
        <f t="shared" si="3"/>
        <v>-5599.99999999998</v>
      </c>
      <c r="L11" s="3">
        <v>1</v>
      </c>
      <c r="M11" s="43" t="s">
        <v>38</v>
      </c>
    </row>
    <row r="12" spans="1:15" x14ac:dyDescent="0.25">
      <c r="A12" s="28" t="s">
        <v>38</v>
      </c>
      <c r="B12" s="34" t="s">
        <v>146</v>
      </c>
      <c r="C12" s="12">
        <v>-10000</v>
      </c>
      <c r="D12" s="12" t="s">
        <v>38</v>
      </c>
      <c r="E12" s="1">
        <v>34.68</v>
      </c>
      <c r="F12" s="1">
        <v>34.840000000000003</v>
      </c>
      <c r="G12" s="6">
        <f t="shared" si="0"/>
        <v>1600.0000000000368</v>
      </c>
      <c r="H12" s="6">
        <f t="shared" si="1"/>
        <v>1600.0000000000368</v>
      </c>
      <c r="J12" s="6">
        <f t="shared" si="2"/>
        <v>1600.0000000000368</v>
      </c>
      <c r="K12" s="6">
        <f t="shared" si="3"/>
        <v>1600.0000000000368</v>
      </c>
      <c r="L12" s="3">
        <v>1</v>
      </c>
      <c r="M12" s="43" t="s">
        <v>38</v>
      </c>
    </row>
    <row r="13" spans="1:15" x14ac:dyDescent="0.25">
      <c r="A13" s="28" t="s">
        <v>38</v>
      </c>
      <c r="B13" s="34" t="s">
        <v>153</v>
      </c>
      <c r="C13" s="12">
        <v>-5000</v>
      </c>
      <c r="D13" s="12" t="s">
        <v>38</v>
      </c>
      <c r="E13" s="1">
        <v>48.01</v>
      </c>
      <c r="F13" s="1">
        <v>47.15</v>
      </c>
      <c r="G13" s="6">
        <f>C13*(E13-F13)</f>
        <v>-4299.9999999999973</v>
      </c>
      <c r="H13" s="6">
        <f>C13*(E13-F13)</f>
        <v>-4299.9999999999973</v>
      </c>
      <c r="J13" s="6">
        <f>G13</f>
        <v>-4299.9999999999973</v>
      </c>
      <c r="K13" s="6">
        <f t="shared" si="3"/>
        <v>-4299.9999999999973</v>
      </c>
      <c r="L13" s="3">
        <v>1</v>
      </c>
      <c r="M13" s="43" t="s">
        <v>38</v>
      </c>
    </row>
    <row r="14" spans="1:15" x14ac:dyDescent="0.25">
      <c r="A14" s="28" t="s">
        <v>38</v>
      </c>
      <c r="B14" s="34" t="s">
        <v>138</v>
      </c>
      <c r="C14" s="12">
        <v>-17000</v>
      </c>
      <c r="D14" s="12" t="s">
        <v>38</v>
      </c>
      <c r="E14" s="1">
        <v>79.650000000000006</v>
      </c>
      <c r="F14" s="1">
        <v>78.7</v>
      </c>
      <c r="G14" s="6">
        <f t="shared" si="0"/>
        <v>-16150.000000000049</v>
      </c>
      <c r="H14" s="6">
        <f t="shared" si="1"/>
        <v>-16150.000000000049</v>
      </c>
      <c r="J14" s="6">
        <f t="shared" si="2"/>
        <v>-16150.000000000049</v>
      </c>
      <c r="K14" s="6">
        <f t="shared" si="3"/>
        <v>-16150.000000000049</v>
      </c>
      <c r="L14" s="3">
        <v>1</v>
      </c>
      <c r="M14" s="43" t="s">
        <v>38</v>
      </c>
    </row>
    <row r="15" spans="1:15" x14ac:dyDescent="0.25">
      <c r="A15" s="28" t="s">
        <v>38</v>
      </c>
      <c r="B15" s="34" t="s">
        <v>154</v>
      </c>
      <c r="C15" s="12">
        <v>-3000</v>
      </c>
      <c r="D15" s="12" t="s">
        <v>38</v>
      </c>
      <c r="E15" s="1">
        <v>51.76</v>
      </c>
      <c r="F15" s="1">
        <v>50.81</v>
      </c>
      <c r="G15" s="6">
        <f>C15*(E15-F15)</f>
        <v>-2849.9999999999873</v>
      </c>
      <c r="H15" s="6">
        <f>C15*(E15-F15)</f>
        <v>-2849.9999999999873</v>
      </c>
      <c r="J15" s="6">
        <f>G15</f>
        <v>-2849.9999999999873</v>
      </c>
      <c r="K15" s="6">
        <f t="shared" si="3"/>
        <v>-2849.9999999999873</v>
      </c>
      <c r="L15" s="3">
        <v>1</v>
      </c>
      <c r="M15" s="43" t="s">
        <v>38</v>
      </c>
    </row>
    <row r="16" spans="1:15" x14ac:dyDescent="0.25">
      <c r="A16" s="28" t="s">
        <v>38</v>
      </c>
      <c r="B16" s="34" t="s">
        <v>137</v>
      </c>
      <c r="C16" s="12">
        <v>-10000</v>
      </c>
      <c r="D16" s="12" t="s">
        <v>38</v>
      </c>
      <c r="E16" s="1">
        <v>35.25</v>
      </c>
      <c r="F16" s="1">
        <v>36.119999999999997</v>
      </c>
      <c r="G16" s="6">
        <f t="shared" si="0"/>
        <v>8699.9999999999745</v>
      </c>
      <c r="H16" s="6">
        <f t="shared" si="1"/>
        <v>8699.9999999999745</v>
      </c>
      <c r="J16" s="6">
        <f t="shared" si="2"/>
        <v>8699.9999999999745</v>
      </c>
      <c r="K16" s="6">
        <f t="shared" si="3"/>
        <v>8699.9999999999745</v>
      </c>
      <c r="L16" s="3">
        <v>1</v>
      </c>
      <c r="M16" s="43" t="s">
        <v>38</v>
      </c>
    </row>
    <row r="17" spans="1:15" x14ac:dyDescent="0.25">
      <c r="A17" s="28"/>
      <c r="B17" s="9" t="s">
        <v>50</v>
      </c>
      <c r="C17" s="12" t="s">
        <v>38</v>
      </c>
      <c r="E17" s="5" t="s">
        <v>38</v>
      </c>
      <c r="F17" s="5" t="s">
        <v>38</v>
      </c>
      <c r="G17" s="5" t="s">
        <v>38</v>
      </c>
      <c r="H17" s="6" t="s">
        <v>38</v>
      </c>
      <c r="J17" s="6" t="s">
        <v>38</v>
      </c>
      <c r="K17" s="6" t="str">
        <f t="shared" si="3"/>
        <v xml:space="preserve"> </v>
      </c>
    </row>
    <row r="18" spans="1:15" x14ac:dyDescent="0.25">
      <c r="A18" s="28" t="s">
        <v>38</v>
      </c>
      <c r="B18" s="2" t="s">
        <v>103</v>
      </c>
      <c r="C18" s="12">
        <v>-19000</v>
      </c>
      <c r="E18" s="1">
        <v>0.05</v>
      </c>
      <c r="F18" s="1">
        <v>0.05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3" t="s">
        <v>38</v>
      </c>
      <c r="N18" s="43" t="s">
        <v>38</v>
      </c>
    </row>
    <row r="19" spans="1:15" x14ac:dyDescent="0.25">
      <c r="A19" s="28" t="s">
        <v>38</v>
      </c>
      <c r="B19" s="2" t="s">
        <v>150</v>
      </c>
      <c r="C19" s="12">
        <v>-2000</v>
      </c>
      <c r="E19" s="1">
        <v>0.9</v>
      </c>
      <c r="F19" s="1">
        <v>1.1000000000000001</v>
      </c>
      <c r="G19" s="6">
        <f>(E19-F19)*C19</f>
        <v>400.00000000000011</v>
      </c>
      <c r="H19" s="6">
        <f>C19*(E19-F19)</f>
        <v>400.00000000000011</v>
      </c>
      <c r="J19" s="6">
        <f>G19</f>
        <v>400.00000000000011</v>
      </c>
      <c r="K19" s="6">
        <f t="shared" si="3"/>
        <v>400.00000000000011</v>
      </c>
      <c r="L19" s="3">
        <v>1</v>
      </c>
      <c r="M19" s="43" t="s">
        <v>38</v>
      </c>
      <c r="N19" s="43" t="s">
        <v>38</v>
      </c>
    </row>
    <row r="20" spans="1:15" x14ac:dyDescent="0.25">
      <c r="A20" s="28" t="s">
        <v>38</v>
      </c>
      <c r="B20" s="2" t="s">
        <v>151</v>
      </c>
      <c r="C20" s="12">
        <v>2000</v>
      </c>
      <c r="E20" s="1">
        <v>1.45</v>
      </c>
      <c r="F20" s="1">
        <v>1.2</v>
      </c>
      <c r="G20" s="6">
        <f>(E20-F20)*C20</f>
        <v>500</v>
      </c>
      <c r="H20" s="6">
        <f>C20*(E20-F20)</f>
        <v>500</v>
      </c>
      <c r="J20" s="6">
        <f>G20</f>
        <v>500</v>
      </c>
      <c r="K20" s="6">
        <f t="shared" si="3"/>
        <v>500</v>
      </c>
      <c r="L20" s="3">
        <v>1</v>
      </c>
      <c r="M20" s="43" t="s">
        <v>38</v>
      </c>
      <c r="N20" s="43" t="s">
        <v>38</v>
      </c>
    </row>
    <row r="21" spans="1:15" x14ac:dyDescent="0.25">
      <c r="A21" s="28" t="s">
        <v>38</v>
      </c>
      <c r="B21" s="2" t="s">
        <v>116</v>
      </c>
      <c r="C21" s="12">
        <v>-1000</v>
      </c>
      <c r="E21" s="1">
        <v>1.7</v>
      </c>
      <c r="F21" s="1">
        <v>1.85</v>
      </c>
      <c r="G21" s="6">
        <f>(E21-F21)*C21</f>
        <v>150.00000000000014</v>
      </c>
      <c r="H21" s="6">
        <f>C21*(E21-F21)</f>
        <v>150.00000000000014</v>
      </c>
      <c r="J21" s="6">
        <f>G21</f>
        <v>150.00000000000014</v>
      </c>
      <c r="K21" s="6">
        <f t="shared" si="3"/>
        <v>150.00000000000014</v>
      </c>
      <c r="L21" s="3">
        <v>1</v>
      </c>
      <c r="M21" s="43" t="s">
        <v>38</v>
      </c>
      <c r="N21" s="43" t="s">
        <v>38</v>
      </c>
    </row>
    <row r="22" spans="1:15" x14ac:dyDescent="0.25">
      <c r="A22" s="28" t="s">
        <v>38</v>
      </c>
      <c r="B22" s="2" t="s">
        <v>115</v>
      </c>
      <c r="C22" s="12">
        <v>1000</v>
      </c>
      <c r="E22" s="1">
        <v>0.9</v>
      </c>
      <c r="F22" s="1">
        <v>0.85</v>
      </c>
      <c r="G22" s="6">
        <f>(E22-F22)*C22</f>
        <v>50.000000000000043</v>
      </c>
      <c r="H22" s="6">
        <f>C22*(E22-F22)</f>
        <v>50.000000000000043</v>
      </c>
      <c r="J22" s="6">
        <f>G22</f>
        <v>50.000000000000043</v>
      </c>
      <c r="K22" s="6">
        <f t="shared" si="3"/>
        <v>50.000000000000043</v>
      </c>
      <c r="L22" s="3">
        <v>1</v>
      </c>
      <c r="M22" s="43" t="s">
        <v>38</v>
      </c>
      <c r="N22" s="43" t="s">
        <v>38</v>
      </c>
    </row>
    <row r="23" spans="1:15" x14ac:dyDescent="0.25">
      <c r="A23" s="28"/>
      <c r="E23" s="1" t="s">
        <v>38</v>
      </c>
      <c r="F23" s="1" t="s">
        <v>38</v>
      </c>
      <c r="M23" s="43" t="s">
        <v>38</v>
      </c>
    </row>
    <row r="24" spans="1:15" x14ac:dyDescent="0.25">
      <c r="A24" s="7"/>
      <c r="B24" s="2" t="s">
        <v>49</v>
      </c>
      <c r="C24" s="12">
        <v>0</v>
      </c>
      <c r="D24" s="12" t="s">
        <v>38</v>
      </c>
      <c r="E24" s="25" t="s">
        <v>38</v>
      </c>
      <c r="F24" s="25" t="s">
        <v>38</v>
      </c>
      <c r="G24" s="6" t="s">
        <v>38</v>
      </c>
      <c r="J24" s="6">
        <f>+C24</f>
        <v>0</v>
      </c>
      <c r="K24" s="6">
        <f>J24</f>
        <v>0</v>
      </c>
      <c r="L24" s="3">
        <v>1</v>
      </c>
      <c r="M24" s="43">
        <f>SUM(K5:K24)</f>
        <v>2372537</v>
      </c>
      <c r="N24" s="43">
        <v>2385757</v>
      </c>
      <c r="O24" s="39">
        <f>M24-N24</f>
        <v>-13220</v>
      </c>
    </row>
    <row r="25" spans="1:15" x14ac:dyDescent="0.25">
      <c r="A25" s="7"/>
      <c r="E25" s="25"/>
      <c r="F25" s="25"/>
      <c r="G25" s="14" t="s">
        <v>38</v>
      </c>
      <c r="H25" s="14" t="s">
        <v>38</v>
      </c>
      <c r="M25" s="43" t="s">
        <v>38</v>
      </c>
    </row>
    <row r="26" spans="1:15" x14ac:dyDescent="0.25">
      <c r="A26" s="7" t="s">
        <v>111</v>
      </c>
      <c r="B26" s="2" t="s">
        <v>63</v>
      </c>
      <c r="C26" s="12">
        <v>4068.97</v>
      </c>
      <c r="D26" s="12" t="s">
        <v>38</v>
      </c>
      <c r="E26" s="1">
        <v>1</v>
      </c>
      <c r="F26" s="1">
        <v>1</v>
      </c>
      <c r="G26" s="6">
        <f>C26*(E26-F26)</f>
        <v>0</v>
      </c>
      <c r="H26" s="6">
        <f>C26*(E26-F26)</f>
        <v>0</v>
      </c>
      <c r="J26" s="6">
        <f>C26*E26</f>
        <v>4068.97</v>
      </c>
      <c r="K26" s="6">
        <f>J26</f>
        <v>4068.97</v>
      </c>
      <c r="L26" s="3">
        <v>1</v>
      </c>
      <c r="M26" s="43" t="s">
        <v>38</v>
      </c>
      <c r="N26" s="43" t="s">
        <v>38</v>
      </c>
      <c r="O26" s="4">
        <v>0.38600000000000001</v>
      </c>
    </row>
    <row r="27" spans="1:15" x14ac:dyDescent="0.25">
      <c r="A27" s="7"/>
      <c r="D27" s="12" t="s">
        <v>38</v>
      </c>
      <c r="E27" s="25"/>
      <c r="F27" s="25"/>
      <c r="G27" s="14" t="s">
        <v>38</v>
      </c>
      <c r="H27" s="14" t="s">
        <v>38</v>
      </c>
      <c r="N27" s="43" t="s">
        <v>38</v>
      </c>
    </row>
    <row r="28" spans="1:15" x14ac:dyDescent="0.25">
      <c r="A28" s="7" t="s">
        <v>1</v>
      </c>
      <c r="B28" s="34" t="s">
        <v>20</v>
      </c>
      <c r="C28" s="12">
        <v>900</v>
      </c>
      <c r="E28" s="1">
        <v>16.989999999999998</v>
      </c>
      <c r="F28" s="1">
        <v>16.39</v>
      </c>
      <c r="G28" s="6">
        <f t="shared" ref="G28:G33" si="4">C28*(E28-F28)</f>
        <v>539.99999999999807</v>
      </c>
      <c r="H28" s="6">
        <f t="shared" ref="H28:H33" si="5">C28*(E28-F28)</f>
        <v>539.99999999999807</v>
      </c>
      <c r="I28" s="1"/>
      <c r="J28" s="6">
        <f t="shared" ref="J28:J33" si="6">C28*E28</f>
        <v>15290.999999999998</v>
      </c>
      <c r="K28" s="6">
        <f t="shared" ref="K28:K33" si="7">J28</f>
        <v>15290.999999999998</v>
      </c>
      <c r="L28" s="3">
        <v>2</v>
      </c>
      <c r="M28" s="43" t="s">
        <v>38</v>
      </c>
      <c r="O28" s="39">
        <f>O24*O26</f>
        <v>-5102.92</v>
      </c>
    </row>
    <row r="29" spans="1:15" x14ac:dyDescent="0.25">
      <c r="A29" s="7" t="s">
        <v>2</v>
      </c>
      <c r="B29" s="34" t="s">
        <v>21</v>
      </c>
      <c r="C29" s="12">
        <v>100</v>
      </c>
      <c r="E29" s="1">
        <v>16.850000000000001</v>
      </c>
      <c r="F29" s="1">
        <v>16.25</v>
      </c>
      <c r="G29" s="6">
        <f t="shared" si="4"/>
        <v>60.000000000000142</v>
      </c>
      <c r="H29" s="6">
        <f t="shared" si="5"/>
        <v>60.000000000000142</v>
      </c>
      <c r="I29" s="1"/>
      <c r="J29" s="6">
        <f t="shared" si="6"/>
        <v>1685.0000000000002</v>
      </c>
      <c r="K29" s="6">
        <f t="shared" si="7"/>
        <v>1685.0000000000002</v>
      </c>
      <c r="L29" s="3">
        <v>2</v>
      </c>
      <c r="M29" s="43" t="s">
        <v>38</v>
      </c>
    </row>
    <row r="30" spans="1:15" x14ac:dyDescent="0.25">
      <c r="A30" s="7" t="s">
        <v>3</v>
      </c>
      <c r="B30" s="34" t="s">
        <v>55</v>
      </c>
      <c r="C30" s="12">
        <v>83</v>
      </c>
      <c r="D30" s="12" t="s">
        <v>38</v>
      </c>
      <c r="E30" s="1">
        <v>43.75</v>
      </c>
      <c r="F30" s="1">
        <v>43.75</v>
      </c>
      <c r="G30" s="6">
        <f t="shared" si="4"/>
        <v>0</v>
      </c>
      <c r="H30" s="6">
        <f t="shared" si="5"/>
        <v>0</v>
      </c>
      <c r="I30" s="1"/>
      <c r="J30" s="6">
        <f t="shared" si="6"/>
        <v>3631.25</v>
      </c>
      <c r="K30" s="6">
        <f t="shared" si="7"/>
        <v>3631.25</v>
      </c>
      <c r="L30" s="3">
        <v>2</v>
      </c>
      <c r="M30" s="43" t="s">
        <v>38</v>
      </c>
    </row>
    <row r="31" spans="1:15" x14ac:dyDescent="0.25">
      <c r="A31" s="7"/>
      <c r="B31" s="34" t="s">
        <v>40</v>
      </c>
      <c r="C31" s="12">
        <v>169</v>
      </c>
      <c r="E31" s="1">
        <v>14.5</v>
      </c>
      <c r="F31" s="1">
        <v>14.88</v>
      </c>
      <c r="G31" s="6">
        <f t="shared" si="4"/>
        <v>-64.220000000000127</v>
      </c>
      <c r="H31" s="6">
        <f t="shared" si="5"/>
        <v>-64.220000000000127</v>
      </c>
      <c r="I31" s="1"/>
      <c r="J31" s="6">
        <f t="shared" si="6"/>
        <v>2450.5</v>
      </c>
      <c r="K31" s="6">
        <f t="shared" si="7"/>
        <v>2450.5</v>
      </c>
      <c r="L31" s="3">
        <v>2</v>
      </c>
      <c r="M31" s="43" t="s">
        <v>38</v>
      </c>
    </row>
    <row r="32" spans="1:15" x14ac:dyDescent="0.25">
      <c r="A32" s="7"/>
      <c r="B32" s="34" t="s">
        <v>34</v>
      </c>
      <c r="C32" s="12">
        <v>2205.89</v>
      </c>
      <c r="D32" s="12" t="s">
        <v>38</v>
      </c>
      <c r="E32" s="1">
        <v>1</v>
      </c>
      <c r="F32" s="1">
        <v>1</v>
      </c>
      <c r="G32" s="6">
        <f t="shared" si="4"/>
        <v>0</v>
      </c>
      <c r="H32" s="6">
        <f t="shared" si="5"/>
        <v>0</v>
      </c>
      <c r="I32" s="1"/>
      <c r="J32" s="6">
        <f t="shared" si="6"/>
        <v>2205.89</v>
      </c>
      <c r="K32" s="6">
        <f t="shared" si="7"/>
        <v>2205.89</v>
      </c>
      <c r="L32" s="3">
        <v>1</v>
      </c>
      <c r="M32" s="43" t="s">
        <v>38</v>
      </c>
    </row>
    <row r="33" spans="1:15" x14ac:dyDescent="0.25">
      <c r="A33" s="7"/>
      <c r="B33" s="34" t="s">
        <v>83</v>
      </c>
      <c r="C33" s="12">
        <v>826.11</v>
      </c>
      <c r="D33" s="12" t="s">
        <v>38</v>
      </c>
      <c r="E33" s="1">
        <v>1</v>
      </c>
      <c r="F33" s="1">
        <v>1</v>
      </c>
      <c r="G33" s="6">
        <f t="shared" si="4"/>
        <v>0</v>
      </c>
      <c r="H33" s="6">
        <f t="shared" si="5"/>
        <v>0</v>
      </c>
      <c r="I33" s="1"/>
      <c r="J33" s="6">
        <f t="shared" si="6"/>
        <v>826.11</v>
      </c>
      <c r="K33" s="6">
        <f t="shared" si="7"/>
        <v>826.11</v>
      </c>
      <c r="L33" s="3">
        <v>1</v>
      </c>
      <c r="M33" s="43" t="s">
        <v>38</v>
      </c>
    </row>
    <row r="34" spans="1:15" x14ac:dyDescent="0.25">
      <c r="B34" s="34" t="s">
        <v>38</v>
      </c>
      <c r="C34" s="12" t="s">
        <v>38</v>
      </c>
      <c r="D34" s="12" t="s">
        <v>38</v>
      </c>
      <c r="E34" s="2"/>
      <c r="F34" s="2"/>
      <c r="G34" s="14"/>
      <c r="H34" s="14"/>
      <c r="I34" s="2"/>
      <c r="K34" s="14"/>
      <c r="M34" s="43" t="s">
        <v>38</v>
      </c>
    </row>
    <row r="35" spans="1:15" x14ac:dyDescent="0.25">
      <c r="A35" s="7" t="s">
        <v>4</v>
      </c>
      <c r="B35" s="2" t="s">
        <v>61</v>
      </c>
      <c r="C35" s="12">
        <v>136341.46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136341.46</v>
      </c>
      <c r="K35" s="6">
        <f>J35</f>
        <v>136341.46</v>
      </c>
      <c r="L35" s="3">
        <v>1</v>
      </c>
      <c r="M35" s="43" t="s">
        <v>38</v>
      </c>
    </row>
    <row r="36" spans="1:15" x14ac:dyDescent="0.25">
      <c r="A36" s="23" t="s">
        <v>38</v>
      </c>
      <c r="B36" s="2" t="s">
        <v>38</v>
      </c>
      <c r="C36" s="40" t="s">
        <v>38</v>
      </c>
      <c r="E36" s="1" t="s">
        <v>38</v>
      </c>
      <c r="F36" s="1" t="s">
        <v>38</v>
      </c>
      <c r="G36" s="2" t="s">
        <v>38</v>
      </c>
      <c r="H36" s="6" t="s">
        <v>38</v>
      </c>
      <c r="I36" s="3"/>
      <c r="J36" s="6" t="s">
        <v>38</v>
      </c>
      <c r="K36" s="14" t="s">
        <v>38</v>
      </c>
      <c r="M36" s="43" t="s">
        <v>38</v>
      </c>
    </row>
    <row r="37" spans="1:15" x14ac:dyDescent="0.25">
      <c r="A37" s="7" t="s">
        <v>112</v>
      </c>
      <c r="B37" s="2" t="s">
        <v>19</v>
      </c>
      <c r="C37" s="12">
        <v>51648.45</v>
      </c>
      <c r="E37" s="1">
        <v>1</v>
      </c>
      <c r="F37" s="1">
        <v>1</v>
      </c>
      <c r="G37" s="6">
        <f>C37*(E37-F37)</f>
        <v>0</v>
      </c>
      <c r="H37" s="6">
        <f>C37*(E37-F37)</f>
        <v>0</v>
      </c>
      <c r="I37" s="3"/>
      <c r="J37" s="6">
        <f>C37*E37</f>
        <v>51648.45</v>
      </c>
      <c r="K37" s="6">
        <f>J37</f>
        <v>51648.45</v>
      </c>
      <c r="L37" s="3">
        <v>1</v>
      </c>
      <c r="M37" s="43" t="s">
        <v>38</v>
      </c>
    </row>
    <row r="38" spans="1:15" x14ac:dyDescent="0.25">
      <c r="A38" s="7"/>
      <c r="E38" s="1"/>
      <c r="F38" s="1"/>
      <c r="I38" s="3"/>
    </row>
    <row r="39" spans="1:15" x14ac:dyDescent="0.25">
      <c r="A39" s="7" t="s">
        <v>109</v>
      </c>
      <c r="B39" s="2" t="s">
        <v>19</v>
      </c>
      <c r="C39" s="43">
        <v>0</v>
      </c>
      <c r="D39" s="12" t="s">
        <v>38</v>
      </c>
      <c r="E39" s="1">
        <v>1</v>
      </c>
      <c r="F39" s="1">
        <v>1</v>
      </c>
      <c r="G39" s="6">
        <f>C39*(E39-F39)</f>
        <v>0</v>
      </c>
      <c r="H39" s="6">
        <f t="shared" ref="H39:H54" si="8">C39*(E39-F39)</f>
        <v>0</v>
      </c>
      <c r="I39" s="1"/>
      <c r="J39" s="6">
        <f>C39*E39</f>
        <v>0</v>
      </c>
      <c r="K39" s="6">
        <f t="shared" ref="K39:K57" si="9">J39</f>
        <v>0</v>
      </c>
      <c r="L39" s="3">
        <v>1</v>
      </c>
    </row>
    <row r="40" spans="1:15" x14ac:dyDescent="0.25">
      <c r="A40" s="7" t="s">
        <v>38</v>
      </c>
      <c r="B40" s="2" t="s">
        <v>108</v>
      </c>
      <c r="C40" s="43">
        <v>3169404.01</v>
      </c>
      <c r="D40" s="12" t="s">
        <v>38</v>
      </c>
      <c r="E40" s="1">
        <v>1</v>
      </c>
      <c r="F40" s="1">
        <v>1</v>
      </c>
      <c r="G40" s="6">
        <f>C40*(E40-F40)</f>
        <v>0</v>
      </c>
      <c r="H40" s="6">
        <f t="shared" si="8"/>
        <v>0</v>
      </c>
      <c r="I40" s="1"/>
      <c r="J40" s="6">
        <f>C40*E40</f>
        <v>3169404.01</v>
      </c>
      <c r="K40" s="6">
        <f t="shared" si="9"/>
        <v>3169404.01</v>
      </c>
      <c r="L40" s="3">
        <v>1</v>
      </c>
    </row>
    <row r="41" spans="1:15" x14ac:dyDescent="0.25">
      <c r="A41" s="28" t="s">
        <v>38</v>
      </c>
      <c r="B41" s="2" t="s">
        <v>106</v>
      </c>
      <c r="C41" s="12">
        <v>-5000</v>
      </c>
      <c r="D41" s="12" t="s">
        <v>38</v>
      </c>
      <c r="E41" s="1">
        <v>0.05</v>
      </c>
      <c r="F41" s="1">
        <v>0.05</v>
      </c>
      <c r="G41" s="6">
        <f t="shared" ref="G41:G54" si="10">(E41-F41)*C41</f>
        <v>0</v>
      </c>
      <c r="H41" s="6">
        <f t="shared" si="8"/>
        <v>0</v>
      </c>
      <c r="J41" s="6">
        <f t="shared" ref="J41:J55" si="11">G41</f>
        <v>0</v>
      </c>
      <c r="K41" s="6">
        <f t="shared" si="9"/>
        <v>0</v>
      </c>
      <c r="L41" s="3">
        <v>1</v>
      </c>
      <c r="M41" s="43">
        <f t="shared" ref="M41:M54" si="12">C41*E41*-1</f>
        <v>250</v>
      </c>
    </row>
    <row r="42" spans="1:15" x14ac:dyDescent="0.25">
      <c r="A42" s="28" t="s">
        <v>38</v>
      </c>
      <c r="B42" s="2" t="s">
        <v>102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M42" s="43">
        <f t="shared" si="12"/>
        <v>750</v>
      </c>
    </row>
    <row r="43" spans="1:15" x14ac:dyDescent="0.25">
      <c r="A43" s="28" t="s">
        <v>38</v>
      </c>
      <c r="B43" s="2" t="s">
        <v>101</v>
      </c>
      <c r="C43" s="12">
        <v>-7500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M43" s="43">
        <f t="shared" si="12"/>
        <v>375</v>
      </c>
    </row>
    <row r="44" spans="1:15" x14ac:dyDescent="0.25">
      <c r="A44" s="28" t="s">
        <v>38</v>
      </c>
      <c r="B44" s="2" t="s">
        <v>75</v>
      </c>
      <c r="C44" s="12">
        <v>-5000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250</v>
      </c>
    </row>
    <row r="45" spans="1:15" x14ac:dyDescent="0.25">
      <c r="A45" s="28" t="s">
        <v>38</v>
      </c>
      <c r="B45" s="2" t="s">
        <v>76</v>
      </c>
      <c r="C45" s="12">
        <v>-15000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750</v>
      </c>
      <c r="N45" s="43" t="s">
        <v>38</v>
      </c>
    </row>
    <row r="46" spans="1:15" x14ac:dyDescent="0.25">
      <c r="A46" s="28" t="s">
        <v>38</v>
      </c>
      <c r="B46" s="2" t="s">
        <v>105</v>
      </c>
      <c r="C46" s="12">
        <v>-2500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125</v>
      </c>
      <c r="N46" s="43" t="s">
        <v>38</v>
      </c>
    </row>
    <row r="47" spans="1:15" x14ac:dyDescent="0.25">
      <c r="A47" s="28" t="s">
        <v>38</v>
      </c>
      <c r="B47" s="2" t="s">
        <v>92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250</v>
      </c>
    </row>
    <row r="48" spans="1:15" x14ac:dyDescent="0.25">
      <c r="A48" s="28" t="s">
        <v>38</v>
      </c>
      <c r="B48" s="2" t="s">
        <v>77</v>
      </c>
      <c r="C48" s="12">
        <v>-15000</v>
      </c>
      <c r="D48" s="12" t="s">
        <v>38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750</v>
      </c>
      <c r="O48" s="4" t="s">
        <v>38</v>
      </c>
    </row>
    <row r="49" spans="1:18" x14ac:dyDescent="0.25">
      <c r="A49" s="28" t="s">
        <v>38</v>
      </c>
      <c r="B49" s="2" t="s">
        <v>88</v>
      </c>
      <c r="C49" s="12">
        <v>-15000</v>
      </c>
      <c r="D49" s="12" t="s">
        <v>38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750</v>
      </c>
      <c r="O49" s="4" t="s">
        <v>38</v>
      </c>
    </row>
    <row r="50" spans="1:18" x14ac:dyDescent="0.25">
      <c r="A50" s="28" t="s">
        <v>38</v>
      </c>
      <c r="B50" s="2" t="s">
        <v>78</v>
      </c>
      <c r="C50" s="12">
        <v>-10000</v>
      </c>
      <c r="D50" s="12" t="s">
        <v>38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500</v>
      </c>
      <c r="O50" s="6" t="s">
        <v>38</v>
      </c>
    </row>
    <row r="51" spans="1:18" x14ac:dyDescent="0.25">
      <c r="A51" s="28" t="s">
        <v>38</v>
      </c>
      <c r="B51" s="2" t="s">
        <v>79</v>
      </c>
      <c r="C51" s="12">
        <v>-10000</v>
      </c>
      <c r="D51" s="12" t="s">
        <v>38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500</v>
      </c>
      <c r="O51" s="6" t="s">
        <v>38</v>
      </c>
    </row>
    <row r="52" spans="1:18" x14ac:dyDescent="0.25">
      <c r="A52" s="28" t="s">
        <v>38</v>
      </c>
      <c r="B52" s="2" t="s">
        <v>80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38</v>
      </c>
      <c r="P52" s="2" t="s">
        <v>38</v>
      </c>
    </row>
    <row r="53" spans="1:18" x14ac:dyDescent="0.25">
      <c r="A53" s="28" t="s">
        <v>38</v>
      </c>
      <c r="B53" s="2" t="s">
        <v>81</v>
      </c>
      <c r="C53" s="12">
        <v>-10000</v>
      </c>
      <c r="D53" s="12" t="s">
        <v>38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5">
        <f t="shared" si="12"/>
        <v>500</v>
      </c>
      <c r="O53" s="43" t="s">
        <v>38</v>
      </c>
    </row>
    <row r="54" spans="1:18" ht="13.8" thickBot="1" x14ac:dyDescent="0.3">
      <c r="A54" s="28" t="s">
        <v>38</v>
      </c>
      <c r="B54" s="2" t="s">
        <v>82</v>
      </c>
      <c r="C54" s="12">
        <v>-5000</v>
      </c>
      <c r="D54" s="12" t="s">
        <v>38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6">
        <f t="shared" si="12"/>
        <v>250</v>
      </c>
      <c r="N54" s="43">
        <v>0</v>
      </c>
      <c r="O54" s="43">
        <v>3169404.01</v>
      </c>
    </row>
    <row r="55" spans="1:18" x14ac:dyDescent="0.25">
      <c r="A55" s="7" t="s">
        <v>38</v>
      </c>
      <c r="C55" s="27" t="s">
        <v>38</v>
      </c>
      <c r="D55" s="12" t="s">
        <v>38</v>
      </c>
      <c r="E55" s="1"/>
      <c r="F55" s="1"/>
      <c r="G55" s="6" t="s">
        <v>38</v>
      </c>
      <c r="H55" s="6" t="s">
        <v>38</v>
      </c>
      <c r="I55" s="1"/>
      <c r="J55" s="6" t="str">
        <f t="shared" si="11"/>
        <v xml:space="preserve"> </v>
      </c>
      <c r="K55" s="6" t="str">
        <f t="shared" si="9"/>
        <v xml:space="preserve"> </v>
      </c>
      <c r="M55" s="43">
        <f>SUM(M41:M54)</f>
        <v>6500</v>
      </c>
      <c r="N55" s="43">
        <f>SUM(H39:H54)</f>
        <v>0</v>
      </c>
      <c r="O55" s="43">
        <f>SUM(K39:K54)</f>
        <v>3169404.01</v>
      </c>
      <c r="P55" s="2" t="s">
        <v>38</v>
      </c>
      <c r="R55" s="43" t="s">
        <v>38</v>
      </c>
    </row>
    <row r="56" spans="1:18" x14ac:dyDescent="0.25">
      <c r="A56" s="7" t="s">
        <v>109</v>
      </c>
      <c r="B56" s="2" t="s">
        <v>44</v>
      </c>
      <c r="C56" s="12">
        <v>387</v>
      </c>
      <c r="D56" s="12" t="s">
        <v>38</v>
      </c>
      <c r="E56" s="15">
        <v>38.71</v>
      </c>
      <c r="F56" s="15">
        <v>37.9</v>
      </c>
      <c r="G56" s="6">
        <f>C56*(E56-F56)</f>
        <v>313.47000000000088</v>
      </c>
      <c r="H56" s="6">
        <f>C56*(E56-F56)</f>
        <v>313.47000000000088</v>
      </c>
      <c r="I56" s="1"/>
      <c r="J56" s="6">
        <f>C56*E56</f>
        <v>14980.77</v>
      </c>
      <c r="K56" s="6">
        <f t="shared" si="9"/>
        <v>14980.77</v>
      </c>
      <c r="L56" s="3">
        <v>2</v>
      </c>
      <c r="M56" s="43" t="s">
        <v>38</v>
      </c>
    </row>
    <row r="57" spans="1:18" x14ac:dyDescent="0.25">
      <c r="A57" s="7" t="s">
        <v>38</v>
      </c>
      <c r="B57" s="2" t="s">
        <v>19</v>
      </c>
      <c r="C57" s="12">
        <v>201.83</v>
      </c>
      <c r="D57" s="12" t="s">
        <v>38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201.83</v>
      </c>
      <c r="K57" s="6">
        <f t="shared" si="9"/>
        <v>201.83</v>
      </c>
      <c r="L57" s="3">
        <v>1</v>
      </c>
    </row>
    <row r="58" spans="1:18" x14ac:dyDescent="0.25">
      <c r="A58" s="7" t="s">
        <v>38</v>
      </c>
      <c r="B58" s="4" t="s">
        <v>38</v>
      </c>
      <c r="C58" s="12" t="s">
        <v>38</v>
      </c>
      <c r="D58" s="12" t="s">
        <v>38</v>
      </c>
      <c r="E58" s="1" t="s">
        <v>38</v>
      </c>
      <c r="F58" s="1" t="s">
        <v>38</v>
      </c>
      <c r="H58" s="6" t="s">
        <v>38</v>
      </c>
      <c r="I58" s="3"/>
      <c r="K58" s="14"/>
      <c r="O58" s="43" t="s">
        <v>38</v>
      </c>
    </row>
    <row r="59" spans="1:18" x14ac:dyDescent="0.25">
      <c r="A59" s="7" t="s">
        <v>126</v>
      </c>
      <c r="B59" s="2" t="s">
        <v>127</v>
      </c>
      <c r="C59" s="12">
        <v>19913.557000000001</v>
      </c>
      <c r="D59" s="12" t="s">
        <v>38</v>
      </c>
      <c r="E59" s="1">
        <v>10.95</v>
      </c>
      <c r="F59" s="1">
        <v>10.95</v>
      </c>
      <c r="G59" s="6">
        <f>C59*(E59-F59)</f>
        <v>0</v>
      </c>
      <c r="H59" s="6">
        <f>C59*(E59-F59)</f>
        <v>0</v>
      </c>
      <c r="I59" s="1" t="s">
        <v>38</v>
      </c>
      <c r="J59" s="6">
        <f>C59*E59</f>
        <v>218053.44915</v>
      </c>
      <c r="K59" s="6">
        <f>J59</f>
        <v>218053.44915</v>
      </c>
      <c r="L59" s="3">
        <v>1</v>
      </c>
    </row>
    <row r="60" spans="1:18" x14ac:dyDescent="0.25">
      <c r="A60" s="7"/>
      <c r="E60" s="2"/>
      <c r="F60" s="2"/>
      <c r="G60" s="14"/>
      <c r="H60" s="6" t="s">
        <v>38</v>
      </c>
      <c r="I60" s="2" t="s">
        <v>38</v>
      </c>
      <c r="K60" s="6" t="s">
        <v>38</v>
      </c>
      <c r="M60" s="43" t="s">
        <v>38</v>
      </c>
    </row>
    <row r="61" spans="1:18" x14ac:dyDescent="0.25">
      <c r="A61" s="7" t="s">
        <v>10</v>
      </c>
      <c r="B61" s="2" t="s">
        <v>113</v>
      </c>
      <c r="C61" s="12">
        <v>30000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30000</v>
      </c>
      <c r="K61" s="6">
        <f>J61</f>
        <v>30000</v>
      </c>
      <c r="L61" s="3">
        <v>1</v>
      </c>
    </row>
    <row r="62" spans="1:18" x14ac:dyDescent="0.25">
      <c r="E62" s="2"/>
      <c r="F62" s="2"/>
      <c r="G62" s="14"/>
      <c r="H62" s="6" t="s">
        <v>38</v>
      </c>
      <c r="I62" s="2"/>
      <c r="J62" s="6" t="s">
        <v>38</v>
      </c>
    </row>
    <row r="63" spans="1:18" x14ac:dyDescent="0.25">
      <c r="A63" s="7" t="s">
        <v>140</v>
      </c>
      <c r="B63" s="2" t="s">
        <v>141</v>
      </c>
      <c r="C63" s="12">
        <v>3829.12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3829.12</v>
      </c>
      <c r="K63" s="6">
        <f>J63</f>
        <v>3829.12</v>
      </c>
      <c r="L63" s="3">
        <v>1</v>
      </c>
    </row>
    <row r="64" spans="1:18" x14ac:dyDescent="0.25">
      <c r="A64" s="7"/>
      <c r="B64" s="2" t="s">
        <v>142</v>
      </c>
      <c r="C64" s="12">
        <v>4769.42</v>
      </c>
      <c r="E64" s="1">
        <v>1</v>
      </c>
      <c r="F64" s="1">
        <v>1</v>
      </c>
      <c r="G64" s="6">
        <f>C64*(E64-F64)</f>
        <v>0</v>
      </c>
      <c r="H64" s="6">
        <f>C64*(E64-F64)</f>
        <v>0</v>
      </c>
      <c r="I64" s="1"/>
      <c r="J64" s="6">
        <f>C64*E64</f>
        <v>4769.42</v>
      </c>
      <c r="K64" s="6">
        <f>J64</f>
        <v>4769.42</v>
      </c>
      <c r="L64" s="3">
        <v>1</v>
      </c>
    </row>
    <row r="65" spans="1:15" x14ac:dyDescent="0.25">
      <c r="E65" s="2"/>
      <c r="F65" s="2"/>
      <c r="G65" s="14"/>
      <c r="H65" s="6" t="s">
        <v>38</v>
      </c>
      <c r="I65" s="2"/>
      <c r="K65" s="6" t="s">
        <v>38</v>
      </c>
    </row>
    <row r="66" spans="1:15" x14ac:dyDescent="0.25">
      <c r="A66" s="7" t="s">
        <v>139</v>
      </c>
      <c r="B66" s="2" t="s">
        <v>144</v>
      </c>
      <c r="C66" s="12">
        <v>9759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9759</v>
      </c>
      <c r="K66" s="6">
        <f>J66</f>
        <v>9759</v>
      </c>
      <c r="L66" s="3">
        <v>1</v>
      </c>
      <c r="M66" s="43" t="s">
        <v>53</v>
      </c>
    </row>
    <row r="67" spans="1:15" x14ac:dyDescent="0.25">
      <c r="A67" s="7"/>
      <c r="B67" s="2" t="s">
        <v>24</v>
      </c>
      <c r="C67" s="12">
        <v>3718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3718</v>
      </c>
      <c r="K67" s="6">
        <f>J67</f>
        <v>3718</v>
      </c>
      <c r="L67" s="3">
        <v>1</v>
      </c>
      <c r="M67" s="43">
        <f>(C8*E8)+(C9*E9)+(C10*E10)+(C11*E11)+(C12*E12)+(C13*E13)+(C14*E14)+(C15*E15)+(C16*E16)</f>
        <v>-3732920</v>
      </c>
      <c r="N67" s="24">
        <f>M67/M74</f>
        <v>-0.66466176879428474</v>
      </c>
      <c r="O67" s="4" t="s">
        <v>52</v>
      </c>
    </row>
    <row r="68" spans="1:15" x14ac:dyDescent="0.25">
      <c r="A68" s="7"/>
      <c r="B68" s="2" t="s">
        <v>25</v>
      </c>
      <c r="C68" s="12">
        <v>943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943</v>
      </c>
      <c r="K68" s="6">
        <f>J68</f>
        <v>943</v>
      </c>
      <c r="L68" s="3">
        <v>1</v>
      </c>
      <c r="M68" s="43">
        <f>SUMIF(L5:L75,2,K5:K75)</f>
        <v>41729.362726742002</v>
      </c>
      <c r="N68" s="24">
        <f>M68/M74</f>
        <v>7.4300847702641996E-3</v>
      </c>
      <c r="O68" s="4" t="s">
        <v>18</v>
      </c>
    </row>
    <row r="69" spans="1:15" x14ac:dyDescent="0.25">
      <c r="A69" s="7"/>
      <c r="B69" s="2" t="s">
        <v>26</v>
      </c>
      <c r="C69" s="12">
        <v>1235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1235</v>
      </c>
      <c r="K69" s="6">
        <f>J69</f>
        <v>1235</v>
      </c>
      <c r="L69" s="3">
        <v>1</v>
      </c>
      <c r="M69" s="43" t="s">
        <v>136</v>
      </c>
      <c r="N69" s="24"/>
      <c r="O69" s="6" t="s">
        <v>38</v>
      </c>
    </row>
    <row r="70" spans="1:15" x14ac:dyDescent="0.25">
      <c r="A70" s="7"/>
      <c r="B70" s="2" t="s">
        <v>143</v>
      </c>
      <c r="C70" s="12">
        <v>2336.7069999999999</v>
      </c>
      <c r="D70" s="12" t="s">
        <v>38</v>
      </c>
      <c r="E70" s="1">
        <v>1.5795060000000001</v>
      </c>
      <c r="F70" s="1">
        <v>1.5795060000000001</v>
      </c>
      <c r="G70" s="6">
        <f>C70*(E70-F70)</f>
        <v>0</v>
      </c>
      <c r="H70" s="6">
        <f>C70*(E70-F70)</f>
        <v>0</v>
      </c>
      <c r="I70" s="1"/>
      <c r="J70" s="6">
        <f>C70*E70</f>
        <v>3690.8427267420002</v>
      </c>
      <c r="K70" s="6">
        <f>J70</f>
        <v>3690.8427267420002</v>
      </c>
      <c r="L70" s="3">
        <v>2</v>
      </c>
      <c r="M70" s="43">
        <f>SUMIF(L5:L75,1,K5:K75)</f>
        <v>6009540.7091500005</v>
      </c>
      <c r="N70" s="24">
        <f>M70/M74</f>
        <v>1.0700234554678105</v>
      </c>
    </row>
    <row r="71" spans="1:15" x14ac:dyDescent="0.25">
      <c r="A71" s="7"/>
      <c r="E71" s="1"/>
      <c r="F71" s="1"/>
      <c r="I71" s="1"/>
      <c r="M71" s="43" t="s">
        <v>110</v>
      </c>
      <c r="N71" s="24"/>
    </row>
    <row r="72" spans="1:15" x14ac:dyDescent="0.25">
      <c r="A72" s="7" t="s">
        <v>54</v>
      </c>
      <c r="B72" s="2" t="s">
        <v>99</v>
      </c>
      <c r="C72" s="12">
        <v>-175000</v>
      </c>
      <c r="D72" s="12" t="s">
        <v>38</v>
      </c>
      <c r="E72" s="25" t="s">
        <v>38</v>
      </c>
      <c r="F72" s="25" t="s">
        <v>38</v>
      </c>
      <c r="G72" s="25" t="s">
        <v>38</v>
      </c>
      <c r="H72" s="25" t="s">
        <v>38</v>
      </c>
      <c r="J72" s="6">
        <f>+C72</f>
        <v>-175000</v>
      </c>
      <c r="K72" s="6">
        <f>J72</f>
        <v>-175000</v>
      </c>
      <c r="L72" s="3">
        <v>0</v>
      </c>
      <c r="M72" s="43">
        <f>SUM(K72:K73)</f>
        <v>-435000</v>
      </c>
      <c r="N72" s="24">
        <f>+M72/M74</f>
        <v>-7.7453540238074714E-2</v>
      </c>
    </row>
    <row r="73" spans="1:15" x14ac:dyDescent="0.25">
      <c r="A73" s="7" t="s">
        <v>38</v>
      </c>
      <c r="B73" s="2" t="s">
        <v>100</v>
      </c>
      <c r="C73" s="12">
        <v>-260000</v>
      </c>
      <c r="D73" s="12" t="s">
        <v>38</v>
      </c>
      <c r="E73" s="25" t="s">
        <v>38</v>
      </c>
      <c r="F73" s="25" t="s">
        <v>38</v>
      </c>
      <c r="G73" s="25" t="s">
        <v>38</v>
      </c>
      <c r="H73" s="25" t="s">
        <v>38</v>
      </c>
      <c r="J73" s="6">
        <f>+C73</f>
        <v>-260000</v>
      </c>
      <c r="K73" s="6">
        <f>J73</f>
        <v>-260000</v>
      </c>
      <c r="L73" s="3">
        <v>0</v>
      </c>
      <c r="M73" s="43" t="s">
        <v>57</v>
      </c>
      <c r="N73" s="24"/>
    </row>
    <row r="74" spans="1:15" x14ac:dyDescent="0.25">
      <c r="A74" s="7" t="s">
        <v>38</v>
      </c>
      <c r="L74" s="3">
        <v>0</v>
      </c>
      <c r="M74" s="43">
        <f>K77</f>
        <v>5616270.0718767419</v>
      </c>
      <c r="N74" s="24">
        <f>+M74/K77</f>
        <v>1</v>
      </c>
    </row>
    <row r="75" spans="1:15" ht="13.8" thickBot="1" x14ac:dyDescent="0.3">
      <c r="A75" s="7" t="s">
        <v>38</v>
      </c>
      <c r="B75" s="35" t="s">
        <v>38</v>
      </c>
      <c r="C75" s="22"/>
      <c r="D75" s="22" t="s">
        <v>38</v>
      </c>
      <c r="E75" s="17"/>
      <c r="F75" s="17"/>
      <c r="G75" s="18"/>
      <c r="H75" s="18"/>
      <c r="I75" s="17"/>
      <c r="J75" s="18"/>
      <c r="K75" s="18" t="s">
        <v>38</v>
      </c>
      <c r="L75" s="37"/>
      <c r="M75" s="46" t="s">
        <v>38</v>
      </c>
      <c r="N75" s="46"/>
    </row>
    <row r="76" spans="1:15" x14ac:dyDescent="0.25">
      <c r="A76" s="7"/>
      <c r="M76" s="43" t="s">
        <v>38</v>
      </c>
    </row>
    <row r="77" spans="1:15" x14ac:dyDescent="0.25">
      <c r="A77" s="7" t="s">
        <v>13</v>
      </c>
      <c r="C77" s="12" t="s">
        <v>38</v>
      </c>
      <c r="D77" s="12" t="s">
        <v>38</v>
      </c>
      <c r="G77" s="6">
        <f>SUM(G5:G75)</f>
        <v>-12370.750000000011</v>
      </c>
      <c r="H77" s="6">
        <f>SUM(H5:H75)</f>
        <v>-12370.750000000011</v>
      </c>
      <c r="J77" s="6">
        <f>SUM(J5:J75)</f>
        <v>5616270.0718767419</v>
      </c>
      <c r="K77" s="6">
        <f>SUM(K5:K75)</f>
        <v>5616270.0718767419</v>
      </c>
      <c r="M77" s="45" t="s">
        <v>38</v>
      </c>
      <c r="N77" s="47" t="s">
        <v>38</v>
      </c>
    </row>
    <row r="78" spans="1:15" ht="13.8" thickBot="1" x14ac:dyDescent="0.3">
      <c r="A78" s="7"/>
      <c r="B78" s="16"/>
      <c r="C78" s="22"/>
      <c r="D78" s="22"/>
      <c r="E78" s="17"/>
      <c r="F78" s="17"/>
      <c r="G78" s="18"/>
      <c r="H78" s="18"/>
      <c r="I78" s="17"/>
      <c r="J78" s="18"/>
      <c r="K78" s="18"/>
      <c r="L78" s="37"/>
      <c r="M78" s="46"/>
      <c r="N78" s="46"/>
    </row>
    <row r="79" spans="1:15" x14ac:dyDescent="0.25">
      <c r="A79" s="7"/>
    </row>
    <row r="80" spans="1:15" x14ac:dyDescent="0.25">
      <c r="A80" s="7" t="s">
        <v>14</v>
      </c>
      <c r="B80" s="2" t="s">
        <v>22</v>
      </c>
      <c r="C80" s="12">
        <v>1240.348</v>
      </c>
      <c r="D80" s="12" t="s">
        <v>38</v>
      </c>
      <c r="E80" s="1">
        <v>19.760000000000002</v>
      </c>
      <c r="F80" s="1">
        <v>19.66</v>
      </c>
      <c r="G80" s="6">
        <f>C80*(E80-F80)</f>
        <v>124.03480000000175</v>
      </c>
      <c r="H80" s="6">
        <f>C80*(E80-F80)</f>
        <v>124.03480000000175</v>
      </c>
      <c r="I80" s="1"/>
      <c r="J80" s="6">
        <f>C80*E80</f>
        <v>24509.27648</v>
      </c>
      <c r="K80" s="6">
        <f>J80</f>
        <v>24509.27648</v>
      </c>
      <c r="L80" s="3">
        <v>2</v>
      </c>
    </row>
    <row r="81" spans="1:14" x14ac:dyDescent="0.25">
      <c r="A81" s="7" t="s">
        <v>15</v>
      </c>
      <c r="B81" s="2" t="s">
        <v>43</v>
      </c>
      <c r="C81" s="12">
        <v>387</v>
      </c>
      <c r="D81" s="12" t="s">
        <v>38</v>
      </c>
      <c r="E81" s="1">
        <f>+E56</f>
        <v>38.71</v>
      </c>
      <c r="F81" s="1">
        <f>+F56</f>
        <v>37.9</v>
      </c>
      <c r="G81" s="6">
        <f>C81*(E81-F81)</f>
        <v>313.47000000000088</v>
      </c>
      <c r="H81" s="6">
        <f>C81*(E81-F81)</f>
        <v>313.47000000000088</v>
      </c>
      <c r="I81" s="1"/>
      <c r="J81" s="6">
        <f>C81*E81</f>
        <v>14980.77</v>
      </c>
      <c r="K81" s="6">
        <f>J81</f>
        <v>14980.77</v>
      </c>
      <c r="L81" s="3">
        <v>2</v>
      </c>
    </row>
    <row r="82" spans="1:14" x14ac:dyDescent="0.25">
      <c r="A82" s="7" t="s">
        <v>38</v>
      </c>
      <c r="B82" s="2" t="s">
        <v>19</v>
      </c>
      <c r="C82" s="12">
        <v>201.83</v>
      </c>
      <c r="D82" s="12" t="s">
        <v>38</v>
      </c>
      <c r="E82" s="1">
        <v>1</v>
      </c>
      <c r="F82" s="1">
        <v>1</v>
      </c>
      <c r="G82" s="6">
        <f>C82*(E82-F82)</f>
        <v>0</v>
      </c>
      <c r="H82" s="6">
        <f>C82*(E82-F82)</f>
        <v>0</v>
      </c>
      <c r="I82" s="1"/>
      <c r="J82" s="6">
        <f>C82*E82</f>
        <v>201.83</v>
      </c>
      <c r="K82" s="6">
        <f>J82</f>
        <v>201.83</v>
      </c>
      <c r="L82" s="3">
        <v>1</v>
      </c>
    </row>
    <row r="83" spans="1:14" x14ac:dyDescent="0.25">
      <c r="A83" s="7"/>
      <c r="E83" s="3"/>
      <c r="F83" s="3"/>
      <c r="H83" s="6" t="s">
        <v>38</v>
      </c>
      <c r="I83" s="3"/>
    </row>
    <row r="84" spans="1:14" x14ac:dyDescent="0.25">
      <c r="A84" s="7" t="s">
        <v>14</v>
      </c>
      <c r="B84" s="2" t="s">
        <v>23</v>
      </c>
      <c r="C84" s="12">
        <v>2027.146</v>
      </c>
      <c r="D84" s="12" t="s">
        <v>38</v>
      </c>
      <c r="E84" s="1">
        <v>11.13</v>
      </c>
      <c r="F84" s="1">
        <v>11.03</v>
      </c>
      <c r="G84" s="6">
        <f>C84*(E84-F84)</f>
        <v>202.71460000000289</v>
      </c>
      <c r="H84" s="6">
        <f>C84*(E84-F84)</f>
        <v>202.71460000000289</v>
      </c>
      <c r="I84" s="1"/>
      <c r="J84" s="6">
        <f>C84*E84</f>
        <v>22562.134980000003</v>
      </c>
      <c r="K84" s="6">
        <f>J84</f>
        <v>22562.134980000003</v>
      </c>
      <c r="L84" s="3">
        <v>2</v>
      </c>
    </row>
    <row r="85" spans="1:14" x14ac:dyDescent="0.25">
      <c r="A85" s="7" t="s">
        <v>16</v>
      </c>
      <c r="B85" s="2" t="s">
        <v>43</v>
      </c>
      <c r="C85" s="12">
        <v>387</v>
      </c>
      <c r="D85" s="12" t="s">
        <v>38</v>
      </c>
      <c r="E85" s="1">
        <f>+E56</f>
        <v>38.71</v>
      </c>
      <c r="F85" s="1">
        <f>+F56</f>
        <v>37.9</v>
      </c>
      <c r="G85" s="6">
        <f>C85*(E85-F85)</f>
        <v>313.47000000000088</v>
      </c>
      <c r="H85" s="6">
        <f>C85*(E85-F85)</f>
        <v>313.47000000000088</v>
      </c>
      <c r="I85" s="1"/>
      <c r="J85" s="6">
        <f>C85*E85</f>
        <v>14980.77</v>
      </c>
      <c r="K85" s="6">
        <f>J85</f>
        <v>14980.77</v>
      </c>
      <c r="L85" s="3">
        <v>2</v>
      </c>
    </row>
    <row r="86" spans="1:14" x14ac:dyDescent="0.25">
      <c r="A86" s="7" t="s">
        <v>38</v>
      </c>
      <c r="B86" s="2" t="s">
        <v>19</v>
      </c>
      <c r="C86" s="12">
        <v>201.83</v>
      </c>
      <c r="D86" s="12" t="s">
        <v>38</v>
      </c>
      <c r="E86" s="1">
        <v>1</v>
      </c>
      <c r="F86" s="1">
        <v>1</v>
      </c>
      <c r="G86" s="6">
        <f>C86*(E86-F86)</f>
        <v>0</v>
      </c>
      <c r="H86" s="6">
        <f>C86*(E86-F86)</f>
        <v>0</v>
      </c>
      <c r="I86" s="1"/>
      <c r="J86" s="6">
        <f>C86*E86</f>
        <v>201.83</v>
      </c>
      <c r="K86" s="6">
        <f>J86</f>
        <v>201.83</v>
      </c>
      <c r="L86" s="3">
        <v>1</v>
      </c>
      <c r="M86" s="43" t="s">
        <v>38</v>
      </c>
    </row>
    <row r="87" spans="1:14" x14ac:dyDescent="0.25">
      <c r="A87" s="7"/>
      <c r="E87" s="1"/>
      <c r="F87" s="1"/>
      <c r="H87" s="6" t="s">
        <v>38</v>
      </c>
      <c r="I87" s="1"/>
    </row>
    <row r="88" spans="1:14" x14ac:dyDescent="0.25">
      <c r="A88" s="7" t="s">
        <v>45</v>
      </c>
      <c r="B88" s="2" t="s">
        <v>43</v>
      </c>
      <c r="C88" s="12">
        <v>387</v>
      </c>
      <c r="D88" s="12" t="s">
        <v>38</v>
      </c>
      <c r="E88" s="1">
        <f>+E56</f>
        <v>38.71</v>
      </c>
      <c r="F88" s="1">
        <f>+F56</f>
        <v>37.9</v>
      </c>
      <c r="G88" s="6">
        <f>C88*(E88-F88)</f>
        <v>313.47000000000088</v>
      </c>
      <c r="H88" s="6">
        <f>C88*(E88-F88)</f>
        <v>313.47000000000088</v>
      </c>
      <c r="I88" s="1"/>
      <c r="J88" s="6">
        <f>C88*E88</f>
        <v>14980.77</v>
      </c>
      <c r="K88" s="6">
        <f>J88</f>
        <v>14980.77</v>
      </c>
      <c r="L88" s="3">
        <v>2</v>
      </c>
    </row>
    <row r="89" spans="1:14" x14ac:dyDescent="0.25">
      <c r="A89" s="7" t="s">
        <v>38</v>
      </c>
      <c r="B89" s="2" t="s">
        <v>19</v>
      </c>
      <c r="C89" s="12">
        <v>201.83</v>
      </c>
      <c r="D89" s="12" t="s">
        <v>38</v>
      </c>
      <c r="E89" s="1">
        <v>1</v>
      </c>
      <c r="F89" s="1">
        <v>1</v>
      </c>
      <c r="G89" s="6">
        <f>C89*(E89-F89)</f>
        <v>0</v>
      </c>
      <c r="H89" s="6">
        <f>C89*(E89-F89)</f>
        <v>0</v>
      </c>
      <c r="I89" s="1"/>
      <c r="J89" s="6">
        <f>C89*E89</f>
        <v>201.83</v>
      </c>
      <c r="K89" s="6">
        <f>J89</f>
        <v>201.83</v>
      </c>
      <c r="L89" s="3">
        <v>1</v>
      </c>
    </row>
    <row r="90" spans="1:14" ht="13.8" thickBot="1" x14ac:dyDescent="0.3">
      <c r="A90" s="7"/>
      <c r="B90" s="16"/>
      <c r="C90" s="22" t="s">
        <v>38</v>
      </c>
      <c r="D90" s="22"/>
      <c r="E90" s="17"/>
      <c r="F90" s="17"/>
      <c r="G90" s="18"/>
      <c r="H90" s="18"/>
      <c r="I90" s="17"/>
      <c r="J90" s="18"/>
      <c r="K90" s="33"/>
      <c r="L90" s="37"/>
      <c r="M90" s="46"/>
      <c r="N90" s="46"/>
    </row>
    <row r="91" spans="1:14" x14ac:dyDescent="0.25">
      <c r="A91" s="7"/>
      <c r="C91" s="12" t="s">
        <v>38</v>
      </c>
      <c r="M91" s="43" t="s">
        <v>38</v>
      </c>
    </row>
    <row r="92" spans="1:14" x14ac:dyDescent="0.25">
      <c r="A92" s="7" t="s">
        <v>13</v>
      </c>
      <c r="B92" s="27" t="s">
        <v>38</v>
      </c>
      <c r="C92" s="12" t="s">
        <v>38</v>
      </c>
      <c r="D92" s="12" t="s">
        <v>38</v>
      </c>
      <c r="G92" s="6">
        <f>SUM(G77:G90)</f>
        <v>-11103.590600000003</v>
      </c>
      <c r="H92" s="6">
        <f>SUM(H77:H90)</f>
        <v>-11103.590600000003</v>
      </c>
      <c r="J92" s="6">
        <f>SUM(J77:J90)</f>
        <v>5708889.2833367409</v>
      </c>
      <c r="K92" s="6">
        <f>SUM(K77:K90)</f>
        <v>5708889.2833367409</v>
      </c>
      <c r="M92" s="45" t="str">
        <f>M77</f>
        <v xml:space="preserve"> </v>
      </c>
      <c r="N92" s="47" t="s">
        <v>38</v>
      </c>
    </row>
    <row r="93" spans="1:14" ht="13.8" thickBot="1" x14ac:dyDescent="0.3">
      <c r="A93" s="7"/>
      <c r="B93" s="16"/>
      <c r="C93" s="22"/>
      <c r="D93" s="22"/>
      <c r="E93" s="17"/>
      <c r="F93" s="17"/>
      <c r="G93" s="18"/>
      <c r="H93" s="18"/>
      <c r="I93" s="17"/>
      <c r="J93" s="18"/>
      <c r="K93" s="18"/>
      <c r="L93" s="37"/>
      <c r="M93" s="46"/>
      <c r="N93" s="46"/>
    </row>
    <row r="94" spans="1:14" x14ac:dyDescent="0.25">
      <c r="A94" s="7"/>
    </row>
    <row r="95" spans="1:14" x14ac:dyDescent="0.25">
      <c r="B95" s="41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8"/>
      <c r="M95" s="44"/>
    </row>
    <row r="96" spans="1:14" x14ac:dyDescent="0.25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 t="s">
        <v>38</v>
      </c>
      <c r="L96" s="38"/>
      <c r="M96" s="44"/>
    </row>
    <row r="97" spans="2:13" x14ac:dyDescent="0.25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J97" s="6" t="s">
        <v>38</v>
      </c>
      <c r="K97" s="14"/>
      <c r="L97" s="38"/>
      <c r="M97" s="44"/>
    </row>
    <row r="98" spans="2:13" x14ac:dyDescent="0.25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J98" s="6" t="s">
        <v>117</v>
      </c>
      <c r="K98" s="14"/>
      <c r="L98" s="38"/>
      <c r="M98" s="44"/>
    </row>
    <row r="99" spans="2:13" x14ac:dyDescent="0.25">
      <c r="B99" s="41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38</v>
      </c>
      <c r="K99" s="14" t="s">
        <v>38</v>
      </c>
      <c r="L99" s="38"/>
      <c r="M99" s="44"/>
    </row>
    <row r="100" spans="2:13" x14ac:dyDescent="0.25">
      <c r="B100" s="41" t="s">
        <v>38</v>
      </c>
      <c r="C100" s="12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J100" s="6" t="s">
        <v>38</v>
      </c>
      <c r="K100" s="14"/>
      <c r="L100" s="38"/>
      <c r="M100" s="44"/>
    </row>
    <row r="101" spans="2:13" x14ac:dyDescent="0.25">
      <c r="B101" s="41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K101" s="14"/>
      <c r="L101" s="38"/>
      <c r="M101" s="44"/>
    </row>
    <row r="102" spans="2:13" x14ac:dyDescent="0.25">
      <c r="B102" s="41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K102" s="14"/>
      <c r="L102" s="38"/>
      <c r="M102" s="44"/>
    </row>
    <row r="103" spans="2:13" x14ac:dyDescent="0.25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5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5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5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5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5">
      <c r="B108" s="41" t="s">
        <v>38</v>
      </c>
      <c r="D108" s="12" t="s">
        <v>38</v>
      </c>
      <c r="E108" s="26" t="s">
        <v>38</v>
      </c>
      <c r="F108" s="26" t="s">
        <v>38</v>
      </c>
      <c r="G108" s="2"/>
      <c r="H108" s="2" t="s">
        <v>38</v>
      </c>
      <c r="I108" s="2"/>
      <c r="K108" s="14"/>
      <c r="L108" s="38"/>
      <c r="M108" s="44"/>
    </row>
    <row r="109" spans="2:13" x14ac:dyDescent="0.25">
      <c r="D109" s="12" t="s">
        <v>38</v>
      </c>
      <c r="E109" s="26" t="s">
        <v>38</v>
      </c>
      <c r="F109" s="26" t="s">
        <v>38</v>
      </c>
      <c r="G109" s="2"/>
      <c r="H109" s="2"/>
      <c r="I109" s="2"/>
      <c r="K109" s="14"/>
      <c r="L109" s="38"/>
      <c r="M109" s="44"/>
    </row>
    <row r="110" spans="2:13" x14ac:dyDescent="0.25">
      <c r="D110" s="12" t="s">
        <v>38</v>
      </c>
      <c r="E110" s="26" t="s">
        <v>38</v>
      </c>
      <c r="F110" s="26" t="s">
        <v>38</v>
      </c>
      <c r="G110" s="2"/>
      <c r="H110" s="2"/>
      <c r="I110" s="2"/>
      <c r="K110" s="14"/>
      <c r="L110" s="38"/>
      <c r="M110" s="44"/>
    </row>
    <row r="111" spans="2:13" x14ac:dyDescent="0.25">
      <c r="E111" s="2"/>
      <c r="F111" s="2"/>
      <c r="G111" s="2"/>
      <c r="H111" s="2"/>
      <c r="I111" s="2"/>
      <c r="K111" s="14"/>
      <c r="L111" s="38"/>
      <c r="M111" s="44"/>
    </row>
    <row r="112" spans="2:13" x14ac:dyDescent="0.25">
      <c r="E112" s="2"/>
      <c r="F112" s="2"/>
      <c r="G112" s="2"/>
      <c r="H112" s="2"/>
      <c r="I112" s="2"/>
      <c r="K112" s="14"/>
      <c r="L112" s="38"/>
      <c r="M112" s="44"/>
    </row>
    <row r="113" spans="3:13" x14ac:dyDescent="0.25">
      <c r="E113" s="2"/>
      <c r="F113" s="2"/>
      <c r="G113" s="2"/>
      <c r="H113" s="2"/>
      <c r="I113" s="2"/>
      <c r="K113" s="14"/>
      <c r="L113" s="38"/>
      <c r="M113" s="44"/>
    </row>
    <row r="114" spans="3:13" x14ac:dyDescent="0.25">
      <c r="E114" s="2"/>
      <c r="F114" s="2"/>
      <c r="G114" s="2" t="s">
        <v>38</v>
      </c>
      <c r="H114" s="2"/>
      <c r="I114" s="2"/>
      <c r="K114" s="14"/>
      <c r="L114" s="38"/>
      <c r="M114" s="44"/>
    </row>
    <row r="115" spans="3:13" x14ac:dyDescent="0.25">
      <c r="E115" s="2"/>
      <c r="F115" s="2"/>
      <c r="G115" s="2"/>
      <c r="H115" s="2"/>
      <c r="I115" s="2"/>
      <c r="K115" s="14"/>
      <c r="L115" s="38"/>
      <c r="M115" s="44"/>
    </row>
    <row r="116" spans="3:13" x14ac:dyDescent="0.25">
      <c r="E116" s="2"/>
      <c r="F116" s="2"/>
      <c r="G116" s="2"/>
      <c r="H116" s="2"/>
      <c r="I116" s="2"/>
      <c r="K116" s="14"/>
      <c r="L116" s="38"/>
      <c r="M116" s="44"/>
    </row>
    <row r="117" spans="3:13" x14ac:dyDescent="0.25">
      <c r="E117" s="2"/>
      <c r="F117" s="2"/>
      <c r="G117" s="2"/>
      <c r="H117" s="2"/>
      <c r="I117" s="2"/>
      <c r="K117" s="14"/>
      <c r="L117" s="38"/>
      <c r="M117" s="44"/>
    </row>
    <row r="118" spans="3:13" x14ac:dyDescent="0.25">
      <c r="E118" s="2"/>
      <c r="F118" s="2"/>
      <c r="G118" s="2"/>
      <c r="H118" s="2"/>
      <c r="I118" s="2"/>
      <c r="K118" s="14"/>
      <c r="L118" s="38"/>
      <c r="M118" s="44"/>
    </row>
    <row r="119" spans="3:13" x14ac:dyDescent="0.25">
      <c r="E119" s="2"/>
      <c r="F119" s="2"/>
      <c r="G119" s="2"/>
      <c r="H119" s="2"/>
      <c r="I119" s="2"/>
      <c r="K119" s="14"/>
      <c r="L119" s="38"/>
      <c r="M119" s="44"/>
    </row>
    <row r="120" spans="3:13" x14ac:dyDescent="0.25">
      <c r="E120" s="2"/>
      <c r="F120" s="2"/>
      <c r="G120" s="2"/>
      <c r="H120" s="2"/>
      <c r="I120" s="2"/>
      <c r="K120" s="14"/>
      <c r="L120" s="38"/>
      <c r="M120" s="44"/>
    </row>
    <row r="121" spans="3:13" x14ac:dyDescent="0.25">
      <c r="E121" s="2"/>
      <c r="F121" s="2"/>
      <c r="G121" s="2"/>
      <c r="H121" s="2"/>
      <c r="I121" s="2"/>
      <c r="K121" s="14"/>
      <c r="L121" s="38"/>
      <c r="M121" s="44"/>
    </row>
    <row r="122" spans="3:13" x14ac:dyDescent="0.25">
      <c r="E122" s="2"/>
      <c r="F122" s="2"/>
      <c r="G122" s="2"/>
      <c r="H122" s="2"/>
      <c r="I122" s="2"/>
      <c r="K122" s="14"/>
      <c r="L122" s="38"/>
      <c r="M122" s="44"/>
    </row>
    <row r="123" spans="3:13" x14ac:dyDescent="0.25">
      <c r="E123" s="2"/>
      <c r="F123" s="2"/>
      <c r="G123" s="2"/>
      <c r="H123" s="2"/>
      <c r="I123" s="2"/>
      <c r="K123" s="14"/>
      <c r="L123" s="38"/>
      <c r="M123" s="44"/>
    </row>
    <row r="124" spans="3:13" x14ac:dyDescent="0.25">
      <c r="E124" s="2"/>
      <c r="F124" s="2"/>
      <c r="G124" s="2"/>
      <c r="H124" s="2"/>
      <c r="I124" s="2"/>
      <c r="K124" s="14"/>
      <c r="L124" s="38"/>
      <c r="M124" s="44"/>
    </row>
    <row r="125" spans="3:13" x14ac:dyDescent="0.25">
      <c r="E125" s="2"/>
      <c r="F125" s="2"/>
      <c r="G125" s="2"/>
      <c r="H125" s="2"/>
      <c r="I125" s="2"/>
      <c r="K125" s="14"/>
      <c r="L125" s="38"/>
      <c r="M125" s="44"/>
    </row>
    <row r="126" spans="3:13" x14ac:dyDescent="0.25">
      <c r="C126" s="12" t="s">
        <v>38</v>
      </c>
      <c r="E126" s="2"/>
      <c r="F126" s="2"/>
      <c r="G126" s="2"/>
      <c r="H126" s="2"/>
      <c r="I126" s="2"/>
      <c r="K126" s="14"/>
      <c r="L126" s="38"/>
      <c r="M126" s="44"/>
    </row>
    <row r="127" spans="3:13" x14ac:dyDescent="0.25">
      <c r="E127" s="2"/>
      <c r="F127" s="2"/>
      <c r="G127" s="2"/>
      <c r="H127" s="2"/>
      <c r="I127" s="2"/>
      <c r="K127" s="14"/>
      <c r="L127" s="38"/>
      <c r="M127" s="44"/>
    </row>
    <row r="128" spans="3:13" x14ac:dyDescent="0.25">
      <c r="E128" s="2"/>
      <c r="F128" s="2"/>
      <c r="G128" s="2"/>
      <c r="H128" s="2"/>
      <c r="I128" s="2"/>
      <c r="K128" s="14"/>
      <c r="L128" s="38"/>
      <c r="M128" s="44"/>
    </row>
    <row r="129" spans="2:13" x14ac:dyDescent="0.25">
      <c r="E129" s="2"/>
      <c r="F129" s="2"/>
      <c r="G129" s="2"/>
      <c r="H129" s="2"/>
      <c r="I129" s="2"/>
      <c r="K129" s="14"/>
      <c r="L129" s="38"/>
      <c r="M129" s="44"/>
    </row>
    <row r="130" spans="2:13" x14ac:dyDescent="0.25">
      <c r="E130" s="2"/>
      <c r="F130" s="2"/>
      <c r="G130" s="2"/>
      <c r="H130" s="2"/>
      <c r="I130" s="2"/>
      <c r="K130" s="14"/>
      <c r="L130" s="38"/>
      <c r="M130" s="44"/>
    </row>
    <row r="131" spans="2:13" x14ac:dyDescent="0.25">
      <c r="E131" s="2"/>
      <c r="F131" s="2"/>
      <c r="G131" s="2"/>
      <c r="H131" s="2"/>
      <c r="I131" s="2"/>
      <c r="K131" s="14"/>
      <c r="L131" s="38"/>
      <c r="M131" s="44"/>
    </row>
    <row r="132" spans="2:13" x14ac:dyDescent="0.25">
      <c r="B132" s="2" t="s">
        <v>38</v>
      </c>
      <c r="E132" s="2"/>
      <c r="F132" s="2"/>
      <c r="G132" s="2"/>
      <c r="H132" s="2"/>
      <c r="I132" s="2"/>
      <c r="K132" s="14"/>
      <c r="L132" s="38"/>
      <c r="M132" s="44"/>
    </row>
    <row r="133" spans="2:13" x14ac:dyDescent="0.25">
      <c r="E133" s="2"/>
      <c r="F133" s="2"/>
      <c r="G133" s="2"/>
      <c r="H133" s="2"/>
      <c r="I133" s="2"/>
      <c r="K133" s="14"/>
      <c r="L133" s="38"/>
      <c r="M133" s="44"/>
    </row>
    <row r="134" spans="2:13" x14ac:dyDescent="0.25">
      <c r="E134" s="2"/>
      <c r="F134" s="2"/>
      <c r="G134" s="2"/>
      <c r="H134" s="2"/>
      <c r="I134" s="2"/>
      <c r="K134" s="14"/>
      <c r="L134" s="38"/>
      <c r="M134" s="44"/>
    </row>
    <row r="135" spans="2:13" x14ac:dyDescent="0.25">
      <c r="E135" s="2"/>
      <c r="F135" s="2"/>
      <c r="G135" s="2"/>
      <c r="H135" s="2"/>
      <c r="I135" s="2"/>
      <c r="K135" s="14"/>
      <c r="L135" s="38"/>
      <c r="M135" s="44"/>
    </row>
    <row r="136" spans="2:13" x14ac:dyDescent="0.25">
      <c r="E136" s="2"/>
      <c r="F136" s="2"/>
      <c r="G136" s="2"/>
      <c r="H136" s="2"/>
      <c r="I136" s="2"/>
      <c r="K136" s="14"/>
      <c r="L136" s="38"/>
      <c r="M136" s="44"/>
    </row>
    <row r="137" spans="2:13" x14ac:dyDescent="0.25">
      <c r="E137" s="2"/>
      <c r="F137" s="2"/>
      <c r="G137" s="2"/>
      <c r="H137" s="2"/>
      <c r="I137" s="2"/>
      <c r="K137" s="14"/>
      <c r="L137" s="38"/>
      <c r="M137" s="44"/>
    </row>
    <row r="138" spans="2:13" x14ac:dyDescent="0.25">
      <c r="E138" s="2"/>
      <c r="F138" s="2"/>
      <c r="G138" s="2"/>
      <c r="H138" s="2"/>
      <c r="I138" s="2"/>
      <c r="K138" s="14"/>
      <c r="L138" s="38"/>
      <c r="M138" s="44"/>
    </row>
    <row r="139" spans="2:13" x14ac:dyDescent="0.25">
      <c r="E139" s="2"/>
      <c r="F139" s="2"/>
      <c r="G139" s="2"/>
      <c r="H139" s="2"/>
      <c r="I139" s="2"/>
      <c r="K139" s="14"/>
      <c r="L139" s="38"/>
      <c r="M139" s="44"/>
    </row>
    <row r="140" spans="2:13" x14ac:dyDescent="0.25">
      <c r="E140" s="2"/>
      <c r="F140" s="2"/>
      <c r="G140" s="2"/>
      <c r="H140" s="2"/>
      <c r="I140" s="2"/>
      <c r="K140" s="14"/>
      <c r="L140" s="38"/>
      <c r="M140" s="44"/>
    </row>
    <row r="141" spans="2:13" x14ac:dyDescent="0.25">
      <c r="E141" s="2"/>
      <c r="F141" s="2"/>
      <c r="G141" s="2"/>
      <c r="H141" s="2"/>
      <c r="I141" s="2"/>
      <c r="K141" s="14"/>
      <c r="L141" s="38"/>
      <c r="M141" s="44"/>
    </row>
    <row r="142" spans="2:13" x14ac:dyDescent="0.25">
      <c r="E142" s="2"/>
      <c r="F142" s="2"/>
      <c r="G142" s="2"/>
      <c r="H142" s="2"/>
      <c r="I142" s="2"/>
      <c r="K142" s="14"/>
      <c r="L142" s="38"/>
      <c r="M142" s="44"/>
    </row>
    <row r="143" spans="2:13" x14ac:dyDescent="0.25">
      <c r="E143" s="2"/>
      <c r="F143" s="2"/>
      <c r="G143" s="2"/>
      <c r="H143" s="2"/>
      <c r="I143" s="2"/>
      <c r="K143" s="14"/>
      <c r="L143" s="38"/>
      <c r="M143" s="44"/>
    </row>
    <row r="144" spans="2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K159" s="14"/>
      <c r="L159" s="38"/>
      <c r="M159" s="44"/>
    </row>
    <row r="160" spans="5:13" x14ac:dyDescent="0.25">
      <c r="E160" s="2"/>
      <c r="F160" s="2"/>
      <c r="G160" s="2"/>
      <c r="H160" s="2"/>
      <c r="I160" s="2"/>
      <c r="K160" s="14"/>
      <c r="L160" s="38"/>
      <c r="M160" s="44"/>
    </row>
    <row r="161" spans="5:13" x14ac:dyDescent="0.25">
      <c r="E161" s="2"/>
      <c r="F161" s="2"/>
      <c r="G161" s="2"/>
      <c r="H161" s="2"/>
      <c r="I161" s="2"/>
      <c r="K161" s="14"/>
      <c r="L161" s="38"/>
      <c r="M161" s="44"/>
    </row>
    <row r="162" spans="5:13" x14ac:dyDescent="0.25">
      <c r="E162" s="2"/>
      <c r="F162" s="2"/>
      <c r="G162" s="2"/>
      <c r="H162" s="2"/>
      <c r="I162" s="2"/>
      <c r="K162" s="14"/>
      <c r="L162" s="38"/>
      <c r="M162" s="44"/>
    </row>
    <row r="163" spans="5:13" x14ac:dyDescent="0.25">
      <c r="E163" s="2"/>
      <c r="F163" s="2"/>
      <c r="G163" s="2"/>
      <c r="H163" s="2"/>
      <c r="I163" s="2"/>
      <c r="K163" s="14"/>
      <c r="L163" s="38"/>
      <c r="M163" s="44"/>
    </row>
    <row r="164" spans="5:13" x14ac:dyDescent="0.25">
      <c r="E164" s="2"/>
      <c r="F164" s="2"/>
      <c r="G164" s="2"/>
      <c r="H164" s="2"/>
      <c r="I164" s="2"/>
      <c r="K164" s="14"/>
      <c r="L164" s="38"/>
      <c r="M164" s="44"/>
    </row>
    <row r="165" spans="5:13" x14ac:dyDescent="0.25">
      <c r="E165" s="2"/>
      <c r="F165" s="2"/>
      <c r="G165" s="2"/>
      <c r="H165" s="2"/>
      <c r="I165" s="2"/>
      <c r="K165" s="14"/>
      <c r="L165" s="38"/>
      <c r="M165" s="44"/>
    </row>
    <row r="166" spans="5:13" x14ac:dyDescent="0.25">
      <c r="E166" s="2"/>
      <c r="F166" s="2"/>
      <c r="G166" s="2"/>
      <c r="H166" s="2"/>
      <c r="I166" s="2"/>
      <c r="K166" s="14"/>
      <c r="L166" s="38"/>
      <c r="M166" s="44"/>
    </row>
    <row r="167" spans="5:13" x14ac:dyDescent="0.25">
      <c r="E167" s="2"/>
      <c r="F167" s="2"/>
      <c r="G167" s="2"/>
      <c r="H167" s="2"/>
      <c r="I167" s="2"/>
      <c r="K167" s="14"/>
      <c r="L167" s="38"/>
      <c r="M167" s="44"/>
    </row>
    <row r="168" spans="5:13" x14ac:dyDescent="0.25">
      <c r="E168" s="2"/>
      <c r="F168" s="2"/>
      <c r="G168" s="2"/>
      <c r="H168" s="2"/>
      <c r="I168" s="2"/>
      <c r="K168" s="14"/>
      <c r="L168" s="38"/>
      <c r="M168" s="44"/>
    </row>
    <row r="169" spans="5:13" x14ac:dyDescent="0.25">
      <c r="E169" s="2"/>
      <c r="F169" s="2"/>
      <c r="G169" s="2"/>
      <c r="H169" s="2"/>
      <c r="I169" s="2"/>
      <c r="L169" s="38"/>
      <c r="M169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9"/>
  <sheetViews>
    <sheetView topLeftCell="A24" workbookViewId="0">
      <selection activeCell="B38" sqref="B38"/>
    </sheetView>
  </sheetViews>
  <sheetFormatPr defaultRowHeight="13.2" x14ac:dyDescent="0.25"/>
  <cols>
    <col min="1" max="1" width="29.6640625" style="2" bestFit="1" customWidth="1"/>
    <col min="2" max="2" width="11.88671875" style="59" bestFit="1" customWidth="1"/>
  </cols>
  <sheetData>
    <row r="2" spans="1:2" x14ac:dyDescent="0.25">
      <c r="A2" s="58" t="s">
        <v>38</v>
      </c>
      <c r="B2" s="60" t="s">
        <v>38</v>
      </c>
    </row>
    <row r="3" spans="1:2" x14ac:dyDescent="0.25">
      <c r="A3" s="58" t="s">
        <v>130</v>
      </c>
      <c r="B3" s="60" t="s">
        <v>124</v>
      </c>
    </row>
    <row r="4" spans="1:2" x14ac:dyDescent="0.25">
      <c r="A4" s="7"/>
    </row>
    <row r="5" spans="1:2" x14ac:dyDescent="0.25">
      <c r="A5" s="7" t="s">
        <v>62</v>
      </c>
      <c r="B5" s="64">
        <f>SUM('mm assets'!K5:K24)</f>
        <v>2372537</v>
      </c>
    </row>
    <row r="6" spans="1:2" x14ac:dyDescent="0.25">
      <c r="A6" s="7"/>
    </row>
    <row r="7" spans="1:2" x14ac:dyDescent="0.25">
      <c r="A7" s="7" t="s">
        <v>111</v>
      </c>
      <c r="B7" s="64">
        <f>'mm assets'!K26</f>
        <v>4068.97</v>
      </c>
    </row>
    <row r="8" spans="1:2" x14ac:dyDescent="0.25">
      <c r="A8" s="7"/>
      <c r="B8" s="64" t="s">
        <v>38</v>
      </c>
    </row>
    <row r="9" spans="1:2" x14ac:dyDescent="0.25">
      <c r="A9" s="7" t="s">
        <v>118</v>
      </c>
      <c r="B9" s="64">
        <f>SUM('mm assets'!K28:K33)</f>
        <v>26089.75</v>
      </c>
    </row>
    <row r="10" spans="1:2" x14ac:dyDescent="0.25">
      <c r="B10" s="64" t="s">
        <v>38</v>
      </c>
    </row>
    <row r="11" spans="1:2" x14ac:dyDescent="0.25">
      <c r="A11" s="7" t="s">
        <v>4</v>
      </c>
      <c r="B11" s="64">
        <f>'mm assets'!K35</f>
        <v>136341.46</v>
      </c>
    </row>
    <row r="12" spans="1:2" x14ac:dyDescent="0.25">
      <c r="A12" s="23" t="s">
        <v>38</v>
      </c>
      <c r="B12" s="64" t="s">
        <v>38</v>
      </c>
    </row>
    <row r="13" spans="1:2" x14ac:dyDescent="0.25">
      <c r="A13" s="7" t="s">
        <v>112</v>
      </c>
      <c r="B13" s="64">
        <f>'mm assets'!K37</f>
        <v>51648.45</v>
      </c>
    </row>
    <row r="14" spans="1:2" x14ac:dyDescent="0.25">
      <c r="A14" s="7"/>
      <c r="B14" s="64" t="s">
        <v>38</v>
      </c>
    </row>
    <row r="15" spans="1:2" x14ac:dyDescent="0.25">
      <c r="A15" s="7" t="s">
        <v>5</v>
      </c>
      <c r="B15" s="64" t="e">
        <f>SUM('mm assets'!#REF!)</f>
        <v>#REF!</v>
      </c>
    </row>
    <row r="16" spans="1:2" x14ac:dyDescent="0.25">
      <c r="A16" s="7"/>
      <c r="B16" s="64" t="s">
        <v>38</v>
      </c>
    </row>
    <row r="17" spans="1:2" x14ac:dyDescent="0.25">
      <c r="A17" s="7" t="s">
        <v>119</v>
      </c>
      <c r="B17" s="64">
        <f>SUM('mm assets'!K39:K54)</f>
        <v>3169404.01</v>
      </c>
    </row>
    <row r="18" spans="1:2" x14ac:dyDescent="0.25">
      <c r="A18" s="7" t="s">
        <v>38</v>
      </c>
      <c r="B18" s="64" t="s">
        <v>38</v>
      </c>
    </row>
    <row r="19" spans="1:2" x14ac:dyDescent="0.25">
      <c r="A19" s="7" t="s">
        <v>119</v>
      </c>
      <c r="B19" s="64">
        <f>SUM('mm assets'!K56:K57)</f>
        <v>15182.6</v>
      </c>
    </row>
    <row r="20" spans="1:2" x14ac:dyDescent="0.25">
      <c r="A20" s="7" t="s">
        <v>38</v>
      </c>
      <c r="B20" s="64" t="s">
        <v>38</v>
      </c>
    </row>
    <row r="21" spans="1:2" x14ac:dyDescent="0.25">
      <c r="A21" s="7" t="s">
        <v>121</v>
      </c>
      <c r="B21" s="64">
        <f>SUM('mm assets'!K88:K89)</f>
        <v>15182.6</v>
      </c>
    </row>
    <row r="22" spans="1:2" x14ac:dyDescent="0.25">
      <c r="A22" s="7"/>
      <c r="B22" s="64" t="s">
        <v>38</v>
      </c>
    </row>
    <row r="23" spans="1:2" x14ac:dyDescent="0.25">
      <c r="A23" s="7" t="s">
        <v>35</v>
      </c>
      <c r="B23" s="64">
        <f>'mm assets'!K59</f>
        <v>218053.44915</v>
      </c>
    </row>
    <row r="24" spans="1:2" x14ac:dyDescent="0.25">
      <c r="A24" s="7"/>
      <c r="B24" s="64" t="s">
        <v>38</v>
      </c>
    </row>
    <row r="25" spans="1:2" x14ac:dyDescent="0.25">
      <c r="A25" s="7" t="s">
        <v>120</v>
      </c>
      <c r="B25" s="64">
        <f>'mm assets'!K61</f>
        <v>30000</v>
      </c>
    </row>
    <row r="26" spans="1:2" x14ac:dyDescent="0.25">
      <c r="B26" s="64" t="s">
        <v>38</v>
      </c>
    </row>
    <row r="27" spans="1:2" x14ac:dyDescent="0.25">
      <c r="A27" s="7" t="s">
        <v>11</v>
      </c>
      <c r="B27" s="64">
        <f>SUM('mm assets'!K63:K64)</f>
        <v>8598.5400000000009</v>
      </c>
    </row>
    <row r="28" spans="1:2" x14ac:dyDescent="0.25">
      <c r="B28" s="64" t="s">
        <v>38</v>
      </c>
    </row>
    <row r="29" spans="1:2" x14ac:dyDescent="0.25">
      <c r="A29" s="7" t="s">
        <v>12</v>
      </c>
      <c r="B29" s="64">
        <f>SUM('mm assets'!K66:K70)</f>
        <v>19345.842726742001</v>
      </c>
    </row>
    <row r="30" spans="1:2" x14ac:dyDescent="0.25">
      <c r="A30" s="7"/>
      <c r="B30" s="64" t="s">
        <v>38</v>
      </c>
    </row>
    <row r="31" spans="1:2" x14ac:dyDescent="0.25">
      <c r="A31" s="7" t="s">
        <v>122</v>
      </c>
      <c r="B31" s="64">
        <f>SUM('mm assets'!K80:K82)</f>
        <v>39691.876480000006</v>
      </c>
    </row>
    <row r="32" spans="1:2" x14ac:dyDescent="0.25">
      <c r="A32" s="7"/>
      <c r="B32" s="64" t="s">
        <v>38</v>
      </c>
    </row>
    <row r="33" spans="1:3" x14ac:dyDescent="0.25">
      <c r="A33" s="7" t="s">
        <v>123</v>
      </c>
      <c r="B33" s="64">
        <f>SUM('mm assets'!K84:K86)</f>
        <v>37744.734980000008</v>
      </c>
    </row>
    <row r="34" spans="1:3" x14ac:dyDescent="0.25">
      <c r="A34" s="7"/>
      <c r="B34" s="64" t="s">
        <v>38</v>
      </c>
    </row>
    <row r="35" spans="1:3" x14ac:dyDescent="0.25">
      <c r="A35" s="7" t="s">
        <v>152</v>
      </c>
      <c r="B35" s="64">
        <v>10000</v>
      </c>
    </row>
    <row r="36" spans="1:3" x14ac:dyDescent="0.25">
      <c r="A36" s="7"/>
      <c r="B36" s="64"/>
    </row>
    <row r="37" spans="1:3" x14ac:dyDescent="0.25">
      <c r="A37" s="7" t="s">
        <v>125</v>
      </c>
      <c r="B37" s="64">
        <v>350000</v>
      </c>
      <c r="C37" t="s">
        <v>38</v>
      </c>
    </row>
    <row r="38" spans="1:3" x14ac:dyDescent="0.25">
      <c r="A38" s="7"/>
      <c r="B38" s="64" t="s">
        <v>38</v>
      </c>
    </row>
    <row r="39" spans="1:3" x14ac:dyDescent="0.25">
      <c r="A39" s="7" t="s">
        <v>131</v>
      </c>
      <c r="B39" s="64">
        <v>25000</v>
      </c>
    </row>
    <row r="40" spans="1:3" x14ac:dyDescent="0.25">
      <c r="A40" s="7"/>
      <c r="B40" s="64"/>
    </row>
    <row r="41" spans="1:3" x14ac:dyDescent="0.25">
      <c r="A41" s="58" t="s">
        <v>129</v>
      </c>
      <c r="B41" s="64" t="s">
        <v>38</v>
      </c>
    </row>
    <row r="42" spans="1:3" x14ac:dyDescent="0.25">
      <c r="A42" s="7" t="s">
        <v>54</v>
      </c>
      <c r="B42" s="64" t="s">
        <v>38</v>
      </c>
    </row>
    <row r="43" spans="1:3" x14ac:dyDescent="0.25">
      <c r="A43" s="7">
        <v>2002</v>
      </c>
      <c r="B43" s="64">
        <f>'mm assets'!K72</f>
        <v>-175000</v>
      </c>
    </row>
    <row r="44" spans="1:3" x14ac:dyDescent="0.25">
      <c r="A44" s="7">
        <v>2003</v>
      </c>
      <c r="B44" s="64">
        <f>'mm assets'!K73</f>
        <v>-260000</v>
      </c>
    </row>
    <row r="45" spans="1:3" x14ac:dyDescent="0.25">
      <c r="A45" s="7"/>
      <c r="B45" s="64"/>
    </row>
    <row r="46" spans="1:3" x14ac:dyDescent="0.25">
      <c r="A46" s="7" t="s">
        <v>128</v>
      </c>
      <c r="B46" s="64">
        <v>-21400</v>
      </c>
    </row>
    <row r="47" spans="1:3" ht="13.8" thickBot="1" x14ac:dyDescent="0.3">
      <c r="A47" s="62" t="s">
        <v>38</v>
      </c>
      <c r="B47" s="61"/>
    </row>
    <row r="48" spans="1:3" x14ac:dyDescent="0.25">
      <c r="A48" s="63" t="s">
        <v>38</v>
      </c>
    </row>
    <row r="49" spans="1:2" x14ac:dyDescent="0.25">
      <c r="A49" s="7" t="s">
        <v>13</v>
      </c>
      <c r="B49" s="59" t="e">
        <f>SUM(B5:B47)</f>
        <v>#REF!</v>
      </c>
    </row>
    <row r="50" spans="1:2" ht="13.8" thickBot="1" x14ac:dyDescent="0.3">
      <c r="A50" s="16"/>
      <c r="B50" s="61"/>
    </row>
    <row r="51" spans="1:2" x14ac:dyDescent="0.25">
      <c r="B51" s="65"/>
    </row>
    <row r="52" spans="1:2" x14ac:dyDescent="0.25">
      <c r="A52" s="2" t="s">
        <v>132</v>
      </c>
      <c r="B52" s="65">
        <f>SUM(B37:B39)</f>
        <v>375000</v>
      </c>
    </row>
    <row r="53" spans="1:2" x14ac:dyDescent="0.25">
      <c r="A53" s="2" t="s">
        <v>135</v>
      </c>
      <c r="B53" s="65">
        <f>B46</f>
        <v>-21400</v>
      </c>
    </row>
    <row r="54" spans="1:2" x14ac:dyDescent="0.25">
      <c r="A54" s="2" t="s">
        <v>134</v>
      </c>
      <c r="B54" s="65" t="e">
        <f>B49-B52-B53</f>
        <v>#REF!</v>
      </c>
    </row>
    <row r="55" spans="1:2" x14ac:dyDescent="0.25">
      <c r="A55" s="2" t="s">
        <v>133</v>
      </c>
      <c r="B55" s="64">
        <f>'mm assets'!K92</f>
        <v>5708889.2833367409</v>
      </c>
    </row>
    <row r="56" spans="1:2" x14ac:dyDescent="0.25">
      <c r="A56" s="2" t="s">
        <v>147</v>
      </c>
      <c r="B56" s="65" t="e">
        <f>B54-B55</f>
        <v>#REF!</v>
      </c>
    </row>
    <row r="59" spans="1:2" x14ac:dyDescent="0.25">
      <c r="B59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5">
      <c r="A19" s="7" t="s">
        <v>7</v>
      </c>
      <c r="B19" s="2" t="s">
        <v>98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5">
      <c r="A20" s="7"/>
      <c r="B20" s="2" t="s">
        <v>97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5">
      <c r="A21" s="7" t="s">
        <v>38</v>
      </c>
      <c r="B21" s="2" t="s">
        <v>93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5">
      <c r="A22" s="7" t="s">
        <v>38</v>
      </c>
      <c r="B22" s="2" t="s">
        <v>86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5">
      <c r="A23" s="7" t="s">
        <v>38</v>
      </c>
      <c r="B23" s="2" t="s">
        <v>91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5">
      <c r="A24" s="7" t="s">
        <v>38</v>
      </c>
      <c r="B24" s="2" t="s">
        <v>95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5">
      <c r="A25" s="7" t="s">
        <v>38</v>
      </c>
      <c r="B25" s="2" t="s">
        <v>104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5">
      <c r="A28" s="7" t="s">
        <v>9</v>
      </c>
      <c r="B28" s="2" t="s">
        <v>107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38</v>
      </c>
      <c r="B38" s="2" t="s">
        <v>87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89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38</v>
      </c>
      <c r="B40" s="2" t="s">
        <v>94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84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85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90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96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38</v>
      </c>
      <c r="C53" s="8" t="s">
        <v>38</v>
      </c>
    </row>
    <row r="54" spans="1:15" s="50" customFormat="1" x14ac:dyDescent="0.25">
      <c r="A54" s="48" t="s">
        <v>114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</row>
    <row r="59" spans="1:15" x14ac:dyDescent="0.25">
      <c r="B59" s="9" t="s">
        <v>38</v>
      </c>
      <c r="C59" s="8" t="s">
        <v>38</v>
      </c>
    </row>
    <row r="60" spans="1:15" x14ac:dyDescent="0.25">
      <c r="B60" s="9" t="s">
        <v>38</v>
      </c>
      <c r="C60" s="8" t="s">
        <v>38</v>
      </c>
    </row>
    <row r="61" spans="1:15" x14ac:dyDescent="0.25">
      <c r="B61" s="9" t="s">
        <v>38</v>
      </c>
      <c r="C61" s="8" t="s">
        <v>38</v>
      </c>
    </row>
    <row r="62" spans="1:15" x14ac:dyDescent="0.25">
      <c r="B62" s="9" t="s">
        <v>38</v>
      </c>
      <c r="C62" s="8" t="s">
        <v>38</v>
      </c>
    </row>
    <row r="63" spans="1:15" x14ac:dyDescent="0.25">
      <c r="B63" s="9" t="s">
        <v>38</v>
      </c>
      <c r="C63" s="8" t="s">
        <v>38</v>
      </c>
    </row>
    <row r="64" spans="1:15" x14ac:dyDescent="0.25">
      <c r="B64" s="9" t="s">
        <v>38</v>
      </c>
      <c r="C64" s="8" t="s">
        <v>38</v>
      </c>
    </row>
    <row r="65" spans="2:3" x14ac:dyDescent="0.25">
      <c r="B65" s="9" t="s">
        <v>38</v>
      </c>
      <c r="C65" s="8" t="s">
        <v>38</v>
      </c>
    </row>
    <row r="66" spans="2:3" x14ac:dyDescent="0.25">
      <c r="B66" s="9" t="s">
        <v>38</v>
      </c>
      <c r="C66" s="8" t="s">
        <v>38</v>
      </c>
    </row>
    <row r="67" spans="2:3" x14ac:dyDescent="0.25">
      <c r="B67" s="9" t="s">
        <v>38</v>
      </c>
      <c r="C67" s="8" t="s">
        <v>38</v>
      </c>
    </row>
    <row r="68" spans="2:3" x14ac:dyDescent="0.25">
      <c r="B68" s="9" t="s">
        <v>38</v>
      </c>
      <c r="C68" s="8" t="s">
        <v>38</v>
      </c>
    </row>
    <row r="69" spans="2:3" x14ac:dyDescent="0.25">
      <c r="B69" s="9" t="s">
        <v>38</v>
      </c>
      <c r="C69" s="8" t="s">
        <v>38</v>
      </c>
    </row>
    <row r="70" spans="2:3" x14ac:dyDescent="0.25">
      <c r="B70" s="9" t="s">
        <v>38</v>
      </c>
      <c r="C70" s="8" t="s">
        <v>38</v>
      </c>
    </row>
    <row r="71" spans="2:3" x14ac:dyDescent="0.25">
      <c r="B71" s="9" t="s">
        <v>38</v>
      </c>
      <c r="C71" s="8" t="s">
        <v>38</v>
      </c>
    </row>
    <row r="72" spans="2:3" x14ac:dyDescent="0.25">
      <c r="B72" s="9" t="s">
        <v>38</v>
      </c>
      <c r="C72" s="8" t="s">
        <v>38</v>
      </c>
    </row>
    <row r="73" spans="2:3" x14ac:dyDescent="0.25">
      <c r="B73" s="9" t="s">
        <v>38</v>
      </c>
      <c r="C73" s="8" t="s">
        <v>38</v>
      </c>
    </row>
    <row r="74" spans="2:3" x14ac:dyDescent="0.25">
      <c r="B74" s="9" t="s">
        <v>38</v>
      </c>
      <c r="C74" s="8" t="s">
        <v>38</v>
      </c>
    </row>
    <row r="75" spans="2:3" x14ac:dyDescent="0.25">
      <c r="B75" s="9" t="s">
        <v>38</v>
      </c>
      <c r="C75" s="8" t="s">
        <v>38</v>
      </c>
    </row>
    <row r="76" spans="2:3" x14ac:dyDescent="0.25">
      <c r="B76" s="9" t="s">
        <v>38</v>
      </c>
      <c r="C76" s="8" t="s">
        <v>38</v>
      </c>
    </row>
    <row r="77" spans="2:3" x14ac:dyDescent="0.25">
      <c r="B77" s="9" t="s">
        <v>38</v>
      </c>
      <c r="C77" s="8" t="s">
        <v>38</v>
      </c>
    </row>
    <row r="78" spans="2:3" x14ac:dyDescent="0.25">
      <c r="B78" s="9" t="s">
        <v>38</v>
      </c>
      <c r="C78" s="8" t="s">
        <v>38</v>
      </c>
    </row>
    <row r="79" spans="2:3" x14ac:dyDescent="0.25">
      <c r="B79" s="9" t="s">
        <v>38</v>
      </c>
      <c r="C79" s="8" t="s">
        <v>38</v>
      </c>
    </row>
    <row r="80" spans="2:3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3" spans="2:9" x14ac:dyDescent="0.25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5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5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5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5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5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2023-09-13T22:48:52Z</dcterms:modified>
</cp:coreProperties>
</file>