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J25" i="1"/>
  <c r="K25" i="1"/>
  <c r="M25" i="1"/>
  <c r="O25" i="1"/>
  <c r="G27" i="1"/>
  <c r="H27" i="1"/>
  <c r="J27" i="1"/>
  <c r="K27" i="1"/>
  <c r="G29" i="1"/>
  <c r="H29" i="1"/>
  <c r="J29" i="1"/>
  <c r="K29" i="1"/>
  <c r="O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6" i="1"/>
  <c r="H36" i="1"/>
  <c r="J36" i="1"/>
  <c r="K36" i="1"/>
  <c r="G38" i="1"/>
  <c r="H38" i="1"/>
  <c r="J38" i="1"/>
  <c r="K38" i="1"/>
  <c r="G40" i="1"/>
  <c r="H40" i="1"/>
  <c r="J40" i="1"/>
  <c r="K40" i="1"/>
  <c r="G41" i="1"/>
  <c r="H41" i="1"/>
  <c r="J41" i="1"/>
  <c r="K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J56" i="1"/>
  <c r="K56" i="1"/>
  <c r="M56" i="1"/>
  <c r="N56" i="1"/>
  <c r="O56" i="1"/>
  <c r="G57" i="1"/>
  <c r="H57" i="1"/>
  <c r="J57" i="1"/>
  <c r="K57" i="1"/>
  <c r="G58" i="1"/>
  <c r="H58" i="1"/>
  <c r="J58" i="1"/>
  <c r="K58" i="1"/>
  <c r="G60" i="1"/>
  <c r="H60" i="1"/>
  <c r="J60" i="1"/>
  <c r="K60" i="1"/>
  <c r="G62" i="1"/>
  <c r="H62" i="1"/>
  <c r="J62" i="1"/>
  <c r="K62" i="1"/>
  <c r="G64" i="1"/>
  <c r="H64" i="1"/>
  <c r="J64" i="1"/>
  <c r="K64" i="1"/>
  <c r="G65" i="1"/>
  <c r="H65" i="1"/>
  <c r="J65" i="1"/>
  <c r="K65" i="1"/>
  <c r="G67" i="1"/>
  <c r="H67" i="1"/>
  <c r="J67" i="1"/>
  <c r="K67" i="1"/>
  <c r="G68" i="1"/>
  <c r="H68" i="1"/>
  <c r="J68" i="1"/>
  <c r="K68" i="1"/>
  <c r="M68" i="1"/>
  <c r="N68" i="1"/>
  <c r="G69" i="1"/>
  <c r="H69" i="1"/>
  <c r="J69" i="1"/>
  <c r="K69" i="1"/>
  <c r="M69" i="1"/>
  <c r="N69" i="1"/>
  <c r="G70" i="1"/>
  <c r="H70" i="1"/>
  <c r="J70" i="1"/>
  <c r="K70" i="1"/>
  <c r="G71" i="1"/>
  <c r="H71" i="1"/>
  <c r="J71" i="1"/>
  <c r="K71" i="1"/>
  <c r="M71" i="1"/>
  <c r="N71" i="1"/>
  <c r="J73" i="1"/>
  <c r="K73" i="1"/>
  <c r="M73" i="1"/>
  <c r="N73" i="1"/>
  <c r="J74" i="1"/>
  <c r="K74" i="1"/>
  <c r="M75" i="1"/>
  <c r="N75" i="1"/>
  <c r="G78" i="1"/>
  <c r="H78" i="1"/>
  <c r="J78" i="1"/>
  <c r="K78" i="1"/>
  <c r="G81" i="1"/>
  <c r="H81" i="1"/>
  <c r="J81" i="1"/>
  <c r="K81" i="1"/>
  <c r="E82" i="1"/>
  <c r="F82" i="1"/>
  <c r="G82" i="1"/>
  <c r="H82" i="1"/>
  <c r="J82" i="1"/>
  <c r="K82" i="1"/>
  <c r="G83" i="1"/>
  <c r="H83" i="1"/>
  <c r="J83" i="1"/>
  <c r="K83" i="1"/>
  <c r="G85" i="1"/>
  <c r="H85" i="1"/>
  <c r="J85" i="1"/>
  <c r="K85" i="1"/>
  <c r="E86" i="1"/>
  <c r="F86" i="1"/>
  <c r="G86" i="1"/>
  <c r="H86" i="1"/>
  <c r="J86" i="1"/>
  <c r="K86" i="1"/>
  <c r="G87" i="1"/>
  <c r="H87" i="1"/>
  <c r="J87" i="1"/>
  <c r="K87" i="1"/>
  <c r="E89" i="1"/>
  <c r="F89" i="1"/>
  <c r="G89" i="1"/>
  <c r="H89" i="1"/>
  <c r="J89" i="1"/>
  <c r="K89" i="1"/>
  <c r="G90" i="1"/>
  <c r="H90" i="1"/>
  <c r="J90" i="1"/>
  <c r="K90" i="1"/>
  <c r="G93" i="1"/>
  <c r="H93" i="1"/>
  <c r="J93" i="1"/>
  <c r="K93" i="1"/>
  <c r="M93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<sst xmlns="http://schemas.openxmlformats.org/spreadsheetml/2006/main" count="873" uniqueCount="157">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</sst>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0"/>
  <sheetViews>
    <sheetView tabSelected="1" zoomScale="85" zoomScaleNormal="8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37272</v>
      </c>
      <c r="F3" s="11">
        <v>37271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62</v>
      </c>
      <c r="B5" s="2" t="s">
        <v>64</v>
      </c>
      <c r="C5" s="43">
        <v>2370757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2370757</v>
      </c>
      <c r="K5" s="6">
        <f>J5</f>
        <v>2370757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148</v>
      </c>
      <c r="C8" s="12">
        <v>-3000</v>
      </c>
      <c r="D8" s="12" t="s">
        <v>38</v>
      </c>
      <c r="E8" s="1">
        <v>78.27</v>
      </c>
      <c r="F8" s="1">
        <v>77.98</v>
      </c>
      <c r="G8" s="6">
        <f t="shared" ref="G8:G17" si="0">C8*(E8-F8)</f>
        <v>-869.99999999997613</v>
      </c>
      <c r="H8" s="6">
        <f t="shared" ref="H8:H17" si="1">C8*(E8-F8)</f>
        <v>-869.99999999997613</v>
      </c>
      <c r="J8" s="6">
        <f t="shared" ref="J8:J17" si="2">G8</f>
        <v>-869.99999999997613</v>
      </c>
      <c r="K8" s="6">
        <f t="shared" ref="K8:K23" si="3">J8</f>
        <v>-869.99999999997613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149</v>
      </c>
      <c r="C9" s="12">
        <v>-5000</v>
      </c>
      <c r="D9" s="12" t="s">
        <v>38</v>
      </c>
      <c r="E9" s="1">
        <v>14.94</v>
      </c>
      <c r="F9" s="1">
        <v>13.85</v>
      </c>
      <c r="G9" s="6">
        <f t="shared" si="0"/>
        <v>-5449.9999999999991</v>
      </c>
      <c r="H9" s="6">
        <f t="shared" si="1"/>
        <v>-5449.9999999999991</v>
      </c>
      <c r="J9" s="6">
        <f t="shared" si="2"/>
        <v>-5449.9999999999991</v>
      </c>
      <c r="K9" s="6">
        <f t="shared" si="3"/>
        <v>-5449.9999999999991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155</v>
      </c>
      <c r="C10" s="12">
        <v>-3000</v>
      </c>
      <c r="D10" s="12" t="s">
        <v>38</v>
      </c>
      <c r="E10" s="1">
        <v>49</v>
      </c>
      <c r="F10" s="1">
        <v>49.7</v>
      </c>
      <c r="G10" s="6">
        <f>C10*(E10-F10)</f>
        <v>2100.0000000000086</v>
      </c>
      <c r="H10" s="6">
        <f>C10*(E10-F10)</f>
        <v>2100.0000000000086</v>
      </c>
      <c r="J10" s="6">
        <f>G10</f>
        <v>2100.0000000000086</v>
      </c>
      <c r="K10" s="6">
        <f t="shared" si="3"/>
        <v>2100.0000000000086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145</v>
      </c>
      <c r="C11" s="12">
        <v>-7000</v>
      </c>
      <c r="D11" s="12" t="s">
        <v>38</v>
      </c>
      <c r="E11" s="1">
        <v>117.25</v>
      </c>
      <c r="F11" s="1">
        <v>118.85</v>
      </c>
      <c r="G11" s="6">
        <f t="shared" si="0"/>
        <v>11199.99999999996</v>
      </c>
      <c r="H11" s="6">
        <f t="shared" si="1"/>
        <v>11199.99999999996</v>
      </c>
      <c r="J11" s="6">
        <f t="shared" si="2"/>
        <v>11199.99999999996</v>
      </c>
      <c r="K11" s="6">
        <f t="shared" si="3"/>
        <v>11199.99999999996</v>
      </c>
      <c r="L11" s="3">
        <v>1</v>
      </c>
      <c r="M11" s="43" t="s">
        <v>38</v>
      </c>
    </row>
    <row r="12" spans="1:15" x14ac:dyDescent="0.25">
      <c r="A12" s="28" t="s">
        <v>38</v>
      </c>
      <c r="B12" s="34" t="s">
        <v>146</v>
      </c>
      <c r="C12" s="12">
        <v>-10000</v>
      </c>
      <c r="D12" s="12" t="s">
        <v>38</v>
      </c>
      <c r="E12" s="1">
        <v>33.71</v>
      </c>
      <c r="F12" s="1">
        <v>34.68</v>
      </c>
      <c r="G12" s="6">
        <f t="shared" si="0"/>
        <v>9699.9999999999891</v>
      </c>
      <c r="H12" s="6">
        <f t="shared" si="1"/>
        <v>9699.9999999999891</v>
      </c>
      <c r="J12" s="6">
        <f t="shared" si="2"/>
        <v>9699.9999999999891</v>
      </c>
      <c r="K12" s="6">
        <f t="shared" si="3"/>
        <v>9699.9999999999891</v>
      </c>
      <c r="L12" s="3">
        <v>1</v>
      </c>
      <c r="M12" s="43" t="s">
        <v>38</v>
      </c>
    </row>
    <row r="13" spans="1:15" x14ac:dyDescent="0.25">
      <c r="A13" s="28" t="s">
        <v>38</v>
      </c>
      <c r="B13" s="34" t="s">
        <v>153</v>
      </c>
      <c r="C13" s="12">
        <v>-5000</v>
      </c>
      <c r="D13" s="12" t="s">
        <v>38</v>
      </c>
      <c r="E13" s="1">
        <v>47.95</v>
      </c>
      <c r="F13" s="1">
        <v>48.01</v>
      </c>
      <c r="G13" s="6">
        <f>C13*(E13-F13)</f>
        <v>299.99999999997584</v>
      </c>
      <c r="H13" s="6">
        <f>C13*(E13-F13)</f>
        <v>299.99999999997584</v>
      </c>
      <c r="J13" s="6">
        <f>G13</f>
        <v>299.99999999997584</v>
      </c>
      <c r="K13" s="6">
        <f t="shared" si="3"/>
        <v>299.99999999997584</v>
      </c>
      <c r="L13" s="3">
        <v>1</v>
      </c>
      <c r="M13" s="43" t="s">
        <v>38</v>
      </c>
    </row>
    <row r="14" spans="1:15" x14ac:dyDescent="0.25">
      <c r="A14" s="28" t="s">
        <v>38</v>
      </c>
      <c r="B14" s="34" t="s">
        <v>138</v>
      </c>
      <c r="C14" s="12">
        <v>-17000</v>
      </c>
      <c r="D14" s="12" t="s">
        <v>38</v>
      </c>
      <c r="E14" s="1">
        <v>79.489999999999995</v>
      </c>
      <c r="F14" s="1">
        <v>79.650000000000006</v>
      </c>
      <c r="G14" s="6">
        <f t="shared" si="0"/>
        <v>2720.0000000001837</v>
      </c>
      <c r="H14" s="6">
        <f t="shared" si="1"/>
        <v>2720.0000000001837</v>
      </c>
      <c r="J14" s="6">
        <f t="shared" si="2"/>
        <v>2720.0000000001837</v>
      </c>
      <c r="K14" s="6">
        <f t="shared" si="3"/>
        <v>2720.0000000001837</v>
      </c>
      <c r="L14" s="3">
        <v>1</v>
      </c>
      <c r="M14" s="43" t="s">
        <v>38</v>
      </c>
    </row>
    <row r="15" spans="1:15" x14ac:dyDescent="0.25">
      <c r="A15" s="28" t="s">
        <v>38</v>
      </c>
      <c r="B15" s="34" t="s">
        <v>154</v>
      </c>
      <c r="C15" s="12">
        <v>-3000</v>
      </c>
      <c r="D15" s="12" t="s">
        <v>38</v>
      </c>
      <c r="E15" s="1">
        <v>49.8</v>
      </c>
      <c r="F15" s="1">
        <v>51.76</v>
      </c>
      <c r="G15" s="6">
        <f>C15*(E15-F15)</f>
        <v>5880.0000000000027</v>
      </c>
      <c r="H15" s="6">
        <f>C15*(E15-F15)</f>
        <v>5880.0000000000027</v>
      </c>
      <c r="J15" s="6">
        <f>G15</f>
        <v>5880.0000000000027</v>
      </c>
      <c r="K15" s="6">
        <f t="shared" si="3"/>
        <v>5880.0000000000027</v>
      </c>
      <c r="L15" s="3">
        <v>1</v>
      </c>
      <c r="M15" s="43" t="s">
        <v>38</v>
      </c>
    </row>
    <row r="16" spans="1:15" x14ac:dyDescent="0.25">
      <c r="A16" s="28"/>
      <c r="B16" s="34" t="s">
        <v>156</v>
      </c>
      <c r="C16" s="12">
        <v>-1000</v>
      </c>
      <c r="D16" s="12" t="s">
        <v>38</v>
      </c>
      <c r="E16" s="1">
        <v>18.47</v>
      </c>
      <c r="F16" s="1">
        <v>18.649999999999999</v>
      </c>
      <c r="G16" s="6">
        <f>C16*(E16-F16)</f>
        <v>179.99999999999972</v>
      </c>
      <c r="H16" s="6">
        <f>C16*(E16-F16)</f>
        <v>179.99999999999972</v>
      </c>
      <c r="J16" s="6">
        <f>G16</f>
        <v>179.99999999999972</v>
      </c>
      <c r="K16" s="6">
        <f t="shared" si="3"/>
        <v>179.99999999999972</v>
      </c>
      <c r="L16" s="3">
        <v>2</v>
      </c>
      <c r="M16" s="43" t="s">
        <v>38</v>
      </c>
    </row>
    <row r="17" spans="1:15" x14ac:dyDescent="0.25">
      <c r="A17" s="28" t="s">
        <v>38</v>
      </c>
      <c r="B17" s="34" t="s">
        <v>137</v>
      </c>
      <c r="C17" s="12">
        <v>-10000</v>
      </c>
      <c r="D17" s="12" t="s">
        <v>38</v>
      </c>
      <c r="E17" s="1">
        <v>34.82</v>
      </c>
      <c r="F17" s="1">
        <v>35.25</v>
      </c>
      <c r="G17" s="6">
        <f t="shared" si="0"/>
        <v>4299.9999999999973</v>
      </c>
      <c r="H17" s="6">
        <f t="shared" si="1"/>
        <v>4299.9999999999973</v>
      </c>
      <c r="J17" s="6">
        <f t="shared" si="2"/>
        <v>4299.9999999999973</v>
      </c>
      <c r="K17" s="6">
        <f t="shared" si="3"/>
        <v>4299.9999999999973</v>
      </c>
      <c r="L17" s="3">
        <v>1</v>
      </c>
      <c r="M17" s="43" t="s">
        <v>38</v>
      </c>
    </row>
    <row r="18" spans="1:15" x14ac:dyDescent="0.25">
      <c r="A18" s="28"/>
      <c r="B18" s="9" t="s">
        <v>50</v>
      </c>
      <c r="C18" s="12" t="s">
        <v>38</v>
      </c>
      <c r="E18" s="5" t="s">
        <v>38</v>
      </c>
      <c r="F18" s="5" t="s">
        <v>38</v>
      </c>
      <c r="G18" s="5" t="s">
        <v>38</v>
      </c>
      <c r="H18" s="6" t="s">
        <v>38</v>
      </c>
      <c r="J18" s="6" t="s">
        <v>38</v>
      </c>
      <c r="K18" s="6" t="str">
        <f t="shared" si="3"/>
        <v xml:space="preserve"> </v>
      </c>
    </row>
    <row r="19" spans="1:15" x14ac:dyDescent="0.25">
      <c r="A19" s="28" t="s">
        <v>38</v>
      </c>
      <c r="B19" s="2" t="s">
        <v>103</v>
      </c>
      <c r="C19" s="12">
        <v>-19000</v>
      </c>
      <c r="E19" s="1">
        <v>0.05</v>
      </c>
      <c r="F19" s="1">
        <v>0.05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3" t="s">
        <v>38</v>
      </c>
      <c r="N19" s="43" t="s">
        <v>38</v>
      </c>
    </row>
    <row r="20" spans="1:15" x14ac:dyDescent="0.25">
      <c r="A20" s="28" t="s">
        <v>38</v>
      </c>
      <c r="B20" s="2" t="s">
        <v>150</v>
      </c>
      <c r="C20" s="12">
        <v>-2000</v>
      </c>
      <c r="E20" s="1">
        <v>1.1499999999999999</v>
      </c>
      <c r="F20" s="1">
        <v>0.9</v>
      </c>
      <c r="G20" s="6">
        <f>(E20-F20)*C20</f>
        <v>-499.99999999999977</v>
      </c>
      <c r="H20" s="6">
        <f>C20*(E20-F20)</f>
        <v>-499.99999999999977</v>
      </c>
      <c r="J20" s="6">
        <f>G20</f>
        <v>-499.99999999999977</v>
      </c>
      <c r="K20" s="6">
        <f t="shared" si="3"/>
        <v>-499.99999999999977</v>
      </c>
      <c r="L20" s="3">
        <v>1</v>
      </c>
      <c r="M20" s="43" t="s">
        <v>38</v>
      </c>
      <c r="N20" s="43" t="s">
        <v>38</v>
      </c>
    </row>
    <row r="21" spans="1:15" x14ac:dyDescent="0.25">
      <c r="A21" s="28" t="s">
        <v>38</v>
      </c>
      <c r="B21" s="2" t="s">
        <v>151</v>
      </c>
      <c r="C21" s="12">
        <v>2000</v>
      </c>
      <c r="E21" s="1">
        <v>1.25</v>
      </c>
      <c r="F21" s="1">
        <v>1.45</v>
      </c>
      <c r="G21" s="6">
        <f>(E21-F21)*C21</f>
        <v>-399.99999999999989</v>
      </c>
      <c r="H21" s="6">
        <f>C21*(E21-F21)</f>
        <v>-399.99999999999989</v>
      </c>
      <c r="J21" s="6">
        <f>G21</f>
        <v>-399.99999999999989</v>
      </c>
      <c r="K21" s="6">
        <f t="shared" si="3"/>
        <v>-399.99999999999989</v>
      </c>
      <c r="L21" s="3">
        <v>1</v>
      </c>
      <c r="M21" s="43" t="s">
        <v>38</v>
      </c>
      <c r="N21" s="43" t="s">
        <v>38</v>
      </c>
    </row>
    <row r="22" spans="1:15" x14ac:dyDescent="0.25">
      <c r="A22" s="28" t="s">
        <v>38</v>
      </c>
      <c r="B22" s="2" t="s">
        <v>116</v>
      </c>
      <c r="C22" s="12">
        <v>-1000</v>
      </c>
      <c r="E22" s="1">
        <v>1.85</v>
      </c>
      <c r="F22" s="1">
        <v>1.7</v>
      </c>
      <c r="G22" s="6">
        <f>(E22-F22)*C22</f>
        <v>-150.00000000000014</v>
      </c>
      <c r="H22" s="6">
        <f>C22*(E22-F22)</f>
        <v>-150.00000000000014</v>
      </c>
      <c r="J22" s="6">
        <f>G22</f>
        <v>-150.00000000000014</v>
      </c>
      <c r="K22" s="6">
        <f t="shared" si="3"/>
        <v>-150.00000000000014</v>
      </c>
      <c r="L22" s="3">
        <v>1</v>
      </c>
      <c r="M22" s="43" t="s">
        <v>38</v>
      </c>
      <c r="N22" s="43" t="s">
        <v>38</v>
      </c>
    </row>
    <row r="23" spans="1:15" x14ac:dyDescent="0.25">
      <c r="A23" s="28" t="s">
        <v>38</v>
      </c>
      <c r="B23" s="2" t="s">
        <v>115</v>
      </c>
      <c r="C23" s="12">
        <v>1000</v>
      </c>
      <c r="E23" s="1">
        <v>0.8</v>
      </c>
      <c r="F23" s="1">
        <v>0.9</v>
      </c>
      <c r="G23" s="6">
        <f>(E23-F23)*C23</f>
        <v>-99.999999999999972</v>
      </c>
      <c r="H23" s="6">
        <f>C23*(E23-F23)</f>
        <v>-99.999999999999972</v>
      </c>
      <c r="J23" s="6">
        <f>G23</f>
        <v>-99.999999999999972</v>
      </c>
      <c r="K23" s="6">
        <f t="shared" si="3"/>
        <v>-99.999999999999972</v>
      </c>
      <c r="L23" s="3">
        <v>1</v>
      </c>
      <c r="M23" s="43" t="s">
        <v>38</v>
      </c>
      <c r="N23" s="43" t="s">
        <v>38</v>
      </c>
    </row>
    <row r="24" spans="1:15" x14ac:dyDescent="0.25">
      <c r="A24" s="28"/>
      <c r="E24" s="1" t="s">
        <v>38</v>
      </c>
      <c r="F24" s="1" t="s">
        <v>38</v>
      </c>
      <c r="M24" s="43" t="s">
        <v>38</v>
      </c>
    </row>
    <row r="25" spans="1:15" x14ac:dyDescent="0.25">
      <c r="A25" s="7"/>
      <c r="B25" s="2" t="s">
        <v>49</v>
      </c>
      <c r="C25" s="12">
        <v>0</v>
      </c>
      <c r="D25" s="12" t="s">
        <v>38</v>
      </c>
      <c r="E25" s="25" t="s">
        <v>38</v>
      </c>
      <c r="F25" s="25" t="s">
        <v>38</v>
      </c>
      <c r="G25" s="6" t="s">
        <v>38</v>
      </c>
      <c r="J25" s="6">
        <f>+C25</f>
        <v>0</v>
      </c>
      <c r="K25" s="6">
        <f>J25</f>
        <v>0</v>
      </c>
      <c r="L25" s="3">
        <v>1</v>
      </c>
      <c r="M25" s="43">
        <f>SUM(K5:K25)</f>
        <v>2399667</v>
      </c>
      <c r="N25" s="43">
        <v>2399667</v>
      </c>
      <c r="O25" s="39">
        <f>M25-N25</f>
        <v>0</v>
      </c>
    </row>
    <row r="26" spans="1:15" x14ac:dyDescent="0.25">
      <c r="A26" s="7"/>
      <c r="E26" s="25"/>
      <c r="F26" s="25"/>
      <c r="G26" s="14" t="s">
        <v>38</v>
      </c>
      <c r="H26" s="14" t="s">
        <v>38</v>
      </c>
      <c r="M26" s="43" t="s">
        <v>38</v>
      </c>
    </row>
    <row r="27" spans="1:15" x14ac:dyDescent="0.25">
      <c r="A27" s="7" t="s">
        <v>111</v>
      </c>
      <c r="B27" s="2" t="s">
        <v>63</v>
      </c>
      <c r="C27" s="12">
        <v>4068.97</v>
      </c>
      <c r="D27" s="12" t="s">
        <v>38</v>
      </c>
      <c r="E27" s="1">
        <v>1</v>
      </c>
      <c r="F27" s="1">
        <v>1</v>
      </c>
      <c r="G27" s="6">
        <f>C27*(E27-F27)</f>
        <v>0</v>
      </c>
      <c r="H27" s="6">
        <f>C27*(E27-F27)</f>
        <v>0</v>
      </c>
      <c r="J27" s="6">
        <f>C27*E27</f>
        <v>4068.97</v>
      </c>
      <c r="K27" s="6">
        <f>J27</f>
        <v>4068.97</v>
      </c>
      <c r="L27" s="3">
        <v>1</v>
      </c>
      <c r="M27" s="43" t="s">
        <v>38</v>
      </c>
      <c r="N27" s="43" t="s">
        <v>38</v>
      </c>
      <c r="O27" s="4">
        <v>0.38600000000000001</v>
      </c>
    </row>
    <row r="28" spans="1:15" x14ac:dyDescent="0.25">
      <c r="A28" s="7"/>
      <c r="D28" s="12" t="s">
        <v>38</v>
      </c>
      <c r="E28" s="25"/>
      <c r="F28" s="25"/>
      <c r="G28" s="14" t="s">
        <v>38</v>
      </c>
      <c r="H28" s="14" t="s">
        <v>38</v>
      </c>
      <c r="N28" s="43" t="s">
        <v>38</v>
      </c>
    </row>
    <row r="29" spans="1:15" x14ac:dyDescent="0.25">
      <c r="A29" s="7" t="s">
        <v>1</v>
      </c>
      <c r="B29" s="34" t="s">
        <v>20</v>
      </c>
      <c r="C29" s="12">
        <v>900</v>
      </c>
      <c r="E29" s="1">
        <v>16.579999999999998</v>
      </c>
      <c r="F29" s="1">
        <v>16.989999999999998</v>
      </c>
      <c r="G29" s="6">
        <f t="shared" ref="G29:G34" si="4">C29*(E29-F29)</f>
        <v>-369.00000000000011</v>
      </c>
      <c r="H29" s="6">
        <f t="shared" ref="H29:H34" si="5">C29*(E29-F29)</f>
        <v>-369.00000000000011</v>
      </c>
      <c r="I29" s="1"/>
      <c r="J29" s="6">
        <f t="shared" ref="J29:J34" si="6">C29*E29</f>
        <v>14921.999999999998</v>
      </c>
      <c r="K29" s="6">
        <f t="shared" ref="K29:K34" si="7">J29</f>
        <v>14921.999999999998</v>
      </c>
      <c r="L29" s="3">
        <v>2</v>
      </c>
      <c r="M29" s="43" t="s">
        <v>38</v>
      </c>
      <c r="O29" s="39">
        <f>O25*O27</f>
        <v>0</v>
      </c>
    </row>
    <row r="30" spans="1:15" x14ac:dyDescent="0.25">
      <c r="A30" s="7" t="s">
        <v>2</v>
      </c>
      <c r="B30" s="34" t="s">
        <v>21</v>
      </c>
      <c r="C30" s="12">
        <v>100</v>
      </c>
      <c r="E30" s="1">
        <v>17.170000000000002</v>
      </c>
      <c r="F30" s="1">
        <v>16.850000000000001</v>
      </c>
      <c r="G30" s="6">
        <f t="shared" si="4"/>
        <v>32.000000000000028</v>
      </c>
      <c r="H30" s="6">
        <f t="shared" si="5"/>
        <v>32.000000000000028</v>
      </c>
      <c r="I30" s="1"/>
      <c r="J30" s="6">
        <f t="shared" si="6"/>
        <v>1717.0000000000002</v>
      </c>
      <c r="K30" s="6">
        <f t="shared" si="7"/>
        <v>1717.0000000000002</v>
      </c>
      <c r="L30" s="3">
        <v>2</v>
      </c>
      <c r="M30" s="43" t="s">
        <v>38</v>
      </c>
    </row>
    <row r="31" spans="1:15" x14ac:dyDescent="0.25">
      <c r="A31" s="7" t="s">
        <v>3</v>
      </c>
      <c r="B31" s="34" t="s">
        <v>55</v>
      </c>
      <c r="C31" s="12">
        <v>83</v>
      </c>
      <c r="D31" s="12" t="s">
        <v>38</v>
      </c>
      <c r="E31" s="1">
        <v>44.45</v>
      </c>
      <c r="F31" s="1">
        <v>43.75</v>
      </c>
      <c r="G31" s="6">
        <f t="shared" si="4"/>
        <v>58.100000000000236</v>
      </c>
      <c r="H31" s="6">
        <f t="shared" si="5"/>
        <v>58.100000000000236</v>
      </c>
      <c r="I31" s="1"/>
      <c r="J31" s="6">
        <f t="shared" si="6"/>
        <v>3689.3500000000004</v>
      </c>
      <c r="K31" s="6">
        <f t="shared" si="7"/>
        <v>3689.3500000000004</v>
      </c>
      <c r="L31" s="3">
        <v>2</v>
      </c>
      <c r="M31" s="43" t="s">
        <v>38</v>
      </c>
    </row>
    <row r="32" spans="1:15" x14ac:dyDescent="0.25">
      <c r="A32" s="7"/>
      <c r="B32" s="34" t="s">
        <v>40</v>
      </c>
      <c r="C32" s="12">
        <v>169</v>
      </c>
      <c r="E32" s="1">
        <v>14.1</v>
      </c>
      <c r="F32" s="1">
        <v>14.5</v>
      </c>
      <c r="G32" s="6">
        <f t="shared" si="4"/>
        <v>-67.600000000000065</v>
      </c>
      <c r="H32" s="6">
        <f t="shared" si="5"/>
        <v>-67.600000000000065</v>
      </c>
      <c r="I32" s="1"/>
      <c r="J32" s="6">
        <f t="shared" si="6"/>
        <v>2382.9</v>
      </c>
      <c r="K32" s="6">
        <f t="shared" si="7"/>
        <v>2382.9</v>
      </c>
      <c r="L32" s="3">
        <v>2</v>
      </c>
      <c r="M32" s="43" t="s">
        <v>38</v>
      </c>
    </row>
    <row r="33" spans="1:14" x14ac:dyDescent="0.25">
      <c r="A33" s="7"/>
      <c r="B33" s="34" t="s">
        <v>34</v>
      </c>
      <c r="C33" s="12">
        <v>2205.89</v>
      </c>
      <c r="D33" s="12" t="s">
        <v>38</v>
      </c>
      <c r="E33" s="1">
        <v>1</v>
      </c>
      <c r="F33" s="1">
        <v>1</v>
      </c>
      <c r="G33" s="6">
        <f t="shared" si="4"/>
        <v>0</v>
      </c>
      <c r="H33" s="6">
        <f t="shared" si="5"/>
        <v>0</v>
      </c>
      <c r="I33" s="1"/>
      <c r="J33" s="6">
        <f t="shared" si="6"/>
        <v>2205.89</v>
      </c>
      <c r="K33" s="6">
        <f t="shared" si="7"/>
        <v>2205.89</v>
      </c>
      <c r="L33" s="3">
        <v>1</v>
      </c>
      <c r="M33" s="43" t="s">
        <v>38</v>
      </c>
    </row>
    <row r="34" spans="1:14" x14ac:dyDescent="0.25">
      <c r="A34" s="7"/>
      <c r="B34" s="34" t="s">
        <v>83</v>
      </c>
      <c r="C34" s="12">
        <v>826.11</v>
      </c>
      <c r="D34" s="12" t="s">
        <v>38</v>
      </c>
      <c r="E34" s="1">
        <v>1</v>
      </c>
      <c r="F34" s="1">
        <v>1</v>
      </c>
      <c r="G34" s="6">
        <f t="shared" si="4"/>
        <v>0</v>
      </c>
      <c r="H34" s="6">
        <f t="shared" si="5"/>
        <v>0</v>
      </c>
      <c r="I34" s="1"/>
      <c r="J34" s="6">
        <f t="shared" si="6"/>
        <v>826.11</v>
      </c>
      <c r="K34" s="6">
        <f t="shared" si="7"/>
        <v>826.11</v>
      </c>
      <c r="L34" s="3">
        <v>1</v>
      </c>
      <c r="M34" s="43" t="s">
        <v>38</v>
      </c>
    </row>
    <row r="35" spans="1:14" x14ac:dyDescent="0.25">
      <c r="B35" s="34" t="s">
        <v>38</v>
      </c>
      <c r="C35" s="12" t="s">
        <v>38</v>
      </c>
      <c r="D35" s="12" t="s">
        <v>38</v>
      </c>
      <c r="E35" s="2"/>
      <c r="F35" s="2"/>
      <c r="G35" s="14"/>
      <c r="H35" s="14"/>
      <c r="I35" s="2"/>
      <c r="K35" s="14"/>
      <c r="M35" s="43" t="s">
        <v>38</v>
      </c>
    </row>
    <row r="36" spans="1:14" x14ac:dyDescent="0.25">
      <c r="A36" s="7" t="s">
        <v>4</v>
      </c>
      <c r="B36" s="2" t="s">
        <v>61</v>
      </c>
      <c r="C36" s="12">
        <v>136341.46</v>
      </c>
      <c r="E36" s="1">
        <v>1</v>
      </c>
      <c r="F36" s="1">
        <v>1</v>
      </c>
      <c r="G36" s="6">
        <f>C36*(E36-F36)</f>
        <v>0</v>
      </c>
      <c r="H36" s="6">
        <f>C36*(E36-F36)</f>
        <v>0</v>
      </c>
      <c r="I36" s="3"/>
      <c r="J36" s="6">
        <f>C36*E36</f>
        <v>136341.46</v>
      </c>
      <c r="K36" s="6">
        <f>J36</f>
        <v>136341.46</v>
      </c>
      <c r="L36" s="3">
        <v>1</v>
      </c>
      <c r="M36" s="43" t="s">
        <v>38</v>
      </c>
    </row>
    <row r="37" spans="1:14" x14ac:dyDescent="0.25">
      <c r="A37" s="23" t="s">
        <v>38</v>
      </c>
      <c r="B37" s="2" t="s">
        <v>38</v>
      </c>
      <c r="C37" s="40" t="s">
        <v>38</v>
      </c>
      <c r="E37" s="1" t="s">
        <v>38</v>
      </c>
      <c r="F37" s="1" t="s">
        <v>38</v>
      </c>
      <c r="G37" s="2" t="s">
        <v>38</v>
      </c>
      <c r="H37" s="6" t="s">
        <v>38</v>
      </c>
      <c r="I37" s="3"/>
      <c r="J37" s="6" t="s">
        <v>38</v>
      </c>
      <c r="K37" s="14" t="s">
        <v>38</v>
      </c>
      <c r="M37" s="43" t="s">
        <v>38</v>
      </c>
    </row>
    <row r="38" spans="1:14" x14ac:dyDescent="0.25">
      <c r="A38" s="7" t="s">
        <v>112</v>
      </c>
      <c r="B38" s="2" t="s">
        <v>19</v>
      </c>
      <c r="C38" s="12">
        <v>51648.45</v>
      </c>
      <c r="E38" s="1">
        <v>1</v>
      </c>
      <c r="F38" s="1">
        <v>1</v>
      </c>
      <c r="G38" s="6">
        <f>C38*(E38-F38)</f>
        <v>0</v>
      </c>
      <c r="H38" s="6">
        <f>C38*(E38-F38)</f>
        <v>0</v>
      </c>
      <c r="I38" s="3"/>
      <c r="J38" s="6">
        <f>C38*E38</f>
        <v>51648.45</v>
      </c>
      <c r="K38" s="6">
        <f>J38</f>
        <v>51648.45</v>
      </c>
      <c r="L38" s="3">
        <v>1</v>
      </c>
      <c r="M38" s="43" t="s">
        <v>38</v>
      </c>
    </row>
    <row r="39" spans="1:14" x14ac:dyDescent="0.25">
      <c r="A39" s="7"/>
      <c r="E39" s="1"/>
      <c r="F39" s="1"/>
      <c r="I39" s="3"/>
    </row>
    <row r="40" spans="1:14" x14ac:dyDescent="0.25">
      <c r="A40" s="7" t="s">
        <v>109</v>
      </c>
      <c r="B40" s="2" t="s">
        <v>19</v>
      </c>
      <c r="C40" s="43">
        <v>0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ref="H40:H55" si="8">C40*(E40-F40)</f>
        <v>0</v>
      </c>
      <c r="I40" s="1"/>
      <c r="J40" s="6">
        <f>C40*E40</f>
        <v>0</v>
      </c>
      <c r="K40" s="6">
        <f t="shared" ref="K40:K58" si="9">J40</f>
        <v>0</v>
      </c>
      <c r="L40" s="3">
        <v>1</v>
      </c>
    </row>
    <row r="41" spans="1:14" x14ac:dyDescent="0.25">
      <c r="A41" s="7" t="s">
        <v>38</v>
      </c>
      <c r="B41" s="2" t="s">
        <v>108</v>
      </c>
      <c r="C41" s="43">
        <v>3170258.61</v>
      </c>
      <c r="D41" s="12" t="s">
        <v>38</v>
      </c>
      <c r="E41" s="1">
        <v>1</v>
      </c>
      <c r="F41" s="1">
        <v>1</v>
      </c>
      <c r="G41" s="6">
        <f>C41*(E41-F41)</f>
        <v>0</v>
      </c>
      <c r="H41" s="6">
        <f t="shared" si="8"/>
        <v>0</v>
      </c>
      <c r="I41" s="1"/>
      <c r="J41" s="6">
        <f>C41*E41</f>
        <v>3170258.61</v>
      </c>
      <c r="K41" s="6">
        <f t="shared" si="9"/>
        <v>3170258.61</v>
      </c>
      <c r="L41" s="3">
        <v>1</v>
      </c>
    </row>
    <row r="42" spans="1:14" x14ac:dyDescent="0.25">
      <c r="A42" s="28" t="s">
        <v>38</v>
      </c>
      <c r="B42" s="2" t="s">
        <v>106</v>
      </c>
      <c r="C42" s="12">
        <v>-5000</v>
      </c>
      <c r="D42" s="12" t="s">
        <v>38</v>
      </c>
      <c r="E42" s="1">
        <v>0.05</v>
      </c>
      <c r="F42" s="1">
        <v>0.05</v>
      </c>
      <c r="G42" s="6">
        <f t="shared" ref="G42:G55" si="10">(E42-F42)*C42</f>
        <v>0</v>
      </c>
      <c r="H42" s="6">
        <f t="shared" si="8"/>
        <v>0</v>
      </c>
      <c r="J42" s="6">
        <f t="shared" ref="J42:J56" si="11">G42</f>
        <v>0</v>
      </c>
      <c r="K42" s="6">
        <f t="shared" si="9"/>
        <v>0</v>
      </c>
      <c r="L42" s="3">
        <v>1</v>
      </c>
      <c r="M42" s="43">
        <f t="shared" ref="M42:M55" si="12">C42*E42*-1</f>
        <v>250</v>
      </c>
    </row>
    <row r="43" spans="1:14" x14ac:dyDescent="0.25">
      <c r="A43" s="28" t="s">
        <v>38</v>
      </c>
      <c r="B43" s="2" t="s">
        <v>102</v>
      </c>
      <c r="C43" s="12">
        <v>-15000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750</v>
      </c>
    </row>
    <row r="44" spans="1:14" x14ac:dyDescent="0.25">
      <c r="A44" s="28" t="s">
        <v>38</v>
      </c>
      <c r="B44" s="2" t="s">
        <v>101</v>
      </c>
      <c r="C44" s="12">
        <v>-7500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375</v>
      </c>
    </row>
    <row r="45" spans="1:14" x14ac:dyDescent="0.25">
      <c r="A45" s="28" t="s">
        <v>38</v>
      </c>
      <c r="B45" s="2" t="s">
        <v>75</v>
      </c>
      <c r="C45" s="12">
        <v>-5000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250</v>
      </c>
    </row>
    <row r="46" spans="1:14" x14ac:dyDescent="0.25">
      <c r="A46" s="28" t="s">
        <v>38</v>
      </c>
      <c r="B46" s="2" t="s">
        <v>76</v>
      </c>
      <c r="C46" s="12">
        <v>-15000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750</v>
      </c>
      <c r="N46" s="43" t="s">
        <v>38</v>
      </c>
    </row>
    <row r="47" spans="1:14" x14ac:dyDescent="0.25">
      <c r="A47" s="28" t="s">
        <v>38</v>
      </c>
      <c r="B47" s="2" t="s">
        <v>105</v>
      </c>
      <c r="C47" s="12">
        <v>-2500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125</v>
      </c>
      <c r="N47" s="43" t="s">
        <v>38</v>
      </c>
    </row>
    <row r="48" spans="1:14" x14ac:dyDescent="0.25">
      <c r="A48" s="28" t="s">
        <v>38</v>
      </c>
      <c r="B48" s="2" t="s">
        <v>92</v>
      </c>
      <c r="C48" s="12">
        <v>-5000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250</v>
      </c>
    </row>
    <row r="49" spans="1:18" x14ac:dyDescent="0.25">
      <c r="A49" s="28" t="s">
        <v>38</v>
      </c>
      <c r="B49" s="2" t="s">
        <v>77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38</v>
      </c>
    </row>
    <row r="50" spans="1:18" x14ac:dyDescent="0.25">
      <c r="A50" s="28" t="s">
        <v>38</v>
      </c>
      <c r="B50" s="2" t="s">
        <v>88</v>
      </c>
      <c r="C50" s="12">
        <v>-15000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38</v>
      </c>
    </row>
    <row r="51" spans="1:18" x14ac:dyDescent="0.25">
      <c r="A51" s="28" t="s">
        <v>38</v>
      </c>
      <c r="B51" s="2" t="s">
        <v>78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38</v>
      </c>
    </row>
    <row r="52" spans="1:18" x14ac:dyDescent="0.25">
      <c r="A52" s="28" t="s">
        <v>38</v>
      </c>
      <c r="B52" s="2" t="s">
        <v>79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</row>
    <row r="53" spans="1:18" x14ac:dyDescent="0.25">
      <c r="A53" s="28" t="s">
        <v>38</v>
      </c>
      <c r="B53" s="2" t="s">
        <v>80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38</v>
      </c>
      <c r="P53" s="2" t="s">
        <v>38</v>
      </c>
    </row>
    <row r="54" spans="1:18" x14ac:dyDescent="0.25">
      <c r="A54" s="28" t="s">
        <v>38</v>
      </c>
      <c r="B54" s="2" t="s">
        <v>81</v>
      </c>
      <c r="C54" s="12">
        <v>-10000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5">
        <f t="shared" si="12"/>
        <v>500</v>
      </c>
      <c r="O54" s="43" t="s">
        <v>38</v>
      </c>
    </row>
    <row r="55" spans="1:18" ht="13.8" thickBot="1" x14ac:dyDescent="0.3">
      <c r="A55" s="28" t="s">
        <v>38</v>
      </c>
      <c r="B55" s="2" t="s">
        <v>82</v>
      </c>
      <c r="C55" s="12">
        <v>-5000</v>
      </c>
      <c r="D55" s="12" t="s">
        <v>38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6">
        <f t="shared" si="12"/>
        <v>250</v>
      </c>
      <c r="N55" s="43">
        <v>0</v>
      </c>
      <c r="O55" s="43">
        <v>3170258.61</v>
      </c>
    </row>
    <row r="56" spans="1:18" x14ac:dyDescent="0.25">
      <c r="A56" s="7" t="s">
        <v>38</v>
      </c>
      <c r="C56" s="27" t="s">
        <v>38</v>
      </c>
      <c r="D56" s="12" t="s">
        <v>38</v>
      </c>
      <c r="E56" s="1"/>
      <c r="F56" s="1"/>
      <c r="G56" s="6" t="s">
        <v>38</v>
      </c>
      <c r="H56" s="6" t="s">
        <v>38</v>
      </c>
      <c r="I56" s="1"/>
      <c r="J56" s="6" t="str">
        <f t="shared" si="11"/>
        <v xml:space="preserve"> </v>
      </c>
      <c r="K56" s="6" t="str">
        <f t="shared" si="9"/>
        <v xml:space="preserve"> </v>
      </c>
      <c r="M56" s="43">
        <f>SUM(M42:M55)</f>
        <v>6500</v>
      </c>
      <c r="N56" s="43">
        <f>SUM(H40:H55)</f>
        <v>0</v>
      </c>
      <c r="O56" s="43">
        <f>SUM(K40:K55)</f>
        <v>3170258.61</v>
      </c>
      <c r="P56" s="2" t="s">
        <v>38</v>
      </c>
      <c r="R56" s="43" t="s">
        <v>38</v>
      </c>
    </row>
    <row r="57" spans="1:18" x14ac:dyDescent="0.25">
      <c r="A57" s="7" t="s">
        <v>109</v>
      </c>
      <c r="B57" s="2" t="s">
        <v>44</v>
      </c>
      <c r="C57" s="12">
        <v>387</v>
      </c>
      <c r="D57" s="12" t="s">
        <v>38</v>
      </c>
      <c r="E57" s="15">
        <v>37.67</v>
      </c>
      <c r="F57" s="15">
        <v>38.71</v>
      </c>
      <c r="G57" s="6">
        <f>C57*(E57-F57)</f>
        <v>-402.47999999999968</v>
      </c>
      <c r="H57" s="6">
        <f>C57*(E57-F57)</f>
        <v>-402.47999999999968</v>
      </c>
      <c r="I57" s="1"/>
      <c r="J57" s="6">
        <f>C57*E57</f>
        <v>14578.29</v>
      </c>
      <c r="K57" s="6">
        <f t="shared" si="9"/>
        <v>14578.29</v>
      </c>
      <c r="L57" s="3">
        <v>2</v>
      </c>
      <c r="M57" s="43" t="s">
        <v>38</v>
      </c>
    </row>
    <row r="58" spans="1:18" x14ac:dyDescent="0.25">
      <c r="A58" s="7" t="s">
        <v>38</v>
      </c>
      <c r="B58" s="2" t="s">
        <v>19</v>
      </c>
      <c r="C58" s="12">
        <v>201.83</v>
      </c>
      <c r="D58" s="12" t="s">
        <v>38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201.83</v>
      </c>
      <c r="K58" s="6">
        <f t="shared" si="9"/>
        <v>201.83</v>
      </c>
      <c r="L58" s="3">
        <v>1</v>
      </c>
    </row>
    <row r="59" spans="1:18" x14ac:dyDescent="0.25">
      <c r="A59" s="7" t="s">
        <v>38</v>
      </c>
      <c r="B59" s="4" t="s">
        <v>38</v>
      </c>
      <c r="C59" s="12" t="s">
        <v>38</v>
      </c>
      <c r="D59" s="12" t="s">
        <v>38</v>
      </c>
      <c r="E59" s="1" t="s">
        <v>38</v>
      </c>
      <c r="F59" s="1" t="s">
        <v>38</v>
      </c>
      <c r="H59" s="6" t="s">
        <v>38</v>
      </c>
      <c r="I59" s="3"/>
      <c r="K59" s="14"/>
      <c r="O59" s="43" t="s">
        <v>38</v>
      </c>
    </row>
    <row r="60" spans="1:18" x14ac:dyDescent="0.25">
      <c r="A60" s="7" t="s">
        <v>126</v>
      </c>
      <c r="B60" s="2" t="s">
        <v>127</v>
      </c>
      <c r="C60" s="12">
        <v>19913.557000000001</v>
      </c>
      <c r="D60" s="12" t="s">
        <v>38</v>
      </c>
      <c r="E60" s="1">
        <v>10.98</v>
      </c>
      <c r="F60" s="1">
        <v>10.95</v>
      </c>
      <c r="G60" s="6">
        <f>C60*(E60-F60)</f>
        <v>597.40671000002271</v>
      </c>
      <c r="H60" s="6">
        <f>C60*(E60-F60)</f>
        <v>597.40671000002271</v>
      </c>
      <c r="I60" s="1" t="s">
        <v>38</v>
      </c>
      <c r="J60" s="6">
        <f>C60*E60</f>
        <v>218650.85586000001</v>
      </c>
      <c r="K60" s="6">
        <f>J60</f>
        <v>218650.85586000001</v>
      </c>
      <c r="L60" s="3">
        <v>1</v>
      </c>
    </row>
    <row r="61" spans="1:18" x14ac:dyDescent="0.25">
      <c r="A61" s="7"/>
      <c r="E61" s="2"/>
      <c r="F61" s="2"/>
      <c r="G61" s="14"/>
      <c r="H61" s="6" t="s">
        <v>38</v>
      </c>
      <c r="I61" s="2" t="s">
        <v>38</v>
      </c>
      <c r="K61" s="6" t="s">
        <v>38</v>
      </c>
      <c r="M61" s="43" t="s">
        <v>38</v>
      </c>
    </row>
    <row r="62" spans="1:18" x14ac:dyDescent="0.25">
      <c r="A62" s="7" t="s">
        <v>10</v>
      </c>
      <c r="B62" s="2" t="s">
        <v>113</v>
      </c>
      <c r="C62" s="12">
        <v>30000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30000</v>
      </c>
      <c r="K62" s="6">
        <f>J62</f>
        <v>30000</v>
      </c>
      <c r="L62" s="3">
        <v>1</v>
      </c>
    </row>
    <row r="63" spans="1:18" x14ac:dyDescent="0.25">
      <c r="E63" s="2"/>
      <c r="F63" s="2"/>
      <c r="G63" s="14"/>
      <c r="H63" s="6" t="s">
        <v>38</v>
      </c>
      <c r="I63" s="2"/>
      <c r="J63" s="6" t="s">
        <v>38</v>
      </c>
    </row>
    <row r="64" spans="1:18" x14ac:dyDescent="0.25">
      <c r="A64" s="7" t="s">
        <v>140</v>
      </c>
      <c r="B64" s="2" t="s">
        <v>141</v>
      </c>
      <c r="C64" s="12">
        <v>3829.12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3829.12</v>
      </c>
      <c r="K64" s="6">
        <f>J64</f>
        <v>3829.12</v>
      </c>
      <c r="L64" s="3">
        <v>1</v>
      </c>
    </row>
    <row r="65" spans="1:15" x14ac:dyDescent="0.25">
      <c r="A65" s="7"/>
      <c r="B65" s="2" t="s">
        <v>142</v>
      </c>
      <c r="C65" s="12">
        <v>4769.42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4769.42</v>
      </c>
      <c r="K65" s="6">
        <f>J65</f>
        <v>4769.42</v>
      </c>
      <c r="L65" s="3">
        <v>1</v>
      </c>
    </row>
    <row r="66" spans="1:15" x14ac:dyDescent="0.25">
      <c r="E66" s="2"/>
      <c r="F66" s="2"/>
      <c r="G66" s="14"/>
      <c r="H66" s="6" t="s">
        <v>38</v>
      </c>
      <c r="I66" s="2"/>
      <c r="K66" s="6" t="s">
        <v>38</v>
      </c>
    </row>
    <row r="67" spans="1:15" x14ac:dyDescent="0.25">
      <c r="A67" s="7" t="s">
        <v>139</v>
      </c>
      <c r="B67" s="2" t="s">
        <v>144</v>
      </c>
      <c r="C67" s="12">
        <v>9759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9759</v>
      </c>
      <c r="K67" s="6">
        <f>J67</f>
        <v>9759</v>
      </c>
      <c r="L67" s="3">
        <v>1</v>
      </c>
      <c r="M67" s="43" t="s">
        <v>53</v>
      </c>
    </row>
    <row r="68" spans="1:15" x14ac:dyDescent="0.25">
      <c r="A68" s="7"/>
      <c r="B68" s="2" t="s">
        <v>24</v>
      </c>
      <c r="C68" s="12">
        <v>3718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3718</v>
      </c>
      <c r="K68" s="6">
        <f>J68</f>
        <v>3718</v>
      </c>
      <c r="L68" s="3">
        <v>1</v>
      </c>
      <c r="M68" s="43">
        <f>(C8*E8)+(C9*E9)+(C10*E10)+(C11*E11)+(C12*E12)+(C13*E13)+(C14*E14)+(C15*E15)+(C16*E16)+(C17*E17)</f>
        <v>-3721510</v>
      </c>
      <c r="N68" s="24">
        <f>M68/M75</f>
        <v>-0.65877891322801752</v>
      </c>
      <c r="O68" s="4" t="s">
        <v>52</v>
      </c>
    </row>
    <row r="69" spans="1:15" x14ac:dyDescent="0.25">
      <c r="A69" s="7"/>
      <c r="B69" s="2" t="s">
        <v>25</v>
      </c>
      <c r="C69" s="12">
        <v>943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943</v>
      </c>
      <c r="K69" s="6">
        <f>J69</f>
        <v>943</v>
      </c>
      <c r="L69" s="3">
        <v>1</v>
      </c>
      <c r="M69" s="43">
        <f>SUMIF(L5:L76,2,K5:K76)</f>
        <v>41160.382726741998</v>
      </c>
      <c r="N69" s="24">
        <f>M69/M75</f>
        <v>7.2861801260166864E-3</v>
      </c>
      <c r="O69" s="4" t="s">
        <v>18</v>
      </c>
    </row>
    <row r="70" spans="1:15" x14ac:dyDescent="0.25">
      <c r="A70" s="7"/>
      <c r="B70" s="2" t="s">
        <v>26</v>
      </c>
      <c r="C70" s="12">
        <v>1235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1235</v>
      </c>
      <c r="K70" s="6">
        <f>J70</f>
        <v>1235</v>
      </c>
      <c r="L70" s="3">
        <v>1</v>
      </c>
      <c r="M70" s="43" t="s">
        <v>136</v>
      </c>
      <c r="N70" s="24"/>
      <c r="O70" s="6" t="s">
        <v>38</v>
      </c>
    </row>
    <row r="71" spans="1:15" x14ac:dyDescent="0.25">
      <c r="A71" s="7"/>
      <c r="B71" s="2" t="s">
        <v>143</v>
      </c>
      <c r="C71" s="12">
        <v>2336.7069999999999</v>
      </c>
      <c r="D71" s="12" t="s">
        <v>38</v>
      </c>
      <c r="E71" s="1">
        <v>1.5795060000000001</v>
      </c>
      <c r="F71" s="1">
        <v>1.5795060000000001</v>
      </c>
      <c r="G71" s="6">
        <f>C71*(E71-F71)</f>
        <v>0</v>
      </c>
      <c r="H71" s="6">
        <f>C71*(E71-F71)</f>
        <v>0</v>
      </c>
      <c r="I71" s="1"/>
      <c r="J71" s="6">
        <f>C71*E71</f>
        <v>3690.8427267420002</v>
      </c>
      <c r="K71" s="6">
        <f>J71</f>
        <v>3690.8427267420002</v>
      </c>
      <c r="L71" s="3">
        <v>2</v>
      </c>
      <c r="M71" s="43">
        <f>SUMIF(L5:L76,1,K5:K76)</f>
        <v>6037942.7158600008</v>
      </c>
      <c r="N71" s="24">
        <f>M71/M75</f>
        <v>1.0688320978547083</v>
      </c>
    </row>
    <row r="72" spans="1:15" x14ac:dyDescent="0.25">
      <c r="A72" s="7"/>
      <c r="E72" s="1"/>
      <c r="F72" s="1"/>
      <c r="I72" s="1"/>
      <c r="M72" s="43" t="s">
        <v>110</v>
      </c>
      <c r="N72" s="24"/>
    </row>
    <row r="73" spans="1:15" x14ac:dyDescent="0.25">
      <c r="A73" s="7" t="s">
        <v>54</v>
      </c>
      <c r="B73" s="2" t="s">
        <v>99</v>
      </c>
      <c r="C73" s="12">
        <v>-170000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-170000</v>
      </c>
      <c r="K73" s="6">
        <f>J73</f>
        <v>-170000</v>
      </c>
      <c r="L73" s="3">
        <v>0</v>
      </c>
      <c r="M73" s="43">
        <f>SUM(K73:K74)</f>
        <v>-430000</v>
      </c>
      <c r="N73" s="24">
        <f>+M73/M75</f>
        <v>-7.6118277980724902E-2</v>
      </c>
    </row>
    <row r="74" spans="1:15" x14ac:dyDescent="0.25">
      <c r="A74" s="7" t="s">
        <v>38</v>
      </c>
      <c r="B74" s="2" t="s">
        <v>100</v>
      </c>
      <c r="C74" s="12">
        <v>-260000</v>
      </c>
      <c r="D74" s="12" t="s">
        <v>38</v>
      </c>
      <c r="E74" s="25" t="s">
        <v>38</v>
      </c>
      <c r="F74" s="25" t="s">
        <v>38</v>
      </c>
      <c r="G74" s="25" t="s">
        <v>38</v>
      </c>
      <c r="H74" s="25" t="s">
        <v>38</v>
      </c>
      <c r="J74" s="6">
        <f>+C74</f>
        <v>-260000</v>
      </c>
      <c r="K74" s="6">
        <f>J74</f>
        <v>-260000</v>
      </c>
      <c r="L74" s="3">
        <v>0</v>
      </c>
      <c r="M74" s="43" t="s">
        <v>57</v>
      </c>
      <c r="N74" s="24"/>
    </row>
    <row r="75" spans="1:15" x14ac:dyDescent="0.25">
      <c r="A75" s="7" t="s">
        <v>38</v>
      </c>
      <c r="L75" s="3">
        <v>0</v>
      </c>
      <c r="M75" s="43">
        <f>K78</f>
        <v>5649103.0985867418</v>
      </c>
      <c r="N75" s="24">
        <f>+M75/K78</f>
        <v>1</v>
      </c>
    </row>
    <row r="76" spans="1:15" ht="13.8" thickBot="1" x14ac:dyDescent="0.3">
      <c r="A76" s="7" t="s">
        <v>38</v>
      </c>
      <c r="B76" s="35" t="s">
        <v>38</v>
      </c>
      <c r="C76" s="22"/>
      <c r="D76" s="22" t="s">
        <v>38</v>
      </c>
      <c r="E76" s="17"/>
      <c r="F76" s="17"/>
      <c r="G76" s="18"/>
      <c r="H76" s="18"/>
      <c r="I76" s="17"/>
      <c r="J76" s="18"/>
      <c r="K76" s="18" t="s">
        <v>38</v>
      </c>
      <c r="L76" s="37"/>
      <c r="M76" s="46" t="s">
        <v>38</v>
      </c>
      <c r="N76" s="46"/>
    </row>
    <row r="77" spans="1:15" x14ac:dyDescent="0.25">
      <c r="A77" s="7"/>
      <c r="M77" s="43" t="s">
        <v>38</v>
      </c>
    </row>
    <row r="78" spans="1:15" x14ac:dyDescent="0.25">
      <c r="A78" s="7" t="s">
        <v>13</v>
      </c>
      <c r="C78" s="12" t="s">
        <v>38</v>
      </c>
      <c r="D78" s="12" t="s">
        <v>38</v>
      </c>
      <c r="G78" s="6">
        <f>SUM(G5:G76)</f>
        <v>28758.42671000016</v>
      </c>
      <c r="H78" s="6">
        <f>SUM(H5:H76)</f>
        <v>28758.42671000016</v>
      </c>
      <c r="J78" s="6">
        <f>SUM(J5:J76)</f>
        <v>5649103.0985867418</v>
      </c>
      <c r="K78" s="6">
        <f>SUM(K5:K76)</f>
        <v>5649103.0985867418</v>
      </c>
      <c r="M78" s="45" t="s">
        <v>38</v>
      </c>
      <c r="N78" s="47" t="s">
        <v>38</v>
      </c>
    </row>
    <row r="79" spans="1:15" ht="13.8" thickBot="1" x14ac:dyDescent="0.3">
      <c r="A79" s="7"/>
      <c r="B79" s="16"/>
      <c r="C79" s="22"/>
      <c r="D79" s="22"/>
      <c r="E79" s="17"/>
      <c r="F79" s="17"/>
      <c r="G79" s="18"/>
      <c r="H79" s="18"/>
      <c r="I79" s="17"/>
      <c r="J79" s="18"/>
      <c r="K79" s="18"/>
      <c r="L79" s="37"/>
      <c r="M79" s="46"/>
      <c r="N79" s="46"/>
    </row>
    <row r="80" spans="1:15" x14ac:dyDescent="0.25">
      <c r="A80" s="7"/>
    </row>
    <row r="81" spans="1:14" x14ac:dyDescent="0.25">
      <c r="A81" s="7" t="s">
        <v>14</v>
      </c>
      <c r="B81" s="2" t="s">
        <v>22</v>
      </c>
      <c r="C81" s="12">
        <v>1240.348</v>
      </c>
      <c r="D81" s="12" t="s">
        <v>38</v>
      </c>
      <c r="E81" s="1">
        <v>19.39</v>
      </c>
      <c r="F81" s="1">
        <v>19.760000000000002</v>
      </c>
      <c r="G81" s="6">
        <f>C81*(E81-F81)</f>
        <v>-458.9287600000012</v>
      </c>
      <c r="H81" s="6">
        <f>C81*(E81-F81)</f>
        <v>-458.9287600000012</v>
      </c>
      <c r="I81" s="1"/>
      <c r="J81" s="6">
        <f>C81*E81</f>
        <v>24050.347720000002</v>
      </c>
      <c r="K81" s="6">
        <f>J81</f>
        <v>24050.347720000002</v>
      </c>
      <c r="L81" s="3">
        <v>2</v>
      </c>
    </row>
    <row r="82" spans="1:14" x14ac:dyDescent="0.25">
      <c r="A82" s="7" t="s">
        <v>15</v>
      </c>
      <c r="B82" s="2" t="s">
        <v>43</v>
      </c>
      <c r="C82" s="12">
        <v>387</v>
      </c>
      <c r="D82" s="12" t="s">
        <v>38</v>
      </c>
      <c r="E82" s="1">
        <f>+E57</f>
        <v>37.67</v>
      </c>
      <c r="F82" s="1">
        <f>+F57</f>
        <v>38.71</v>
      </c>
      <c r="G82" s="6">
        <f>C82*(E82-F82)</f>
        <v>-402.47999999999968</v>
      </c>
      <c r="H82" s="6">
        <f>C82*(E82-F82)</f>
        <v>-402.47999999999968</v>
      </c>
      <c r="I82" s="1"/>
      <c r="J82" s="6">
        <f>C82*E82</f>
        <v>14578.29</v>
      </c>
      <c r="K82" s="6">
        <f>J82</f>
        <v>14578.29</v>
      </c>
      <c r="L82" s="3">
        <v>2</v>
      </c>
    </row>
    <row r="83" spans="1:14" x14ac:dyDescent="0.25">
      <c r="A83" s="7" t="s">
        <v>38</v>
      </c>
      <c r="B83" s="2" t="s">
        <v>19</v>
      </c>
      <c r="C83" s="12">
        <v>201.83</v>
      </c>
      <c r="D83" s="12" t="s">
        <v>38</v>
      </c>
      <c r="E83" s="1">
        <v>1</v>
      </c>
      <c r="F83" s="1">
        <v>1</v>
      </c>
      <c r="G83" s="6">
        <f>C83*(E83-F83)</f>
        <v>0</v>
      </c>
      <c r="H83" s="6">
        <f>C83*(E83-F83)</f>
        <v>0</v>
      </c>
      <c r="I83" s="1"/>
      <c r="J83" s="6">
        <f>C83*E83</f>
        <v>201.83</v>
      </c>
      <c r="K83" s="6">
        <f>J83</f>
        <v>201.83</v>
      </c>
      <c r="L83" s="3">
        <v>1</v>
      </c>
    </row>
    <row r="84" spans="1:14" x14ac:dyDescent="0.25">
      <c r="A84" s="7"/>
      <c r="E84" s="3"/>
      <c r="F84" s="3"/>
      <c r="H84" s="6" t="s">
        <v>38</v>
      </c>
      <c r="I84" s="3"/>
    </row>
    <row r="85" spans="1:14" x14ac:dyDescent="0.25">
      <c r="A85" s="7" t="s">
        <v>14</v>
      </c>
      <c r="B85" s="2" t="s">
        <v>23</v>
      </c>
      <c r="C85" s="12">
        <v>2027.146</v>
      </c>
      <c r="D85" s="12" t="s">
        <v>38</v>
      </c>
      <c r="E85" s="1">
        <v>11.08</v>
      </c>
      <c r="F85" s="1">
        <v>11.13</v>
      </c>
      <c r="G85" s="6">
        <f>C85*(E85-F85)</f>
        <v>-101.35730000000144</v>
      </c>
      <c r="H85" s="6">
        <f>C85*(E85-F85)</f>
        <v>-101.35730000000144</v>
      </c>
      <c r="I85" s="1"/>
      <c r="J85" s="6">
        <f>C85*E85</f>
        <v>22460.777679999999</v>
      </c>
      <c r="K85" s="6">
        <f>J85</f>
        <v>22460.777679999999</v>
      </c>
      <c r="L85" s="3">
        <v>2</v>
      </c>
    </row>
    <row r="86" spans="1:14" x14ac:dyDescent="0.25">
      <c r="A86" s="7" t="s">
        <v>16</v>
      </c>
      <c r="B86" s="2" t="s">
        <v>43</v>
      </c>
      <c r="C86" s="12">
        <v>387</v>
      </c>
      <c r="D86" s="12" t="s">
        <v>38</v>
      </c>
      <c r="E86" s="1">
        <f>+E57</f>
        <v>37.67</v>
      </c>
      <c r="F86" s="1">
        <f>+F57</f>
        <v>38.71</v>
      </c>
      <c r="G86" s="6">
        <f>C86*(E86-F86)</f>
        <v>-402.47999999999968</v>
      </c>
      <c r="H86" s="6">
        <f>C86*(E86-F86)</f>
        <v>-402.47999999999968</v>
      </c>
      <c r="I86" s="1"/>
      <c r="J86" s="6">
        <f>C86*E86</f>
        <v>14578.29</v>
      </c>
      <c r="K86" s="6">
        <f>J86</f>
        <v>14578.29</v>
      </c>
      <c r="L86" s="3">
        <v>2</v>
      </c>
    </row>
    <row r="87" spans="1:14" x14ac:dyDescent="0.25">
      <c r="A87" s="7" t="s">
        <v>38</v>
      </c>
      <c r="B87" s="2" t="s">
        <v>19</v>
      </c>
      <c r="C87" s="12">
        <v>201.83</v>
      </c>
      <c r="D87" s="12" t="s">
        <v>38</v>
      </c>
      <c r="E87" s="1">
        <v>1</v>
      </c>
      <c r="F87" s="1">
        <v>1</v>
      </c>
      <c r="G87" s="6">
        <f>C87*(E87-F87)</f>
        <v>0</v>
      </c>
      <c r="H87" s="6">
        <f>C87*(E87-F87)</f>
        <v>0</v>
      </c>
      <c r="I87" s="1"/>
      <c r="J87" s="6">
        <f>C87*E87</f>
        <v>201.83</v>
      </c>
      <c r="K87" s="6">
        <f>J87</f>
        <v>201.83</v>
      </c>
      <c r="L87" s="3">
        <v>1</v>
      </c>
      <c r="M87" s="43" t="s">
        <v>38</v>
      </c>
    </row>
    <row r="88" spans="1:14" x14ac:dyDescent="0.25">
      <c r="A88" s="7"/>
      <c r="E88" s="1"/>
      <c r="F88" s="1"/>
      <c r="H88" s="6" t="s">
        <v>38</v>
      </c>
      <c r="I88" s="1"/>
    </row>
    <row r="89" spans="1:14" x14ac:dyDescent="0.25">
      <c r="A89" s="7" t="s">
        <v>45</v>
      </c>
      <c r="B89" s="2" t="s">
        <v>43</v>
      </c>
      <c r="C89" s="12">
        <v>387</v>
      </c>
      <c r="D89" s="12" t="s">
        <v>38</v>
      </c>
      <c r="E89" s="1">
        <f>+E57</f>
        <v>37.67</v>
      </c>
      <c r="F89" s="1">
        <f>+F57</f>
        <v>38.71</v>
      </c>
      <c r="G89" s="6">
        <f>C89*(E89-F89)</f>
        <v>-402.47999999999968</v>
      </c>
      <c r="H89" s="6">
        <f>C89*(E89-F89)</f>
        <v>-402.47999999999968</v>
      </c>
      <c r="I89" s="1"/>
      <c r="J89" s="6">
        <f>C89*E89</f>
        <v>14578.29</v>
      </c>
      <c r="K89" s="6">
        <f>J89</f>
        <v>14578.29</v>
      </c>
      <c r="L89" s="3">
        <v>2</v>
      </c>
    </row>
    <row r="90" spans="1:14" x14ac:dyDescent="0.25">
      <c r="A90" s="7" t="s">
        <v>38</v>
      </c>
      <c r="B90" s="2" t="s">
        <v>19</v>
      </c>
      <c r="C90" s="12">
        <v>201.83</v>
      </c>
      <c r="D90" s="12" t="s">
        <v>38</v>
      </c>
      <c r="E90" s="1">
        <v>1</v>
      </c>
      <c r="F90" s="1">
        <v>1</v>
      </c>
      <c r="G90" s="6">
        <f>C90*(E90-F90)</f>
        <v>0</v>
      </c>
      <c r="H90" s="6">
        <f>C90*(E90-F90)</f>
        <v>0</v>
      </c>
      <c r="I90" s="1"/>
      <c r="J90" s="6">
        <f>C90*E90</f>
        <v>201.83</v>
      </c>
      <c r="K90" s="6">
        <f>J90</f>
        <v>201.83</v>
      </c>
      <c r="L90" s="3">
        <v>1</v>
      </c>
    </row>
    <row r="91" spans="1:14" ht="13.8" thickBot="1" x14ac:dyDescent="0.3">
      <c r="A91" s="7"/>
      <c r="B91" s="16"/>
      <c r="C91" s="22" t="s">
        <v>38</v>
      </c>
      <c r="D91" s="22"/>
      <c r="E91" s="17"/>
      <c r="F91" s="17"/>
      <c r="G91" s="18"/>
      <c r="H91" s="18"/>
      <c r="I91" s="17"/>
      <c r="J91" s="18"/>
      <c r="K91" s="33"/>
      <c r="L91" s="37"/>
      <c r="M91" s="46"/>
      <c r="N91" s="46"/>
    </row>
    <row r="92" spans="1:14" x14ac:dyDescent="0.25">
      <c r="A92" s="7"/>
      <c r="C92" s="12" t="s">
        <v>38</v>
      </c>
      <c r="M92" s="43" t="s">
        <v>38</v>
      </c>
    </row>
    <row r="93" spans="1:14" x14ac:dyDescent="0.25">
      <c r="A93" s="7" t="s">
        <v>13</v>
      </c>
      <c r="B93" s="27" t="s">
        <v>38</v>
      </c>
      <c r="C93" s="12" t="s">
        <v>38</v>
      </c>
      <c r="D93" s="12" t="s">
        <v>38</v>
      </c>
      <c r="G93" s="6">
        <f>SUM(G78:G91)</f>
        <v>26990.700650000159</v>
      </c>
      <c r="H93" s="6">
        <f>SUM(H78:H91)</f>
        <v>26990.700650000159</v>
      </c>
      <c r="J93" s="6">
        <f>SUM(J78:J91)</f>
        <v>5739954.5839867424</v>
      </c>
      <c r="K93" s="6">
        <f>SUM(K78:K91)</f>
        <v>5739954.5839867424</v>
      </c>
      <c r="M93" s="45" t="str">
        <f>M78</f>
        <v xml:space="preserve"> </v>
      </c>
      <c r="N93" s="47" t="s">
        <v>38</v>
      </c>
    </row>
    <row r="94" spans="1:14" ht="13.8" thickBot="1" x14ac:dyDescent="0.3">
      <c r="A94" s="7"/>
      <c r="B94" s="16"/>
      <c r="C94" s="22"/>
      <c r="D94" s="22"/>
      <c r="E94" s="17"/>
      <c r="F94" s="17"/>
      <c r="G94" s="18"/>
      <c r="H94" s="18"/>
      <c r="I94" s="17"/>
      <c r="J94" s="18"/>
      <c r="K94" s="18"/>
      <c r="L94" s="37"/>
      <c r="M94" s="46"/>
      <c r="N94" s="46"/>
    </row>
    <row r="95" spans="1:14" x14ac:dyDescent="0.25">
      <c r="A95" s="7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 t="s">
        <v>38</v>
      </c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38</v>
      </c>
      <c r="K98" s="14"/>
      <c r="L98" s="38"/>
      <c r="M98" s="44"/>
    </row>
    <row r="99" spans="2:13" x14ac:dyDescent="0.25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117</v>
      </c>
      <c r="K99" s="14"/>
      <c r="L99" s="38"/>
      <c r="M99" s="44"/>
    </row>
    <row r="100" spans="2:13" x14ac:dyDescent="0.25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 t="s">
        <v>38</v>
      </c>
      <c r="L100" s="38"/>
      <c r="M100" s="44"/>
    </row>
    <row r="101" spans="2:13" x14ac:dyDescent="0.25">
      <c r="B101" s="41" t="s">
        <v>38</v>
      </c>
      <c r="C101" s="12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J101" s="6" t="s">
        <v>38</v>
      </c>
      <c r="K101" s="14"/>
      <c r="L101" s="38"/>
      <c r="M101" s="44"/>
    </row>
    <row r="102" spans="2:13" x14ac:dyDescent="0.25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5">
      <c r="B109" s="41" t="s">
        <v>38</v>
      </c>
      <c r="D109" s="12" t="s">
        <v>38</v>
      </c>
      <c r="E109" s="26" t="s">
        <v>38</v>
      </c>
      <c r="F109" s="26" t="s">
        <v>38</v>
      </c>
      <c r="G109" s="2"/>
      <c r="H109" s="2" t="s">
        <v>38</v>
      </c>
      <c r="I109" s="2"/>
      <c r="K109" s="14"/>
      <c r="L109" s="38"/>
      <c r="M109" s="44"/>
    </row>
    <row r="110" spans="2:13" x14ac:dyDescent="0.25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5">
      <c r="D111" s="12" t="s">
        <v>38</v>
      </c>
      <c r="E111" s="26" t="s">
        <v>38</v>
      </c>
      <c r="F111" s="26" t="s">
        <v>38</v>
      </c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 t="s">
        <v>38</v>
      </c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C127" s="12" t="s">
        <v>38</v>
      </c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B133" s="2" t="s">
        <v>38</v>
      </c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K169" s="14"/>
      <c r="L169" s="38"/>
      <c r="M169" s="44"/>
    </row>
    <row r="170" spans="5:13" x14ac:dyDescent="0.25">
      <c r="E170" s="2"/>
      <c r="F170" s="2"/>
      <c r="G170" s="2"/>
      <c r="H170" s="2"/>
      <c r="I170" s="2"/>
      <c r="L170" s="38"/>
      <c r="M170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130</v>
      </c>
      <c r="B3" s="60" t="s">
        <v>124</v>
      </c>
    </row>
    <row r="4" spans="1:2" x14ac:dyDescent="0.25">
      <c r="A4" s="7"/>
    </row>
    <row r="5" spans="1:2" x14ac:dyDescent="0.25">
      <c r="A5" s="7" t="s">
        <v>62</v>
      </c>
      <c r="B5" s="64">
        <f>SUM('mm assets'!K5:K25)</f>
        <v>2399667</v>
      </c>
    </row>
    <row r="6" spans="1:2" x14ac:dyDescent="0.25">
      <c r="A6" s="7"/>
    </row>
    <row r="7" spans="1:2" x14ac:dyDescent="0.25">
      <c r="A7" s="7" t="s">
        <v>111</v>
      </c>
      <c r="B7" s="64">
        <f>'mm assets'!K27</f>
        <v>4068.97</v>
      </c>
    </row>
    <row r="8" spans="1:2" x14ac:dyDescent="0.25">
      <c r="A8" s="7"/>
      <c r="B8" s="64" t="s">
        <v>38</v>
      </c>
    </row>
    <row r="9" spans="1:2" x14ac:dyDescent="0.25">
      <c r="A9" s="7" t="s">
        <v>118</v>
      </c>
      <c r="B9" s="64">
        <f>SUM('mm assets'!K29:K34)</f>
        <v>25743.25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assets'!K36</f>
        <v>136341.46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112</v>
      </c>
      <c r="B13" s="64">
        <f>'mm assets'!K38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119</v>
      </c>
      <c r="B15" s="64">
        <f>SUM('mm assets'!K40:K55)</f>
        <v>3170258.61</v>
      </c>
    </row>
    <row r="16" spans="1:2" x14ac:dyDescent="0.25">
      <c r="A16" s="7" t="s">
        <v>38</v>
      </c>
      <c r="B16" s="64" t="s">
        <v>38</v>
      </c>
    </row>
    <row r="17" spans="1:2" x14ac:dyDescent="0.25">
      <c r="A17" s="7" t="s">
        <v>119</v>
      </c>
      <c r="B17" s="64">
        <f>SUM('mm assets'!K57:K58)</f>
        <v>14780.12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121</v>
      </c>
      <c r="B19" s="64">
        <f>SUM('mm assets'!K89:K90)</f>
        <v>14780.12</v>
      </c>
    </row>
    <row r="20" spans="1:2" x14ac:dyDescent="0.25">
      <c r="A20" s="7"/>
      <c r="B20" s="64" t="s">
        <v>38</v>
      </c>
    </row>
    <row r="21" spans="1:2" x14ac:dyDescent="0.25">
      <c r="A21" s="7" t="s">
        <v>35</v>
      </c>
      <c r="B21" s="64">
        <f>'mm assets'!K60</f>
        <v>218650.85586000001</v>
      </c>
    </row>
    <row r="22" spans="1:2" x14ac:dyDescent="0.25">
      <c r="A22" s="7"/>
      <c r="B22" s="64" t="s">
        <v>38</v>
      </c>
    </row>
    <row r="23" spans="1:2" x14ac:dyDescent="0.25">
      <c r="A23" s="7" t="s">
        <v>120</v>
      </c>
      <c r="B23" s="64">
        <f>'mm assets'!K62</f>
        <v>30000</v>
      </c>
    </row>
    <row r="24" spans="1:2" x14ac:dyDescent="0.25">
      <c r="B24" s="64" t="s">
        <v>38</v>
      </c>
    </row>
    <row r="25" spans="1:2" x14ac:dyDescent="0.25">
      <c r="A25" s="7" t="s">
        <v>11</v>
      </c>
      <c r="B25" s="64">
        <f>SUM('mm assets'!K64:K65)</f>
        <v>8598.5400000000009</v>
      </c>
    </row>
    <row r="26" spans="1:2" x14ac:dyDescent="0.25">
      <c r="B26" s="64" t="s">
        <v>38</v>
      </c>
    </row>
    <row r="27" spans="1:2" x14ac:dyDescent="0.25">
      <c r="A27" s="7" t="s">
        <v>12</v>
      </c>
      <c r="B27" s="64">
        <f>SUM('mm assets'!K67:K71)</f>
        <v>19345.842726742001</v>
      </c>
    </row>
    <row r="28" spans="1:2" x14ac:dyDescent="0.25">
      <c r="A28" s="7"/>
      <c r="B28" s="64" t="s">
        <v>38</v>
      </c>
    </row>
    <row r="29" spans="1:2" x14ac:dyDescent="0.25">
      <c r="A29" s="7" t="s">
        <v>122</v>
      </c>
      <c r="B29" s="64">
        <f>SUM('mm assets'!K81:K83)</f>
        <v>38830.467720000001</v>
      </c>
    </row>
    <row r="30" spans="1:2" x14ac:dyDescent="0.25">
      <c r="A30" s="7"/>
      <c r="B30" s="64" t="s">
        <v>38</v>
      </c>
    </row>
    <row r="31" spans="1:2" x14ac:dyDescent="0.25">
      <c r="A31" s="7" t="s">
        <v>123</v>
      </c>
      <c r="B31" s="64">
        <f>SUM('mm assets'!K85:K87)</f>
        <v>37240.897680000002</v>
      </c>
    </row>
    <row r="32" spans="1:2" x14ac:dyDescent="0.25">
      <c r="A32" s="7"/>
      <c r="B32" s="64" t="s">
        <v>38</v>
      </c>
    </row>
    <row r="33" spans="1:3" x14ac:dyDescent="0.25">
      <c r="A33" s="7" t="s">
        <v>152</v>
      </c>
      <c r="B33" s="64">
        <v>10000</v>
      </c>
    </row>
    <row r="34" spans="1:3" x14ac:dyDescent="0.25">
      <c r="A34" s="7"/>
      <c r="B34" s="64"/>
    </row>
    <row r="35" spans="1:3" x14ac:dyDescent="0.25">
      <c r="A35" s="7" t="s">
        <v>125</v>
      </c>
      <c r="B35" s="64">
        <v>350000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131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129</v>
      </c>
      <c r="B39" s="64" t="s">
        <v>38</v>
      </c>
    </row>
    <row r="40" spans="1:3" x14ac:dyDescent="0.25">
      <c r="A40" s="7" t="s">
        <v>54</v>
      </c>
      <c r="B40" s="64" t="s">
        <v>38</v>
      </c>
    </row>
    <row r="41" spans="1:3" x14ac:dyDescent="0.25">
      <c r="A41" s="7">
        <v>2002</v>
      </c>
      <c r="B41" s="64">
        <f>'mm assets'!K73</f>
        <v>-170000</v>
      </c>
    </row>
    <row r="42" spans="1:3" x14ac:dyDescent="0.25">
      <c r="A42" s="7">
        <v>2003</v>
      </c>
      <c r="B42" s="64">
        <f>'mm assets'!K74</f>
        <v>-260000</v>
      </c>
    </row>
    <row r="43" spans="1:3" x14ac:dyDescent="0.25">
      <c r="A43" s="7"/>
      <c r="B43" s="64"/>
    </row>
    <row r="44" spans="1:3" x14ac:dyDescent="0.25">
      <c r="A44" s="7" t="s">
        <v>128</v>
      </c>
      <c r="B44" s="64">
        <v>-21400</v>
      </c>
    </row>
    <row r="45" spans="1:3" ht="13.8" thickBot="1" x14ac:dyDescent="0.3">
      <c r="A45" s="62" t="s">
        <v>38</v>
      </c>
      <c r="B45" s="61"/>
    </row>
    <row r="46" spans="1:3" x14ac:dyDescent="0.25">
      <c r="A46" s="63" t="s">
        <v>38</v>
      </c>
    </row>
    <row r="47" spans="1:3" x14ac:dyDescent="0.25">
      <c r="A47" s="7" t="s">
        <v>13</v>
      </c>
      <c r="B47" s="59">
        <f>SUM(B5:B45)</f>
        <v>6103554.5839867434</v>
      </c>
    </row>
    <row r="48" spans="1:3" ht="13.8" thickBot="1" x14ac:dyDescent="0.3">
      <c r="A48" s="16"/>
      <c r="B48" s="61"/>
    </row>
    <row r="49" spans="1:2" x14ac:dyDescent="0.25">
      <c r="B49" s="65"/>
    </row>
    <row r="50" spans="1:2" x14ac:dyDescent="0.25">
      <c r="A50" s="2" t="s">
        <v>132</v>
      </c>
      <c r="B50" s="65">
        <f>SUM(B35:B37)</f>
        <v>375000</v>
      </c>
    </row>
    <row r="51" spans="1:2" x14ac:dyDescent="0.25">
      <c r="A51" s="2" t="s">
        <v>135</v>
      </c>
      <c r="B51" s="65">
        <f>B44</f>
        <v>-21400</v>
      </c>
    </row>
    <row r="52" spans="1:2" x14ac:dyDescent="0.25">
      <c r="A52" s="2" t="s">
        <v>134</v>
      </c>
      <c r="B52" s="65">
        <f>B47-B50-B51</f>
        <v>5749954.5839867434</v>
      </c>
    </row>
    <row r="53" spans="1:2" x14ac:dyDescent="0.25">
      <c r="A53" s="2" t="s">
        <v>133</v>
      </c>
      <c r="B53" s="64">
        <f>'mm assets'!K93</f>
        <v>5739954.5839867424</v>
      </c>
    </row>
    <row r="54" spans="1:2" x14ac:dyDescent="0.25">
      <c r="A54" s="2" t="s">
        <v>147</v>
      </c>
      <c r="B54" s="65">
        <f>B52-B53</f>
        <v>10000.000000000931</v>
      </c>
    </row>
    <row r="57" spans="1:2" x14ac:dyDescent="0.25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2023-09-13T22:48:53Z</dcterms:modified>
</cp:coreProperties>
</file>