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J26" i="1"/>
  <c r="K26" i="1"/>
  <c r="M26" i="1"/>
  <c r="O26" i="1"/>
  <c r="G28" i="1"/>
  <c r="H28" i="1"/>
  <c r="J28" i="1"/>
  <c r="K28" i="1"/>
  <c r="G30" i="1"/>
  <c r="H30" i="1"/>
  <c r="J30" i="1"/>
  <c r="K30" i="1"/>
  <c r="O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7" i="1"/>
  <c r="H37" i="1"/>
  <c r="J37" i="1"/>
  <c r="K37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M76" i="1"/>
  <c r="N76" i="1"/>
  <c r="G79" i="1"/>
  <c r="H79" i="1"/>
  <c r="J79" i="1"/>
  <c r="K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<sst xmlns="http://schemas.openxmlformats.org/spreadsheetml/2006/main" count="877" uniqueCount="157">
  <si>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</si>
  <si>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</si>
  <si>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</si>
  <si>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</si>
  <si>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</si>
  <si>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</si>
  <si>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</si>
  <si>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</si>
  <si>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</si>
  <si>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</si>
  <si>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</si>
  <si>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</si>
  <si>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</si>
  <si>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</si>
  <si>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</si>
  <si>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</si>
  <si>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</si>
  <si>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</si>
  <si>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</si>
  <si>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</si>
  <si>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</si>
  <si>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</si>
  <si>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</si>
  <si>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</si>
  <si>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</si>
  <si>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</si>
  <si>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</si>
  <si>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</si>
  <si>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</si>
  <si>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</si>
  <si>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</si>
  <si>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</si>
  <si>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</si>
  <si>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</si>
  <si>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</si>
  <si>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</si>
  <si>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</si>
  <si>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</si>
  <si>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</si>
  <si>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</si>
  <si>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</si>
  <si>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</si>
  <si>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</si>
  <si>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</si>
  <si>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</si>
  <si>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</si>
  <si>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</si>
  <si>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</si>
  <si>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</si>
  <si>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</si>
  <si>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</si>
  <si>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</si>
  <si>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</si>
  <si>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</si>
  <si>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</si>
  <si>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</si>
  <si>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</si>
  <si>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</si>
  <si>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</si>
  <si>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</si>
  <si>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</si>
  <si>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</si>
  <si>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</si>
  <si>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</si>
  <si>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</si>
  <si>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</si>
  <si>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</si>
  <si>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</si>
  <si>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</si>
  <si>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</si>
  <si>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</si>
  <si>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</si>
  <si>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</si>
  <si>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</si>
  <si>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</si>
  <si>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</si>
  <si>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</si>
  <si>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</si>
  <si>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</si>
  <si>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</si>
  <si>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</si>
  <si>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</si>
  <si>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</si>
  <si>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</si>
  <si>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</si>
  <si>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</si>
  <si>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</si>
  <si>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</si>
  <si>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</si>
  <si>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</si>
  <si>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</si>
  <si>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</si>
  <si>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</si>
  <si>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</si>
  <si>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</si>
  <si>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</si>
  <si>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</si>
  <si>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</si>
  <si>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</si>
  <si>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</si>
  <si>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</si>
  <si>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</si>
  <si>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</si>
  <si>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</si>
  <si>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</si>
  <si>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</si>
  <si>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</si>
  <si>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</si>
  <si>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</si>
  <si>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</si>
  <si>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</si>
  <si>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</si>
  <si>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</si>
  <si>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</si>
  <si>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</si>
  <si>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</si>
  <si>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</si>
  <si>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</si>
  <si>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</si>
  <si>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</si>
  <si>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</si>
  <si>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</si>
  <si>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</si>
  <si>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</si>
  <si>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</si>
  <si>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</si>
  <si>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</si>
  <si>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</si>
  <si>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</si>
  <si>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</si>
  <si>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</si>
  <si>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</si>
  <si>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</si>
  <si>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</si>
  <si>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</si>
  <si>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</si>
  <si>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</si>
  <si>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</si>
  <si>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</si>
  <si>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</si>
  <si>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</si>
  <si>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</si>
  <si>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</si>
  <si>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</si>
  <si>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</si>
  <si>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</si>
  <si>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</si>
  <si>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</si>
  <si>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</si>
  <si>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</si>
  <si>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</si>
  <si>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</si>
  <si>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</si>
  <si>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</si>
  <si>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</si>
  <si>
    <t>T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</si>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</sst>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37274</v>
      </c>
      <c r="F3" s="11">
        <v>37273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2346638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2346638</v>
      </c>
      <c r="K5" s="6">
        <f>J5</f>
        <v>2346638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147</v>
      </c>
      <c r="C8" s="12">
        <v>-3000</v>
      </c>
      <c r="D8" s="12" t="s">
        <v>38</v>
      </c>
      <c r="E8" s="1">
        <v>79.400000000000006</v>
      </c>
      <c r="F8" s="1">
        <v>78.5</v>
      </c>
      <c r="G8" s="6">
        <f t="shared" ref="G8:G18" si="0">C8*(E8-F8)</f>
        <v>-2700.0000000000173</v>
      </c>
      <c r="H8" s="6">
        <f t="shared" ref="H8:H18" si="1">C8*(E8-F8)</f>
        <v>-2700.0000000000173</v>
      </c>
      <c r="J8" s="6">
        <f t="shared" ref="J8:J18" si="2">G8</f>
        <v>-2700.0000000000173</v>
      </c>
      <c r="K8" s="6">
        <f t="shared" ref="K8:K24" si="3">J8</f>
        <v>-2700.0000000000173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13.7</v>
      </c>
      <c r="F9" s="1">
        <v>13.95</v>
      </c>
      <c r="G9" s="6">
        <f t="shared" si="0"/>
        <v>1250</v>
      </c>
      <c r="H9" s="6">
        <f t="shared" si="1"/>
        <v>1250</v>
      </c>
      <c r="J9" s="6">
        <f t="shared" si="2"/>
        <v>1250</v>
      </c>
      <c r="K9" s="6">
        <f t="shared" si="3"/>
        <v>1250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154</v>
      </c>
      <c r="C10" s="12">
        <v>-3000</v>
      </c>
      <c r="D10" s="12" t="s">
        <v>38</v>
      </c>
      <c r="E10" s="1">
        <v>48.65</v>
      </c>
      <c r="F10" s="1">
        <v>48</v>
      </c>
      <c r="G10" s="6">
        <f>C10*(E10-F10)</f>
        <v>-1949.9999999999957</v>
      </c>
      <c r="H10" s="6">
        <f>C10*(E10-F10)</f>
        <v>-1949.9999999999957</v>
      </c>
      <c r="J10" s="6">
        <f>G10</f>
        <v>-1949.9999999999957</v>
      </c>
      <c r="K10" s="6">
        <f t="shared" si="3"/>
        <v>-1949.9999999999957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144</v>
      </c>
      <c r="C11" s="12">
        <v>-7000</v>
      </c>
      <c r="D11" s="12" t="s">
        <v>38</v>
      </c>
      <c r="E11" s="1">
        <v>113.5</v>
      </c>
      <c r="F11" s="1">
        <v>119.9</v>
      </c>
      <c r="G11" s="6">
        <f t="shared" si="0"/>
        <v>44800.000000000036</v>
      </c>
      <c r="H11" s="6">
        <f t="shared" si="1"/>
        <v>44800.000000000036</v>
      </c>
      <c r="J11" s="6">
        <f t="shared" si="2"/>
        <v>44800.000000000036</v>
      </c>
      <c r="K11" s="6">
        <f t="shared" si="3"/>
        <v>44800.000000000036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145</v>
      </c>
      <c r="C12" s="12">
        <v>-10000</v>
      </c>
      <c r="D12" s="12" t="s">
        <v>38</v>
      </c>
      <c r="E12" s="1">
        <v>33.479999999999997</v>
      </c>
      <c r="F12" s="1">
        <v>34.53</v>
      </c>
      <c r="G12" s="6">
        <f t="shared" si="0"/>
        <v>10500.000000000042</v>
      </c>
      <c r="H12" s="6">
        <f t="shared" si="1"/>
        <v>10500.000000000042</v>
      </c>
      <c r="J12" s="6">
        <f t="shared" si="2"/>
        <v>10500.000000000042</v>
      </c>
      <c r="K12" s="6">
        <f t="shared" si="3"/>
        <v>10500.000000000042</v>
      </c>
      <c r="L12" s="3">
        <v>1</v>
      </c>
      <c r="M12" s="43" t="s">
        <v>38</v>
      </c>
    </row>
    <row r="13" spans="1:15" x14ac:dyDescent="0.25">
      <c r="A13" s="28" t="s">
        <v>38</v>
      </c>
      <c r="B13" s="34" t="s">
        <v>152</v>
      </c>
      <c r="C13" s="12">
        <v>-5000</v>
      </c>
      <c r="D13" s="12" t="s">
        <v>38</v>
      </c>
      <c r="E13" s="1">
        <v>49.5</v>
      </c>
      <c r="F13" s="1">
        <v>49.7</v>
      </c>
      <c r="G13" s="6">
        <f>C13*(E13-F13)</f>
        <v>1000.0000000000142</v>
      </c>
      <c r="H13" s="6">
        <f>C13*(E13-F13)</f>
        <v>1000.0000000000142</v>
      </c>
      <c r="J13" s="6">
        <f>G13</f>
        <v>1000.0000000000142</v>
      </c>
      <c r="K13" s="6">
        <f t="shared" si="3"/>
        <v>1000.0000000000142</v>
      </c>
      <c r="L13" s="3">
        <v>1</v>
      </c>
      <c r="M13" s="43" t="s">
        <v>38</v>
      </c>
    </row>
    <row r="14" spans="1:15" x14ac:dyDescent="0.25">
      <c r="A14" s="28" t="s">
        <v>38</v>
      </c>
      <c r="B14" s="34" t="s">
        <v>137</v>
      </c>
      <c r="C14" s="12">
        <v>-17000</v>
      </c>
      <c r="D14" s="12" t="s">
        <v>38</v>
      </c>
      <c r="E14" s="1">
        <v>79.81</v>
      </c>
      <c r="F14" s="1">
        <v>79.69</v>
      </c>
      <c r="G14" s="6">
        <f t="shared" si="0"/>
        <v>-2040.0000000000773</v>
      </c>
      <c r="H14" s="6">
        <f t="shared" si="1"/>
        <v>-2040.0000000000773</v>
      </c>
      <c r="J14" s="6">
        <f t="shared" si="2"/>
        <v>-2040.0000000000773</v>
      </c>
      <c r="K14" s="6">
        <f t="shared" si="3"/>
        <v>-2040.0000000000773</v>
      </c>
      <c r="L14" s="3">
        <v>1</v>
      </c>
      <c r="M14" s="43" t="s">
        <v>38</v>
      </c>
    </row>
    <row r="15" spans="1:15" x14ac:dyDescent="0.25">
      <c r="A15" s="28" t="s">
        <v>38</v>
      </c>
      <c r="B15" s="34" t="s">
        <v>156</v>
      </c>
      <c r="C15" s="12">
        <v>-5000</v>
      </c>
      <c r="D15" s="12" t="s">
        <v>38</v>
      </c>
      <c r="E15" s="1">
        <v>35.340000000000003</v>
      </c>
      <c r="F15" s="1">
        <v>37.82</v>
      </c>
      <c r="G15" s="6">
        <f>C15*(E15-F15)</f>
        <v>12399.999999999984</v>
      </c>
      <c r="H15" s="6">
        <f>C15*(E15-F15)</f>
        <v>12399.999999999984</v>
      </c>
      <c r="J15" s="6">
        <f>G15</f>
        <v>12399.999999999984</v>
      </c>
      <c r="K15" s="6">
        <f t="shared" si="3"/>
        <v>12399.999999999984</v>
      </c>
      <c r="L15" s="3">
        <v>2</v>
      </c>
      <c r="M15" s="43" t="s">
        <v>38</v>
      </c>
    </row>
    <row r="16" spans="1:15" x14ac:dyDescent="0.25">
      <c r="A16" s="28" t="s">
        <v>38</v>
      </c>
      <c r="B16" s="34" t="s">
        <v>153</v>
      </c>
      <c r="C16" s="12">
        <v>-5000</v>
      </c>
      <c r="D16" s="12" t="s">
        <v>38</v>
      </c>
      <c r="E16" s="1">
        <v>49.62</v>
      </c>
      <c r="F16" s="1">
        <v>50</v>
      </c>
      <c r="G16" s="6">
        <f>C16*(E16-F16)</f>
        <v>1900.0000000000127</v>
      </c>
      <c r="H16" s="6">
        <f>C16*(E16-F16)</f>
        <v>1900.0000000000127</v>
      </c>
      <c r="J16" s="6">
        <f>G16</f>
        <v>1900.0000000000127</v>
      </c>
      <c r="K16" s="6">
        <f t="shared" si="3"/>
        <v>1900.0000000000127</v>
      </c>
      <c r="L16" s="3">
        <v>1</v>
      </c>
      <c r="M16" s="43" t="s">
        <v>38</v>
      </c>
    </row>
    <row r="17" spans="1:15" x14ac:dyDescent="0.25">
      <c r="A17" s="28"/>
      <c r="B17" s="34" t="s">
        <v>155</v>
      </c>
      <c r="C17" s="12">
        <v>-1000</v>
      </c>
      <c r="D17" s="12" t="s">
        <v>38</v>
      </c>
      <c r="E17" s="1">
        <v>18.309999999999999</v>
      </c>
      <c r="F17" s="1">
        <v>18.37</v>
      </c>
      <c r="G17" s="6">
        <f>C17*(E17-F17)</f>
        <v>60.000000000002274</v>
      </c>
      <c r="H17" s="6">
        <f>C17*(E17-F17)</f>
        <v>60.000000000002274</v>
      </c>
      <c r="J17" s="6">
        <f>G17</f>
        <v>60.000000000002274</v>
      </c>
      <c r="K17" s="6">
        <f t="shared" si="3"/>
        <v>60.000000000002274</v>
      </c>
      <c r="L17" s="3">
        <v>2</v>
      </c>
      <c r="M17" s="43" t="s">
        <v>38</v>
      </c>
    </row>
    <row r="18" spans="1:15" x14ac:dyDescent="0.25">
      <c r="A18" s="28" t="s">
        <v>38</v>
      </c>
      <c r="B18" s="34" t="s">
        <v>136</v>
      </c>
      <c r="C18" s="12">
        <v>-10000</v>
      </c>
      <c r="D18" s="12" t="s">
        <v>38</v>
      </c>
      <c r="E18" s="1">
        <v>35.799999999999997</v>
      </c>
      <c r="F18" s="1">
        <v>36.29</v>
      </c>
      <c r="G18" s="6">
        <f t="shared" si="0"/>
        <v>4900.00000000002</v>
      </c>
      <c r="H18" s="6">
        <f t="shared" si="1"/>
        <v>4900.00000000002</v>
      </c>
      <c r="J18" s="6">
        <f t="shared" si="2"/>
        <v>4900.00000000002</v>
      </c>
      <c r="K18" s="6">
        <f t="shared" si="3"/>
        <v>4900.00000000002</v>
      </c>
      <c r="L18" s="3">
        <v>1</v>
      </c>
      <c r="M18" s="43" t="s">
        <v>38</v>
      </c>
    </row>
    <row r="19" spans="1:15" x14ac:dyDescent="0.25">
      <c r="A19" s="28"/>
      <c r="B19" s="9" t="s">
        <v>50</v>
      </c>
      <c r="C19" s="12" t="s">
        <v>38</v>
      </c>
      <c r="E19" s="5" t="s">
        <v>38</v>
      </c>
      <c r="F19" s="5" t="s">
        <v>38</v>
      </c>
      <c r="G19" s="5" t="s">
        <v>38</v>
      </c>
      <c r="H19" s="6" t="s">
        <v>38</v>
      </c>
      <c r="J19" s="6" t="s">
        <v>38</v>
      </c>
      <c r="K19" s="6" t="str">
        <f t="shared" si="3"/>
        <v xml:space="preserve"> </v>
      </c>
    </row>
    <row r="20" spans="1:15" x14ac:dyDescent="0.25">
      <c r="A20" s="28" t="s">
        <v>38</v>
      </c>
      <c r="B20" s="2" t="s">
        <v>103</v>
      </c>
      <c r="C20" s="12">
        <v>-19000</v>
      </c>
      <c r="E20" s="1">
        <v>0</v>
      </c>
      <c r="F20" s="1">
        <v>0.05</v>
      </c>
      <c r="G20" s="6">
        <f>(E20-F20)*C20</f>
        <v>950</v>
      </c>
      <c r="H20" s="6">
        <f>C20*(E20-F20)</f>
        <v>950</v>
      </c>
      <c r="J20" s="6">
        <f>G20</f>
        <v>950</v>
      </c>
      <c r="K20" s="6">
        <f t="shared" si="3"/>
        <v>950</v>
      </c>
      <c r="L20" s="3">
        <v>1</v>
      </c>
      <c r="M20" s="43" t="s">
        <v>38</v>
      </c>
      <c r="N20" s="43" t="s">
        <v>38</v>
      </c>
    </row>
    <row r="21" spans="1:15" x14ac:dyDescent="0.25">
      <c r="A21" s="28" t="s">
        <v>38</v>
      </c>
      <c r="B21" s="2" t="s">
        <v>149</v>
      </c>
      <c r="C21" s="12">
        <v>-2000</v>
      </c>
      <c r="E21" s="1">
        <v>0.9</v>
      </c>
      <c r="F21" s="1">
        <v>0.9</v>
      </c>
      <c r="G21" s="6">
        <f>(E21-F21)*C21</f>
        <v>0</v>
      </c>
      <c r="H21" s="6">
        <f>C21*(E21-F21)</f>
        <v>0</v>
      </c>
      <c r="J21" s="6">
        <f>G21</f>
        <v>0</v>
      </c>
      <c r="K21" s="6">
        <f t="shared" si="3"/>
        <v>0</v>
      </c>
      <c r="L21" s="3">
        <v>1</v>
      </c>
      <c r="M21" s="43" t="s">
        <v>38</v>
      </c>
      <c r="N21" s="43" t="s">
        <v>38</v>
      </c>
    </row>
    <row r="22" spans="1:15" x14ac:dyDescent="0.25">
      <c r="A22" s="28" t="s">
        <v>38</v>
      </c>
      <c r="B22" s="2" t="s">
        <v>150</v>
      </c>
      <c r="C22" s="12">
        <v>2000</v>
      </c>
      <c r="E22" s="1">
        <v>1.45</v>
      </c>
      <c r="F22" s="1">
        <v>1.45</v>
      </c>
      <c r="G22" s="6">
        <f>(E22-F22)*C22</f>
        <v>0</v>
      </c>
      <c r="H22" s="6">
        <f>C22*(E22-F22)</f>
        <v>0</v>
      </c>
      <c r="J22" s="6">
        <f>G22</f>
        <v>0</v>
      </c>
      <c r="K22" s="6">
        <f t="shared" si="3"/>
        <v>0</v>
      </c>
      <c r="L22" s="3">
        <v>1</v>
      </c>
      <c r="M22" s="43" t="s">
        <v>38</v>
      </c>
      <c r="N22" s="43" t="s">
        <v>38</v>
      </c>
    </row>
    <row r="23" spans="1:15" x14ac:dyDescent="0.25">
      <c r="A23" s="28" t="s">
        <v>38</v>
      </c>
      <c r="B23" s="2" t="s">
        <v>116</v>
      </c>
      <c r="C23" s="12">
        <v>-1000</v>
      </c>
      <c r="E23" s="1">
        <v>2</v>
      </c>
      <c r="F23" s="1">
        <v>2.0499999999999998</v>
      </c>
      <c r="G23" s="6">
        <f>(E23-F23)*C23</f>
        <v>49.999999999999822</v>
      </c>
      <c r="H23" s="6">
        <f>C23*(E23-F23)</f>
        <v>49.999999999999822</v>
      </c>
      <c r="J23" s="6">
        <f>G23</f>
        <v>49.999999999999822</v>
      </c>
      <c r="K23" s="6">
        <f t="shared" si="3"/>
        <v>49.999999999999822</v>
      </c>
      <c r="L23" s="3">
        <v>1</v>
      </c>
      <c r="M23" s="43" t="s">
        <v>38</v>
      </c>
      <c r="N23" s="43" t="s">
        <v>38</v>
      </c>
    </row>
    <row r="24" spans="1:15" x14ac:dyDescent="0.25">
      <c r="A24" s="28" t="s">
        <v>38</v>
      </c>
      <c r="B24" s="2" t="s">
        <v>115</v>
      </c>
      <c r="C24" s="12">
        <v>1000</v>
      </c>
      <c r="E24" s="1">
        <v>0.7</v>
      </c>
      <c r="F24" s="1">
        <v>0.8</v>
      </c>
      <c r="G24" s="6">
        <f>(E24-F24)*C24</f>
        <v>-100.00000000000009</v>
      </c>
      <c r="H24" s="6">
        <f>C24*(E24-F24)</f>
        <v>-100.00000000000009</v>
      </c>
      <c r="J24" s="6">
        <f>G24</f>
        <v>-100.00000000000009</v>
      </c>
      <c r="K24" s="6">
        <f t="shared" si="3"/>
        <v>-100.00000000000009</v>
      </c>
      <c r="L24" s="3">
        <v>1</v>
      </c>
      <c r="M24" s="43" t="s">
        <v>38</v>
      </c>
      <c r="N24" s="43" t="s">
        <v>38</v>
      </c>
    </row>
    <row r="25" spans="1:15" x14ac:dyDescent="0.25">
      <c r="A25" s="28"/>
      <c r="E25" s="1" t="s">
        <v>38</v>
      </c>
      <c r="F25" s="1" t="s">
        <v>38</v>
      </c>
      <c r="M25" s="43" t="s">
        <v>38</v>
      </c>
    </row>
    <row r="26" spans="1:15" x14ac:dyDescent="0.25">
      <c r="A26" s="7"/>
      <c r="B26" s="2" t="s">
        <v>49</v>
      </c>
      <c r="C26" s="12">
        <v>0</v>
      </c>
      <c r="D26" s="12" t="s">
        <v>38</v>
      </c>
      <c r="E26" s="25" t="s">
        <v>38</v>
      </c>
      <c r="F26" s="25" t="s">
        <v>38</v>
      </c>
      <c r="G26" s="6" t="s">
        <v>38</v>
      </c>
      <c r="J26" s="6">
        <f>+C26</f>
        <v>0</v>
      </c>
      <c r="K26" s="6">
        <f>J26</f>
        <v>0</v>
      </c>
      <c r="L26" s="3">
        <v>1</v>
      </c>
      <c r="M26" s="43">
        <f>SUM(K5:K26)</f>
        <v>2417658</v>
      </c>
      <c r="N26" s="43">
        <v>2417658</v>
      </c>
      <c r="O26" s="39">
        <f>M26-N26</f>
        <v>0</v>
      </c>
    </row>
    <row r="27" spans="1:15" x14ac:dyDescent="0.25">
      <c r="A27" s="7"/>
      <c r="E27" s="25"/>
      <c r="F27" s="25"/>
      <c r="G27" s="14" t="s">
        <v>38</v>
      </c>
      <c r="H27" s="14" t="s">
        <v>38</v>
      </c>
      <c r="M27" s="43" t="s">
        <v>38</v>
      </c>
    </row>
    <row r="28" spans="1:15" x14ac:dyDescent="0.25">
      <c r="A28" s="7" t="s">
        <v>111</v>
      </c>
      <c r="B28" s="2" t="s">
        <v>63</v>
      </c>
      <c r="C28" s="12">
        <v>4068.97</v>
      </c>
      <c r="D28" s="12" t="s">
        <v>38</v>
      </c>
      <c r="E28" s="1">
        <v>1</v>
      </c>
      <c r="F28" s="1">
        <v>1</v>
      </c>
      <c r="G28" s="6">
        <f>C28*(E28-F28)</f>
        <v>0</v>
      </c>
      <c r="H28" s="6">
        <f>C28*(E28-F28)</f>
        <v>0</v>
      </c>
      <c r="J28" s="6">
        <f>C28*E28</f>
        <v>4068.97</v>
      </c>
      <c r="K28" s="6">
        <f>J28</f>
        <v>4068.97</v>
      </c>
      <c r="L28" s="3">
        <v>1</v>
      </c>
      <c r="M28" s="43" t="s">
        <v>38</v>
      </c>
      <c r="N28" s="43" t="s">
        <v>38</v>
      </c>
      <c r="O28" s="4">
        <v>0.38600000000000001</v>
      </c>
    </row>
    <row r="29" spans="1:15" x14ac:dyDescent="0.25">
      <c r="A29" s="7"/>
      <c r="D29" s="12" t="s">
        <v>38</v>
      </c>
      <c r="E29" s="25"/>
      <c r="F29" s="25"/>
      <c r="G29" s="14" t="s">
        <v>38</v>
      </c>
      <c r="H29" s="14" t="s">
        <v>38</v>
      </c>
      <c r="N29" s="43" t="s">
        <v>38</v>
      </c>
    </row>
    <row r="30" spans="1:15" x14ac:dyDescent="0.25">
      <c r="A30" s="7" t="s">
        <v>1</v>
      </c>
      <c r="B30" s="34" t="s">
        <v>20</v>
      </c>
      <c r="C30" s="12">
        <v>900</v>
      </c>
      <c r="E30" s="1">
        <v>16.48</v>
      </c>
      <c r="F30" s="1">
        <v>17.22</v>
      </c>
      <c r="G30" s="6">
        <f t="shared" ref="G30:G35" si="4">C30*(E30-F30)</f>
        <v>-665.99999999999864</v>
      </c>
      <c r="H30" s="6">
        <f t="shared" ref="H30:H35" si="5">C30*(E30-F30)</f>
        <v>-665.99999999999864</v>
      </c>
      <c r="I30" s="1"/>
      <c r="J30" s="6">
        <f t="shared" ref="J30:J35" si="6">C30*E30</f>
        <v>14832</v>
      </c>
      <c r="K30" s="6">
        <f t="shared" ref="K30:K35" si="7">J30</f>
        <v>14832</v>
      </c>
      <c r="L30" s="3">
        <v>2</v>
      </c>
      <c r="M30" s="43" t="s">
        <v>38</v>
      </c>
      <c r="O30" s="39">
        <f>O26*O28</f>
        <v>0</v>
      </c>
    </row>
    <row r="31" spans="1:15" x14ac:dyDescent="0.25">
      <c r="A31" s="7" t="s">
        <v>2</v>
      </c>
      <c r="B31" s="34" t="s">
        <v>21</v>
      </c>
      <c r="C31" s="12">
        <v>100</v>
      </c>
      <c r="E31" s="1">
        <v>16.95</v>
      </c>
      <c r="F31" s="1">
        <v>17.399999999999999</v>
      </c>
      <c r="G31" s="6">
        <f t="shared" si="4"/>
        <v>-44.999999999999929</v>
      </c>
      <c r="H31" s="6">
        <f t="shared" si="5"/>
        <v>-44.999999999999929</v>
      </c>
      <c r="I31" s="1"/>
      <c r="J31" s="6">
        <f t="shared" si="6"/>
        <v>1695</v>
      </c>
      <c r="K31" s="6">
        <f t="shared" si="7"/>
        <v>1695</v>
      </c>
      <c r="L31" s="3">
        <v>2</v>
      </c>
      <c r="M31" s="43" t="s">
        <v>38</v>
      </c>
    </row>
    <row r="32" spans="1:15" x14ac:dyDescent="0.25">
      <c r="A32" s="7" t="s">
        <v>3</v>
      </c>
      <c r="B32" s="34" t="s">
        <v>55</v>
      </c>
      <c r="C32" s="12">
        <v>83</v>
      </c>
      <c r="D32" s="12" t="s">
        <v>38</v>
      </c>
      <c r="E32" s="1">
        <v>38.65</v>
      </c>
      <c r="F32" s="1">
        <v>44.8</v>
      </c>
      <c r="G32" s="6">
        <f t="shared" si="4"/>
        <v>-510.44999999999987</v>
      </c>
      <c r="H32" s="6">
        <f t="shared" si="5"/>
        <v>-510.44999999999987</v>
      </c>
      <c r="I32" s="1"/>
      <c r="J32" s="6">
        <f t="shared" si="6"/>
        <v>3207.95</v>
      </c>
      <c r="K32" s="6">
        <f t="shared" si="7"/>
        <v>3207.95</v>
      </c>
      <c r="L32" s="3">
        <v>2</v>
      </c>
      <c r="M32" s="43" t="s">
        <v>38</v>
      </c>
    </row>
    <row r="33" spans="1:14" x14ac:dyDescent="0.25">
      <c r="A33" s="7"/>
      <c r="B33" s="34" t="s">
        <v>40</v>
      </c>
      <c r="C33" s="12">
        <v>169</v>
      </c>
      <c r="E33" s="1">
        <v>14.08</v>
      </c>
      <c r="F33" s="1">
        <v>14.2</v>
      </c>
      <c r="G33" s="6">
        <f t="shared" si="4"/>
        <v>-20.279999999999866</v>
      </c>
      <c r="H33" s="6">
        <f t="shared" si="5"/>
        <v>-20.279999999999866</v>
      </c>
      <c r="I33" s="1"/>
      <c r="J33" s="6">
        <f t="shared" si="6"/>
        <v>2379.52</v>
      </c>
      <c r="K33" s="6">
        <f t="shared" si="7"/>
        <v>2379.52</v>
      </c>
      <c r="L33" s="3">
        <v>2</v>
      </c>
      <c r="M33" s="43" t="s">
        <v>38</v>
      </c>
    </row>
    <row r="34" spans="1:14" x14ac:dyDescent="0.25">
      <c r="A34" s="7"/>
      <c r="B34" s="34" t="s">
        <v>34</v>
      </c>
      <c r="C34" s="12">
        <v>2205.89</v>
      </c>
      <c r="D34" s="12" t="s">
        <v>38</v>
      </c>
      <c r="E34" s="1">
        <v>1</v>
      </c>
      <c r="F34" s="1">
        <v>1</v>
      </c>
      <c r="G34" s="6">
        <f t="shared" si="4"/>
        <v>0</v>
      </c>
      <c r="H34" s="6">
        <f t="shared" si="5"/>
        <v>0</v>
      </c>
      <c r="I34" s="1"/>
      <c r="J34" s="6">
        <f t="shared" si="6"/>
        <v>2205.89</v>
      </c>
      <c r="K34" s="6">
        <f t="shared" si="7"/>
        <v>2205.89</v>
      </c>
      <c r="L34" s="3">
        <v>1</v>
      </c>
      <c r="M34" s="43" t="s">
        <v>38</v>
      </c>
    </row>
    <row r="35" spans="1:14" x14ac:dyDescent="0.25">
      <c r="A35" s="7"/>
      <c r="B35" s="34" t="s">
        <v>83</v>
      </c>
      <c r="C35" s="12">
        <v>826.11</v>
      </c>
      <c r="D35" s="12" t="s">
        <v>38</v>
      </c>
      <c r="E35" s="1">
        <v>1</v>
      </c>
      <c r="F35" s="1">
        <v>1</v>
      </c>
      <c r="G35" s="6">
        <f t="shared" si="4"/>
        <v>0</v>
      </c>
      <c r="H35" s="6">
        <f t="shared" si="5"/>
        <v>0</v>
      </c>
      <c r="I35" s="1"/>
      <c r="J35" s="6">
        <f t="shared" si="6"/>
        <v>826.11</v>
      </c>
      <c r="K35" s="6">
        <f t="shared" si="7"/>
        <v>826.11</v>
      </c>
      <c r="L35" s="3">
        <v>1</v>
      </c>
      <c r="M35" s="43" t="s">
        <v>38</v>
      </c>
    </row>
    <row r="36" spans="1:14" x14ac:dyDescent="0.25">
      <c r="B36" s="34" t="s">
        <v>38</v>
      </c>
      <c r="C36" s="12" t="s">
        <v>38</v>
      </c>
      <c r="D36" s="12" t="s">
        <v>38</v>
      </c>
      <c r="E36" s="2"/>
      <c r="F36" s="2"/>
      <c r="G36" s="14"/>
      <c r="H36" s="14"/>
      <c r="I36" s="2"/>
      <c r="K36" s="14"/>
      <c r="M36" s="43" t="s">
        <v>38</v>
      </c>
    </row>
    <row r="37" spans="1:14" x14ac:dyDescent="0.25">
      <c r="A37" s="7" t="s">
        <v>4</v>
      </c>
      <c r="B37" s="2" t="s">
        <v>61</v>
      </c>
      <c r="C37" s="12">
        <v>136341.46</v>
      </c>
      <c r="E37" s="1">
        <v>1</v>
      </c>
      <c r="F37" s="1">
        <v>1</v>
      </c>
      <c r="G37" s="6">
        <f>C37*(E37-F37)</f>
        <v>0</v>
      </c>
      <c r="H37" s="6">
        <f>C37*(E37-F37)</f>
        <v>0</v>
      </c>
      <c r="I37" s="3"/>
      <c r="J37" s="6">
        <f>C37*E37</f>
        <v>136341.46</v>
      </c>
      <c r="K37" s="6">
        <f>J37</f>
        <v>136341.46</v>
      </c>
      <c r="L37" s="3">
        <v>1</v>
      </c>
      <c r="M37" s="43" t="s">
        <v>38</v>
      </c>
    </row>
    <row r="38" spans="1:14" x14ac:dyDescent="0.25">
      <c r="A38" s="23" t="s">
        <v>38</v>
      </c>
      <c r="B38" s="2" t="s">
        <v>38</v>
      </c>
      <c r="C38" s="40" t="s">
        <v>38</v>
      </c>
      <c r="E38" s="1" t="s">
        <v>38</v>
      </c>
      <c r="F38" s="1" t="s">
        <v>38</v>
      </c>
      <c r="G38" s="2" t="s">
        <v>38</v>
      </c>
      <c r="H38" s="6" t="s">
        <v>38</v>
      </c>
      <c r="I38" s="3"/>
      <c r="J38" s="6" t="s">
        <v>38</v>
      </c>
      <c r="K38" s="14" t="s">
        <v>38</v>
      </c>
      <c r="M38" s="43" t="s">
        <v>38</v>
      </c>
    </row>
    <row r="39" spans="1:14" x14ac:dyDescent="0.25">
      <c r="A39" s="7" t="s">
        <v>112</v>
      </c>
      <c r="B39" s="2" t="s">
        <v>19</v>
      </c>
      <c r="C39" s="12">
        <v>51648.45</v>
      </c>
      <c r="E39" s="1">
        <v>1</v>
      </c>
      <c r="F39" s="1">
        <v>1</v>
      </c>
      <c r="G39" s="6">
        <f>C39*(E39-F39)</f>
        <v>0</v>
      </c>
      <c r="H39" s="6">
        <f>C39*(E39-F39)</f>
        <v>0</v>
      </c>
      <c r="I39" s="3"/>
      <c r="J39" s="6">
        <f>C39*E39</f>
        <v>51648.45</v>
      </c>
      <c r="K39" s="6">
        <f>J39</f>
        <v>51648.45</v>
      </c>
      <c r="L39" s="3">
        <v>1</v>
      </c>
      <c r="M39" s="43" t="s">
        <v>38</v>
      </c>
    </row>
    <row r="40" spans="1:14" x14ac:dyDescent="0.25">
      <c r="A40" s="7"/>
      <c r="E40" s="1"/>
      <c r="F40" s="1"/>
      <c r="I40" s="3"/>
    </row>
    <row r="41" spans="1:14" x14ac:dyDescent="0.25">
      <c r="A41" s="7" t="s">
        <v>109</v>
      </c>
      <c r="B41" s="2" t="s">
        <v>19</v>
      </c>
      <c r="C41" s="43">
        <v>0</v>
      </c>
      <c r="D41" s="12" t="s">
        <v>38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5">
      <c r="A42" s="7" t="s">
        <v>38</v>
      </c>
      <c r="B42" s="2" t="s">
        <v>108</v>
      </c>
      <c r="C42" s="43">
        <v>3166709.11</v>
      </c>
      <c r="D42" s="12" t="s">
        <v>38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3166709.11</v>
      </c>
      <c r="K42" s="6">
        <f t="shared" si="9"/>
        <v>3166709.11</v>
      </c>
      <c r="L42" s="3">
        <v>1</v>
      </c>
    </row>
    <row r="43" spans="1:14" x14ac:dyDescent="0.25">
      <c r="A43" s="28" t="s">
        <v>38</v>
      </c>
      <c r="B43" s="2" t="s">
        <v>106</v>
      </c>
      <c r="C43" s="12">
        <v>-5000</v>
      </c>
      <c r="D43" s="12" t="s">
        <v>38</v>
      </c>
      <c r="E43" s="1">
        <v>0</v>
      </c>
      <c r="F43" s="1">
        <v>0.05</v>
      </c>
      <c r="G43" s="6">
        <f t="shared" ref="G43:G56" si="10">(E43-F43)*C43</f>
        <v>250</v>
      </c>
      <c r="H43" s="6">
        <f t="shared" si="8"/>
        <v>250</v>
      </c>
      <c r="J43" s="6">
        <f t="shared" ref="J43:J57" si="11">G43</f>
        <v>250</v>
      </c>
      <c r="K43" s="6">
        <f t="shared" si="9"/>
        <v>250</v>
      </c>
      <c r="L43" s="3">
        <v>1</v>
      </c>
      <c r="M43" s="43">
        <f t="shared" ref="M43:M56" si="12">C43*E43*-1</f>
        <v>0</v>
      </c>
    </row>
    <row r="44" spans="1:14" x14ac:dyDescent="0.25">
      <c r="A44" s="28" t="s">
        <v>38</v>
      </c>
      <c r="B44" s="2" t="s">
        <v>102</v>
      </c>
      <c r="C44" s="12">
        <v>-15000</v>
      </c>
      <c r="D44" s="12" t="s">
        <v>38</v>
      </c>
      <c r="E44" s="1">
        <v>0</v>
      </c>
      <c r="F44" s="1">
        <v>0.05</v>
      </c>
      <c r="G44" s="6">
        <f t="shared" si="10"/>
        <v>750</v>
      </c>
      <c r="H44" s="6">
        <f t="shared" si="8"/>
        <v>750</v>
      </c>
      <c r="J44" s="6">
        <f t="shared" si="11"/>
        <v>750</v>
      </c>
      <c r="K44" s="6">
        <f t="shared" si="9"/>
        <v>750</v>
      </c>
      <c r="L44" s="3">
        <v>1</v>
      </c>
      <c r="M44" s="43">
        <f t="shared" si="12"/>
        <v>0</v>
      </c>
    </row>
    <row r="45" spans="1:14" x14ac:dyDescent="0.25">
      <c r="A45" s="28" t="s">
        <v>38</v>
      </c>
      <c r="B45" s="2" t="s">
        <v>101</v>
      </c>
      <c r="C45" s="12">
        <v>-7500</v>
      </c>
      <c r="D45" s="12" t="s">
        <v>38</v>
      </c>
      <c r="E45" s="1">
        <v>0</v>
      </c>
      <c r="F45" s="1">
        <v>0.05</v>
      </c>
      <c r="G45" s="6">
        <f t="shared" si="10"/>
        <v>375</v>
      </c>
      <c r="H45" s="6">
        <f t="shared" si="8"/>
        <v>375</v>
      </c>
      <c r="J45" s="6">
        <f t="shared" si="11"/>
        <v>375</v>
      </c>
      <c r="K45" s="6">
        <f t="shared" si="9"/>
        <v>375</v>
      </c>
      <c r="L45" s="3">
        <v>1</v>
      </c>
      <c r="M45" s="43">
        <f t="shared" si="12"/>
        <v>0</v>
      </c>
    </row>
    <row r="46" spans="1:14" x14ac:dyDescent="0.25">
      <c r="A46" s="28" t="s">
        <v>38</v>
      </c>
      <c r="B46" s="2" t="s">
        <v>75</v>
      </c>
      <c r="C46" s="12">
        <v>-5000</v>
      </c>
      <c r="D46" s="12" t="s">
        <v>38</v>
      </c>
      <c r="E46" s="1">
        <v>0</v>
      </c>
      <c r="F46" s="1">
        <v>0.05</v>
      </c>
      <c r="G46" s="6">
        <f t="shared" si="10"/>
        <v>250</v>
      </c>
      <c r="H46" s="6">
        <f t="shared" si="8"/>
        <v>250</v>
      </c>
      <c r="J46" s="6">
        <f t="shared" si="11"/>
        <v>250</v>
      </c>
      <c r="K46" s="6">
        <f t="shared" si="9"/>
        <v>250</v>
      </c>
      <c r="L46" s="3">
        <v>1</v>
      </c>
      <c r="M46" s="43">
        <f t="shared" si="12"/>
        <v>0</v>
      </c>
    </row>
    <row r="47" spans="1:14" x14ac:dyDescent="0.25">
      <c r="A47" s="28" t="s">
        <v>38</v>
      </c>
      <c r="B47" s="2" t="s">
        <v>76</v>
      </c>
      <c r="C47" s="12">
        <v>-15000</v>
      </c>
      <c r="D47" s="12" t="s">
        <v>38</v>
      </c>
      <c r="E47" s="1">
        <v>0</v>
      </c>
      <c r="F47" s="1">
        <v>0.05</v>
      </c>
      <c r="G47" s="6">
        <f t="shared" si="10"/>
        <v>750</v>
      </c>
      <c r="H47" s="6">
        <f t="shared" si="8"/>
        <v>750</v>
      </c>
      <c r="J47" s="6">
        <f t="shared" si="11"/>
        <v>750</v>
      </c>
      <c r="K47" s="6">
        <f t="shared" si="9"/>
        <v>750</v>
      </c>
      <c r="L47" s="3">
        <v>1</v>
      </c>
      <c r="M47" s="43">
        <f t="shared" si="12"/>
        <v>0</v>
      </c>
      <c r="N47" s="43" t="s">
        <v>38</v>
      </c>
    </row>
    <row r="48" spans="1:14" x14ac:dyDescent="0.25">
      <c r="A48" s="28" t="s">
        <v>38</v>
      </c>
      <c r="B48" s="2" t="s">
        <v>105</v>
      </c>
      <c r="C48" s="12">
        <v>-2500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  <c r="N48" s="43" t="s">
        <v>38</v>
      </c>
    </row>
    <row r="49" spans="1:18" x14ac:dyDescent="0.25">
      <c r="A49" s="28" t="s">
        <v>38</v>
      </c>
      <c r="B49" s="2" t="s">
        <v>92</v>
      </c>
      <c r="C49" s="12">
        <v>-5000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5">
      <c r="A50" s="28" t="s">
        <v>38</v>
      </c>
      <c r="B50" s="2" t="s">
        <v>77</v>
      </c>
      <c r="C50" s="12">
        <v>-15000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38</v>
      </c>
    </row>
    <row r="51" spans="1:18" x14ac:dyDescent="0.25">
      <c r="A51" s="28" t="s">
        <v>38</v>
      </c>
      <c r="B51" s="2" t="s">
        <v>88</v>
      </c>
      <c r="C51" s="12">
        <v>-15000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38</v>
      </c>
    </row>
    <row r="52" spans="1:18" x14ac:dyDescent="0.25">
      <c r="A52" s="28" t="s">
        <v>38</v>
      </c>
      <c r="B52" s="2" t="s">
        <v>78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</row>
    <row r="53" spans="1:18" x14ac:dyDescent="0.25">
      <c r="A53" s="28" t="s">
        <v>38</v>
      </c>
      <c r="B53" s="2" t="s">
        <v>79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38</v>
      </c>
    </row>
    <row r="54" spans="1:18" x14ac:dyDescent="0.25">
      <c r="A54" s="28" t="s">
        <v>38</v>
      </c>
      <c r="B54" s="2" t="s">
        <v>80</v>
      </c>
      <c r="C54" s="12">
        <v>-10000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38</v>
      </c>
      <c r="P54" s="2" t="s">
        <v>38</v>
      </c>
    </row>
    <row r="55" spans="1:18" x14ac:dyDescent="0.25">
      <c r="A55" s="28" t="s">
        <v>38</v>
      </c>
      <c r="B55" s="2" t="s">
        <v>81</v>
      </c>
      <c r="C55" s="12">
        <v>-10000</v>
      </c>
      <c r="D55" s="12" t="s">
        <v>38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38</v>
      </c>
    </row>
    <row r="56" spans="1:18" ht="13.8" thickBot="1" x14ac:dyDescent="0.3">
      <c r="A56" s="28" t="s">
        <v>38</v>
      </c>
      <c r="B56" s="2" t="s">
        <v>82</v>
      </c>
      <c r="C56" s="12">
        <v>-5000</v>
      </c>
      <c r="D56" s="12" t="s">
        <v>38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0</v>
      </c>
      <c r="O56" s="43">
        <v>3166709.11</v>
      </c>
    </row>
    <row r="57" spans="1:18" x14ac:dyDescent="0.25">
      <c r="A57" s="7" t="s">
        <v>38</v>
      </c>
      <c r="C57" s="27" t="s">
        <v>38</v>
      </c>
      <c r="D57" s="12" t="s">
        <v>38</v>
      </c>
      <c r="E57" s="1"/>
      <c r="F57" s="1"/>
      <c r="G57" s="6" t="s">
        <v>38</v>
      </c>
      <c r="H57" s="6" t="s">
        <v>38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4125</v>
      </c>
      <c r="N57" s="43">
        <f>SUM(H41:H56)</f>
        <v>2375</v>
      </c>
      <c r="O57" s="43">
        <f>SUM(K41:K56)</f>
        <v>3169084.11</v>
      </c>
      <c r="P57" s="2" t="s">
        <v>38</v>
      </c>
      <c r="R57" s="43" t="s">
        <v>38</v>
      </c>
    </row>
    <row r="58" spans="1:18" x14ac:dyDescent="0.25">
      <c r="A58" s="7" t="s">
        <v>109</v>
      </c>
      <c r="B58" s="2" t="s">
        <v>44</v>
      </c>
      <c r="C58" s="12">
        <v>387</v>
      </c>
      <c r="D58" s="12" t="s">
        <v>38</v>
      </c>
      <c r="E58" s="15">
        <v>38.68</v>
      </c>
      <c r="F58" s="15">
        <v>38.75</v>
      </c>
      <c r="G58" s="6">
        <f>C58*(E58-F58)</f>
        <v>-27.09000000000011</v>
      </c>
      <c r="H58" s="6">
        <f>C58*(E58-F58)</f>
        <v>-27.09000000000011</v>
      </c>
      <c r="I58" s="1"/>
      <c r="J58" s="6">
        <f>C58*E58</f>
        <v>14969.16</v>
      </c>
      <c r="K58" s="6">
        <f t="shared" si="9"/>
        <v>14969.16</v>
      </c>
      <c r="L58" s="3">
        <v>2</v>
      </c>
      <c r="M58" s="43" t="s">
        <v>38</v>
      </c>
    </row>
    <row r="59" spans="1:18" x14ac:dyDescent="0.25">
      <c r="A59" s="7" t="s">
        <v>38</v>
      </c>
      <c r="B59" s="2" t="s">
        <v>19</v>
      </c>
      <c r="C59" s="12">
        <v>201.83</v>
      </c>
      <c r="D59" s="12" t="s">
        <v>38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5">
      <c r="A60" s="7" t="s">
        <v>38</v>
      </c>
      <c r="B60" s="4" t="s">
        <v>38</v>
      </c>
      <c r="C60" s="12" t="s">
        <v>38</v>
      </c>
      <c r="D60" s="12" t="s">
        <v>38</v>
      </c>
      <c r="E60" s="1" t="s">
        <v>38</v>
      </c>
      <c r="F60" s="1" t="s">
        <v>38</v>
      </c>
      <c r="H60" s="6" t="s">
        <v>38</v>
      </c>
      <c r="I60" s="3"/>
      <c r="K60" s="14"/>
      <c r="O60" s="43" t="s">
        <v>38</v>
      </c>
    </row>
    <row r="61" spans="1:18" x14ac:dyDescent="0.25">
      <c r="A61" s="7" t="s">
        <v>125</v>
      </c>
      <c r="B61" s="2" t="s">
        <v>126</v>
      </c>
      <c r="C61" s="12">
        <v>19931.455999999998</v>
      </c>
      <c r="D61" s="12" t="s">
        <v>38</v>
      </c>
      <c r="E61" s="1">
        <v>10.97</v>
      </c>
      <c r="F61" s="1">
        <v>10.97</v>
      </c>
      <c r="G61" s="6">
        <f>C61*(E61-F61)</f>
        <v>0</v>
      </c>
      <c r="H61" s="6">
        <f>C61*(E61-F61)</f>
        <v>0</v>
      </c>
      <c r="I61" s="1" t="s">
        <v>38</v>
      </c>
      <c r="J61" s="6">
        <f>C61*E61</f>
        <v>218648.07232000001</v>
      </c>
      <c r="K61" s="6">
        <f>J61</f>
        <v>218648.07232000001</v>
      </c>
      <c r="L61" s="3">
        <v>1</v>
      </c>
    </row>
    <row r="62" spans="1:18" x14ac:dyDescent="0.25">
      <c r="A62" s="7"/>
      <c r="E62" s="2"/>
      <c r="F62" s="2"/>
      <c r="G62" s="14"/>
      <c r="H62" s="6" t="s">
        <v>38</v>
      </c>
      <c r="I62" s="2" t="s">
        <v>38</v>
      </c>
      <c r="K62" s="6" t="s">
        <v>38</v>
      </c>
      <c r="M62" s="43" t="s">
        <v>38</v>
      </c>
    </row>
    <row r="63" spans="1:18" x14ac:dyDescent="0.25">
      <c r="A63" s="7" t="s">
        <v>10</v>
      </c>
      <c r="B63" s="2" t="s">
        <v>113</v>
      </c>
      <c r="C63" s="12">
        <v>20000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20000</v>
      </c>
      <c r="K63" s="6">
        <f>J63</f>
        <v>20000</v>
      </c>
      <c r="L63" s="3">
        <v>1</v>
      </c>
    </row>
    <row r="64" spans="1:18" x14ac:dyDescent="0.25">
      <c r="E64" s="2"/>
      <c r="F64" s="2"/>
      <c r="G64" s="14"/>
      <c r="H64" s="6" t="s">
        <v>38</v>
      </c>
      <c r="I64" s="2"/>
      <c r="J64" s="6" t="s">
        <v>38</v>
      </c>
    </row>
    <row r="65" spans="1:15" x14ac:dyDescent="0.25">
      <c r="A65" s="7" t="s">
        <v>139</v>
      </c>
      <c r="B65" s="2" t="s">
        <v>140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5">
      <c r="A66" s="7"/>
      <c r="B66" s="2" t="s">
        <v>141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5">
      <c r="E67" s="2"/>
      <c r="F67" s="2"/>
      <c r="G67" s="14"/>
      <c r="H67" s="6" t="s">
        <v>38</v>
      </c>
      <c r="I67" s="2"/>
      <c r="K67" s="6" t="s">
        <v>38</v>
      </c>
    </row>
    <row r="68" spans="1:15" x14ac:dyDescent="0.25">
      <c r="A68" s="7" t="s">
        <v>138</v>
      </c>
      <c r="B68" s="2" t="s">
        <v>143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53</v>
      </c>
    </row>
    <row r="69" spans="1:15" x14ac:dyDescent="0.25">
      <c r="A69" s="7"/>
      <c r="B69" s="2" t="s">
        <v>24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(C8*E8)+(C9*E9)+(C10*E10)+(C11*E11)+(C12*E12)+(C13*E13)+(C14*E14)+(C15*E15)+(C16*E16)+(C17*E17)+(C18*E18)</f>
        <v>-3987330</v>
      </c>
      <c r="N69" s="24">
        <f>M69/M76</f>
        <v>-0.70376517030692087</v>
      </c>
      <c r="O69" s="4" t="s">
        <v>52</v>
      </c>
    </row>
    <row r="70" spans="1:15" x14ac:dyDescent="0.25">
      <c r="A70" s="7"/>
      <c r="B70" s="2" t="s">
        <v>25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53234.472726741988</v>
      </c>
      <c r="N70" s="24">
        <f>M70/M76</f>
        <v>9.3959034654103636E-3</v>
      </c>
      <c r="O70" s="4" t="s">
        <v>18</v>
      </c>
    </row>
    <row r="71" spans="1:15" x14ac:dyDescent="0.25">
      <c r="A71" s="7"/>
      <c r="B71" s="2" t="s">
        <v>26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135</v>
      </c>
      <c r="N71" s="24"/>
      <c r="O71" s="6" t="s">
        <v>38</v>
      </c>
    </row>
    <row r="72" spans="1:15" x14ac:dyDescent="0.25">
      <c r="A72" s="7"/>
      <c r="B72" s="2" t="s">
        <v>142</v>
      </c>
      <c r="C72" s="12">
        <v>2336.7069999999999</v>
      </c>
      <c r="D72" s="12" t="s">
        <v>38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6032476.4323200006</v>
      </c>
      <c r="N72" s="24">
        <f>M72/M76</f>
        <v>1.0647342466673617</v>
      </c>
    </row>
    <row r="73" spans="1:15" x14ac:dyDescent="0.25">
      <c r="A73" s="7"/>
      <c r="E73" s="1"/>
      <c r="F73" s="1"/>
      <c r="I73" s="1"/>
      <c r="M73" s="43" t="s">
        <v>110</v>
      </c>
      <c r="N73" s="24"/>
    </row>
    <row r="74" spans="1:15" x14ac:dyDescent="0.25">
      <c r="A74" s="7" t="s">
        <v>54</v>
      </c>
      <c r="B74" s="2" t="s">
        <v>99</v>
      </c>
      <c r="C74" s="12">
        <v>-160000</v>
      </c>
      <c r="D74" s="12" t="s">
        <v>38</v>
      </c>
      <c r="E74" s="25" t="s">
        <v>38</v>
      </c>
      <c r="F74" s="25" t="s">
        <v>38</v>
      </c>
      <c r="G74" s="25" t="s">
        <v>38</v>
      </c>
      <c r="H74" s="25" t="s">
        <v>38</v>
      </c>
      <c r="J74" s="6">
        <f>+C74</f>
        <v>-160000</v>
      </c>
      <c r="K74" s="6">
        <f>J74</f>
        <v>-160000</v>
      </c>
      <c r="L74" s="3">
        <v>0</v>
      </c>
      <c r="M74" s="43">
        <f>SUM(K74:K75)</f>
        <v>-420000</v>
      </c>
      <c r="N74" s="24">
        <f>+M74/M76</f>
        <v>-7.4130150132772243E-2</v>
      </c>
    </row>
    <row r="75" spans="1:15" x14ac:dyDescent="0.25">
      <c r="A75" s="7" t="s">
        <v>38</v>
      </c>
      <c r="B75" s="2" t="s">
        <v>100</v>
      </c>
      <c r="C75" s="12">
        <v>-260000</v>
      </c>
      <c r="D75" s="12" t="s">
        <v>38</v>
      </c>
      <c r="E75" s="25" t="s">
        <v>38</v>
      </c>
      <c r="F75" s="25" t="s">
        <v>38</v>
      </c>
      <c r="G75" s="25" t="s">
        <v>38</v>
      </c>
      <c r="H75" s="25" t="s">
        <v>38</v>
      </c>
      <c r="J75" s="6">
        <f>+C75</f>
        <v>-260000</v>
      </c>
      <c r="K75" s="6">
        <f>J75</f>
        <v>-260000</v>
      </c>
      <c r="L75" s="3">
        <v>0</v>
      </c>
      <c r="M75" s="43" t="s">
        <v>57</v>
      </c>
      <c r="N75" s="24"/>
    </row>
    <row r="76" spans="1:15" x14ac:dyDescent="0.25">
      <c r="A76" s="7" t="s">
        <v>38</v>
      </c>
      <c r="L76" s="3">
        <v>0</v>
      </c>
      <c r="M76" s="43">
        <f>K79</f>
        <v>5665710.9050467433</v>
      </c>
      <c r="N76" s="24">
        <f>+M76/K79</f>
        <v>1</v>
      </c>
    </row>
    <row r="77" spans="1:15" ht="13.8" thickBot="1" x14ac:dyDescent="0.3">
      <c r="A77" s="7" t="s">
        <v>38</v>
      </c>
      <c r="B77" s="35" t="s">
        <v>38</v>
      </c>
      <c r="C77" s="22"/>
      <c r="D77" s="22" t="s">
        <v>38</v>
      </c>
      <c r="E77" s="17"/>
      <c r="F77" s="17"/>
      <c r="G77" s="18"/>
      <c r="H77" s="18"/>
      <c r="I77" s="17"/>
      <c r="J77" s="18"/>
      <c r="K77" s="18" t="s">
        <v>38</v>
      </c>
      <c r="L77" s="37"/>
      <c r="M77" s="46" t="s">
        <v>38</v>
      </c>
      <c r="N77" s="46"/>
    </row>
    <row r="78" spans="1:15" x14ac:dyDescent="0.25">
      <c r="A78" s="7"/>
      <c r="M78" s="43" t="s">
        <v>38</v>
      </c>
    </row>
    <row r="79" spans="1:15" x14ac:dyDescent="0.25">
      <c r="A79" s="7" t="s">
        <v>13</v>
      </c>
      <c r="C79" s="12" t="s">
        <v>38</v>
      </c>
      <c r="D79" s="12" t="s">
        <v>38</v>
      </c>
      <c r="G79" s="6">
        <f>SUM(G5:G77)</f>
        <v>72126.180000000022</v>
      </c>
      <c r="H79" s="6">
        <f>SUM(H5:H77)</f>
        <v>72126.180000000022</v>
      </c>
      <c r="J79" s="6">
        <f>SUM(J5:J77)</f>
        <v>5665710.9050467433</v>
      </c>
      <c r="K79" s="6">
        <f>SUM(K5:K77)</f>
        <v>5665710.9050467433</v>
      </c>
      <c r="M79" s="45" t="s">
        <v>38</v>
      </c>
      <c r="N79" s="47" t="s">
        <v>38</v>
      </c>
    </row>
    <row r="80" spans="1:15" ht="13.8" thickBot="1" x14ac:dyDescent="0.3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5">
      <c r="A81" s="7"/>
    </row>
    <row r="82" spans="1:14" x14ac:dyDescent="0.25">
      <c r="A82" s="7" t="s">
        <v>14</v>
      </c>
      <c r="B82" s="2" t="s">
        <v>22</v>
      </c>
      <c r="C82" s="12">
        <v>1240.348</v>
      </c>
      <c r="D82" s="12" t="s">
        <v>38</v>
      </c>
      <c r="E82" s="1">
        <v>19.68</v>
      </c>
      <c r="F82" s="1">
        <v>19.68</v>
      </c>
      <c r="G82" s="6">
        <f>C82*(E82-F82)</f>
        <v>0</v>
      </c>
      <c r="H82" s="6">
        <f>C82*(E82-F82)</f>
        <v>0</v>
      </c>
      <c r="I82" s="1"/>
      <c r="J82" s="6">
        <f>C82*E82</f>
        <v>24410.048639999997</v>
      </c>
      <c r="K82" s="6">
        <f>J82</f>
        <v>24410.048639999997</v>
      </c>
      <c r="L82" s="3">
        <v>2</v>
      </c>
    </row>
    <row r="83" spans="1:14" x14ac:dyDescent="0.25">
      <c r="A83" s="7" t="s">
        <v>15</v>
      </c>
      <c r="B83" s="2" t="s">
        <v>43</v>
      </c>
      <c r="C83" s="12">
        <v>387</v>
      </c>
      <c r="D83" s="12" t="s">
        <v>38</v>
      </c>
      <c r="E83" s="1">
        <f>+E58</f>
        <v>38.68</v>
      </c>
      <c r="F83" s="1">
        <f>+F58</f>
        <v>38.75</v>
      </c>
      <c r="G83" s="6">
        <f>C83*(E83-F83)</f>
        <v>-27.09000000000011</v>
      </c>
      <c r="H83" s="6">
        <f>C83*(E83-F83)</f>
        <v>-27.09000000000011</v>
      </c>
      <c r="I83" s="1"/>
      <c r="J83" s="6">
        <f>C83*E83</f>
        <v>14969.16</v>
      </c>
      <c r="K83" s="6">
        <f>J83</f>
        <v>14969.16</v>
      </c>
      <c r="L83" s="3">
        <v>2</v>
      </c>
    </row>
    <row r="84" spans="1:14" x14ac:dyDescent="0.25">
      <c r="A84" s="7" t="s">
        <v>38</v>
      </c>
      <c r="B84" s="2" t="s">
        <v>19</v>
      </c>
      <c r="C84" s="12">
        <v>201.83</v>
      </c>
      <c r="D84" s="12" t="s">
        <v>38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5">
      <c r="A85" s="7"/>
      <c r="E85" s="3"/>
      <c r="F85" s="3"/>
      <c r="H85" s="6" t="s">
        <v>38</v>
      </c>
      <c r="I85" s="3"/>
    </row>
    <row r="86" spans="1:14" x14ac:dyDescent="0.25">
      <c r="A86" s="7" t="s">
        <v>14</v>
      </c>
      <c r="B86" s="2" t="s">
        <v>23</v>
      </c>
      <c r="C86" s="12">
        <v>2027.146</v>
      </c>
      <c r="D86" s="12" t="s">
        <v>38</v>
      </c>
      <c r="E86" s="1">
        <v>11.08</v>
      </c>
      <c r="F86" s="1">
        <v>11.08</v>
      </c>
      <c r="G86" s="6">
        <f>C86*(E86-F86)</f>
        <v>0</v>
      </c>
      <c r="H86" s="6">
        <f>C86*(E86-F86)</f>
        <v>0</v>
      </c>
      <c r="I86" s="1"/>
      <c r="J86" s="6">
        <f>C86*E86</f>
        <v>22460.777679999999</v>
      </c>
      <c r="K86" s="6">
        <f>J86</f>
        <v>22460.777679999999</v>
      </c>
      <c r="L86" s="3">
        <v>2</v>
      </c>
    </row>
    <row r="87" spans="1:14" x14ac:dyDescent="0.25">
      <c r="A87" s="7" t="s">
        <v>16</v>
      </c>
      <c r="B87" s="2" t="s">
        <v>43</v>
      </c>
      <c r="C87" s="12">
        <v>387</v>
      </c>
      <c r="D87" s="12" t="s">
        <v>38</v>
      </c>
      <c r="E87" s="1">
        <f>+E58</f>
        <v>38.68</v>
      </c>
      <c r="F87" s="1">
        <f>+F58</f>
        <v>38.75</v>
      </c>
      <c r="G87" s="6">
        <f>C87*(E87-F87)</f>
        <v>-27.09000000000011</v>
      </c>
      <c r="H87" s="6">
        <f>C87*(E87-F87)</f>
        <v>-27.09000000000011</v>
      </c>
      <c r="I87" s="1"/>
      <c r="J87" s="6">
        <f>C87*E87</f>
        <v>14969.16</v>
      </c>
      <c r="K87" s="6">
        <f>J87</f>
        <v>14969.16</v>
      </c>
      <c r="L87" s="3">
        <v>2</v>
      </c>
    </row>
    <row r="88" spans="1:14" x14ac:dyDescent="0.25">
      <c r="A88" s="7" t="s">
        <v>38</v>
      </c>
      <c r="B88" s="2" t="s">
        <v>19</v>
      </c>
      <c r="C88" s="12">
        <v>201.83</v>
      </c>
      <c r="D88" s="12" t="s">
        <v>38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38</v>
      </c>
    </row>
    <row r="89" spans="1:14" x14ac:dyDescent="0.25">
      <c r="A89" s="7"/>
      <c r="E89" s="1"/>
      <c r="F89" s="1"/>
      <c r="H89" s="6" t="s">
        <v>38</v>
      </c>
      <c r="I89" s="1"/>
    </row>
    <row r="90" spans="1:14" x14ac:dyDescent="0.25">
      <c r="A90" s="7" t="s">
        <v>45</v>
      </c>
      <c r="B90" s="2" t="s">
        <v>43</v>
      </c>
      <c r="C90" s="12">
        <v>387</v>
      </c>
      <c r="D90" s="12" t="s">
        <v>38</v>
      </c>
      <c r="E90" s="1">
        <f>+E58</f>
        <v>38.68</v>
      </c>
      <c r="F90" s="1">
        <f>+F58</f>
        <v>38.75</v>
      </c>
      <c r="G90" s="6">
        <f>C90*(E90-F90)</f>
        <v>-27.09000000000011</v>
      </c>
      <c r="H90" s="6">
        <f>C90*(E90-F90)</f>
        <v>-27.09000000000011</v>
      </c>
      <c r="I90" s="1"/>
      <c r="J90" s="6">
        <f>C90*E90</f>
        <v>14969.16</v>
      </c>
      <c r="K90" s="6">
        <f>J90</f>
        <v>14969.16</v>
      </c>
      <c r="L90" s="3">
        <v>2</v>
      </c>
    </row>
    <row r="91" spans="1:14" x14ac:dyDescent="0.25">
      <c r="A91" s="7" t="s">
        <v>38</v>
      </c>
      <c r="B91" s="2" t="s">
        <v>19</v>
      </c>
      <c r="C91" s="12">
        <v>201.83</v>
      </c>
      <c r="D91" s="12" t="s">
        <v>38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8" thickBot="1" x14ac:dyDescent="0.3">
      <c r="A92" s="7"/>
      <c r="B92" s="16"/>
      <c r="C92" s="22" t="s">
        <v>38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5">
      <c r="A93" s="7"/>
      <c r="C93" s="12" t="s">
        <v>38</v>
      </c>
      <c r="M93" s="43" t="s">
        <v>38</v>
      </c>
    </row>
    <row r="94" spans="1:14" x14ac:dyDescent="0.25">
      <c r="A94" s="7" t="s">
        <v>13</v>
      </c>
      <c r="B94" s="27" t="s">
        <v>38</v>
      </c>
      <c r="C94" s="12" t="s">
        <v>38</v>
      </c>
      <c r="D94" s="12" t="s">
        <v>38</v>
      </c>
      <c r="G94" s="6">
        <f>SUM(G79:G92)</f>
        <v>72044.910000000033</v>
      </c>
      <c r="H94" s="6">
        <f>SUM(H79:H92)</f>
        <v>72044.910000000033</v>
      </c>
      <c r="J94" s="6">
        <f>SUM(J79:J92)</f>
        <v>5758094.701366744</v>
      </c>
      <c r="K94" s="6">
        <f>SUM(K79:K92)</f>
        <v>5758094.701366744</v>
      </c>
      <c r="M94" s="45" t="str">
        <f>M79</f>
        <v xml:space="preserve"> </v>
      </c>
      <c r="N94" s="47" t="s">
        <v>38</v>
      </c>
    </row>
    <row r="95" spans="1:14" ht="13.8" thickBot="1" x14ac:dyDescent="0.3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5">
      <c r="A96" s="7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K98" s="14" t="s">
        <v>38</v>
      </c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/>
      <c r="L99" s="38"/>
      <c r="M99" s="44"/>
    </row>
    <row r="100" spans="2:13" x14ac:dyDescent="0.25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J101" s="6" t="s">
        <v>38</v>
      </c>
      <c r="K101" s="14" t="s">
        <v>38</v>
      </c>
      <c r="L101" s="38"/>
      <c r="M101" s="44"/>
    </row>
    <row r="102" spans="2:13" x14ac:dyDescent="0.25">
      <c r="B102" s="41" t="s">
        <v>38</v>
      </c>
      <c r="C102" s="12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J102" s="6" t="s">
        <v>38</v>
      </c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B109" s="41" t="s">
        <v>38</v>
      </c>
      <c r="D109" s="12" t="s">
        <v>38</v>
      </c>
      <c r="E109" s="26" t="s">
        <v>38</v>
      </c>
      <c r="F109" s="26" t="s">
        <v>38</v>
      </c>
      <c r="G109" s="2"/>
      <c r="H109" s="2" t="s">
        <v>38</v>
      </c>
      <c r="I109" s="2"/>
      <c r="K109" s="14"/>
      <c r="L109" s="38"/>
      <c r="M109" s="44"/>
    </row>
    <row r="110" spans="2:13" x14ac:dyDescent="0.25">
      <c r="B110" s="41" t="s">
        <v>38</v>
      </c>
      <c r="D110" s="12" t="s">
        <v>38</v>
      </c>
      <c r="E110" s="26" t="s">
        <v>38</v>
      </c>
      <c r="F110" s="26" t="s">
        <v>38</v>
      </c>
      <c r="G110" s="2"/>
      <c r="H110" s="2" t="s">
        <v>38</v>
      </c>
      <c r="I110" s="2"/>
      <c r="K110" s="14"/>
      <c r="L110" s="38"/>
      <c r="M110" s="44"/>
    </row>
    <row r="111" spans="2:13" x14ac:dyDescent="0.25">
      <c r="D111" s="12" t="s">
        <v>38</v>
      </c>
      <c r="E111" s="26" t="s">
        <v>38</v>
      </c>
      <c r="F111" s="26" t="s">
        <v>38</v>
      </c>
      <c r="G111" s="2"/>
      <c r="H111" s="2"/>
      <c r="I111" s="2"/>
      <c r="K111" s="14"/>
      <c r="L111" s="38"/>
      <c r="M111" s="44"/>
    </row>
    <row r="112" spans="2:13" x14ac:dyDescent="0.25">
      <c r="D112" s="12" t="s">
        <v>38</v>
      </c>
      <c r="E112" s="26" t="s">
        <v>38</v>
      </c>
      <c r="F112" s="26" t="s">
        <v>38</v>
      </c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 t="s">
        <v>38</v>
      </c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C128" s="12" t="s">
        <v>38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B134" s="2" t="s">
        <v>38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K170" s="14"/>
      <c r="L170" s="38"/>
      <c r="M170" s="44"/>
    </row>
    <row r="171" spans="5:13" x14ac:dyDescent="0.25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129</v>
      </c>
      <c r="B3" s="60" t="s">
        <v>123</v>
      </c>
    </row>
    <row r="4" spans="1:2" x14ac:dyDescent="0.25">
      <c r="A4" s="7"/>
    </row>
    <row r="5" spans="1:2" x14ac:dyDescent="0.25">
      <c r="A5" s="7" t="s">
        <v>62</v>
      </c>
      <c r="B5" s="64">
        <f>SUM('mm assets'!K5:K26)</f>
        <v>2417658</v>
      </c>
    </row>
    <row r="6" spans="1:2" x14ac:dyDescent="0.25">
      <c r="A6" s="7"/>
    </row>
    <row r="7" spans="1:2" x14ac:dyDescent="0.25">
      <c r="A7" s="7" t="s">
        <v>111</v>
      </c>
      <c r="B7" s="64">
        <f>'mm assets'!K28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117</v>
      </c>
      <c r="B9" s="64">
        <f>SUM('mm assets'!K30:K35)</f>
        <v>25146.47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assets'!K37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112</v>
      </c>
      <c r="B13" s="64">
        <f>'mm assets'!K39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118</v>
      </c>
      <c r="B15" s="64">
        <f>SUM('mm assets'!K41:K56)</f>
        <v>3169084.11</v>
      </c>
    </row>
    <row r="16" spans="1:2" x14ac:dyDescent="0.25">
      <c r="A16" s="7" t="s">
        <v>38</v>
      </c>
      <c r="B16" s="64" t="s">
        <v>38</v>
      </c>
    </row>
    <row r="17" spans="1:2" x14ac:dyDescent="0.25">
      <c r="A17" s="7" t="s">
        <v>118</v>
      </c>
      <c r="B17" s="64">
        <f>SUM('mm assets'!K58:K59)</f>
        <v>15170.99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120</v>
      </c>
      <c r="B19" s="64">
        <f>SUM('mm assets'!K90:K91)</f>
        <v>15170.99</v>
      </c>
    </row>
    <row r="20" spans="1:2" x14ac:dyDescent="0.25">
      <c r="A20" s="7"/>
      <c r="B20" s="64" t="s">
        <v>38</v>
      </c>
    </row>
    <row r="21" spans="1:2" x14ac:dyDescent="0.25">
      <c r="A21" s="7" t="s">
        <v>35</v>
      </c>
      <c r="B21" s="64">
        <f>'mm assets'!K61</f>
        <v>218648.07232000001</v>
      </c>
    </row>
    <row r="22" spans="1:2" x14ac:dyDescent="0.25">
      <c r="A22" s="7"/>
      <c r="B22" s="64" t="s">
        <v>38</v>
      </c>
    </row>
    <row r="23" spans="1:2" x14ac:dyDescent="0.25">
      <c r="A23" s="7" t="s">
        <v>119</v>
      </c>
      <c r="B23" s="64">
        <f>'mm assets'!K63</f>
        <v>20000</v>
      </c>
    </row>
    <row r="24" spans="1:2" x14ac:dyDescent="0.25">
      <c r="B24" s="64" t="s">
        <v>38</v>
      </c>
    </row>
    <row r="25" spans="1:2" x14ac:dyDescent="0.25">
      <c r="A25" s="7" t="s">
        <v>11</v>
      </c>
      <c r="B25" s="64">
        <f>SUM('mm assets'!K65:K66)</f>
        <v>8598.5400000000009</v>
      </c>
    </row>
    <row r="26" spans="1:2" x14ac:dyDescent="0.25">
      <c r="B26" s="64" t="s">
        <v>38</v>
      </c>
    </row>
    <row r="27" spans="1:2" x14ac:dyDescent="0.25">
      <c r="A27" s="7" t="s">
        <v>12</v>
      </c>
      <c r="B27" s="64">
        <f>SUM('mm assets'!K68:K72)</f>
        <v>19345.842726742001</v>
      </c>
    </row>
    <row r="28" spans="1:2" x14ac:dyDescent="0.25">
      <c r="A28" s="7"/>
      <c r="B28" s="64" t="s">
        <v>38</v>
      </c>
    </row>
    <row r="29" spans="1:2" x14ac:dyDescent="0.25">
      <c r="A29" s="7" t="s">
        <v>121</v>
      </c>
      <c r="B29" s="64">
        <f>SUM('mm assets'!K82:K84)</f>
        <v>39581.038639999999</v>
      </c>
    </row>
    <row r="30" spans="1:2" x14ac:dyDescent="0.25">
      <c r="A30" s="7"/>
      <c r="B30" s="64" t="s">
        <v>38</v>
      </c>
    </row>
    <row r="31" spans="1:2" x14ac:dyDescent="0.25">
      <c r="A31" s="7" t="s">
        <v>122</v>
      </c>
      <c r="B31" s="64">
        <f>SUM('mm assets'!K86:K88)</f>
        <v>37631.767680000004</v>
      </c>
    </row>
    <row r="32" spans="1:2" x14ac:dyDescent="0.25">
      <c r="A32" s="7"/>
      <c r="B32" s="64" t="s">
        <v>38</v>
      </c>
    </row>
    <row r="33" spans="1:3" x14ac:dyDescent="0.25">
      <c r="A33" s="7" t="s">
        <v>151</v>
      </c>
      <c r="B33" s="64">
        <v>10000</v>
      </c>
    </row>
    <row r="34" spans="1:3" x14ac:dyDescent="0.25">
      <c r="A34" s="7"/>
      <c r="B34" s="64"/>
    </row>
    <row r="35" spans="1:3" x14ac:dyDescent="0.25">
      <c r="A35" s="7" t="s">
        <v>124</v>
      </c>
      <c r="B35" s="64">
        <v>350000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130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128</v>
      </c>
      <c r="B39" s="64" t="s">
        <v>38</v>
      </c>
    </row>
    <row r="40" spans="1:3" x14ac:dyDescent="0.25">
      <c r="A40" s="7" t="s">
        <v>54</v>
      </c>
      <c r="B40" s="64" t="s">
        <v>38</v>
      </c>
    </row>
    <row r="41" spans="1:3" x14ac:dyDescent="0.25">
      <c r="A41" s="7">
        <v>2002</v>
      </c>
      <c r="B41" s="64">
        <f>'mm assets'!K74</f>
        <v>-160000</v>
      </c>
    </row>
    <row r="42" spans="1:3" x14ac:dyDescent="0.25">
      <c r="A42" s="7">
        <v>2003</v>
      </c>
      <c r="B42" s="64">
        <f>'mm assets'!K75</f>
        <v>-260000</v>
      </c>
    </row>
    <row r="43" spans="1:3" x14ac:dyDescent="0.25">
      <c r="A43" s="7"/>
      <c r="B43" s="64"/>
    </row>
    <row r="44" spans="1:3" x14ac:dyDescent="0.25">
      <c r="A44" s="7" t="s">
        <v>127</v>
      </c>
      <c r="B44" s="64">
        <v>-21400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6121694.7013667431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131</v>
      </c>
      <c r="B50" s="65">
        <f>SUM(B35:B37)</f>
        <v>375000</v>
      </c>
    </row>
    <row r="51" spans="1:2" x14ac:dyDescent="0.25">
      <c r="A51" s="2" t="s">
        <v>134</v>
      </c>
      <c r="B51" s="65">
        <f>B44</f>
        <v>-21400</v>
      </c>
    </row>
    <row r="52" spans="1:2" x14ac:dyDescent="0.25">
      <c r="A52" s="2" t="s">
        <v>133</v>
      </c>
      <c r="B52" s="65">
        <f>B47-B50-B51</f>
        <v>5768094.7013667431</v>
      </c>
    </row>
    <row r="53" spans="1:2" x14ac:dyDescent="0.25">
      <c r="A53" s="2" t="s">
        <v>132</v>
      </c>
      <c r="B53" s="64">
        <f>'mm assets'!K94</f>
        <v>5758094.701366744</v>
      </c>
    </row>
    <row r="54" spans="1:2" x14ac:dyDescent="0.25">
      <c r="A54" s="2" t="s">
        <v>146</v>
      </c>
      <c r="B54" s="65">
        <f>B52-B53</f>
        <v>9999.9999999990687</v>
      </c>
    </row>
    <row r="57" spans="1:2" x14ac:dyDescent="0.25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2023-09-13T22:48:54Z</dcterms:modified>
</cp:coreProperties>
</file>